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N:\Iドライブより移行\N\03 酪農G 牛乳班\08 需給・認定関係\○加工原料乳数量算定（様式改正等）\R4.4.1畜安法施行令・事務取扱要領改正に伴う様式変更\"/>
    </mc:Choice>
  </mc:AlternateContent>
  <bookViews>
    <workbookView xWindow="0" yWindow="0" windowWidth="20460" windowHeight="7500" tabRatio="925" activeTab="19"/>
  </bookViews>
  <sheets>
    <sheet name="様式第１号表紙" sheetId="9" r:id="rId1"/>
    <sheet name="１　生乳搬出入実績総括表" sheetId="1" r:id="rId2"/>
    <sheet name="２　配乳実績総括表" sheetId="2" r:id="rId3"/>
    <sheet name="３　附表１" sheetId="3" r:id="rId4"/>
    <sheet name="３　附表２" sheetId="5" r:id="rId5"/>
    <sheet name="３　附表３" sheetId="6" r:id="rId6"/>
    <sheet name="３　附表４" sheetId="33" r:id="rId7"/>
    <sheet name="４　生産数量総括表" sheetId="4" r:id="rId8"/>
    <sheet name="様式第２号表紙" sheetId="10" r:id="rId9"/>
    <sheet name="①搬出入日計表" sheetId="12" r:id="rId10"/>
    <sheet name="②配乳実績日計表" sheetId="11" r:id="rId11"/>
    <sheet name="③取引数量・④価格" sheetId="7" r:id="rId12"/>
    <sheet name="第１号対象事業者報告書" sheetId="16" r:id="rId13"/>
    <sheet name="第２号対象事業者報告書" sheetId="17" r:id="rId14"/>
    <sheet name="第３号対象事業者報告書 " sheetId="18" r:id="rId15"/>
    <sheet name="様式第3号表紙" sheetId="22" r:id="rId16"/>
    <sheet name="３－１・２表" sheetId="23" r:id="rId17"/>
    <sheet name="３－３" sheetId="24" r:id="rId18"/>
    <sheet name="様式第４号表紙" sheetId="25" r:id="rId19"/>
    <sheet name="４－１・２表" sheetId="26" r:id="rId20"/>
    <sheet name="事業者内訳" sheetId="28" r:id="rId21"/>
    <sheet name="（事業者内訳算出）" sheetId="27" r:id="rId22"/>
    <sheet name="別表  ２（部分委託プラント用）" sheetId="14" state="hidden" r:id="rId23"/>
    <sheet name="互換性レポート" sheetId="15" state="hidden" r:id="rId24"/>
  </sheets>
  <externalReferences>
    <externalReference r:id="rId25"/>
  </externalReferences>
  <definedNames>
    <definedName name="_xlnm.Print_Area" localSheetId="21">'（事業者内訳算出）'!$A$1:$BM$81</definedName>
    <definedName name="_xlnm.Print_Area" localSheetId="1">'１　生乳搬出入実績総括表'!$A$2:$AB$45</definedName>
    <definedName name="_xlnm.Print_Area" localSheetId="9">①搬出入日計表!$A$1:$AC$42</definedName>
    <definedName name="_xlnm.Print_Area" localSheetId="2">'２　配乳実績総括表'!$B$2:$Q$64</definedName>
    <definedName name="_xlnm.Print_Area" localSheetId="10">②配乳実績日計表!$A$1:$AK$47</definedName>
    <definedName name="_xlnm.Print_Area" localSheetId="3">'３　附表１'!$A$1:$X$63</definedName>
    <definedName name="_xlnm.Print_Area" localSheetId="4">'３　附表２'!$A$1:$V$55</definedName>
    <definedName name="_xlnm.Print_Area" localSheetId="5">'３　附表３'!$A$1:$O$37</definedName>
    <definedName name="_xlnm.Print_Area" localSheetId="6">'３　附表４'!$A$1:$K$24</definedName>
    <definedName name="_xlnm.Print_Area" localSheetId="16">'３－１・２表'!$A$1:$N$27</definedName>
    <definedName name="_xlnm.Print_Area" localSheetId="17">'３－３'!$A$1:$J$40</definedName>
    <definedName name="_xlnm.Print_Area" localSheetId="11">③取引数量・④価格!$B$1:$AM$24</definedName>
    <definedName name="_xlnm.Print_Area" localSheetId="7">'４　生産数量総括表'!$A$1:$O$57</definedName>
    <definedName name="_xlnm.Print_Area" localSheetId="19">'４－１・２表'!$A$1:$V$34</definedName>
    <definedName name="_xlnm.Print_Area" localSheetId="20">事業者内訳!$A$1:$AM$81</definedName>
    <definedName name="_xlnm.Print_Area" localSheetId="12">第１号対象事業者報告書!$A$1:$S$36</definedName>
    <definedName name="_xlnm.Print_Area" localSheetId="14">'第３号対象事業者報告書 '!$A$1:$S$36</definedName>
    <definedName name="_xlnm.Print_Area" localSheetId="22">'別表  ２（部分委託プラント用）'!$A$1:$I$33</definedName>
    <definedName name="_xlnm.Print_Area" localSheetId="0">様式第１号表紙!$A$1:$U$43</definedName>
    <definedName name="_xlnm.Print_Area" localSheetId="8">様式第２号表紙!$A$1:$W$48</definedName>
    <definedName name="_xlnm.Print_Area" localSheetId="15">様式第3号表紙!$A$1:$V$41</definedName>
    <definedName name="_xlnm.Print_Area" localSheetId="18">様式第４号表紙!$A$1:$V$41</definedName>
    <definedName name="_xlnm.Print_Titles" localSheetId="2">'２　配乳実績総括表'!$1:$7</definedName>
    <definedName name="_xlnm.Print_Titles" localSheetId="3">'３　附表１'!$B:$G</definedName>
    <definedName name="_xlnm.Print_Titles" localSheetId="4">'３　附表２'!$B:$F</definedName>
    <definedName name="_xlnm.Print_Titles" localSheetId="7">'４　生産数量総括表'!$1:$6</definedName>
  </definedNames>
  <calcPr calcId="162913" calcMode="manual"/>
</workbook>
</file>

<file path=xl/calcChain.xml><?xml version="1.0" encoding="utf-8"?>
<calcChain xmlns="http://schemas.openxmlformats.org/spreadsheetml/2006/main">
  <c r="M11" i="6" l="1"/>
  <c r="T43" i="5"/>
  <c r="U43" i="5"/>
  <c r="V48" i="3"/>
  <c r="U48" i="3"/>
  <c r="T48" i="3"/>
  <c r="H13" i="3"/>
  <c r="H12" i="3"/>
  <c r="H11" i="3"/>
  <c r="I14" i="3"/>
  <c r="T50" i="3"/>
  <c r="M14" i="5"/>
  <c r="V47" i="3"/>
  <c r="V50" i="3"/>
  <c r="V52" i="3"/>
  <c r="I1" i="33" l="1"/>
  <c r="J18" i="33"/>
  <c r="J16" i="33"/>
  <c r="J17" i="33"/>
  <c r="J2" i="33"/>
  <c r="I18" i="33"/>
  <c r="I17" i="33"/>
  <c r="I16" i="33"/>
  <c r="I15" i="33"/>
  <c r="I11" i="33"/>
  <c r="I10" i="33"/>
  <c r="I9" i="33"/>
  <c r="I8" i="33"/>
  <c r="H2" i="33"/>
  <c r="F12" i="5" l="1"/>
  <c r="J15" i="33" l="1"/>
  <c r="L12" i="2"/>
  <c r="D11" i="3" l="1"/>
  <c r="T42" i="5" l="1"/>
  <c r="O42" i="5"/>
  <c r="N42" i="5"/>
  <c r="M42" i="5"/>
  <c r="L42" i="5"/>
  <c r="K42" i="5"/>
  <c r="J42" i="5"/>
  <c r="P42" i="5"/>
  <c r="Q42" i="5"/>
  <c r="R42" i="5"/>
  <c r="S42" i="5"/>
  <c r="U41" i="5"/>
  <c r="V41" i="5" s="1"/>
  <c r="U40" i="5"/>
  <c r="G29" i="5"/>
  <c r="T13" i="5"/>
  <c r="G13" i="5"/>
  <c r="F11" i="5"/>
  <c r="G42" i="5"/>
  <c r="H42" i="5"/>
  <c r="I42" i="5"/>
  <c r="H29" i="5"/>
  <c r="I29" i="5"/>
  <c r="J29" i="5"/>
  <c r="K29" i="5"/>
  <c r="L29" i="5"/>
  <c r="M29" i="5"/>
  <c r="N29" i="5"/>
  <c r="O29" i="5"/>
  <c r="P29" i="5"/>
  <c r="Q29" i="5"/>
  <c r="R29" i="5"/>
  <c r="S29" i="5"/>
  <c r="T29" i="5"/>
  <c r="M13" i="5"/>
  <c r="H13" i="5"/>
  <c r="I13" i="5"/>
  <c r="J13" i="5"/>
  <c r="K13" i="5"/>
  <c r="L13" i="5"/>
  <c r="N13" i="5"/>
  <c r="O13" i="5"/>
  <c r="P13" i="5"/>
  <c r="Q13" i="5"/>
  <c r="R13" i="5"/>
  <c r="S13" i="5"/>
  <c r="V40" i="5" l="1"/>
  <c r="F13" i="5"/>
  <c r="G30" i="5" s="1"/>
  <c r="U42" i="5"/>
  <c r="B20" i="5"/>
  <c r="V45" i="3"/>
  <c r="U47" i="3"/>
  <c r="O47" i="3"/>
  <c r="N47" i="3"/>
  <c r="M47" i="3"/>
  <c r="L47" i="3"/>
  <c r="P47" i="3"/>
  <c r="Q47" i="3"/>
  <c r="R47" i="3"/>
  <c r="S47" i="3"/>
  <c r="T47" i="3"/>
  <c r="I47" i="3"/>
  <c r="J47" i="3"/>
  <c r="K47" i="3"/>
  <c r="V46" i="3"/>
  <c r="W46" i="3" s="1"/>
  <c r="I13" i="3"/>
  <c r="J31" i="3"/>
  <c r="I31" i="3"/>
  <c r="U31" i="3"/>
  <c r="K31" i="3"/>
  <c r="L31" i="3"/>
  <c r="M31" i="3"/>
  <c r="N31" i="3"/>
  <c r="O31" i="3"/>
  <c r="P31" i="3"/>
  <c r="Q31" i="3"/>
  <c r="R31" i="3"/>
  <c r="S31" i="3"/>
  <c r="T31" i="3"/>
  <c r="L48" i="3"/>
  <c r="L51" i="3" s="1"/>
  <c r="J13" i="3"/>
  <c r="K13" i="3"/>
  <c r="L13" i="3"/>
  <c r="M13" i="3"/>
  <c r="N13" i="3"/>
  <c r="O13" i="3"/>
  <c r="P13" i="3"/>
  <c r="Q13" i="3"/>
  <c r="R13" i="3"/>
  <c r="S13" i="3"/>
  <c r="T13" i="3"/>
  <c r="U13" i="3"/>
  <c r="V42" i="5" l="1"/>
  <c r="W45" i="3"/>
  <c r="W47" i="3"/>
  <c r="M48" i="3"/>
  <c r="M51" i="3" s="1"/>
  <c r="P14" i="3"/>
  <c r="P17" i="3" s="1"/>
  <c r="L14" i="3"/>
  <c r="T32" i="3"/>
  <c r="T35" i="3" s="1"/>
  <c r="P32" i="3"/>
  <c r="P35" i="3" s="1"/>
  <c r="L32" i="3"/>
  <c r="L35" i="3" s="1"/>
  <c r="N32" i="3"/>
  <c r="N35" i="3" s="1"/>
  <c r="S48" i="3"/>
  <c r="S51" i="3" s="1"/>
  <c r="R48" i="3"/>
  <c r="R51" i="3" s="1"/>
  <c r="T51" i="3"/>
  <c r="P48" i="3"/>
  <c r="P51" i="3" s="1"/>
  <c r="R14" i="3"/>
  <c r="R17" i="3" s="1"/>
  <c r="U32" i="3"/>
  <c r="J48" i="3"/>
  <c r="J51" i="3" s="1"/>
  <c r="O14" i="3"/>
  <c r="O17" i="3" s="1"/>
  <c r="U14" i="3"/>
  <c r="U17" i="3" s="1"/>
  <c r="Q14" i="3"/>
  <c r="Q17" i="3" s="1"/>
  <c r="M14" i="3"/>
  <c r="M17" i="3" s="1"/>
  <c r="S32" i="3"/>
  <c r="S35" i="3" s="1"/>
  <c r="O32" i="3"/>
  <c r="O35" i="3" s="1"/>
  <c r="K32" i="3"/>
  <c r="K35" i="3" s="1"/>
  <c r="I32" i="3"/>
  <c r="O48" i="3"/>
  <c r="O51" i="3" s="1"/>
  <c r="Q48" i="3"/>
  <c r="Q51" i="3" s="1"/>
  <c r="K14" i="3"/>
  <c r="K17" i="3" s="1"/>
  <c r="M32" i="3"/>
  <c r="M35" i="3" s="1"/>
  <c r="Q32" i="3"/>
  <c r="Q35" i="3" s="1"/>
  <c r="I48" i="3"/>
  <c r="T14" i="3"/>
  <c r="T17" i="3" s="1"/>
  <c r="S14" i="3"/>
  <c r="S17" i="3" s="1"/>
  <c r="N14" i="3"/>
  <c r="N17" i="3" s="1"/>
  <c r="J14" i="3"/>
  <c r="R32" i="3"/>
  <c r="R35" i="3" s="1"/>
  <c r="J32" i="3"/>
  <c r="J35" i="3" s="1"/>
  <c r="K48" i="3"/>
  <c r="K51" i="3" s="1"/>
  <c r="N48" i="3"/>
  <c r="N51" i="3" s="1"/>
  <c r="U15" i="3" l="1"/>
  <c r="I17" i="3"/>
  <c r="I15" i="3"/>
  <c r="I35" i="3"/>
  <c r="I33" i="3"/>
  <c r="L15" i="3"/>
  <c r="L17" i="3"/>
  <c r="J15" i="3"/>
  <c r="J17" i="3"/>
  <c r="I51" i="3"/>
  <c r="I49" i="3"/>
  <c r="U35" i="3"/>
  <c r="U33" i="3"/>
  <c r="U49" i="3"/>
  <c r="U51" i="3"/>
  <c r="V51" i="3" l="1"/>
  <c r="I52" i="3"/>
  <c r="D22" i="3" l="1"/>
  <c r="N15" i="2"/>
  <c r="F59" i="2" l="1"/>
  <c r="E59" i="2"/>
  <c r="F50" i="2"/>
  <c r="E50" i="2"/>
  <c r="F45" i="2"/>
  <c r="E45" i="2"/>
  <c r="F41" i="2"/>
  <c r="F40" i="2"/>
  <c r="E40" i="2"/>
  <c r="F20" i="2"/>
  <c r="E20" i="2"/>
  <c r="E41" i="2" s="1"/>
  <c r="F15" i="2"/>
  <c r="F12" i="9"/>
  <c r="I2" i="33" s="1"/>
  <c r="F46" i="2" l="1"/>
  <c r="F62" i="2"/>
  <c r="S8" i="10"/>
  <c r="B47" i="10" l="1"/>
  <c r="O9" i="9"/>
  <c r="F37" i="9"/>
  <c r="O9" i="22"/>
  <c r="O9" i="25" s="1"/>
  <c r="F12" i="22"/>
  <c r="D37" i="22" s="1"/>
  <c r="C12" i="25"/>
  <c r="N9" i="26"/>
  <c r="N9" i="7"/>
  <c r="Q9" i="25"/>
  <c r="Q9" i="11"/>
  <c r="S9" i="26"/>
  <c r="S9" i="25"/>
  <c r="S9" i="12"/>
  <c r="H12" i="24"/>
  <c r="H12" i="12"/>
  <c r="M28" i="25"/>
  <c r="M32" i="26"/>
  <c r="M30" i="25"/>
  <c r="AK2" i="28"/>
  <c r="M9" i="25"/>
  <c r="F37" i="22"/>
  <c r="C37" i="22"/>
  <c r="G12" i="25"/>
  <c r="F37" i="25" s="1"/>
  <c r="AM2" i="28"/>
  <c r="U2" i="26"/>
  <c r="S2" i="26"/>
  <c r="I3" i="24"/>
  <c r="G3" i="24"/>
  <c r="K2" i="23"/>
  <c r="M2" i="23"/>
  <c r="R9" i="22"/>
  <c r="F1" i="18"/>
  <c r="D1" i="18"/>
  <c r="F1" i="17"/>
  <c r="D1" i="17"/>
  <c r="F1" i="16"/>
  <c r="D1" i="16"/>
  <c r="AM2" i="7"/>
  <c r="AK2" i="7"/>
  <c r="Z3" i="12"/>
  <c r="W3" i="12"/>
  <c r="X3" i="11"/>
  <c r="V3" i="11"/>
  <c r="C42" i="10"/>
  <c r="Q8" i="10"/>
  <c r="N8" i="10"/>
  <c r="B11" i="10"/>
  <c r="M2" i="4"/>
  <c r="K2" i="4"/>
  <c r="L2" i="6"/>
  <c r="J2" i="6"/>
  <c r="T2" i="5"/>
  <c r="R2" i="5"/>
  <c r="S2" i="3"/>
  <c r="U2" i="3"/>
  <c r="N3" i="2"/>
  <c r="Y3" i="1"/>
  <c r="AA3" i="1"/>
  <c r="P3" i="2"/>
  <c r="G37" i="9"/>
  <c r="F42" i="10" s="1"/>
  <c r="D37" i="9"/>
  <c r="R9" i="9"/>
  <c r="D11" i="10" l="1"/>
  <c r="E12" i="25"/>
  <c r="D37" i="25" s="1"/>
  <c r="AL2" i="28"/>
  <c r="O3" i="2"/>
  <c r="L2" i="4"/>
  <c r="E1" i="18"/>
  <c r="K2" i="6"/>
  <c r="W3" i="11"/>
  <c r="X3" i="12"/>
  <c r="E1" i="17"/>
  <c r="D42" i="10"/>
  <c r="E1" i="16"/>
  <c r="Z3" i="1"/>
  <c r="T2" i="3"/>
  <c r="S2" i="5"/>
  <c r="AL2" i="7"/>
  <c r="C37" i="25"/>
  <c r="L2" i="23"/>
  <c r="H3" i="24"/>
  <c r="T2" i="26"/>
  <c r="AL1" i="28"/>
  <c r="G38" i="28" l="1"/>
  <c r="H38" i="28"/>
  <c r="I38" i="28"/>
  <c r="J38" i="28"/>
  <c r="K38" i="28"/>
  <c r="M47" i="28"/>
  <c r="M48" i="28"/>
  <c r="M49" i="28"/>
  <c r="M50" i="28"/>
  <c r="M51" i="28"/>
  <c r="M52" i="28"/>
  <c r="M53" i="28"/>
  <c r="M54" i="28"/>
  <c r="M55" i="28"/>
  <c r="M56" i="28"/>
  <c r="M57" i="28"/>
  <c r="M58" i="28"/>
  <c r="M59" i="28"/>
  <c r="M60" i="28"/>
  <c r="M61" i="28"/>
  <c r="M62" i="28"/>
  <c r="M63" i="28"/>
  <c r="M64" i="28"/>
  <c r="M65" i="28"/>
  <c r="M66" i="28"/>
  <c r="M67" i="28"/>
  <c r="M68" i="28"/>
  <c r="M69" i="28"/>
  <c r="M70" i="28"/>
  <c r="M71" i="28"/>
  <c r="M72" i="28"/>
  <c r="M73" i="28"/>
  <c r="M74" i="28"/>
  <c r="M75" i="28"/>
  <c r="M76" i="28"/>
  <c r="M77" i="28"/>
  <c r="M78" i="28"/>
  <c r="M79" i="28"/>
  <c r="L47" i="28"/>
  <c r="L48" i="28"/>
  <c r="L49" i="28"/>
  <c r="L50" i="28"/>
  <c r="L51" i="28"/>
  <c r="L52" i="28"/>
  <c r="L53" i="28"/>
  <c r="L54" i="28"/>
  <c r="L55" i="28"/>
  <c r="L56" i="28"/>
  <c r="L57" i="28"/>
  <c r="L58" i="28"/>
  <c r="L59" i="28"/>
  <c r="L60" i="28"/>
  <c r="L61" i="28"/>
  <c r="L62" i="28"/>
  <c r="L63" i="28"/>
  <c r="L64" i="28"/>
  <c r="L65" i="28"/>
  <c r="L66" i="28"/>
  <c r="L67" i="28"/>
  <c r="L68" i="28"/>
  <c r="L69" i="28"/>
  <c r="L70" i="28"/>
  <c r="L71" i="28"/>
  <c r="L72" i="28"/>
  <c r="L73" i="28"/>
  <c r="L74" i="28"/>
  <c r="L75" i="28"/>
  <c r="L76" i="28"/>
  <c r="L77" i="28"/>
  <c r="L78" i="28"/>
  <c r="L79" i="28"/>
  <c r="M46" i="28"/>
  <c r="M45" i="28"/>
  <c r="L46" i="28"/>
  <c r="L45" i="28"/>
  <c r="Y47" i="28"/>
  <c r="Y48" i="28"/>
  <c r="Y49" i="28"/>
  <c r="Y50" i="28"/>
  <c r="Y51" i="28"/>
  <c r="Y52" i="28"/>
  <c r="Y53" i="28"/>
  <c r="Y54" i="28"/>
  <c r="Y55" i="28"/>
  <c r="Y56" i="28"/>
  <c r="Y57" i="28"/>
  <c r="Y58" i="28"/>
  <c r="Y59" i="28"/>
  <c r="Y60" i="28"/>
  <c r="Y61" i="28"/>
  <c r="Y62" i="28"/>
  <c r="Y63" i="28"/>
  <c r="Y64" i="28"/>
  <c r="Y65" i="28"/>
  <c r="Y66" i="28"/>
  <c r="Y67" i="28"/>
  <c r="Y68" i="28"/>
  <c r="Y69" i="28"/>
  <c r="Y70" i="28"/>
  <c r="Y71" i="28"/>
  <c r="Y72" i="28"/>
  <c r="Y73" i="28"/>
  <c r="Y74" i="28"/>
  <c r="Y75" i="28"/>
  <c r="Y76" i="28"/>
  <c r="Y77" i="28"/>
  <c r="Y78" i="28"/>
  <c r="Y79" i="28"/>
  <c r="X47" i="28"/>
  <c r="X48" i="28"/>
  <c r="X49" i="28"/>
  <c r="X50" i="28"/>
  <c r="X51" i="28"/>
  <c r="X52" i="28"/>
  <c r="X53" i="28"/>
  <c r="X54" i="28"/>
  <c r="X55" i="28"/>
  <c r="X56" i="28"/>
  <c r="X57" i="28"/>
  <c r="X58" i="28"/>
  <c r="X59" i="28"/>
  <c r="X60" i="28"/>
  <c r="X61" i="28"/>
  <c r="X62" i="28"/>
  <c r="X63" i="28"/>
  <c r="X64" i="28"/>
  <c r="X65" i="28"/>
  <c r="X66" i="28"/>
  <c r="X67" i="28"/>
  <c r="X68" i="28"/>
  <c r="X69" i="28"/>
  <c r="X70" i="28"/>
  <c r="X71" i="28"/>
  <c r="X72" i="28"/>
  <c r="X73" i="28"/>
  <c r="X74" i="28"/>
  <c r="X75" i="28"/>
  <c r="X76" i="28"/>
  <c r="X77" i="28"/>
  <c r="X78" i="28"/>
  <c r="X79" i="28"/>
  <c r="Y46" i="28"/>
  <c r="Y45" i="28"/>
  <c r="X46" i="28"/>
  <c r="X45" i="28"/>
  <c r="A79" i="28"/>
  <c r="F10" i="16" l="1"/>
  <c r="F4" i="27" l="1"/>
  <c r="D46" i="27" s="1"/>
  <c r="G4" i="27"/>
  <c r="I46" i="27" s="1"/>
  <c r="H4" i="27"/>
  <c r="R46" i="27" s="1"/>
  <c r="I4" i="27"/>
  <c r="W46" i="27" s="1"/>
  <c r="J4" i="27"/>
  <c r="AB46" i="27" s="1"/>
  <c r="F5" i="27"/>
  <c r="D47" i="27" s="1"/>
  <c r="G5" i="27"/>
  <c r="I47" i="27" s="1"/>
  <c r="H5" i="27"/>
  <c r="I5" i="27"/>
  <c r="W47" i="27" s="1"/>
  <c r="J5" i="27"/>
  <c r="AB47" i="27" s="1"/>
  <c r="F6" i="27"/>
  <c r="D48" i="27" s="1"/>
  <c r="G6" i="27"/>
  <c r="I48" i="27" s="1"/>
  <c r="H6" i="27"/>
  <c r="R48" i="27" s="1"/>
  <c r="I6" i="27"/>
  <c r="W48" i="27" s="1"/>
  <c r="J6" i="27"/>
  <c r="AB48" i="27" s="1"/>
  <c r="F7" i="27"/>
  <c r="D49" i="27" s="1"/>
  <c r="G7" i="27"/>
  <c r="I49" i="27" s="1"/>
  <c r="H7" i="27"/>
  <c r="R49" i="27" s="1"/>
  <c r="I7" i="27"/>
  <c r="W49" i="27" s="1"/>
  <c r="J7" i="27"/>
  <c r="AB49" i="27" s="1"/>
  <c r="F8" i="27"/>
  <c r="D50" i="27" s="1"/>
  <c r="G8" i="27"/>
  <c r="I50" i="27" s="1"/>
  <c r="H8" i="27"/>
  <c r="R50" i="27" s="1"/>
  <c r="I8" i="27"/>
  <c r="W50" i="27" s="1"/>
  <c r="J8" i="27"/>
  <c r="AB50" i="27" s="1"/>
  <c r="F9" i="27"/>
  <c r="D51" i="27" s="1"/>
  <c r="G9" i="27"/>
  <c r="I51" i="27" s="1"/>
  <c r="H9" i="27"/>
  <c r="R51" i="27" s="1"/>
  <c r="I9" i="27"/>
  <c r="W51" i="27" s="1"/>
  <c r="J9" i="27"/>
  <c r="AB51" i="27" s="1"/>
  <c r="F10" i="27"/>
  <c r="D52" i="27" s="1"/>
  <c r="G10" i="27"/>
  <c r="I52" i="27" s="1"/>
  <c r="H10" i="27"/>
  <c r="R52" i="27" s="1"/>
  <c r="I10" i="27"/>
  <c r="W52" i="27" s="1"/>
  <c r="J10" i="27"/>
  <c r="AB52" i="27" s="1"/>
  <c r="F11" i="27"/>
  <c r="D53" i="27" s="1"/>
  <c r="G11" i="27"/>
  <c r="I53" i="27" s="1"/>
  <c r="H11" i="27"/>
  <c r="R53" i="27" s="1"/>
  <c r="I11" i="27"/>
  <c r="W53" i="27" s="1"/>
  <c r="J11" i="27"/>
  <c r="AB53" i="27" s="1"/>
  <c r="F12" i="27"/>
  <c r="D54" i="27" s="1"/>
  <c r="G12" i="27"/>
  <c r="I54" i="27" s="1"/>
  <c r="H12" i="27"/>
  <c r="R54" i="27" s="1"/>
  <c r="I12" i="27"/>
  <c r="W54" i="27" s="1"/>
  <c r="J12" i="27"/>
  <c r="AB54" i="27" s="1"/>
  <c r="F13" i="27"/>
  <c r="D55" i="27" s="1"/>
  <c r="G13" i="27"/>
  <c r="I55" i="27" s="1"/>
  <c r="H13" i="27"/>
  <c r="R55" i="27" s="1"/>
  <c r="I13" i="27"/>
  <c r="W55" i="27" s="1"/>
  <c r="J13" i="27"/>
  <c r="AB55" i="27" s="1"/>
  <c r="F14" i="27"/>
  <c r="D56" i="27" s="1"/>
  <c r="G14" i="27"/>
  <c r="I56" i="27" s="1"/>
  <c r="H14" i="27"/>
  <c r="R56" i="27" s="1"/>
  <c r="I14" i="27"/>
  <c r="W56" i="27" s="1"/>
  <c r="J14" i="27"/>
  <c r="AB56" i="27" s="1"/>
  <c r="F15" i="27"/>
  <c r="D57" i="27" s="1"/>
  <c r="G15" i="27"/>
  <c r="I57" i="27" s="1"/>
  <c r="H15" i="27"/>
  <c r="R57" i="27" s="1"/>
  <c r="I15" i="27"/>
  <c r="W57" i="27" s="1"/>
  <c r="J15" i="27"/>
  <c r="AB57" i="27" s="1"/>
  <c r="F16" i="27"/>
  <c r="D58" i="27" s="1"/>
  <c r="G16" i="27"/>
  <c r="I58" i="27" s="1"/>
  <c r="H16" i="27"/>
  <c r="R58" i="27" s="1"/>
  <c r="I16" i="27"/>
  <c r="W58" i="27" s="1"/>
  <c r="J16" i="27"/>
  <c r="AB58" i="27" s="1"/>
  <c r="F17" i="27"/>
  <c r="D59" i="27" s="1"/>
  <c r="G17" i="27"/>
  <c r="I59" i="27" s="1"/>
  <c r="H17" i="27"/>
  <c r="R59" i="27" s="1"/>
  <c r="I17" i="27"/>
  <c r="W59" i="27" s="1"/>
  <c r="J17" i="27"/>
  <c r="AB59" i="27" s="1"/>
  <c r="F18" i="27"/>
  <c r="D60" i="27" s="1"/>
  <c r="G18" i="27"/>
  <c r="I60" i="27" s="1"/>
  <c r="H18" i="27"/>
  <c r="R60" i="27" s="1"/>
  <c r="I18" i="27"/>
  <c r="W60" i="27" s="1"/>
  <c r="J18" i="27"/>
  <c r="AB60" i="27" s="1"/>
  <c r="F19" i="27"/>
  <c r="D61" i="27" s="1"/>
  <c r="G19" i="27"/>
  <c r="I61" i="27" s="1"/>
  <c r="H19" i="27"/>
  <c r="R61" i="27" s="1"/>
  <c r="I19" i="27"/>
  <c r="W61" i="27" s="1"/>
  <c r="J19" i="27"/>
  <c r="AB61" i="27" s="1"/>
  <c r="F20" i="27"/>
  <c r="D62" i="27" s="1"/>
  <c r="G20" i="27"/>
  <c r="I62" i="27" s="1"/>
  <c r="H20" i="27"/>
  <c r="R62" i="27" s="1"/>
  <c r="I20" i="27"/>
  <c r="W62" i="27" s="1"/>
  <c r="J20" i="27"/>
  <c r="AB62" i="27" s="1"/>
  <c r="F21" i="27"/>
  <c r="D63" i="27" s="1"/>
  <c r="G21" i="27"/>
  <c r="I63" i="27" s="1"/>
  <c r="H21" i="27"/>
  <c r="R63" i="27" s="1"/>
  <c r="I21" i="27"/>
  <c r="W63" i="27" s="1"/>
  <c r="J21" i="27"/>
  <c r="AB63" i="27" s="1"/>
  <c r="F22" i="27"/>
  <c r="D64" i="27" s="1"/>
  <c r="G22" i="27"/>
  <c r="I64" i="27" s="1"/>
  <c r="H22" i="27"/>
  <c r="R64" i="27" s="1"/>
  <c r="I22" i="27"/>
  <c r="W64" i="27" s="1"/>
  <c r="J22" i="27"/>
  <c r="AB64" i="27" s="1"/>
  <c r="F23" i="27"/>
  <c r="D65" i="27" s="1"/>
  <c r="G23" i="27"/>
  <c r="I65" i="27" s="1"/>
  <c r="H23" i="27"/>
  <c r="R65" i="27" s="1"/>
  <c r="I23" i="27"/>
  <c r="W65" i="27" s="1"/>
  <c r="J23" i="27"/>
  <c r="AB65" i="27" s="1"/>
  <c r="F24" i="27"/>
  <c r="D66" i="27" s="1"/>
  <c r="G24" i="27"/>
  <c r="I66" i="27" s="1"/>
  <c r="H24" i="27"/>
  <c r="R66" i="27" s="1"/>
  <c r="I24" i="27"/>
  <c r="W66" i="27" s="1"/>
  <c r="J24" i="27"/>
  <c r="AB66" i="27" s="1"/>
  <c r="F25" i="27"/>
  <c r="D67" i="27" s="1"/>
  <c r="G25" i="27"/>
  <c r="I67" i="27" s="1"/>
  <c r="H25" i="27"/>
  <c r="R67" i="27" s="1"/>
  <c r="I25" i="27"/>
  <c r="W67" i="27" s="1"/>
  <c r="J25" i="27"/>
  <c r="AB67" i="27" s="1"/>
  <c r="F26" i="27"/>
  <c r="D68" i="27" s="1"/>
  <c r="G26" i="27"/>
  <c r="I68" i="27" s="1"/>
  <c r="H26" i="27"/>
  <c r="R68" i="27" s="1"/>
  <c r="I26" i="27"/>
  <c r="W68" i="27" s="1"/>
  <c r="J26" i="27"/>
  <c r="AB68" i="27" s="1"/>
  <c r="F27" i="27"/>
  <c r="D69" i="27" s="1"/>
  <c r="G27" i="27"/>
  <c r="I69" i="27" s="1"/>
  <c r="H27" i="27"/>
  <c r="R69" i="27" s="1"/>
  <c r="I27" i="27"/>
  <c r="W69" i="27" s="1"/>
  <c r="J27" i="27"/>
  <c r="AB69" i="27" s="1"/>
  <c r="F28" i="27"/>
  <c r="D70" i="27" s="1"/>
  <c r="G28" i="27"/>
  <c r="I70" i="27" s="1"/>
  <c r="H28" i="27"/>
  <c r="R70" i="27" s="1"/>
  <c r="I28" i="27"/>
  <c r="W70" i="27" s="1"/>
  <c r="J28" i="27"/>
  <c r="AB70" i="27" s="1"/>
  <c r="F29" i="27"/>
  <c r="D71" i="27" s="1"/>
  <c r="G29" i="27"/>
  <c r="I71" i="27" s="1"/>
  <c r="H29" i="27"/>
  <c r="R71" i="27" s="1"/>
  <c r="I29" i="27"/>
  <c r="W71" i="27" s="1"/>
  <c r="J29" i="27"/>
  <c r="AB71" i="27" s="1"/>
  <c r="F30" i="27"/>
  <c r="D72" i="27" s="1"/>
  <c r="G30" i="27"/>
  <c r="I72" i="27" s="1"/>
  <c r="H30" i="27"/>
  <c r="R72" i="27" s="1"/>
  <c r="I30" i="27"/>
  <c r="W72" i="27" s="1"/>
  <c r="J30" i="27"/>
  <c r="AB72" i="27" s="1"/>
  <c r="F31" i="27"/>
  <c r="D73" i="27" s="1"/>
  <c r="G31" i="27"/>
  <c r="I73" i="27" s="1"/>
  <c r="H31" i="27"/>
  <c r="R73" i="27" s="1"/>
  <c r="I31" i="27"/>
  <c r="W73" i="27" s="1"/>
  <c r="J31" i="27"/>
  <c r="AB73" i="27" s="1"/>
  <c r="F32" i="27"/>
  <c r="D74" i="27" s="1"/>
  <c r="G32" i="27"/>
  <c r="I74" i="27" s="1"/>
  <c r="H32" i="27"/>
  <c r="R74" i="27" s="1"/>
  <c r="I32" i="27"/>
  <c r="W74" i="27" s="1"/>
  <c r="J32" i="27"/>
  <c r="AB74" i="27" s="1"/>
  <c r="F33" i="27"/>
  <c r="D75" i="27" s="1"/>
  <c r="G33" i="27"/>
  <c r="I75" i="27" s="1"/>
  <c r="H33" i="27"/>
  <c r="R75" i="27" s="1"/>
  <c r="I33" i="27"/>
  <c r="W75" i="27" s="1"/>
  <c r="J33" i="27"/>
  <c r="AB75" i="27" s="1"/>
  <c r="F34" i="27"/>
  <c r="D76" i="27" s="1"/>
  <c r="G34" i="27"/>
  <c r="I76" i="27" s="1"/>
  <c r="H34" i="27"/>
  <c r="R76" i="27" s="1"/>
  <c r="I34" i="27"/>
  <c r="W76" i="27" s="1"/>
  <c r="J34" i="27"/>
  <c r="AB76" i="27" s="1"/>
  <c r="F35" i="27"/>
  <c r="D77" i="27" s="1"/>
  <c r="G35" i="27"/>
  <c r="I77" i="27" s="1"/>
  <c r="H35" i="27"/>
  <c r="R77" i="27" s="1"/>
  <c r="I35" i="27"/>
  <c r="W77" i="27" s="1"/>
  <c r="J35" i="27"/>
  <c r="AB77" i="27" s="1"/>
  <c r="F36" i="27"/>
  <c r="D78" i="27" s="1"/>
  <c r="G36" i="27"/>
  <c r="I78" i="27" s="1"/>
  <c r="H36" i="27"/>
  <c r="R78" i="27" s="1"/>
  <c r="I36" i="27"/>
  <c r="W78" i="27" s="1"/>
  <c r="J36" i="27"/>
  <c r="AB78" i="27" s="1"/>
  <c r="F37" i="27"/>
  <c r="D79" i="27" s="1"/>
  <c r="G37" i="27"/>
  <c r="I79" i="27" s="1"/>
  <c r="H37" i="27"/>
  <c r="R79" i="27" s="1"/>
  <c r="I37" i="27"/>
  <c r="W79" i="27" s="1"/>
  <c r="J37" i="27"/>
  <c r="AB79" i="27" s="1"/>
  <c r="G3" i="27"/>
  <c r="H3" i="27"/>
  <c r="I3" i="27"/>
  <c r="J3" i="27"/>
  <c r="F3" i="27"/>
  <c r="D45" i="27" s="1"/>
  <c r="D80" i="27" l="1"/>
  <c r="F38" i="27"/>
  <c r="I45" i="27"/>
  <c r="I80" i="27" s="1"/>
  <c r="G38" i="27"/>
  <c r="AB45" i="27"/>
  <c r="J38" i="27"/>
  <c r="W45" i="27"/>
  <c r="W80" i="27" s="1"/>
  <c r="I38" i="27"/>
  <c r="R45" i="27"/>
  <c r="H38" i="27"/>
  <c r="R47" i="27"/>
  <c r="R80" i="27" l="1"/>
  <c r="AB80" i="27"/>
  <c r="F6" i="16" l="1"/>
  <c r="G6" i="17" l="1"/>
  <c r="G6" i="18"/>
  <c r="G6" i="16"/>
  <c r="D4" i="27" l="1"/>
  <c r="E4" i="27"/>
  <c r="D5" i="27"/>
  <c r="E5" i="27"/>
  <c r="D6" i="27"/>
  <c r="E6" i="27"/>
  <c r="D7" i="27"/>
  <c r="E7" i="27"/>
  <c r="D8" i="27"/>
  <c r="E8" i="27"/>
  <c r="D9" i="27"/>
  <c r="E9" i="27"/>
  <c r="D10" i="27"/>
  <c r="E10" i="27"/>
  <c r="D11" i="27"/>
  <c r="E11" i="27"/>
  <c r="D12" i="27"/>
  <c r="E12" i="27"/>
  <c r="D13" i="27"/>
  <c r="E13" i="27"/>
  <c r="D14" i="27"/>
  <c r="E14" i="27"/>
  <c r="D15" i="27"/>
  <c r="E15" i="27"/>
  <c r="D16" i="27"/>
  <c r="E16" i="27"/>
  <c r="D17" i="27"/>
  <c r="E17" i="27"/>
  <c r="D18" i="27"/>
  <c r="E18" i="27"/>
  <c r="D19" i="27"/>
  <c r="E19" i="27"/>
  <c r="D20" i="27"/>
  <c r="E20" i="27"/>
  <c r="D21" i="27"/>
  <c r="E21" i="27"/>
  <c r="D22" i="27"/>
  <c r="E22" i="27"/>
  <c r="D23" i="27"/>
  <c r="E23" i="27"/>
  <c r="D24" i="27"/>
  <c r="E24" i="27"/>
  <c r="D25" i="27"/>
  <c r="E25" i="27"/>
  <c r="D26" i="27"/>
  <c r="E26" i="27"/>
  <c r="D27" i="27"/>
  <c r="E27" i="27"/>
  <c r="D28" i="27"/>
  <c r="E28" i="27"/>
  <c r="D29" i="27"/>
  <c r="E29" i="27"/>
  <c r="D30" i="27"/>
  <c r="E30" i="27"/>
  <c r="D31" i="27"/>
  <c r="E31" i="27"/>
  <c r="D32" i="27"/>
  <c r="E32" i="27"/>
  <c r="D33" i="27"/>
  <c r="E33" i="27"/>
  <c r="D34" i="27"/>
  <c r="E34" i="27"/>
  <c r="D35" i="27"/>
  <c r="E35" i="27"/>
  <c r="D36" i="27"/>
  <c r="E36" i="27"/>
  <c r="D37" i="27"/>
  <c r="E37" i="27"/>
  <c r="E3" i="27"/>
  <c r="D3" i="27"/>
  <c r="F38" i="28"/>
  <c r="E38" i="27" l="1"/>
  <c r="E7" i="4"/>
  <c r="G39" i="12"/>
  <c r="A25" i="26" l="1"/>
  <c r="A26" i="26"/>
  <c r="A27" i="26"/>
  <c r="A28" i="26"/>
  <c r="A29" i="26"/>
  <c r="A30" i="26"/>
  <c r="A31" i="26"/>
  <c r="H38" i="24"/>
  <c r="H8" i="24"/>
  <c r="H7" i="24"/>
  <c r="G38" i="24"/>
  <c r="F38" i="24"/>
  <c r="E38" i="24"/>
  <c r="D38" i="24"/>
  <c r="C38" i="24"/>
  <c r="Y9" i="7"/>
  <c r="Y22" i="7" s="1"/>
  <c r="Z9" i="7"/>
  <c r="Z22" i="7" s="1"/>
  <c r="Z10" i="7"/>
  <c r="Z23" i="7" s="1"/>
  <c r="Y10" i="7"/>
  <c r="Y23" i="7" s="1"/>
  <c r="Z8" i="7"/>
  <c r="Z21" i="7" s="1"/>
  <c r="Y8" i="7"/>
  <c r="Y21" i="7" s="1"/>
  <c r="M8" i="7"/>
  <c r="M21" i="7" s="1"/>
  <c r="P11" i="7"/>
  <c r="P24" i="7" s="1"/>
  <c r="Q11" i="7"/>
  <c r="Q24" i="7" s="1"/>
  <c r="S11" i="7"/>
  <c r="S24" i="7" s="1"/>
  <c r="T11" i="7"/>
  <c r="T24" i="7" s="1"/>
  <c r="V11" i="7"/>
  <c r="V24" i="7" s="1"/>
  <c r="W11" i="7"/>
  <c r="W24" i="7" s="1"/>
  <c r="J11" i="7"/>
  <c r="D11" i="7"/>
  <c r="D24" i="7" s="1"/>
  <c r="E11" i="7"/>
  <c r="E24" i="7" s="1"/>
  <c r="G11" i="7"/>
  <c r="G24" i="7" s="1"/>
  <c r="H11" i="7"/>
  <c r="H24" i="7" s="1"/>
  <c r="K11" i="7"/>
  <c r="K24" i="7" s="1"/>
  <c r="N22" i="7"/>
  <c r="M9" i="7"/>
  <c r="M22" i="7" s="1"/>
  <c r="M10" i="7"/>
  <c r="M23" i="7" s="1"/>
  <c r="N10" i="7"/>
  <c r="N23" i="7" s="1"/>
  <c r="N8" i="7"/>
  <c r="N21" i="7" s="1"/>
  <c r="J24" i="7"/>
  <c r="N11" i="7" l="1"/>
  <c r="N24" i="7" s="1"/>
  <c r="M11" i="7"/>
  <c r="M24" i="7" s="1"/>
  <c r="Y11" i="7"/>
  <c r="Y24" i="7" s="1"/>
  <c r="Z11" i="7"/>
  <c r="Z24" i="7" s="1"/>
  <c r="AI40" i="11"/>
  <c r="AD40" i="11"/>
  <c r="AE40" i="11"/>
  <c r="AF40" i="11"/>
  <c r="AG40" i="11"/>
  <c r="AH40" i="11"/>
  <c r="AC40" i="11"/>
  <c r="AB40" i="11"/>
  <c r="H40" i="11"/>
  <c r="I40" i="11"/>
  <c r="K40" i="11"/>
  <c r="L40" i="11"/>
  <c r="M40" i="11"/>
  <c r="N40" i="11"/>
  <c r="O40" i="11"/>
  <c r="P40" i="11"/>
  <c r="R40" i="11"/>
  <c r="S40" i="11"/>
  <c r="T40" i="11"/>
  <c r="V40" i="11"/>
  <c r="W40" i="11"/>
  <c r="X40" i="11"/>
  <c r="F40" i="11"/>
  <c r="E40" i="11"/>
  <c r="D40" i="11"/>
  <c r="H7" i="4"/>
  <c r="D8" i="4"/>
  <c r="C40" i="11"/>
  <c r="G9" i="12"/>
  <c r="Y40" i="12"/>
  <c r="Z40" i="12"/>
  <c r="AA40" i="12"/>
  <c r="AB40" i="12"/>
  <c r="X40" i="12"/>
  <c r="W40" i="12"/>
  <c r="I40" i="12"/>
  <c r="J40" i="12"/>
  <c r="K40" i="12"/>
  <c r="L40" i="12"/>
  <c r="M40" i="12"/>
  <c r="N40" i="12"/>
  <c r="O40" i="12"/>
  <c r="P40" i="12"/>
  <c r="Q40" i="12"/>
  <c r="R40" i="12"/>
  <c r="E40" i="12"/>
  <c r="F40" i="12"/>
  <c r="D40" i="12"/>
  <c r="C40" i="12"/>
  <c r="F44" i="12" l="1"/>
  <c r="D7" i="4"/>
  <c r="S26" i="26"/>
  <c r="S10" i="26"/>
  <c r="S27" i="26" s="1"/>
  <c r="S11" i="26"/>
  <c r="S28" i="26" s="1"/>
  <c r="S12" i="26"/>
  <c r="S29" i="26" s="1"/>
  <c r="S13" i="26"/>
  <c r="S30" i="26" s="1"/>
  <c r="S14" i="26"/>
  <c r="S31" i="26" s="1"/>
  <c r="S8" i="26"/>
  <c r="S25" i="26" s="1"/>
  <c r="N8" i="26"/>
  <c r="N25" i="26" s="1"/>
  <c r="N26" i="26"/>
  <c r="N10" i="26"/>
  <c r="N27" i="26" s="1"/>
  <c r="N11" i="26"/>
  <c r="N28" i="26" s="1"/>
  <c r="N12" i="26"/>
  <c r="N29" i="26" s="1"/>
  <c r="N13" i="26"/>
  <c r="N30" i="26" s="1"/>
  <c r="N14" i="26"/>
  <c r="N31" i="26" s="1"/>
  <c r="I9" i="26"/>
  <c r="I10" i="26"/>
  <c r="I27" i="26" s="1"/>
  <c r="I11" i="26"/>
  <c r="I28" i="26" s="1"/>
  <c r="I12" i="26"/>
  <c r="I29" i="26" s="1"/>
  <c r="I13" i="26"/>
  <c r="I30" i="26" s="1"/>
  <c r="I14" i="26"/>
  <c r="I31" i="26" s="1"/>
  <c r="I8" i="26"/>
  <c r="I25" i="26" s="1"/>
  <c r="E9" i="26"/>
  <c r="E26" i="26" s="1"/>
  <c r="E10" i="26"/>
  <c r="E11" i="26"/>
  <c r="E28" i="26" s="1"/>
  <c r="E12" i="26"/>
  <c r="E29" i="26" s="1"/>
  <c r="E13" i="26"/>
  <c r="E30" i="26" s="1"/>
  <c r="E14" i="26"/>
  <c r="E8" i="26"/>
  <c r="E25" i="26" s="1"/>
  <c r="E31" i="26" l="1"/>
  <c r="E27" i="26"/>
  <c r="J14" i="26"/>
  <c r="J12" i="26"/>
  <c r="J10" i="26"/>
  <c r="E15" i="26"/>
  <c r="J13" i="26"/>
  <c r="J11" i="26"/>
  <c r="J9" i="26"/>
  <c r="U9" i="26" s="1"/>
  <c r="U26" i="26" s="1"/>
  <c r="S15" i="26"/>
  <c r="I15" i="26"/>
  <c r="N15" i="26"/>
  <c r="N32" i="26" s="1"/>
  <c r="J8" i="26"/>
  <c r="J25" i="26" s="1"/>
  <c r="M15" i="26"/>
  <c r="E32" i="26" l="1"/>
  <c r="U13" i="26"/>
  <c r="U30" i="26" s="1"/>
  <c r="J30" i="26"/>
  <c r="U10" i="26"/>
  <c r="U27" i="26" s="1"/>
  <c r="J27" i="26"/>
  <c r="U14" i="26"/>
  <c r="U31" i="26" s="1"/>
  <c r="J31" i="26"/>
  <c r="U11" i="26"/>
  <c r="U28" i="26" s="1"/>
  <c r="J28" i="26"/>
  <c r="U12" i="26"/>
  <c r="U29" i="26" s="1"/>
  <c r="J29" i="26"/>
  <c r="S32" i="26"/>
  <c r="J15" i="26"/>
  <c r="U8" i="26"/>
  <c r="U25" i="26" s="1"/>
  <c r="I26" i="26"/>
  <c r="I32" i="26" s="1"/>
  <c r="J26" i="26" l="1"/>
  <c r="J32" i="26" s="1"/>
  <c r="U15" i="26"/>
  <c r="U32" i="26" s="1"/>
  <c r="A46" i="27" l="1"/>
  <c r="A46" i="28" s="1"/>
  <c r="A47" i="27"/>
  <c r="A47" i="28" s="1"/>
  <c r="A48" i="27"/>
  <c r="A48" i="28" s="1"/>
  <c r="A49" i="27"/>
  <c r="A49" i="28" s="1"/>
  <c r="A50" i="27"/>
  <c r="A50" i="28" s="1"/>
  <c r="A51" i="27"/>
  <c r="A51" i="28" s="1"/>
  <c r="A52" i="27"/>
  <c r="A52" i="28" s="1"/>
  <c r="A53" i="27"/>
  <c r="A53" i="28" s="1"/>
  <c r="A54" i="27"/>
  <c r="A54" i="28" s="1"/>
  <c r="A55" i="27"/>
  <c r="A55" i="28" s="1"/>
  <c r="A56" i="27"/>
  <c r="A56" i="28" s="1"/>
  <c r="A57" i="27"/>
  <c r="A57" i="28" s="1"/>
  <c r="A58" i="27"/>
  <c r="A58" i="28" s="1"/>
  <c r="A59" i="27"/>
  <c r="A59" i="28" s="1"/>
  <c r="A60" i="27"/>
  <c r="A60" i="28" s="1"/>
  <c r="A61" i="27"/>
  <c r="A61" i="28" s="1"/>
  <c r="A62" i="27"/>
  <c r="A62" i="28" s="1"/>
  <c r="A63" i="27"/>
  <c r="A63" i="28" s="1"/>
  <c r="A64" i="27"/>
  <c r="A64" i="28" s="1"/>
  <c r="A65" i="27"/>
  <c r="A65" i="28" s="1"/>
  <c r="A66" i="27"/>
  <c r="A66" i="28" s="1"/>
  <c r="A67" i="27"/>
  <c r="A67" i="28" s="1"/>
  <c r="A68" i="27"/>
  <c r="A68" i="28" s="1"/>
  <c r="A69" i="27"/>
  <c r="A69" i="28" s="1"/>
  <c r="A70" i="27"/>
  <c r="A70" i="28" s="1"/>
  <c r="A71" i="27"/>
  <c r="A71" i="28" s="1"/>
  <c r="A72" i="27"/>
  <c r="A72" i="28" s="1"/>
  <c r="A73" i="27"/>
  <c r="A73" i="28" s="1"/>
  <c r="A74" i="27"/>
  <c r="A74" i="28" s="1"/>
  <c r="A75" i="27"/>
  <c r="A75" i="28" s="1"/>
  <c r="A76" i="27"/>
  <c r="A76" i="28" s="1"/>
  <c r="A77" i="27"/>
  <c r="A77" i="28" s="1"/>
  <c r="A78" i="27"/>
  <c r="A78" i="28" s="1"/>
  <c r="A45" i="27"/>
  <c r="A45" i="28" s="1"/>
  <c r="G7" i="16"/>
  <c r="G8" i="16"/>
  <c r="G9" i="16"/>
  <c r="G10" i="16"/>
  <c r="G7" i="17"/>
  <c r="G8" i="17"/>
  <c r="G9" i="17"/>
  <c r="G10" i="17"/>
  <c r="G10" i="18"/>
  <c r="G9" i="18"/>
  <c r="G8" i="18"/>
  <c r="G7" i="18"/>
  <c r="F6" i="18"/>
  <c r="F10" i="18"/>
  <c r="F9" i="18"/>
  <c r="F8" i="18"/>
  <c r="F7" i="18"/>
  <c r="F10" i="17"/>
  <c r="F9" i="17"/>
  <c r="F8" i="17"/>
  <c r="F7" i="17"/>
  <c r="F9" i="16"/>
  <c r="F8" i="16"/>
  <c r="F7" i="16"/>
  <c r="F31" i="1"/>
  <c r="F26" i="1"/>
  <c r="R18" i="1"/>
  <c r="V18" i="1" s="1"/>
  <c r="H10" i="1" l="1"/>
  <c r="T32" i="1" l="1"/>
  <c r="H9" i="24" l="1"/>
  <c r="H10" i="24"/>
  <c r="H11" i="24"/>
  <c r="H13" i="24"/>
  <c r="H14" i="24"/>
  <c r="H15" i="24"/>
  <c r="H16" i="24"/>
  <c r="H17" i="24"/>
  <c r="H18" i="24"/>
  <c r="H19" i="24"/>
  <c r="H20" i="24"/>
  <c r="H21" i="24"/>
  <c r="H22" i="24"/>
  <c r="H23" i="24"/>
  <c r="H24" i="24"/>
  <c r="H25" i="24"/>
  <c r="H26" i="24"/>
  <c r="H27" i="24"/>
  <c r="H28" i="24"/>
  <c r="H29" i="24"/>
  <c r="H30" i="24"/>
  <c r="H31" i="24"/>
  <c r="H32" i="24"/>
  <c r="H33" i="24"/>
  <c r="H34" i="24"/>
  <c r="H35" i="24"/>
  <c r="H36" i="24"/>
  <c r="H37" i="24"/>
  <c r="D24" i="23"/>
  <c r="L14" i="23"/>
  <c r="J8" i="23"/>
  <c r="K8" i="23" s="1"/>
  <c r="J9" i="23"/>
  <c r="K9" i="23" s="1"/>
  <c r="J10" i="23"/>
  <c r="K10" i="23" s="1"/>
  <c r="J11" i="23"/>
  <c r="K11" i="23" s="1"/>
  <c r="J12" i="23"/>
  <c r="K12" i="23" s="1"/>
  <c r="J13" i="23"/>
  <c r="K13" i="23" s="1"/>
  <c r="J7" i="23"/>
  <c r="K7" i="23" s="1"/>
  <c r="I14" i="23"/>
  <c r="H14" i="23"/>
  <c r="G14" i="23"/>
  <c r="F14" i="23"/>
  <c r="E14" i="23"/>
  <c r="D14" i="23"/>
  <c r="K14" i="23" l="1"/>
  <c r="J14" i="23"/>
  <c r="T1" i="26" l="1"/>
  <c r="H2" i="24"/>
  <c r="L1" i="23"/>
  <c r="R15" i="26"/>
  <c r="R32" i="26" s="1"/>
  <c r="Q15" i="26"/>
  <c r="Q32" i="26" s="1"/>
  <c r="O15" i="26"/>
  <c r="O32" i="26" s="1"/>
  <c r="L15" i="26"/>
  <c r="L32" i="26" s="1"/>
  <c r="D15" i="26"/>
  <c r="D32" i="26" s="1"/>
  <c r="B15" i="26"/>
  <c r="B32" i="26" s="1"/>
  <c r="T15" i="26"/>
  <c r="T32" i="26" s="1"/>
  <c r="P15" i="26"/>
  <c r="P32" i="26" s="1"/>
  <c r="H15" i="26"/>
  <c r="H32" i="26" s="1"/>
  <c r="G15" i="26"/>
  <c r="G32" i="26" s="1"/>
  <c r="F15" i="26"/>
  <c r="F32" i="26" s="1"/>
  <c r="C15" i="26"/>
  <c r="C32" i="26" s="1"/>
  <c r="K15" i="26" l="1"/>
  <c r="K32" i="26" s="1"/>
  <c r="F16" i="1"/>
  <c r="R15" i="1"/>
  <c r="S39" i="12" l="1"/>
  <c r="K61" i="2" l="1"/>
  <c r="U30" i="12" l="1"/>
  <c r="U10" i="12"/>
  <c r="U11" i="12"/>
  <c r="U12" i="12"/>
  <c r="U13" i="12"/>
  <c r="U14" i="12"/>
  <c r="U15" i="12"/>
  <c r="U16" i="12"/>
  <c r="U17" i="12"/>
  <c r="U18" i="12"/>
  <c r="U19" i="12"/>
  <c r="U20" i="12"/>
  <c r="U21" i="12"/>
  <c r="U22" i="12"/>
  <c r="U23" i="12"/>
  <c r="U24" i="12"/>
  <c r="U25" i="12"/>
  <c r="U26" i="12"/>
  <c r="U27" i="12"/>
  <c r="U28" i="12"/>
  <c r="U29" i="12"/>
  <c r="U31" i="12"/>
  <c r="U32" i="12"/>
  <c r="U33" i="12"/>
  <c r="U34" i="12"/>
  <c r="U35" i="12"/>
  <c r="U36" i="12"/>
  <c r="U37" i="12"/>
  <c r="U38" i="12"/>
  <c r="U39" i="12"/>
  <c r="U9" i="12"/>
  <c r="T10" i="12"/>
  <c r="T11" i="12"/>
  <c r="T12" i="12"/>
  <c r="T13" i="12"/>
  <c r="T14" i="12"/>
  <c r="T15" i="12"/>
  <c r="T16" i="12"/>
  <c r="T17" i="12"/>
  <c r="T18" i="12"/>
  <c r="T19" i="12"/>
  <c r="T20" i="12"/>
  <c r="T21" i="12"/>
  <c r="T22" i="12"/>
  <c r="T23" i="12"/>
  <c r="T24" i="12"/>
  <c r="T25" i="12"/>
  <c r="T26" i="12"/>
  <c r="T27" i="12"/>
  <c r="T28" i="12"/>
  <c r="T29" i="12"/>
  <c r="T30" i="12"/>
  <c r="T31" i="12"/>
  <c r="T32" i="12"/>
  <c r="T33" i="12"/>
  <c r="T34" i="12"/>
  <c r="T35" i="12"/>
  <c r="T36" i="12"/>
  <c r="T37" i="12"/>
  <c r="T38" i="12"/>
  <c r="T39" i="12"/>
  <c r="T9" i="12"/>
  <c r="S11" i="12"/>
  <c r="S10" i="12"/>
  <c r="S12" i="12"/>
  <c r="S13" i="12"/>
  <c r="S14" i="12"/>
  <c r="S15" i="12"/>
  <c r="S16" i="12"/>
  <c r="S17" i="12"/>
  <c r="S18" i="12"/>
  <c r="S19" i="12"/>
  <c r="S20" i="12"/>
  <c r="S21" i="12"/>
  <c r="S22" i="12"/>
  <c r="S23" i="12"/>
  <c r="S24" i="12"/>
  <c r="S25" i="12"/>
  <c r="S26" i="12"/>
  <c r="S27" i="12"/>
  <c r="S28" i="12"/>
  <c r="S29" i="12"/>
  <c r="S30" i="12"/>
  <c r="S31" i="12"/>
  <c r="S32" i="12"/>
  <c r="S33" i="12"/>
  <c r="S34" i="12"/>
  <c r="S35" i="12"/>
  <c r="S36" i="12"/>
  <c r="S37" i="12"/>
  <c r="S38" i="12"/>
  <c r="AC36" i="12"/>
  <c r="AC9" i="12"/>
  <c r="H10" i="12"/>
  <c r="H11" i="12"/>
  <c r="H13" i="12"/>
  <c r="H14" i="12"/>
  <c r="H15" i="12"/>
  <c r="H16" i="12"/>
  <c r="H17" i="12"/>
  <c r="H18" i="12"/>
  <c r="H19" i="12"/>
  <c r="H20" i="12"/>
  <c r="H21" i="12"/>
  <c r="H22" i="12"/>
  <c r="H23" i="12"/>
  <c r="H24" i="12"/>
  <c r="H25" i="12"/>
  <c r="H26" i="12"/>
  <c r="H27" i="12"/>
  <c r="H28" i="12"/>
  <c r="H29" i="12"/>
  <c r="H30" i="12"/>
  <c r="H31" i="12"/>
  <c r="H32" i="12"/>
  <c r="H33" i="12"/>
  <c r="H34" i="12"/>
  <c r="H35" i="12"/>
  <c r="H36" i="12"/>
  <c r="H37" i="12"/>
  <c r="H38" i="12"/>
  <c r="H39" i="12"/>
  <c r="V39" i="12" s="1"/>
  <c r="H9" i="12"/>
  <c r="H40" i="12" s="1"/>
  <c r="G10" i="12"/>
  <c r="G11" i="12"/>
  <c r="G12" i="12"/>
  <c r="G13" i="12"/>
  <c r="V13" i="12" s="1"/>
  <c r="G14" i="12"/>
  <c r="G15" i="12"/>
  <c r="G16" i="12"/>
  <c r="G17" i="12"/>
  <c r="V17" i="12" s="1"/>
  <c r="G18" i="12"/>
  <c r="G19" i="12"/>
  <c r="G20" i="12"/>
  <c r="G21" i="12"/>
  <c r="V21" i="12" s="1"/>
  <c r="G22" i="12"/>
  <c r="G23" i="12"/>
  <c r="G24" i="12"/>
  <c r="G25" i="12"/>
  <c r="V25" i="12" s="1"/>
  <c r="G26" i="12"/>
  <c r="G27" i="12"/>
  <c r="G28" i="12"/>
  <c r="G29" i="12"/>
  <c r="V29" i="12" s="1"/>
  <c r="G30" i="12"/>
  <c r="G31" i="12"/>
  <c r="G32" i="12"/>
  <c r="G33" i="12"/>
  <c r="V33" i="12" s="1"/>
  <c r="G34" i="12"/>
  <c r="G35" i="12"/>
  <c r="G36" i="12"/>
  <c r="G37" i="12"/>
  <c r="V37" i="12" s="1"/>
  <c r="G38" i="12"/>
  <c r="D54" i="4"/>
  <c r="V31" i="12" l="1"/>
  <c r="V27" i="12"/>
  <c r="V19" i="12"/>
  <c r="V15" i="12"/>
  <c r="T40" i="12"/>
  <c r="V35" i="12"/>
  <c r="V23" i="12"/>
  <c r="V36" i="12"/>
  <c r="G40" i="12"/>
  <c r="V32" i="12"/>
  <c r="V9" i="12"/>
  <c r="V38" i="12"/>
  <c r="V34" i="12"/>
  <c r="V30" i="12"/>
  <c r="V28" i="12"/>
  <c r="V26" i="12"/>
  <c r="V24" i="12"/>
  <c r="V22" i="12"/>
  <c r="V20" i="12"/>
  <c r="V18" i="12"/>
  <c r="V16" i="12"/>
  <c r="V14" i="12"/>
  <c r="U40" i="12"/>
  <c r="V12" i="12"/>
  <c r="V11" i="12"/>
  <c r="S40" i="12"/>
  <c r="V10" i="12"/>
  <c r="R40" i="1"/>
  <c r="T37" i="1"/>
  <c r="R36" i="1"/>
  <c r="V36" i="1" s="1"/>
  <c r="R35" i="1"/>
  <c r="V35" i="1" s="1"/>
  <c r="R34" i="1"/>
  <c r="V34" i="1" s="1"/>
  <c r="R33" i="1"/>
  <c r="V33" i="1" s="1"/>
  <c r="P37" i="1"/>
  <c r="Q3" i="28" s="1"/>
  <c r="P3" i="27" s="1"/>
  <c r="N37" i="1"/>
  <c r="P3" i="28" s="1"/>
  <c r="O3" i="27" s="1"/>
  <c r="L37" i="1"/>
  <c r="O3" i="28" s="1"/>
  <c r="N3" i="27" s="1"/>
  <c r="J37" i="1"/>
  <c r="N3" i="28" s="1"/>
  <c r="M3" i="27" s="1"/>
  <c r="H37" i="1"/>
  <c r="M3" i="28" s="1"/>
  <c r="L3" i="27" s="1"/>
  <c r="F37" i="1"/>
  <c r="R30" i="1"/>
  <c r="V30" i="1" s="1"/>
  <c r="R29" i="1"/>
  <c r="V29" i="1" s="1"/>
  <c r="R28" i="1"/>
  <c r="V28" i="1" s="1"/>
  <c r="R27" i="1"/>
  <c r="V27" i="1" s="1"/>
  <c r="P31" i="1"/>
  <c r="N31" i="1"/>
  <c r="L31" i="1"/>
  <c r="J31" i="1"/>
  <c r="H31" i="1"/>
  <c r="R25" i="1"/>
  <c r="V25" i="1" s="1"/>
  <c r="R24" i="1"/>
  <c r="V24" i="1" s="1"/>
  <c r="R23" i="1"/>
  <c r="V23" i="1" s="1"/>
  <c r="R22" i="1"/>
  <c r="V22" i="1" s="1"/>
  <c r="R21" i="1"/>
  <c r="V21" i="1" s="1"/>
  <c r="R20" i="1"/>
  <c r="V20" i="1" s="1"/>
  <c r="R19" i="1"/>
  <c r="V19" i="1" s="1"/>
  <c r="P26" i="1"/>
  <c r="N26" i="1"/>
  <c r="L26" i="1"/>
  <c r="J26" i="1"/>
  <c r="H26" i="1"/>
  <c r="V15" i="1"/>
  <c r="R14" i="1"/>
  <c r="V14" i="1" s="1"/>
  <c r="P16" i="1"/>
  <c r="N16" i="1"/>
  <c r="L16" i="1"/>
  <c r="J16" i="1"/>
  <c r="H16" i="1"/>
  <c r="R12" i="1"/>
  <c r="V12" i="1" s="1"/>
  <c r="R11" i="1"/>
  <c r="V11" i="1" s="1"/>
  <c r="P13" i="1"/>
  <c r="N13" i="1"/>
  <c r="L13" i="1"/>
  <c r="J13" i="1"/>
  <c r="H13" i="1"/>
  <c r="F13" i="1"/>
  <c r="P10" i="1"/>
  <c r="N10" i="1"/>
  <c r="L10" i="1"/>
  <c r="J10" i="1"/>
  <c r="F10" i="1"/>
  <c r="R9" i="1"/>
  <c r="V9" i="1" s="1"/>
  <c r="R8" i="1"/>
  <c r="V8" i="1" s="1"/>
  <c r="Q54" i="27" l="1"/>
  <c r="Q70" i="27"/>
  <c r="Q51" i="27"/>
  <c r="Q67" i="27"/>
  <c r="Q48" i="27"/>
  <c r="Q64" i="27"/>
  <c r="Q46" i="27"/>
  <c r="Q61" i="27"/>
  <c r="Q77" i="27"/>
  <c r="Q47" i="27"/>
  <c r="Q60" i="27"/>
  <c r="Q73" i="27"/>
  <c r="Q58" i="27"/>
  <c r="Q74" i="27"/>
  <c r="Q55" i="27"/>
  <c r="Q71" i="27"/>
  <c r="Q52" i="27"/>
  <c r="Q68" i="27"/>
  <c r="Q49" i="27"/>
  <c r="Q65" i="27"/>
  <c r="Q66" i="27"/>
  <c r="Q63" i="27"/>
  <c r="Q76" i="27"/>
  <c r="Q45" i="27"/>
  <c r="Q62" i="27"/>
  <c r="Q78" i="27"/>
  <c r="Q59" i="27"/>
  <c r="Q75" i="27"/>
  <c r="Q56" i="27"/>
  <c r="Q72" i="27"/>
  <c r="Q53" i="27"/>
  <c r="Q69" i="27"/>
  <c r="Q50" i="27"/>
  <c r="Q79" i="27"/>
  <c r="Q57" i="27"/>
  <c r="V53" i="27"/>
  <c r="V69" i="27"/>
  <c r="V54" i="27"/>
  <c r="V70" i="27"/>
  <c r="V47" i="27"/>
  <c r="V63" i="27"/>
  <c r="V79" i="27"/>
  <c r="V60" i="27"/>
  <c r="V76" i="27"/>
  <c r="V50" i="27"/>
  <c r="V59" i="27"/>
  <c r="V72" i="27"/>
  <c r="V57" i="27"/>
  <c r="V73" i="27"/>
  <c r="V58" i="27"/>
  <c r="V74" i="27"/>
  <c r="V51" i="27"/>
  <c r="V67" i="27"/>
  <c r="V48" i="27"/>
  <c r="V64" i="27"/>
  <c r="V46" i="27"/>
  <c r="V65" i="27"/>
  <c r="V45" i="27"/>
  <c r="V56" i="27"/>
  <c r="V61" i="27"/>
  <c r="V77" i="27"/>
  <c r="V62" i="27"/>
  <c r="V78" i="27"/>
  <c r="V55" i="27"/>
  <c r="V71" i="27"/>
  <c r="V52" i="27"/>
  <c r="V68" i="27"/>
  <c r="V49" i="27"/>
  <c r="V66" i="27"/>
  <c r="V75" i="27"/>
  <c r="AA46" i="27"/>
  <c r="AA62" i="27"/>
  <c r="AA78" i="27"/>
  <c r="AA59" i="27"/>
  <c r="AA75" i="27"/>
  <c r="AA56" i="27"/>
  <c r="AA72" i="27"/>
  <c r="AA53" i="27"/>
  <c r="AA69" i="27"/>
  <c r="AA55" i="27"/>
  <c r="AA68" i="27"/>
  <c r="AA65" i="27"/>
  <c r="AA50" i="27"/>
  <c r="AA66" i="27"/>
  <c r="AA47" i="27"/>
  <c r="AA63" i="27"/>
  <c r="AA79" i="27"/>
  <c r="AA60" i="27"/>
  <c r="AA76" i="27"/>
  <c r="AA57" i="27"/>
  <c r="AA73" i="27"/>
  <c r="AA58" i="27"/>
  <c r="AA71" i="27"/>
  <c r="AA49" i="27"/>
  <c r="AA54" i="27"/>
  <c r="AA70" i="27"/>
  <c r="AA51" i="27"/>
  <c r="AA67" i="27"/>
  <c r="AA48" i="27"/>
  <c r="AA64" i="27"/>
  <c r="AA45" i="27"/>
  <c r="AA61" i="27"/>
  <c r="AA77" i="27"/>
  <c r="AA74" i="27"/>
  <c r="AA52" i="27"/>
  <c r="R26" i="1"/>
  <c r="H59" i="27"/>
  <c r="H75" i="27"/>
  <c r="H56" i="27"/>
  <c r="H72" i="27"/>
  <c r="H53" i="27"/>
  <c r="H69" i="27"/>
  <c r="H50" i="27"/>
  <c r="H66" i="27"/>
  <c r="H71" i="27"/>
  <c r="H49" i="27"/>
  <c r="H78" i="27"/>
  <c r="H47" i="27"/>
  <c r="H63" i="27"/>
  <c r="H79" i="27"/>
  <c r="H60" i="27"/>
  <c r="H76" i="27"/>
  <c r="H57" i="27"/>
  <c r="H73" i="27"/>
  <c r="H54" i="27"/>
  <c r="H70" i="27"/>
  <c r="H55" i="27"/>
  <c r="H68" i="27"/>
  <c r="H46" i="27"/>
  <c r="H51" i="27"/>
  <c r="H67" i="27"/>
  <c r="H48" i="27"/>
  <c r="H64" i="27"/>
  <c r="H45" i="27"/>
  <c r="H61" i="27"/>
  <c r="H77" i="27"/>
  <c r="H58" i="27"/>
  <c r="H74" i="27"/>
  <c r="H52" i="27"/>
  <c r="H65" i="27"/>
  <c r="H62" i="27"/>
  <c r="C58" i="27"/>
  <c r="C52" i="27"/>
  <c r="C69" i="27"/>
  <c r="C54" i="27"/>
  <c r="C62" i="27"/>
  <c r="C70" i="27"/>
  <c r="C78" i="27"/>
  <c r="C51" i="27"/>
  <c r="C59" i="27"/>
  <c r="C67" i="27"/>
  <c r="C75" i="27"/>
  <c r="C49" i="27"/>
  <c r="C56" i="27"/>
  <c r="C64" i="27"/>
  <c r="C72" i="27"/>
  <c r="C50" i="27"/>
  <c r="C57" i="27"/>
  <c r="C65" i="27"/>
  <c r="C73" i="27"/>
  <c r="C66" i="27"/>
  <c r="C74" i="27"/>
  <c r="C48" i="27"/>
  <c r="C55" i="27"/>
  <c r="C63" i="27"/>
  <c r="C71" i="27"/>
  <c r="C79" i="27"/>
  <c r="C60" i="27"/>
  <c r="C68" i="27"/>
  <c r="C76" i="27"/>
  <c r="C53" i="27"/>
  <c r="C61" i="27"/>
  <c r="C77" i="27"/>
  <c r="C46" i="27"/>
  <c r="C45" i="27"/>
  <c r="C47" i="27"/>
  <c r="V40" i="12"/>
  <c r="V26" i="1"/>
  <c r="R10" i="1"/>
  <c r="P17" i="1"/>
  <c r="P32" i="1" s="1"/>
  <c r="H17" i="1"/>
  <c r="H32" i="1" s="1"/>
  <c r="R13" i="1"/>
  <c r="R16" i="1"/>
  <c r="V16" i="1" s="1"/>
  <c r="I23" i="18" s="1"/>
  <c r="N17" i="1"/>
  <c r="N32" i="1" s="1"/>
  <c r="L17" i="1"/>
  <c r="R37" i="1"/>
  <c r="V37" i="1" s="1"/>
  <c r="V13" i="1"/>
  <c r="I23" i="17" s="1"/>
  <c r="R31" i="1"/>
  <c r="V31" i="1" s="1"/>
  <c r="F17" i="1"/>
  <c r="J17" i="1"/>
  <c r="J32" i="1" s="1"/>
  <c r="V10" i="1"/>
  <c r="I23" i="16" s="1"/>
  <c r="Q80" i="27" l="1"/>
  <c r="H80" i="27"/>
  <c r="V80" i="27"/>
  <c r="AA80" i="27"/>
  <c r="C80" i="27"/>
  <c r="F19" i="18"/>
  <c r="F19" i="17"/>
  <c r="BH47" i="27"/>
  <c r="BH49" i="27"/>
  <c r="BH51" i="27"/>
  <c r="BH53" i="27"/>
  <c r="BH55" i="27"/>
  <c r="BH57" i="27"/>
  <c r="BH59" i="27"/>
  <c r="BH61" i="27"/>
  <c r="BH63" i="27"/>
  <c r="BH65" i="27"/>
  <c r="BH67" i="27"/>
  <c r="BH69" i="27"/>
  <c r="BH71" i="27"/>
  <c r="BH73" i="27"/>
  <c r="BH75" i="27"/>
  <c r="BH77" i="27"/>
  <c r="BH79" i="27"/>
  <c r="BH46" i="27"/>
  <c r="BH48" i="27"/>
  <c r="BH50" i="27"/>
  <c r="BH52" i="27"/>
  <c r="BH54" i="27"/>
  <c r="BH56" i="27"/>
  <c r="BH58" i="27"/>
  <c r="BH60" i="27"/>
  <c r="BH62" i="27"/>
  <c r="BH64" i="27"/>
  <c r="BH66" i="27"/>
  <c r="BH68" i="27"/>
  <c r="BH70" i="27"/>
  <c r="BH72" i="27"/>
  <c r="BH74" i="27"/>
  <c r="BH76" i="27"/>
  <c r="BH78" i="27"/>
  <c r="BH45" i="27"/>
  <c r="L32" i="1"/>
  <c r="R17" i="1"/>
  <c r="R32" i="1" s="1"/>
  <c r="F32" i="1"/>
  <c r="O26" i="17"/>
  <c r="O26" i="18"/>
  <c r="BH80" i="27" l="1"/>
  <c r="V17" i="1"/>
  <c r="AB45" i="1" s="1"/>
  <c r="V32" i="1"/>
  <c r="V38" i="1" s="1"/>
  <c r="U40" i="1" s="1"/>
  <c r="F6" i="17"/>
  <c r="F19" i="16"/>
  <c r="G9" i="11" l="1"/>
  <c r="O26" i="16" l="1"/>
  <c r="L8" i="2" l="1"/>
  <c r="L9" i="2"/>
  <c r="L10" i="2"/>
  <c r="L11" i="2"/>
  <c r="L13" i="2"/>
  <c r="L14" i="2"/>
  <c r="L16" i="2"/>
  <c r="L17" i="2"/>
  <c r="L18" i="2"/>
  <c r="L19" i="2"/>
  <c r="L21" i="2"/>
  <c r="L22" i="2"/>
  <c r="L23" i="2"/>
  <c r="L24" i="2"/>
  <c r="L25" i="2"/>
  <c r="L26" i="2"/>
  <c r="L27" i="2"/>
  <c r="L28" i="2"/>
  <c r="L29" i="2"/>
  <c r="L30" i="2"/>
  <c r="L31" i="2"/>
  <c r="L32" i="2"/>
  <c r="L33" i="2"/>
  <c r="L34" i="2"/>
  <c r="L35" i="2"/>
  <c r="L36" i="2"/>
  <c r="L37" i="2"/>
  <c r="L38" i="2"/>
  <c r="L39" i="2"/>
  <c r="L42" i="2"/>
  <c r="L43" i="2"/>
  <c r="L44" i="2"/>
  <c r="L15" i="2" l="1"/>
  <c r="L45" i="2"/>
  <c r="L20" i="2"/>
  <c r="L40" i="2"/>
  <c r="L41" i="2" l="1"/>
  <c r="L46" i="2" s="1"/>
  <c r="D56" i="4"/>
  <c r="D48" i="4"/>
  <c r="D47" i="4"/>
  <c r="D43" i="4"/>
  <c r="D42" i="4" l="1"/>
  <c r="D44" i="4"/>
  <c r="D41" i="4"/>
  <c r="D40" i="4"/>
  <c r="D19" i="4"/>
  <c r="D20" i="4"/>
  <c r="D21" i="4"/>
  <c r="D22" i="4"/>
  <c r="D23" i="4"/>
  <c r="D24" i="4"/>
  <c r="D25" i="4"/>
  <c r="D26" i="4"/>
  <c r="D27" i="4"/>
  <c r="D28" i="4"/>
  <c r="D29" i="4"/>
  <c r="D30" i="4"/>
  <c r="D31" i="4"/>
  <c r="D32" i="4"/>
  <c r="D33" i="4"/>
  <c r="D34" i="4"/>
  <c r="D35" i="4"/>
  <c r="D36" i="4"/>
  <c r="D37" i="4"/>
  <c r="D38" i="4"/>
  <c r="D39" i="4"/>
  <c r="D18" i="4"/>
  <c r="D9" i="4"/>
  <c r="D10" i="4" l="1"/>
  <c r="D10" i="6"/>
  <c r="J45" i="2"/>
  <c r="J40" i="2"/>
  <c r="M40" i="2"/>
  <c r="M45" i="2"/>
  <c r="K11" i="6" l="1"/>
  <c r="J11" i="6"/>
  <c r="L11" i="6"/>
  <c r="N45" i="2"/>
  <c r="O2" i="2" l="1"/>
  <c r="Z2" i="1"/>
  <c r="L1" i="4" l="1"/>
  <c r="G62" i="2" l="1"/>
  <c r="H62" i="2" s="1"/>
  <c r="J50" i="2"/>
  <c r="J20" i="2"/>
  <c r="J15" i="2"/>
  <c r="N61" i="2"/>
  <c r="L61" i="2" s="1"/>
  <c r="K48" i="2"/>
  <c r="K47" i="2"/>
  <c r="M20" i="2"/>
  <c r="N20" i="2"/>
  <c r="M15" i="2"/>
  <c r="N48" i="2" l="1"/>
  <c r="L48" i="2" s="1"/>
  <c r="N47" i="2"/>
  <c r="L47" i="2" s="1"/>
  <c r="M41" i="2"/>
  <c r="M46" i="2" s="1"/>
  <c r="J41" i="2"/>
  <c r="J46" i="2" s="1"/>
  <c r="J43" i="5" l="1"/>
  <c r="J44" i="5" s="1"/>
  <c r="N43" i="5"/>
  <c r="N44" i="5" s="1"/>
  <c r="R43" i="5"/>
  <c r="R44" i="5" s="1"/>
  <c r="H30" i="5"/>
  <c r="H31" i="5" s="1"/>
  <c r="L30" i="5"/>
  <c r="P30" i="5"/>
  <c r="G31" i="5"/>
  <c r="I43" i="5"/>
  <c r="I44" i="5" s="1"/>
  <c r="Q43" i="5"/>
  <c r="K30" i="5"/>
  <c r="S30" i="5"/>
  <c r="S31" i="5" s="1"/>
  <c r="T44" i="5"/>
  <c r="K43" i="5"/>
  <c r="K44" i="5" s="1"/>
  <c r="O43" i="5"/>
  <c r="O44" i="5" s="1"/>
  <c r="S43" i="5"/>
  <c r="S44" i="5" s="1"/>
  <c r="I30" i="5"/>
  <c r="I31" i="5" s="1"/>
  <c r="M30" i="5"/>
  <c r="Q30" i="5"/>
  <c r="H43" i="5"/>
  <c r="H44" i="5" s="1"/>
  <c r="L43" i="5"/>
  <c r="L44" i="5" s="1"/>
  <c r="P43" i="5"/>
  <c r="G43" i="5"/>
  <c r="G44" i="5" s="1"/>
  <c r="J30" i="5"/>
  <c r="J31" i="5" s="1"/>
  <c r="N30" i="5"/>
  <c r="N31" i="5" s="1"/>
  <c r="R30" i="5"/>
  <c r="M43" i="5"/>
  <c r="M44" i="5" s="1"/>
  <c r="T30" i="5"/>
  <c r="T31" i="5" s="1"/>
  <c r="O30" i="5"/>
  <c r="O31" i="5" s="1"/>
  <c r="G14" i="5"/>
  <c r="G15" i="5" s="1"/>
  <c r="Q31" i="5"/>
  <c r="M31" i="5"/>
  <c r="J14" i="5"/>
  <c r="J15" i="5" s="1"/>
  <c r="P14" i="5"/>
  <c r="P15" i="5" s="1"/>
  <c r="L14" i="5"/>
  <c r="L15" i="5" s="1"/>
  <c r="Q14" i="5"/>
  <c r="Q15" i="5" s="1"/>
  <c r="M15" i="5"/>
  <c r="R14" i="5"/>
  <c r="R15" i="5" s="1"/>
  <c r="I14" i="5"/>
  <c r="I15" i="5" s="1"/>
  <c r="N14" i="5"/>
  <c r="N15" i="5" s="1"/>
  <c r="H14" i="5"/>
  <c r="H15" i="5" s="1"/>
  <c r="S14" i="5"/>
  <c r="S15" i="5" s="1"/>
  <c r="O14" i="5"/>
  <c r="O15" i="5" s="1"/>
  <c r="K14" i="5"/>
  <c r="K15" i="5" s="1"/>
  <c r="T14" i="5"/>
  <c r="T15" i="5" s="1"/>
  <c r="Q44" i="5"/>
  <c r="P44" i="5"/>
  <c r="K31" i="5"/>
  <c r="R31" i="5"/>
  <c r="P31" i="5"/>
  <c r="L31" i="5"/>
  <c r="U45" i="5"/>
  <c r="M62" i="2"/>
  <c r="S1" i="5"/>
  <c r="U44" i="5" l="1"/>
  <c r="T16" i="5"/>
  <c r="T1" i="3"/>
  <c r="K1" i="6"/>
  <c r="M10" i="6"/>
  <c r="AL1" i="7"/>
  <c r="AI2" i="11"/>
  <c r="V2" i="11"/>
  <c r="W2" i="12"/>
  <c r="D46" i="4"/>
  <c r="D49" i="4"/>
  <c r="D50" i="4"/>
  <c r="D51" i="4"/>
  <c r="D52" i="4"/>
  <c r="D53" i="4"/>
  <c r="D55" i="4"/>
  <c r="D45" i="4"/>
  <c r="D11" i="4"/>
  <c r="D12" i="4"/>
  <c r="D13" i="4"/>
  <c r="D14" i="4"/>
  <c r="D15" i="4"/>
  <c r="D16" i="4"/>
  <c r="D17" i="4"/>
  <c r="P45" i="5" l="1"/>
  <c r="P46" i="5" s="1"/>
  <c r="K45" i="5"/>
  <c r="G32" i="5"/>
  <c r="G45" i="5"/>
  <c r="O45" i="5"/>
  <c r="O46" i="5" s="1"/>
  <c r="H16" i="5"/>
  <c r="G16" i="5"/>
  <c r="O32" i="5"/>
  <c r="Q45" i="5"/>
  <c r="Q46" i="5" s="1"/>
  <c r="R45" i="5"/>
  <c r="R46" i="5" s="1"/>
  <c r="H56" i="2"/>
  <c r="H32" i="5"/>
  <c r="I62" i="2"/>
  <c r="P32" i="5"/>
  <c r="L32" i="5"/>
  <c r="R16" i="5"/>
  <c r="J16" i="5"/>
  <c r="M16" i="5"/>
  <c r="J45" i="5"/>
  <c r="J46" i="5" s="1"/>
  <c r="S45" i="5"/>
  <c r="S46" i="5" s="1"/>
  <c r="R32" i="5"/>
  <c r="J32" i="5"/>
  <c r="P16" i="5"/>
  <c r="M32" i="5"/>
  <c r="S16" i="5"/>
  <c r="K16" i="5"/>
  <c r="I45" i="5"/>
  <c r="I46" i="5" s="1"/>
  <c r="L45" i="5"/>
  <c r="L46" i="5" s="1"/>
  <c r="N16" i="5"/>
  <c r="S32" i="5"/>
  <c r="K32" i="5"/>
  <c r="Q16" i="5"/>
  <c r="I16" i="5"/>
  <c r="K46" i="5"/>
  <c r="T45" i="5"/>
  <c r="T46" i="5" s="1"/>
  <c r="N45" i="5"/>
  <c r="N46" i="5" s="1"/>
  <c r="T32" i="5"/>
  <c r="N32" i="5"/>
  <c r="L16" i="5"/>
  <c r="Q32" i="5"/>
  <c r="I32" i="5"/>
  <c r="O16" i="5"/>
  <c r="M45" i="5"/>
  <c r="H45" i="5"/>
  <c r="H46" i="5" s="1"/>
  <c r="E11" i="6"/>
  <c r="H55" i="2" l="1"/>
  <c r="V45" i="5"/>
  <c r="H57" i="2"/>
  <c r="Q49" i="3"/>
  <c r="H53" i="2"/>
  <c r="M46" i="5"/>
  <c r="P15" i="3"/>
  <c r="T15" i="3"/>
  <c r="K33" i="3"/>
  <c r="O33" i="3"/>
  <c r="S33" i="3"/>
  <c r="J49" i="3"/>
  <c r="N49" i="3"/>
  <c r="S49" i="3"/>
  <c r="M15" i="3"/>
  <c r="Q15" i="3"/>
  <c r="L33" i="3"/>
  <c r="P33" i="3"/>
  <c r="T33" i="3"/>
  <c r="K49" i="3"/>
  <c r="O49" i="3"/>
  <c r="T49" i="3"/>
  <c r="V49" i="3" s="1"/>
  <c r="N15" i="3"/>
  <c r="R15" i="3"/>
  <c r="M33" i="3"/>
  <c r="Q33" i="3"/>
  <c r="L49" i="3"/>
  <c r="P49" i="3"/>
  <c r="K15" i="3"/>
  <c r="O15" i="3"/>
  <c r="S15" i="3"/>
  <c r="J33" i="3"/>
  <c r="N33" i="3"/>
  <c r="R33" i="3"/>
  <c r="M49" i="3"/>
  <c r="R49" i="3"/>
  <c r="AJ10" i="11"/>
  <c r="AJ11" i="11"/>
  <c r="AJ12" i="11"/>
  <c r="AJ13" i="11"/>
  <c r="AJ14" i="11"/>
  <c r="AJ15" i="11"/>
  <c r="AJ16" i="11"/>
  <c r="AJ17" i="11"/>
  <c r="AJ18" i="11"/>
  <c r="AJ19" i="11"/>
  <c r="AJ20" i="11"/>
  <c r="AJ21" i="11"/>
  <c r="AJ22" i="11"/>
  <c r="AJ23" i="11"/>
  <c r="AJ24" i="11"/>
  <c r="AJ25" i="11"/>
  <c r="AJ26" i="11"/>
  <c r="AJ27" i="11"/>
  <c r="AJ28" i="11"/>
  <c r="AJ29" i="11"/>
  <c r="AJ30" i="11"/>
  <c r="AJ31" i="11"/>
  <c r="AJ32" i="11"/>
  <c r="AJ33" i="11"/>
  <c r="AJ34" i="11"/>
  <c r="AJ35" i="11"/>
  <c r="AJ36" i="11"/>
  <c r="AJ37" i="11"/>
  <c r="AJ38" i="11"/>
  <c r="AJ39" i="11"/>
  <c r="AJ9" i="11"/>
  <c r="AJ3" i="11"/>
  <c r="AI3" i="11"/>
  <c r="Q10" i="11"/>
  <c r="Q11" i="11"/>
  <c r="Q12" i="11"/>
  <c r="Q13" i="11"/>
  <c r="Q14" i="11"/>
  <c r="Q15" i="11"/>
  <c r="Q16" i="11"/>
  <c r="Q17" i="11"/>
  <c r="Q18" i="11"/>
  <c r="Q19" i="11"/>
  <c r="Q20" i="11"/>
  <c r="Q21" i="11"/>
  <c r="Q22" i="11"/>
  <c r="Q23" i="11"/>
  <c r="Q24" i="11"/>
  <c r="Q25" i="11"/>
  <c r="Q26" i="11"/>
  <c r="Q27" i="11"/>
  <c r="Q28" i="11"/>
  <c r="Q29" i="11"/>
  <c r="Q30" i="11"/>
  <c r="Q31" i="11"/>
  <c r="Q32" i="11"/>
  <c r="Q33" i="11"/>
  <c r="Q34" i="11"/>
  <c r="Q35" i="11"/>
  <c r="Q36" i="11"/>
  <c r="Q37" i="11"/>
  <c r="Q38" i="11"/>
  <c r="Q39" i="11"/>
  <c r="J10" i="11"/>
  <c r="J11" i="11"/>
  <c r="J12" i="11"/>
  <c r="J13" i="11"/>
  <c r="J14" i="11"/>
  <c r="J15" i="11"/>
  <c r="J16" i="11"/>
  <c r="J17" i="11"/>
  <c r="J18" i="11"/>
  <c r="J19" i="11"/>
  <c r="J20" i="11"/>
  <c r="J21" i="11"/>
  <c r="J22" i="11"/>
  <c r="J23" i="11"/>
  <c r="J24" i="11"/>
  <c r="J25" i="11"/>
  <c r="J26" i="11"/>
  <c r="J27" i="11"/>
  <c r="J28" i="11"/>
  <c r="J29" i="11"/>
  <c r="J30" i="11"/>
  <c r="J31" i="11"/>
  <c r="J32" i="11"/>
  <c r="J33" i="11"/>
  <c r="J34" i="11"/>
  <c r="J35" i="11"/>
  <c r="J36" i="11"/>
  <c r="J37" i="11"/>
  <c r="J38" i="11"/>
  <c r="J39" i="11"/>
  <c r="J9" i="11"/>
  <c r="G10" i="11"/>
  <c r="G11" i="11"/>
  <c r="G12" i="11"/>
  <c r="G13" i="11"/>
  <c r="G14" i="11"/>
  <c r="G15" i="11"/>
  <c r="G16" i="11"/>
  <c r="G17" i="11"/>
  <c r="U17" i="11" s="1"/>
  <c r="G18" i="11"/>
  <c r="G19" i="11"/>
  <c r="G20" i="11"/>
  <c r="G21" i="11"/>
  <c r="U21" i="11" s="1"/>
  <c r="G22" i="11"/>
  <c r="G23" i="11"/>
  <c r="G24" i="11"/>
  <c r="G25" i="11"/>
  <c r="U25" i="11" s="1"/>
  <c r="G26" i="11"/>
  <c r="G27" i="11"/>
  <c r="G28" i="11"/>
  <c r="G29" i="11"/>
  <c r="U29" i="11" s="1"/>
  <c r="G30" i="11"/>
  <c r="G31" i="11"/>
  <c r="G32" i="11"/>
  <c r="G33" i="11"/>
  <c r="U33" i="11" s="1"/>
  <c r="G34" i="11"/>
  <c r="G35" i="11"/>
  <c r="G36" i="11"/>
  <c r="G37" i="11"/>
  <c r="U37" i="11" s="1"/>
  <c r="G38" i="11"/>
  <c r="G39" i="11"/>
  <c r="AC10" i="12"/>
  <c r="AC11" i="12"/>
  <c r="AC12" i="12"/>
  <c r="AC13" i="12"/>
  <c r="AC14" i="12"/>
  <c r="AC15" i="12"/>
  <c r="AC16" i="12"/>
  <c r="AC17" i="12"/>
  <c r="AC18" i="12"/>
  <c r="AC19" i="12"/>
  <c r="AC20" i="12"/>
  <c r="AC21" i="12"/>
  <c r="AC22" i="12"/>
  <c r="AC23" i="12"/>
  <c r="AC24" i="12"/>
  <c r="AC25" i="12"/>
  <c r="AC26" i="12"/>
  <c r="AC27" i="12"/>
  <c r="AC28" i="12"/>
  <c r="AC29" i="12"/>
  <c r="AC30" i="12"/>
  <c r="AC31" i="12"/>
  <c r="AC32" i="12"/>
  <c r="AC33" i="12"/>
  <c r="AC34" i="12"/>
  <c r="AC35" i="12"/>
  <c r="AC37" i="12"/>
  <c r="AC38" i="12"/>
  <c r="AC39" i="12"/>
  <c r="N34" i="10"/>
  <c r="N32" i="10"/>
  <c r="O8" i="10"/>
  <c r="F11" i="10"/>
  <c r="E15" i="2"/>
  <c r="E62" i="2" l="1"/>
  <c r="E46" i="2"/>
  <c r="I50" i="3"/>
  <c r="Q40" i="11"/>
  <c r="U38" i="11"/>
  <c r="U34" i="11"/>
  <c r="U30" i="11"/>
  <c r="U26" i="11"/>
  <c r="U22" i="11"/>
  <c r="U18" i="11"/>
  <c r="U14" i="11"/>
  <c r="AJ40" i="11"/>
  <c r="U13" i="11"/>
  <c r="J40" i="11"/>
  <c r="U9" i="11"/>
  <c r="U10" i="11"/>
  <c r="G40" i="11"/>
  <c r="AC40" i="12"/>
  <c r="U36" i="11"/>
  <c r="U28" i="11"/>
  <c r="U20" i="11"/>
  <c r="U12" i="11"/>
  <c r="U39" i="11"/>
  <c r="U35" i="11"/>
  <c r="U31" i="11"/>
  <c r="U27" i="11"/>
  <c r="U23" i="11"/>
  <c r="U19" i="11"/>
  <c r="U15" i="11"/>
  <c r="U11" i="11"/>
  <c r="U32" i="11"/>
  <c r="U24" i="11"/>
  <c r="U16" i="11"/>
  <c r="I16" i="3" l="1"/>
  <c r="U34" i="3"/>
  <c r="U16" i="3"/>
  <c r="I18" i="3"/>
  <c r="N18" i="3"/>
  <c r="Q52" i="3"/>
  <c r="Q54" i="3" s="1"/>
  <c r="U36" i="3"/>
  <c r="I36" i="3"/>
  <c r="J36" i="3"/>
  <c r="I34" i="3"/>
  <c r="Q50" i="3"/>
  <c r="Q53" i="3" s="1"/>
  <c r="P34" i="3"/>
  <c r="P36" i="3"/>
  <c r="P38" i="3" s="1"/>
  <c r="U40" i="11"/>
  <c r="P50" i="3"/>
  <c r="P53" i="3" s="1"/>
  <c r="K50" i="3"/>
  <c r="K53" i="3" s="1"/>
  <c r="R50" i="3"/>
  <c r="R53" i="3" s="1"/>
  <c r="J52" i="3"/>
  <c r="P52" i="3"/>
  <c r="P54" i="3" s="1"/>
  <c r="S50" i="3"/>
  <c r="S53" i="3" s="1"/>
  <c r="N50" i="3"/>
  <c r="N53" i="3" s="1"/>
  <c r="O50" i="3"/>
  <c r="O53" i="3" s="1"/>
  <c r="T52" i="3"/>
  <c r="T54" i="3" s="1"/>
  <c r="R52" i="3"/>
  <c r="O52" i="3"/>
  <c r="O54" i="3" s="1"/>
  <c r="M52" i="3"/>
  <c r="S52" i="3"/>
  <c r="N52" i="3"/>
  <c r="L52" i="3"/>
  <c r="T53" i="3"/>
  <c r="M50" i="3"/>
  <c r="M53" i="3" s="1"/>
  <c r="L50" i="3"/>
  <c r="L53" i="3" s="1"/>
  <c r="U50" i="3"/>
  <c r="U53" i="3" s="1"/>
  <c r="U52" i="3"/>
  <c r="U54" i="3" s="1"/>
  <c r="M16" i="3"/>
  <c r="M34" i="3"/>
  <c r="T16" i="3"/>
  <c r="S16" i="3"/>
  <c r="K52" i="3"/>
  <c r="R16" i="3"/>
  <c r="P16" i="3"/>
  <c r="R34" i="3"/>
  <c r="K16" i="3"/>
  <c r="T34" i="3"/>
  <c r="K34" i="3"/>
  <c r="O16" i="3"/>
  <c r="N16" i="3"/>
  <c r="L16" i="3"/>
  <c r="N34" i="3"/>
  <c r="J16" i="3"/>
  <c r="Q16" i="3"/>
  <c r="J34" i="3"/>
  <c r="Q34" i="3"/>
  <c r="L34" i="3"/>
  <c r="S34" i="3"/>
  <c r="J50" i="3"/>
  <c r="O34" i="3"/>
  <c r="G3" i="14"/>
  <c r="F23" i="14"/>
  <c r="F24" i="14" s="1"/>
  <c r="F28" i="14" s="1"/>
  <c r="G8" i="2" l="1"/>
  <c r="I56" i="2"/>
  <c r="W50" i="3"/>
  <c r="G56" i="2"/>
  <c r="I58" i="2"/>
  <c r="S54" i="3"/>
  <c r="I57" i="2"/>
  <c r="R54" i="3"/>
  <c r="G58" i="2"/>
  <c r="G57" i="2"/>
  <c r="H11" i="6"/>
  <c r="F11" i="6"/>
  <c r="G11" i="6"/>
  <c r="I11" i="6"/>
  <c r="M13" i="6" l="1"/>
  <c r="K12" i="6" l="1"/>
  <c r="H12" i="6"/>
  <c r="E12" i="6"/>
  <c r="L12" i="6"/>
  <c r="J12" i="6"/>
  <c r="G12" i="6"/>
  <c r="F12" i="6"/>
  <c r="I12" i="6"/>
  <c r="M12" i="6" l="1"/>
  <c r="G13" i="6" s="1"/>
  <c r="K13" i="6" l="1"/>
  <c r="J57" i="2" s="1"/>
  <c r="K57" i="2" s="1"/>
  <c r="I13" i="6"/>
  <c r="H13" i="6"/>
  <c r="H14" i="6" s="1"/>
  <c r="L13" i="6"/>
  <c r="J58" i="2" s="1"/>
  <c r="E13" i="6"/>
  <c r="E14" i="6" s="1"/>
  <c r="F13" i="6"/>
  <c r="N12" i="6"/>
  <c r="J13" i="6"/>
  <c r="J56" i="2" s="1"/>
  <c r="K56" i="2" s="1"/>
  <c r="J53" i="2"/>
  <c r="G14" i="6"/>
  <c r="N56" i="2" l="1"/>
  <c r="I14" i="6"/>
  <c r="J55" i="2"/>
  <c r="N57" i="2"/>
  <c r="K14" i="6"/>
  <c r="J54" i="2"/>
  <c r="J51" i="2"/>
  <c r="J14" i="6"/>
  <c r="J52" i="2"/>
  <c r="F14" i="6"/>
  <c r="J59" i="2" l="1"/>
  <c r="J62" i="2" s="1"/>
  <c r="G54" i="2" l="1"/>
  <c r="G49" i="2"/>
  <c r="G52" i="2"/>
  <c r="G53" i="2"/>
  <c r="G42" i="2"/>
  <c r="G51" i="2"/>
  <c r="G21" i="2"/>
  <c r="K37" i="3"/>
  <c r="N37" i="3"/>
  <c r="U19" i="3"/>
  <c r="G45" i="2" l="1"/>
  <c r="G30" i="2"/>
  <c r="G24" i="2"/>
  <c r="G27" i="2"/>
  <c r="R19" i="3"/>
  <c r="T19" i="3"/>
  <c r="G23" i="2"/>
  <c r="G60" i="2"/>
  <c r="G28" i="2"/>
  <c r="L37" i="3"/>
  <c r="O37" i="3"/>
  <c r="G31" i="2"/>
  <c r="G22" i="2"/>
  <c r="S19" i="3"/>
  <c r="U37" i="3"/>
  <c r="G37" i="2"/>
  <c r="G34" i="2"/>
  <c r="R37" i="3"/>
  <c r="G36" i="2"/>
  <c r="T37" i="3"/>
  <c r="Q19" i="3"/>
  <c r="G19" i="2"/>
  <c r="L19" i="3"/>
  <c r="G13" i="2"/>
  <c r="G17" i="2"/>
  <c r="O19" i="3"/>
  <c r="S37" i="3"/>
  <c r="G35" i="2"/>
  <c r="G18" i="2"/>
  <c r="P19" i="3"/>
  <c r="M37" i="3"/>
  <c r="G29" i="2"/>
  <c r="N19" i="3"/>
  <c r="G16" i="2"/>
  <c r="J37" i="3"/>
  <c r="G26" i="2"/>
  <c r="K19" i="3"/>
  <c r="G12" i="2"/>
  <c r="G38" i="2"/>
  <c r="I37" i="3"/>
  <c r="G25" i="2"/>
  <c r="M19" i="3"/>
  <c r="G14" i="2"/>
  <c r="G32" i="2"/>
  <c r="P37" i="3"/>
  <c r="J19" i="3"/>
  <c r="G10" i="2"/>
  <c r="G39" i="2"/>
  <c r="Q37" i="3"/>
  <c r="G33" i="2"/>
  <c r="G50" i="2" l="1"/>
  <c r="G20" i="2"/>
  <c r="G40" i="2"/>
  <c r="G15" i="2"/>
  <c r="G59" i="2"/>
  <c r="G41" i="2" l="1"/>
  <c r="G46" i="2" s="1"/>
  <c r="N36" i="3" l="1"/>
  <c r="I30" i="2" s="1"/>
  <c r="R36" i="3"/>
  <c r="I34" i="2" s="1"/>
  <c r="M36" i="3"/>
  <c r="Q36" i="3"/>
  <c r="I33" i="2" s="1"/>
  <c r="I37" i="2"/>
  <c r="L36" i="3"/>
  <c r="T36" i="3"/>
  <c r="I36" i="2" s="1"/>
  <c r="K36" i="3"/>
  <c r="O36" i="3"/>
  <c r="I31" i="2" s="1"/>
  <c r="S36" i="3"/>
  <c r="I35" i="2" s="1"/>
  <c r="J18" i="3"/>
  <c r="R18" i="3"/>
  <c r="M18" i="3"/>
  <c r="Q18" i="3"/>
  <c r="U18" i="3"/>
  <c r="L18" i="3"/>
  <c r="P18" i="3"/>
  <c r="T18" i="3"/>
  <c r="K18" i="3"/>
  <c r="I12" i="2" s="1"/>
  <c r="O18" i="3"/>
  <c r="S18" i="3"/>
  <c r="I49" i="2"/>
  <c r="I42" i="2"/>
  <c r="K42" i="2" s="1"/>
  <c r="I51" i="2"/>
  <c r="I53" i="2"/>
  <c r="I54" i="2"/>
  <c r="I52" i="2"/>
  <c r="I38" i="2"/>
  <c r="I32" i="2"/>
  <c r="W52" i="3" l="1"/>
  <c r="I45" i="2"/>
  <c r="L38" i="3"/>
  <c r="I28" i="2"/>
  <c r="M38" i="3"/>
  <c r="I29" i="2"/>
  <c r="I39" i="2"/>
  <c r="M20" i="3"/>
  <c r="I14" i="2"/>
  <c r="R38" i="3"/>
  <c r="T38" i="3"/>
  <c r="L54" i="3"/>
  <c r="I27" i="2"/>
  <c r="K38" i="3"/>
  <c r="Q38" i="3"/>
  <c r="J38" i="3"/>
  <c r="I26" i="2"/>
  <c r="I24" i="2"/>
  <c r="U20" i="3"/>
  <c r="I60" i="2"/>
  <c r="U38" i="3"/>
  <c r="I13" i="2"/>
  <c r="L20" i="3"/>
  <c r="I16" i="2"/>
  <c r="N20" i="3"/>
  <c r="I20" i="3"/>
  <c r="I8" i="2"/>
  <c r="O20" i="3"/>
  <c r="I17" i="2"/>
  <c r="I38" i="3"/>
  <c r="I25" i="2"/>
  <c r="S38" i="3"/>
  <c r="T20" i="3"/>
  <c r="I23" i="2"/>
  <c r="P20" i="3"/>
  <c r="I18" i="2"/>
  <c r="K20" i="3"/>
  <c r="M54" i="3"/>
  <c r="I50" i="2"/>
  <c r="O38" i="3"/>
  <c r="R20" i="3"/>
  <c r="I21" i="2"/>
  <c r="Q20" i="3"/>
  <c r="I19" i="2"/>
  <c r="N54" i="3"/>
  <c r="N38" i="3"/>
  <c r="I10" i="2"/>
  <c r="J20" i="3"/>
  <c r="S20" i="3"/>
  <c r="I22" i="2"/>
  <c r="I40" i="2" l="1"/>
  <c r="I15" i="2"/>
  <c r="K8" i="2"/>
  <c r="I20" i="2"/>
  <c r="I59" i="2"/>
  <c r="I41" i="2" l="1"/>
  <c r="I46" i="2" s="1"/>
  <c r="H44" i="2" l="1"/>
  <c r="K44" i="2" s="1"/>
  <c r="K55" i="2"/>
  <c r="H16" i="2"/>
  <c r="H51" i="2"/>
  <c r="H52" i="2"/>
  <c r="H29" i="2"/>
  <c r="K29" i="2" s="1"/>
  <c r="M33" i="5"/>
  <c r="H17" i="5"/>
  <c r="P17" i="5"/>
  <c r="H21" i="2"/>
  <c r="I33" i="5"/>
  <c r="H33" i="5"/>
  <c r="L17" i="5"/>
  <c r="T33" i="5"/>
  <c r="J17" i="5"/>
  <c r="H37" i="2"/>
  <c r="K37" i="2" s="1"/>
  <c r="H22" i="2"/>
  <c r="G46" i="5"/>
  <c r="N17" i="5"/>
  <c r="N33" i="5"/>
  <c r="S17" i="5"/>
  <c r="H33" i="2"/>
  <c r="K33" i="2" s="1"/>
  <c r="P33" i="5"/>
  <c r="J33" i="5"/>
  <c r="H24" i="2"/>
  <c r="K24" i="2" s="1"/>
  <c r="O17" i="5"/>
  <c r="H35" i="2"/>
  <c r="K35" i="2" s="1"/>
  <c r="H11" i="2"/>
  <c r="K11" i="2" s="1"/>
  <c r="H25" i="2"/>
  <c r="K25" i="2" s="1"/>
  <c r="N55" i="2" l="1"/>
  <c r="L55" i="2" s="1"/>
  <c r="K33" i="5"/>
  <c r="G17" i="5"/>
  <c r="H10" i="2"/>
  <c r="K10" i="2" s="1"/>
  <c r="M17" i="5"/>
  <c r="H31" i="2"/>
  <c r="K31" i="2" s="1"/>
  <c r="H58" i="2"/>
  <c r="K58" i="2" s="1"/>
  <c r="K53" i="2"/>
  <c r="K52" i="2"/>
  <c r="H49" i="2"/>
  <c r="H50" i="2" s="1"/>
  <c r="H54" i="2"/>
  <c r="K54" i="2" s="1"/>
  <c r="C19" i="14" s="1"/>
  <c r="H43" i="2"/>
  <c r="K43" i="2" s="1"/>
  <c r="Q17" i="5"/>
  <c r="H38" i="2"/>
  <c r="K38" i="2" s="1"/>
  <c r="H18" i="2"/>
  <c r="K18" i="2" s="1"/>
  <c r="H26" i="2"/>
  <c r="K26" i="2" s="1"/>
  <c r="H60" i="2"/>
  <c r="K60" i="2" s="1"/>
  <c r="H19" i="2"/>
  <c r="K19" i="2" s="1"/>
  <c r="H9" i="2"/>
  <c r="K9" i="2" s="1"/>
  <c r="H34" i="2"/>
  <c r="K34" i="2" s="1"/>
  <c r="H27" i="2"/>
  <c r="K27" i="2" s="1"/>
  <c r="H39" i="2"/>
  <c r="K39" i="2" s="1"/>
  <c r="O33" i="5"/>
  <c r="R17" i="5"/>
  <c r="H12" i="2"/>
  <c r="K12" i="2" s="1"/>
  <c r="S33" i="5"/>
  <c r="H14" i="2"/>
  <c r="K14" i="2" s="1"/>
  <c r="T17" i="5"/>
  <c r="H17" i="2"/>
  <c r="K17" i="2" s="1"/>
  <c r="H23" i="2"/>
  <c r="H32" i="2"/>
  <c r="K32" i="2" s="1"/>
  <c r="Q33" i="5"/>
  <c r="H28" i="2"/>
  <c r="K28" i="2" s="1"/>
  <c r="I17" i="5"/>
  <c r="G33" i="5"/>
  <c r="L33" i="5"/>
  <c r="H30" i="2"/>
  <c r="K30" i="2" s="1"/>
  <c r="H13" i="2"/>
  <c r="K13" i="2" s="1"/>
  <c r="K17" i="5"/>
  <c r="H36" i="2"/>
  <c r="K36" i="2" s="1"/>
  <c r="R33" i="5"/>
  <c r="K21" i="2"/>
  <c r="K16" i="2"/>
  <c r="K51" i="2"/>
  <c r="K15" i="2" l="1"/>
  <c r="N58" i="2"/>
  <c r="L58" i="2" s="1"/>
  <c r="C22" i="14"/>
  <c r="N53" i="2"/>
  <c r="L53" i="2" s="1"/>
  <c r="N52" i="2"/>
  <c r="L52" i="2" s="1"/>
  <c r="N54" i="2"/>
  <c r="L54" i="2" s="1"/>
  <c r="K45" i="2"/>
  <c r="K49" i="2"/>
  <c r="H45" i="2"/>
  <c r="K23" i="2"/>
  <c r="K59" i="2"/>
  <c r="C20" i="14"/>
  <c r="N60" i="2"/>
  <c r="L60" i="2" s="1"/>
  <c r="K20" i="2"/>
  <c r="H20" i="2"/>
  <c r="H59" i="2"/>
  <c r="H40" i="2"/>
  <c r="H15" i="2"/>
  <c r="N51" i="2"/>
  <c r="L51" i="2" s="1"/>
  <c r="C18" i="14"/>
  <c r="C17" i="14" l="1"/>
  <c r="K50" i="2"/>
  <c r="N49" i="2"/>
  <c r="L49" i="2" s="1"/>
  <c r="L50" i="2" s="1"/>
  <c r="L59" i="2"/>
  <c r="N40" i="2"/>
  <c r="N41" i="2" s="1"/>
  <c r="K22" i="2"/>
  <c r="K40" i="2" s="1"/>
  <c r="H41" i="2"/>
  <c r="H46" i="2" s="1"/>
  <c r="N59" i="2"/>
  <c r="N50" i="2" l="1"/>
  <c r="N62" i="2" s="1"/>
  <c r="K41" i="2"/>
  <c r="L62" i="2"/>
  <c r="N46" i="2"/>
  <c r="C21" i="14"/>
  <c r="C16" i="14" s="1"/>
  <c r="C23" i="14" s="1"/>
  <c r="C24" i="14" s="1"/>
  <c r="C28" i="14" s="1"/>
  <c r="O41" i="2" l="1"/>
  <c r="O15" i="2"/>
  <c r="N47" i="27"/>
  <c r="Q8" i="16"/>
  <c r="Q8" i="17"/>
  <c r="Q8" i="18"/>
  <c r="N78" i="27"/>
  <c r="N62" i="27"/>
  <c r="N77" i="27"/>
  <c r="N61" i="27"/>
  <c r="N74" i="27"/>
  <c r="N58" i="27"/>
  <c r="N73" i="27"/>
  <c r="N57" i="27"/>
  <c r="N46" i="27"/>
  <c r="N72" i="27"/>
  <c r="N64" i="27"/>
  <c r="N56" i="27"/>
  <c r="N48" i="27"/>
  <c r="N75" i="27"/>
  <c r="N67" i="27"/>
  <c r="N59" i="27"/>
  <c r="N51" i="27"/>
  <c r="N45" i="27"/>
  <c r="N70" i="27"/>
  <c r="N54" i="27"/>
  <c r="N69" i="27"/>
  <c r="N53" i="27"/>
  <c r="N66" i="27"/>
  <c r="N50" i="27"/>
  <c r="N65" i="27"/>
  <c r="N49" i="27"/>
  <c r="N76" i="27"/>
  <c r="N68" i="27"/>
  <c r="N60" i="27"/>
  <c r="N52" i="27"/>
  <c r="N79" i="27"/>
  <c r="N71" i="27"/>
  <c r="N63" i="27"/>
  <c r="N55" i="27"/>
  <c r="L47" i="27"/>
  <c r="L55" i="27"/>
  <c r="L63" i="27"/>
  <c r="L71" i="27"/>
  <c r="L79" i="27"/>
  <c r="L52" i="27"/>
  <c r="L60" i="27"/>
  <c r="M60" i="27" s="1"/>
  <c r="E60" i="28" s="1"/>
  <c r="L68" i="27"/>
  <c r="L76" i="27"/>
  <c r="L49" i="27"/>
  <c r="L57" i="27"/>
  <c r="L65" i="27"/>
  <c r="L73" i="27"/>
  <c r="M73" i="27" s="1"/>
  <c r="E73" i="28" s="1"/>
  <c r="L45" i="27"/>
  <c r="L54" i="27"/>
  <c r="L62" i="27"/>
  <c r="L70" i="27"/>
  <c r="L78" i="27"/>
  <c r="L51" i="27"/>
  <c r="L59" i="27"/>
  <c r="L67" i="27"/>
  <c r="M67" i="27" s="1"/>
  <c r="E67" i="28" s="1"/>
  <c r="L75" i="27"/>
  <c r="L48" i="27"/>
  <c r="L56" i="27"/>
  <c r="L64" i="27"/>
  <c r="M64" i="27" s="1"/>
  <c r="E64" i="28" s="1"/>
  <c r="L72" i="27"/>
  <c r="L46" i="27"/>
  <c r="L53" i="27"/>
  <c r="L61" i="27"/>
  <c r="L69" i="27"/>
  <c r="L77" i="27"/>
  <c r="L50" i="27"/>
  <c r="L58" i="27"/>
  <c r="L66" i="27"/>
  <c r="L74" i="27"/>
  <c r="M74" i="27" s="1"/>
  <c r="E74" i="28" s="1"/>
  <c r="P8" i="17"/>
  <c r="P8" i="18"/>
  <c r="P8" i="16"/>
  <c r="K62" i="2"/>
  <c r="E2" i="2" s="1"/>
  <c r="O59" i="2"/>
  <c r="O56" i="2"/>
  <c r="O53" i="2"/>
  <c r="O47" i="2"/>
  <c r="O55" i="2"/>
  <c r="O51" i="2"/>
  <c r="O57" i="2"/>
  <c r="K46" i="2"/>
  <c r="O50" i="2"/>
  <c r="O42" i="2"/>
  <c r="O46" i="2"/>
  <c r="E7" i="17"/>
  <c r="O45" i="2"/>
  <c r="O43" i="2"/>
  <c r="O44" i="2"/>
  <c r="O48" i="2"/>
  <c r="O49" i="2"/>
  <c r="M63" i="27" l="1"/>
  <c r="E63" i="28" s="1"/>
  <c r="M79" i="27"/>
  <c r="E79" i="28" s="1"/>
  <c r="M77" i="27"/>
  <c r="E77" i="28" s="1"/>
  <c r="Q12" i="18"/>
  <c r="S8" i="18" s="1"/>
  <c r="I10" i="7" s="1"/>
  <c r="M59" i="27"/>
  <c r="E59" i="28" s="1"/>
  <c r="M76" i="27"/>
  <c r="E76" i="28" s="1"/>
  <c r="AM48" i="27"/>
  <c r="AN48" i="27" s="1"/>
  <c r="AM53" i="27"/>
  <c r="AN53" i="27" s="1"/>
  <c r="AM69" i="27"/>
  <c r="AN69" i="27" s="1"/>
  <c r="AM46" i="27"/>
  <c r="AN46" i="27" s="1"/>
  <c r="AM62" i="27"/>
  <c r="AN62" i="27" s="1"/>
  <c r="AM47" i="27"/>
  <c r="AN47" i="27" s="1"/>
  <c r="AM55" i="27"/>
  <c r="AN55" i="27" s="1"/>
  <c r="AM63" i="27"/>
  <c r="AN63" i="27" s="1"/>
  <c r="AM71" i="27"/>
  <c r="AN71" i="27" s="1"/>
  <c r="AM79" i="27"/>
  <c r="AN79" i="27" s="1"/>
  <c r="AM56" i="27"/>
  <c r="AN56" i="27" s="1"/>
  <c r="AM64" i="27"/>
  <c r="AN64" i="27" s="1"/>
  <c r="AM72" i="27"/>
  <c r="AN72" i="27" s="1"/>
  <c r="AM57" i="27"/>
  <c r="AN57" i="27" s="1"/>
  <c r="AM73" i="27"/>
  <c r="AN73" i="27" s="1"/>
  <c r="AM58" i="27"/>
  <c r="AN58" i="27" s="1"/>
  <c r="AM70" i="27"/>
  <c r="AN70" i="27" s="1"/>
  <c r="AM45" i="27"/>
  <c r="AM76" i="27"/>
  <c r="AN76" i="27" s="1"/>
  <c r="AM61" i="27"/>
  <c r="AN61" i="27" s="1"/>
  <c r="AM77" i="27"/>
  <c r="AN77" i="27" s="1"/>
  <c r="AM54" i="27"/>
  <c r="AN54" i="27" s="1"/>
  <c r="AM74" i="27"/>
  <c r="AN74" i="27" s="1"/>
  <c r="AM51" i="27"/>
  <c r="AN51" i="27" s="1"/>
  <c r="AM59" i="27"/>
  <c r="AN59" i="27" s="1"/>
  <c r="AM67" i="27"/>
  <c r="AN67" i="27" s="1"/>
  <c r="AM75" i="27"/>
  <c r="AN75" i="27" s="1"/>
  <c r="AM52" i="27"/>
  <c r="AN52" i="27" s="1"/>
  <c r="AM60" i="27"/>
  <c r="AN60" i="27" s="1"/>
  <c r="AM68" i="27"/>
  <c r="AN68" i="27" s="1"/>
  <c r="AM49" i="27"/>
  <c r="AN49" i="27" s="1"/>
  <c r="AM65" i="27"/>
  <c r="AN65" i="27" s="1"/>
  <c r="AM50" i="27"/>
  <c r="AN50" i="27" s="1"/>
  <c r="AM66" i="27"/>
  <c r="AN66" i="27" s="1"/>
  <c r="AM78" i="27"/>
  <c r="AN78" i="27" s="1"/>
  <c r="E13" i="17"/>
  <c r="M71" i="27"/>
  <c r="E71" i="28" s="1"/>
  <c r="M61" i="27"/>
  <c r="E61" i="28" s="1"/>
  <c r="M57" i="27"/>
  <c r="E57" i="28" s="1"/>
  <c r="Q12" i="17"/>
  <c r="S8" i="17" s="1"/>
  <c r="M70" i="27"/>
  <c r="E70" i="28" s="1"/>
  <c r="M66" i="27"/>
  <c r="E66" i="28" s="1"/>
  <c r="M69" i="27"/>
  <c r="E69" i="28" s="1"/>
  <c r="M78" i="27"/>
  <c r="E78" i="28" s="1"/>
  <c r="M65" i="27"/>
  <c r="E65" i="28" s="1"/>
  <c r="M58" i="27"/>
  <c r="E58" i="28" s="1"/>
  <c r="N80" i="27"/>
  <c r="M72" i="27"/>
  <c r="E72" i="28" s="1"/>
  <c r="M68" i="27"/>
  <c r="E68" i="28" s="1"/>
  <c r="M75" i="27"/>
  <c r="E75" i="28" s="1"/>
  <c r="M56" i="27"/>
  <c r="E56" i="28" s="1"/>
  <c r="M62" i="27"/>
  <c r="E62" i="28" s="1"/>
  <c r="G45" i="27"/>
  <c r="J45" i="27" s="1"/>
  <c r="G79" i="27"/>
  <c r="J79" i="27" s="1"/>
  <c r="G71" i="27"/>
  <c r="J71" i="27" s="1"/>
  <c r="G63" i="27"/>
  <c r="J63" i="27" s="1"/>
  <c r="G55" i="27"/>
  <c r="J55" i="27" s="1"/>
  <c r="G47" i="27"/>
  <c r="J47" i="27" s="1"/>
  <c r="G78" i="27"/>
  <c r="J78" i="27" s="1"/>
  <c r="G70" i="27"/>
  <c r="J70" i="27" s="1"/>
  <c r="G62" i="27"/>
  <c r="J62" i="27" s="1"/>
  <c r="G54" i="27"/>
  <c r="J54" i="27" s="1"/>
  <c r="G46" i="27"/>
  <c r="J46" i="27" s="1"/>
  <c r="G73" i="27"/>
  <c r="J73" i="27" s="1"/>
  <c r="G65" i="27"/>
  <c r="J65" i="27" s="1"/>
  <c r="G57" i="27"/>
  <c r="J57" i="27" s="1"/>
  <c r="G49" i="27"/>
  <c r="J49" i="27" s="1"/>
  <c r="G72" i="27"/>
  <c r="J72" i="27" s="1"/>
  <c r="G56" i="27"/>
  <c r="J56" i="27" s="1"/>
  <c r="G48" i="27"/>
  <c r="J48" i="27" s="1"/>
  <c r="L80" i="27"/>
  <c r="G64" i="27"/>
  <c r="J64" i="27" s="1"/>
  <c r="G75" i="27"/>
  <c r="J75" i="27" s="1"/>
  <c r="G67" i="27"/>
  <c r="J67" i="27" s="1"/>
  <c r="G59" i="27"/>
  <c r="J59" i="27" s="1"/>
  <c r="G51" i="27"/>
  <c r="J51" i="27" s="1"/>
  <c r="G68" i="27"/>
  <c r="J68" i="27" s="1"/>
  <c r="G74" i="27"/>
  <c r="J74" i="27" s="1"/>
  <c r="G66" i="27"/>
  <c r="J66" i="27" s="1"/>
  <c r="G58" i="27"/>
  <c r="J58" i="27" s="1"/>
  <c r="G50" i="27"/>
  <c r="J50" i="27" s="1"/>
  <c r="G77" i="27"/>
  <c r="J77" i="27" s="1"/>
  <c r="G69" i="27"/>
  <c r="J69" i="27" s="1"/>
  <c r="G61" i="27"/>
  <c r="J61" i="27" s="1"/>
  <c r="G53" i="27"/>
  <c r="J53" i="27" s="1"/>
  <c r="G76" i="27"/>
  <c r="J76" i="27" s="1"/>
  <c r="G60" i="27"/>
  <c r="J60" i="27" s="1"/>
  <c r="G52" i="27"/>
  <c r="J52" i="27" s="1"/>
  <c r="B49" i="27"/>
  <c r="E49" i="27" s="1"/>
  <c r="B57" i="27"/>
  <c r="E57" i="27" s="1"/>
  <c r="B65" i="27"/>
  <c r="E65" i="27" s="1"/>
  <c r="B73" i="27"/>
  <c r="E73" i="27" s="1"/>
  <c r="B45" i="27"/>
  <c r="B54" i="27"/>
  <c r="E54" i="27" s="1"/>
  <c r="B62" i="27"/>
  <c r="E62" i="27" s="1"/>
  <c r="B70" i="27"/>
  <c r="E70" i="27" s="1"/>
  <c r="B78" i="27"/>
  <c r="E78" i="27" s="1"/>
  <c r="B55" i="27"/>
  <c r="E55" i="27" s="1"/>
  <c r="B71" i="27"/>
  <c r="E71" i="27" s="1"/>
  <c r="B48" i="27"/>
  <c r="E48" i="27" s="1"/>
  <c r="B64" i="27"/>
  <c r="E64" i="27" s="1"/>
  <c r="B46" i="27"/>
  <c r="E46" i="27" s="1"/>
  <c r="B59" i="27"/>
  <c r="E59" i="27" s="1"/>
  <c r="B75" i="27"/>
  <c r="E75" i="27" s="1"/>
  <c r="B60" i="27"/>
  <c r="E60" i="27" s="1"/>
  <c r="B76" i="27"/>
  <c r="E76" i="27" s="1"/>
  <c r="E6" i="16"/>
  <c r="H6" i="16" s="1"/>
  <c r="B50" i="27"/>
  <c r="E50" i="27" s="1"/>
  <c r="B58" i="27"/>
  <c r="E58" i="27" s="1"/>
  <c r="B66" i="27"/>
  <c r="E66" i="27" s="1"/>
  <c r="B74" i="27"/>
  <c r="E74" i="27" s="1"/>
  <c r="B47" i="27"/>
  <c r="E47" i="27" s="1"/>
  <c r="B63" i="27"/>
  <c r="E63" i="27" s="1"/>
  <c r="B79" i="27"/>
  <c r="E79" i="27" s="1"/>
  <c r="B56" i="27"/>
  <c r="E56" i="27" s="1"/>
  <c r="B72" i="27"/>
  <c r="E72" i="27" s="1"/>
  <c r="B51" i="27"/>
  <c r="E51" i="27" s="1"/>
  <c r="B67" i="27"/>
  <c r="E67" i="27" s="1"/>
  <c r="B52" i="27"/>
  <c r="E52" i="27" s="1"/>
  <c r="B68" i="27"/>
  <c r="E68" i="27" s="1"/>
  <c r="E6" i="17"/>
  <c r="H6" i="17" s="1"/>
  <c r="B53" i="27"/>
  <c r="E53" i="27" s="1"/>
  <c r="B61" i="27"/>
  <c r="E61" i="27" s="1"/>
  <c r="B69" i="27"/>
  <c r="E69" i="27" s="1"/>
  <c r="B77" i="27"/>
  <c r="E77" i="27" s="1"/>
  <c r="AQ46" i="27"/>
  <c r="AR46" i="27" s="1"/>
  <c r="AQ54" i="27"/>
  <c r="AR54" i="27" s="1"/>
  <c r="AQ62" i="27"/>
  <c r="AR62" i="27" s="1"/>
  <c r="AQ70" i="27"/>
  <c r="AR70" i="27" s="1"/>
  <c r="AQ52" i="27"/>
  <c r="AR52" i="27" s="1"/>
  <c r="AQ68" i="27"/>
  <c r="AR68" i="27" s="1"/>
  <c r="AQ55" i="27"/>
  <c r="AR55" i="27" s="1"/>
  <c r="AQ79" i="27"/>
  <c r="AR79" i="27" s="1"/>
  <c r="AQ53" i="27"/>
  <c r="AR53" i="27" s="1"/>
  <c r="AQ50" i="27"/>
  <c r="AR50" i="27" s="1"/>
  <c r="AQ58" i="27"/>
  <c r="AR58" i="27" s="1"/>
  <c r="AQ66" i="27"/>
  <c r="AR66" i="27" s="1"/>
  <c r="AQ74" i="27"/>
  <c r="AR74" i="27" s="1"/>
  <c r="AQ48" i="27"/>
  <c r="AR48" i="27" s="1"/>
  <c r="AQ56" i="27"/>
  <c r="AR56" i="27" s="1"/>
  <c r="AQ64" i="27"/>
  <c r="AR64" i="27" s="1"/>
  <c r="AQ72" i="27"/>
  <c r="AR72" i="27" s="1"/>
  <c r="AQ51" i="27"/>
  <c r="AR51" i="27" s="1"/>
  <c r="AQ59" i="27"/>
  <c r="AR59" i="27" s="1"/>
  <c r="AQ67" i="27"/>
  <c r="AR67" i="27" s="1"/>
  <c r="AQ75" i="27"/>
  <c r="AR75" i="27" s="1"/>
  <c r="AQ61" i="27"/>
  <c r="AR61" i="27" s="1"/>
  <c r="AQ49" i="27"/>
  <c r="AR49" i="27" s="1"/>
  <c r="AQ77" i="27"/>
  <c r="AR77" i="27" s="1"/>
  <c r="AQ69" i="27"/>
  <c r="AR69" i="27" s="1"/>
  <c r="AQ73" i="27"/>
  <c r="AR73" i="27" s="1"/>
  <c r="E14" i="17"/>
  <c r="H14" i="17" s="1"/>
  <c r="AQ78" i="27"/>
  <c r="AR78" i="27" s="1"/>
  <c r="AQ60" i="27"/>
  <c r="AR60" i="27" s="1"/>
  <c r="AQ47" i="27"/>
  <c r="AR47" i="27" s="1"/>
  <c r="AQ63" i="27"/>
  <c r="AR63" i="27" s="1"/>
  <c r="AQ71" i="27"/>
  <c r="AR71" i="27" s="1"/>
  <c r="AQ76" i="27"/>
  <c r="AR76" i="27" s="1"/>
  <c r="AQ65" i="27"/>
  <c r="AR65" i="27" s="1"/>
  <c r="AQ57" i="27"/>
  <c r="AR57" i="27" s="1"/>
  <c r="AQ45" i="27"/>
  <c r="BC47" i="27"/>
  <c r="BD47" i="27" s="1"/>
  <c r="BC55" i="27"/>
  <c r="BD55" i="27" s="1"/>
  <c r="BC63" i="27"/>
  <c r="BD63" i="27" s="1"/>
  <c r="BC71" i="27"/>
  <c r="BD71" i="27" s="1"/>
  <c r="BC79" i="27"/>
  <c r="BD79" i="27" s="1"/>
  <c r="BC53" i="27"/>
  <c r="BD53" i="27" s="1"/>
  <c r="BC61" i="27"/>
  <c r="BD61" i="27" s="1"/>
  <c r="BC69" i="27"/>
  <c r="BD69" i="27" s="1"/>
  <c r="BC77" i="27"/>
  <c r="BD77" i="27" s="1"/>
  <c r="BC52" i="27"/>
  <c r="BD52" i="27" s="1"/>
  <c r="BC60" i="27"/>
  <c r="BD60" i="27" s="1"/>
  <c r="BC68" i="27"/>
  <c r="BD68" i="27" s="1"/>
  <c r="BC76" i="27"/>
  <c r="BD76" i="27" s="1"/>
  <c r="BC50" i="27"/>
  <c r="BD50" i="27" s="1"/>
  <c r="BC54" i="27"/>
  <c r="BD54" i="27" s="1"/>
  <c r="BC58" i="27"/>
  <c r="BD58" i="27" s="1"/>
  <c r="BC46" i="27"/>
  <c r="BD46" i="27" s="1"/>
  <c r="BC78" i="27"/>
  <c r="BD78" i="27" s="1"/>
  <c r="BC51" i="27"/>
  <c r="BD51" i="27" s="1"/>
  <c r="BC59" i="27"/>
  <c r="BD59" i="27" s="1"/>
  <c r="BC67" i="27"/>
  <c r="BD67" i="27" s="1"/>
  <c r="BC75" i="27"/>
  <c r="BD75" i="27" s="1"/>
  <c r="BC49" i="27"/>
  <c r="BD49" i="27" s="1"/>
  <c r="BC57" i="27"/>
  <c r="BD57" i="27" s="1"/>
  <c r="BC65" i="27"/>
  <c r="BD65" i="27" s="1"/>
  <c r="BC73" i="27"/>
  <c r="BD73" i="27" s="1"/>
  <c r="BC48" i="27"/>
  <c r="BD48" i="27" s="1"/>
  <c r="BC56" i="27"/>
  <c r="BD56" i="27" s="1"/>
  <c r="BC64" i="27"/>
  <c r="BD64" i="27" s="1"/>
  <c r="BC72" i="27"/>
  <c r="BD72" i="27" s="1"/>
  <c r="BC45" i="27"/>
  <c r="BC66" i="27"/>
  <c r="BD66" i="27" s="1"/>
  <c r="BC70" i="27"/>
  <c r="BD70" i="27" s="1"/>
  <c r="BC74" i="27"/>
  <c r="BD74" i="27" s="1"/>
  <c r="BC62" i="27"/>
  <c r="BD62" i="27" s="1"/>
  <c r="E18" i="17"/>
  <c r="H18" i="17" s="1"/>
  <c r="AZ48" i="27"/>
  <c r="BA48" i="27" s="1"/>
  <c r="AZ56" i="27"/>
  <c r="BA56" i="27" s="1"/>
  <c r="AZ64" i="27"/>
  <c r="BA64" i="27" s="1"/>
  <c r="AZ72" i="27"/>
  <c r="BA72" i="27" s="1"/>
  <c r="AZ46" i="27"/>
  <c r="BA46" i="27" s="1"/>
  <c r="AZ54" i="27"/>
  <c r="BA54" i="27" s="1"/>
  <c r="AZ62" i="27"/>
  <c r="BA62" i="27" s="1"/>
  <c r="AZ70" i="27"/>
  <c r="BA70" i="27" s="1"/>
  <c r="AZ78" i="27"/>
  <c r="BA78" i="27" s="1"/>
  <c r="AZ53" i="27"/>
  <c r="BA53" i="27" s="1"/>
  <c r="AZ61" i="27"/>
  <c r="BA61" i="27" s="1"/>
  <c r="AZ69" i="27"/>
  <c r="BA69" i="27" s="1"/>
  <c r="AZ77" i="27"/>
  <c r="BA77" i="27" s="1"/>
  <c r="AZ63" i="27"/>
  <c r="BA63" i="27" s="1"/>
  <c r="AZ51" i="27"/>
  <c r="BA51" i="27" s="1"/>
  <c r="AZ55" i="27"/>
  <c r="BA55" i="27" s="1"/>
  <c r="AZ59" i="27"/>
  <c r="BA59" i="27" s="1"/>
  <c r="AZ45" i="27"/>
  <c r="AZ52" i="27"/>
  <c r="BA52" i="27" s="1"/>
  <c r="AZ60" i="27"/>
  <c r="BA60" i="27" s="1"/>
  <c r="AZ68" i="27"/>
  <c r="BA68" i="27" s="1"/>
  <c r="AZ76" i="27"/>
  <c r="BA76" i="27" s="1"/>
  <c r="AZ50" i="27"/>
  <c r="BA50" i="27" s="1"/>
  <c r="AZ58" i="27"/>
  <c r="BA58" i="27" s="1"/>
  <c r="AZ66" i="27"/>
  <c r="BA66" i="27" s="1"/>
  <c r="AZ74" i="27"/>
  <c r="BA74" i="27" s="1"/>
  <c r="AZ49" i="27"/>
  <c r="BA49" i="27" s="1"/>
  <c r="AZ57" i="27"/>
  <c r="BA57" i="27" s="1"/>
  <c r="AZ65" i="27"/>
  <c r="BA65" i="27" s="1"/>
  <c r="AZ73" i="27"/>
  <c r="BA73" i="27" s="1"/>
  <c r="AZ47" i="27"/>
  <c r="BA47" i="27" s="1"/>
  <c r="AZ79" i="27"/>
  <c r="BA79" i="27" s="1"/>
  <c r="AZ67" i="27"/>
  <c r="BA67" i="27" s="1"/>
  <c r="AZ71" i="27"/>
  <c r="BA71" i="27" s="1"/>
  <c r="AZ75" i="27"/>
  <c r="BA75" i="27" s="1"/>
  <c r="E17" i="17"/>
  <c r="H17" i="17" s="1"/>
  <c r="Z47" i="27"/>
  <c r="AC47" i="27" s="1"/>
  <c r="Z51" i="27"/>
  <c r="AC51" i="27" s="1"/>
  <c r="Z55" i="27"/>
  <c r="AC55" i="27" s="1"/>
  <c r="Z59" i="27"/>
  <c r="AC59" i="27" s="1"/>
  <c r="Z63" i="27"/>
  <c r="AC63" i="27" s="1"/>
  <c r="Z67" i="27"/>
  <c r="AC67" i="27" s="1"/>
  <c r="Z71" i="27"/>
  <c r="AC71" i="27" s="1"/>
  <c r="Z75" i="27"/>
  <c r="AC75" i="27" s="1"/>
  <c r="Z79" i="27"/>
  <c r="AC79" i="27" s="1"/>
  <c r="Z48" i="27"/>
  <c r="AC48" i="27" s="1"/>
  <c r="Z52" i="27"/>
  <c r="AC52" i="27" s="1"/>
  <c r="Z56" i="27"/>
  <c r="AC56" i="27" s="1"/>
  <c r="Z60" i="27"/>
  <c r="AC60" i="27" s="1"/>
  <c r="Z64" i="27"/>
  <c r="AC64" i="27" s="1"/>
  <c r="Z68" i="27"/>
  <c r="AC68" i="27" s="1"/>
  <c r="Z72" i="27"/>
  <c r="AC72" i="27" s="1"/>
  <c r="Z76" i="27"/>
  <c r="AC76" i="27" s="1"/>
  <c r="Z46" i="27"/>
  <c r="AC46" i="27" s="1"/>
  <c r="E10" i="18"/>
  <c r="H10" i="18" s="1"/>
  <c r="Z49" i="27"/>
  <c r="AC49" i="27" s="1"/>
  <c r="Z53" i="27"/>
  <c r="AC53" i="27" s="1"/>
  <c r="Z57" i="27"/>
  <c r="AC57" i="27" s="1"/>
  <c r="Z61" i="27"/>
  <c r="AC61" i="27" s="1"/>
  <c r="Z65" i="27"/>
  <c r="AC65" i="27" s="1"/>
  <c r="Z69" i="27"/>
  <c r="AC69" i="27" s="1"/>
  <c r="Z73" i="27"/>
  <c r="AC73" i="27" s="1"/>
  <c r="Z77" i="27"/>
  <c r="AC77" i="27" s="1"/>
  <c r="Z45" i="27"/>
  <c r="Z50" i="27"/>
  <c r="AC50" i="27" s="1"/>
  <c r="Z54" i="27"/>
  <c r="AC54" i="27" s="1"/>
  <c r="Z58" i="27"/>
  <c r="AC58" i="27" s="1"/>
  <c r="Z62" i="27"/>
  <c r="AC62" i="27" s="1"/>
  <c r="Z66" i="27"/>
  <c r="AC66" i="27" s="1"/>
  <c r="Z70" i="27"/>
  <c r="AC70" i="27" s="1"/>
  <c r="Z74" i="27"/>
  <c r="AC74" i="27" s="1"/>
  <c r="Z78" i="27"/>
  <c r="AC78" i="27" s="1"/>
  <c r="E10" i="17"/>
  <c r="H10" i="17" s="1"/>
  <c r="E10" i="16"/>
  <c r="H10" i="16" s="1"/>
  <c r="U49" i="27"/>
  <c r="X49" i="27" s="1"/>
  <c r="U53" i="27"/>
  <c r="X53" i="27" s="1"/>
  <c r="U57" i="27"/>
  <c r="X57" i="27" s="1"/>
  <c r="U61" i="27"/>
  <c r="X61" i="27" s="1"/>
  <c r="U65" i="27"/>
  <c r="X65" i="27" s="1"/>
  <c r="U69" i="27"/>
  <c r="X69" i="27" s="1"/>
  <c r="U73" i="27"/>
  <c r="X73" i="27" s="1"/>
  <c r="U77" i="27"/>
  <c r="X77" i="27" s="1"/>
  <c r="U46" i="27"/>
  <c r="X46" i="27" s="1"/>
  <c r="U54" i="27"/>
  <c r="X54" i="27" s="1"/>
  <c r="U62" i="27"/>
  <c r="X62" i="27" s="1"/>
  <c r="U70" i="27"/>
  <c r="X70" i="27" s="1"/>
  <c r="U78" i="27"/>
  <c r="X78" i="27" s="1"/>
  <c r="U52" i="27"/>
  <c r="X52" i="27" s="1"/>
  <c r="U60" i="27"/>
  <c r="X60" i="27" s="1"/>
  <c r="U68" i="27"/>
  <c r="X68" i="27" s="1"/>
  <c r="U76" i="27"/>
  <c r="X76" i="27" s="1"/>
  <c r="E9" i="17"/>
  <c r="H9" i="17" s="1"/>
  <c r="E9" i="16"/>
  <c r="H9" i="16" s="1"/>
  <c r="U47" i="27"/>
  <c r="X47" i="27" s="1"/>
  <c r="U51" i="27"/>
  <c r="X51" i="27" s="1"/>
  <c r="U55" i="27"/>
  <c r="X55" i="27" s="1"/>
  <c r="U59" i="27"/>
  <c r="X59" i="27" s="1"/>
  <c r="U63" i="27"/>
  <c r="X63" i="27" s="1"/>
  <c r="U67" i="27"/>
  <c r="X67" i="27" s="1"/>
  <c r="U71" i="27"/>
  <c r="X71" i="27" s="1"/>
  <c r="U75" i="27"/>
  <c r="X75" i="27" s="1"/>
  <c r="U79" i="27"/>
  <c r="X79" i="27" s="1"/>
  <c r="U50" i="27"/>
  <c r="X50" i="27" s="1"/>
  <c r="U58" i="27"/>
  <c r="X58" i="27" s="1"/>
  <c r="U66" i="27"/>
  <c r="X66" i="27" s="1"/>
  <c r="U74" i="27"/>
  <c r="X74" i="27" s="1"/>
  <c r="U48" i="27"/>
  <c r="X48" i="27" s="1"/>
  <c r="U56" i="27"/>
  <c r="X56" i="27" s="1"/>
  <c r="U64" i="27"/>
  <c r="X64" i="27" s="1"/>
  <c r="U72" i="27"/>
  <c r="X72" i="27" s="1"/>
  <c r="U45" i="27"/>
  <c r="E9" i="18"/>
  <c r="H9" i="18" s="1"/>
  <c r="P12" i="18"/>
  <c r="R8" i="18" s="1"/>
  <c r="F10" i="7" s="1"/>
  <c r="AJ48" i="27"/>
  <c r="AK48" i="27" s="1"/>
  <c r="AJ52" i="27"/>
  <c r="AK52" i="27" s="1"/>
  <c r="AJ56" i="27"/>
  <c r="AK56" i="27" s="1"/>
  <c r="AJ60" i="27"/>
  <c r="AK60" i="27" s="1"/>
  <c r="AJ64" i="27"/>
  <c r="AK64" i="27" s="1"/>
  <c r="AJ68" i="27"/>
  <c r="AK68" i="27" s="1"/>
  <c r="AJ72" i="27"/>
  <c r="AK72" i="27" s="1"/>
  <c r="AJ76" i="27"/>
  <c r="AK76" i="27" s="1"/>
  <c r="AJ49" i="27"/>
  <c r="AJ53" i="27"/>
  <c r="AK53" i="27" s="1"/>
  <c r="AJ57" i="27"/>
  <c r="AK57" i="27" s="1"/>
  <c r="AJ61" i="27"/>
  <c r="AK61" i="27" s="1"/>
  <c r="AJ65" i="27"/>
  <c r="AK65" i="27" s="1"/>
  <c r="AJ69" i="27"/>
  <c r="AK69" i="27" s="1"/>
  <c r="AJ73" i="27"/>
  <c r="AK73" i="27" s="1"/>
  <c r="AJ77" i="27"/>
  <c r="AK77" i="27" s="1"/>
  <c r="AJ46" i="27"/>
  <c r="AK46" i="27" s="1"/>
  <c r="AJ50" i="27"/>
  <c r="AK50" i="27" s="1"/>
  <c r="AJ54" i="27"/>
  <c r="AK54" i="27" s="1"/>
  <c r="AJ58" i="27"/>
  <c r="AK58" i="27" s="1"/>
  <c r="AJ62" i="27"/>
  <c r="AK62" i="27" s="1"/>
  <c r="AJ66" i="27"/>
  <c r="AK66" i="27" s="1"/>
  <c r="AJ70" i="27"/>
  <c r="AK70" i="27" s="1"/>
  <c r="AJ74" i="27"/>
  <c r="AK74" i="27" s="1"/>
  <c r="AJ78" i="27"/>
  <c r="AK78" i="27" s="1"/>
  <c r="AJ47" i="27"/>
  <c r="AK47" i="27" s="1"/>
  <c r="AJ51" i="27"/>
  <c r="AK51" i="27" s="1"/>
  <c r="AJ55" i="27"/>
  <c r="AK55" i="27" s="1"/>
  <c r="AJ59" i="27"/>
  <c r="AK59" i="27" s="1"/>
  <c r="AJ63" i="27"/>
  <c r="AK63" i="27" s="1"/>
  <c r="AJ67" i="27"/>
  <c r="AK67" i="27" s="1"/>
  <c r="AJ71" i="27"/>
  <c r="AK71" i="27" s="1"/>
  <c r="AJ75" i="27"/>
  <c r="AK75" i="27" s="1"/>
  <c r="AJ79" i="27"/>
  <c r="AK79" i="27" s="1"/>
  <c r="AJ45" i="27"/>
  <c r="AK45" i="27" s="1"/>
  <c r="AG47" i="27"/>
  <c r="AH47" i="27" s="1"/>
  <c r="AG51" i="27"/>
  <c r="AH51" i="27" s="1"/>
  <c r="AG55" i="27"/>
  <c r="AH55" i="27" s="1"/>
  <c r="AG59" i="27"/>
  <c r="AH59" i="27" s="1"/>
  <c r="AG63" i="27"/>
  <c r="AH63" i="27" s="1"/>
  <c r="AG67" i="27"/>
  <c r="AH67" i="27" s="1"/>
  <c r="AG71" i="27"/>
  <c r="AH71" i="27" s="1"/>
  <c r="AG75" i="27"/>
  <c r="AH75" i="27" s="1"/>
  <c r="AG79" i="27"/>
  <c r="AH79" i="27" s="1"/>
  <c r="AG48" i="27"/>
  <c r="AH48" i="27" s="1"/>
  <c r="AG52" i="27"/>
  <c r="AH52" i="27" s="1"/>
  <c r="AG56" i="27"/>
  <c r="AH56" i="27" s="1"/>
  <c r="AG60" i="27"/>
  <c r="AH60" i="27" s="1"/>
  <c r="AG64" i="27"/>
  <c r="AH64" i="27" s="1"/>
  <c r="AG68" i="27"/>
  <c r="AH68" i="27" s="1"/>
  <c r="AG72" i="27"/>
  <c r="AH72" i="27" s="1"/>
  <c r="AG76" i="27"/>
  <c r="AH76" i="27" s="1"/>
  <c r="AG46" i="27"/>
  <c r="AH46" i="27" s="1"/>
  <c r="AG49" i="27"/>
  <c r="AH49" i="27" s="1"/>
  <c r="AG53" i="27"/>
  <c r="AH53" i="27" s="1"/>
  <c r="AG57" i="27"/>
  <c r="AH57" i="27" s="1"/>
  <c r="AG61" i="27"/>
  <c r="AH61" i="27" s="1"/>
  <c r="AG65" i="27"/>
  <c r="AH65" i="27" s="1"/>
  <c r="AG69" i="27"/>
  <c r="AH69" i="27" s="1"/>
  <c r="AG73" i="27"/>
  <c r="AH73" i="27" s="1"/>
  <c r="AG77" i="27"/>
  <c r="AH77" i="27" s="1"/>
  <c r="AG45" i="27"/>
  <c r="AH45" i="27" s="1"/>
  <c r="AG50" i="27"/>
  <c r="AG54" i="27"/>
  <c r="AH54" i="27" s="1"/>
  <c r="AG58" i="27"/>
  <c r="AH58" i="27" s="1"/>
  <c r="AG62" i="27"/>
  <c r="AH62" i="27" s="1"/>
  <c r="AG66" i="27"/>
  <c r="AH66" i="27" s="1"/>
  <c r="AG70" i="27"/>
  <c r="AH70" i="27" s="1"/>
  <c r="AG74" i="27"/>
  <c r="AH74" i="27" s="1"/>
  <c r="AG78" i="27"/>
  <c r="AH78" i="27" s="1"/>
  <c r="AW48" i="27"/>
  <c r="AX48" i="27" s="1"/>
  <c r="AW52" i="27"/>
  <c r="AX52" i="27" s="1"/>
  <c r="AW56" i="27"/>
  <c r="AX56" i="27" s="1"/>
  <c r="AW60" i="27"/>
  <c r="AX60" i="27" s="1"/>
  <c r="AW64" i="27"/>
  <c r="AX64" i="27" s="1"/>
  <c r="AW68" i="27"/>
  <c r="AX68" i="27" s="1"/>
  <c r="AW72" i="27"/>
  <c r="AX72" i="27" s="1"/>
  <c r="AW76" i="27"/>
  <c r="AX76" i="27" s="1"/>
  <c r="AW49" i="27"/>
  <c r="AX49" i="27" s="1"/>
  <c r="AW53" i="27"/>
  <c r="AX53" i="27" s="1"/>
  <c r="AW57" i="27"/>
  <c r="AX57" i="27" s="1"/>
  <c r="AW61" i="27"/>
  <c r="AX61" i="27" s="1"/>
  <c r="AW65" i="27"/>
  <c r="AX65" i="27" s="1"/>
  <c r="AW69" i="27"/>
  <c r="AX69" i="27" s="1"/>
  <c r="AW73" i="27"/>
  <c r="AX73" i="27" s="1"/>
  <c r="AW77" i="27"/>
  <c r="AX77" i="27" s="1"/>
  <c r="AW46" i="27"/>
  <c r="AX46" i="27" s="1"/>
  <c r="AW50" i="27"/>
  <c r="AX50" i="27" s="1"/>
  <c r="AW54" i="27"/>
  <c r="AX54" i="27" s="1"/>
  <c r="AW58" i="27"/>
  <c r="AX58" i="27" s="1"/>
  <c r="AW62" i="27"/>
  <c r="AX62" i="27" s="1"/>
  <c r="AW66" i="27"/>
  <c r="AX66" i="27" s="1"/>
  <c r="AW70" i="27"/>
  <c r="AX70" i="27" s="1"/>
  <c r="AW74" i="27"/>
  <c r="AX74" i="27" s="1"/>
  <c r="AW78" i="27"/>
  <c r="AX78" i="27" s="1"/>
  <c r="AW47" i="27"/>
  <c r="AX47" i="27" s="1"/>
  <c r="AW51" i="27"/>
  <c r="AX51" i="27" s="1"/>
  <c r="AW55" i="27"/>
  <c r="AX55" i="27" s="1"/>
  <c r="AW59" i="27"/>
  <c r="AX59" i="27" s="1"/>
  <c r="AW63" i="27"/>
  <c r="AX63" i="27" s="1"/>
  <c r="AW67" i="27"/>
  <c r="AX67" i="27" s="1"/>
  <c r="AW71" i="27"/>
  <c r="AX71" i="27" s="1"/>
  <c r="AW75" i="27"/>
  <c r="AX75" i="27" s="1"/>
  <c r="AW79" i="27"/>
  <c r="AX79" i="27" s="1"/>
  <c r="AW45" i="27"/>
  <c r="P65" i="27"/>
  <c r="S65" i="27" s="1"/>
  <c r="P62" i="27"/>
  <c r="S62" i="27" s="1"/>
  <c r="P78" i="27"/>
  <c r="S78" i="27" s="1"/>
  <c r="P46" i="27"/>
  <c r="S46" i="27" s="1"/>
  <c r="P50" i="27"/>
  <c r="S50" i="27" s="1"/>
  <c r="P58" i="27"/>
  <c r="S58" i="27" s="1"/>
  <c r="P74" i="27"/>
  <c r="S74" i="27" s="1"/>
  <c r="P47" i="27"/>
  <c r="S47" i="27" s="1"/>
  <c r="P51" i="27"/>
  <c r="S51" i="27" s="1"/>
  <c r="P55" i="27"/>
  <c r="S55" i="27" s="1"/>
  <c r="P59" i="27"/>
  <c r="S59" i="27" s="1"/>
  <c r="P63" i="27"/>
  <c r="S63" i="27" s="1"/>
  <c r="P67" i="27"/>
  <c r="S67" i="27" s="1"/>
  <c r="P71" i="27"/>
  <c r="S71" i="27" s="1"/>
  <c r="P75" i="27"/>
  <c r="S75" i="27" s="1"/>
  <c r="P79" i="27"/>
  <c r="S79" i="27" s="1"/>
  <c r="P49" i="27"/>
  <c r="P57" i="27"/>
  <c r="S57" i="27" s="1"/>
  <c r="P69" i="27"/>
  <c r="S69" i="27" s="1"/>
  <c r="P66" i="27"/>
  <c r="S66" i="27" s="1"/>
  <c r="P48" i="27"/>
  <c r="S48" i="27" s="1"/>
  <c r="P52" i="27"/>
  <c r="S52" i="27" s="1"/>
  <c r="P56" i="27"/>
  <c r="S56" i="27" s="1"/>
  <c r="P60" i="27"/>
  <c r="S60" i="27" s="1"/>
  <c r="P64" i="27"/>
  <c r="S64" i="27" s="1"/>
  <c r="P68" i="27"/>
  <c r="S68" i="27" s="1"/>
  <c r="P72" i="27"/>
  <c r="S72" i="27" s="1"/>
  <c r="P76" i="27"/>
  <c r="S76" i="27" s="1"/>
  <c r="P53" i="27"/>
  <c r="S53" i="27" s="1"/>
  <c r="P61" i="27"/>
  <c r="S61" i="27" s="1"/>
  <c r="P73" i="27"/>
  <c r="S73" i="27" s="1"/>
  <c r="P77" i="27"/>
  <c r="S77" i="27" s="1"/>
  <c r="P54" i="27"/>
  <c r="S54" i="27" s="1"/>
  <c r="P70" i="27"/>
  <c r="S70" i="27" s="1"/>
  <c r="P45" i="27"/>
  <c r="S45" i="27" s="1"/>
  <c r="AT46" i="27"/>
  <c r="AU46" i="27" s="1"/>
  <c r="AT50" i="27"/>
  <c r="AU50" i="27" s="1"/>
  <c r="AT54" i="27"/>
  <c r="AU54" i="27" s="1"/>
  <c r="AT58" i="27"/>
  <c r="AU58" i="27" s="1"/>
  <c r="AT62" i="27"/>
  <c r="AU62" i="27" s="1"/>
  <c r="AT66" i="27"/>
  <c r="AU66" i="27" s="1"/>
  <c r="AT70" i="27"/>
  <c r="AU70" i="27" s="1"/>
  <c r="AT74" i="27"/>
  <c r="AU74" i="27" s="1"/>
  <c r="AT78" i="27"/>
  <c r="AU78" i="27" s="1"/>
  <c r="AT47" i="27"/>
  <c r="AU47" i="27" s="1"/>
  <c r="AT51" i="27"/>
  <c r="AU51" i="27" s="1"/>
  <c r="AT55" i="27"/>
  <c r="AU55" i="27" s="1"/>
  <c r="AT59" i="27"/>
  <c r="AU59" i="27" s="1"/>
  <c r="AT63" i="27"/>
  <c r="AU63" i="27" s="1"/>
  <c r="AT67" i="27"/>
  <c r="AU67" i="27" s="1"/>
  <c r="AT71" i="27"/>
  <c r="AU71" i="27" s="1"/>
  <c r="AT75" i="27"/>
  <c r="AU75" i="27" s="1"/>
  <c r="AT79" i="27"/>
  <c r="AU79" i="27" s="1"/>
  <c r="AT48" i="27"/>
  <c r="AU48" i="27" s="1"/>
  <c r="AT52" i="27"/>
  <c r="AU52" i="27" s="1"/>
  <c r="AT56" i="27"/>
  <c r="AU56" i="27" s="1"/>
  <c r="AT60" i="27"/>
  <c r="AU60" i="27" s="1"/>
  <c r="AT64" i="27"/>
  <c r="AU64" i="27" s="1"/>
  <c r="AT68" i="27"/>
  <c r="AU68" i="27" s="1"/>
  <c r="AT72" i="27"/>
  <c r="AU72" i="27" s="1"/>
  <c r="AT76" i="27"/>
  <c r="AU76" i="27" s="1"/>
  <c r="AT49" i="27"/>
  <c r="AU49" i="27" s="1"/>
  <c r="AT53" i="27"/>
  <c r="AU53" i="27" s="1"/>
  <c r="AT57" i="27"/>
  <c r="AU57" i="27" s="1"/>
  <c r="AT61" i="27"/>
  <c r="AU61" i="27" s="1"/>
  <c r="AT65" i="27"/>
  <c r="AU65" i="27" s="1"/>
  <c r="AT69" i="27"/>
  <c r="AU69" i="27" s="1"/>
  <c r="AT73" i="27"/>
  <c r="AU73" i="27" s="1"/>
  <c r="AT77" i="27"/>
  <c r="AU77" i="27" s="1"/>
  <c r="AT45" i="27"/>
  <c r="E16" i="17"/>
  <c r="H16" i="17" s="1"/>
  <c r="E7" i="18"/>
  <c r="H7" i="18" s="1"/>
  <c r="E12" i="17"/>
  <c r="H12" i="17" s="1"/>
  <c r="E11" i="17"/>
  <c r="H11" i="17" s="1"/>
  <c r="E8" i="17"/>
  <c r="H8" i="17" s="1"/>
  <c r="E8" i="18"/>
  <c r="H8" i="18" s="1"/>
  <c r="E8" i="16"/>
  <c r="H8" i="16" s="1"/>
  <c r="E15" i="17"/>
  <c r="H15" i="17" s="1"/>
  <c r="E7" i="16"/>
  <c r="H7" i="16" s="1"/>
  <c r="E13" i="18"/>
  <c r="H13" i="18" s="1"/>
  <c r="H13" i="17"/>
  <c r="E13" i="16"/>
  <c r="H13" i="16" s="1"/>
  <c r="E12" i="16"/>
  <c r="H12" i="16" s="1"/>
  <c r="E12" i="18"/>
  <c r="H12" i="18" s="1"/>
  <c r="E11" i="18"/>
  <c r="H11" i="18" s="1"/>
  <c r="E11" i="16"/>
  <c r="H11" i="16" s="1"/>
  <c r="E17" i="16"/>
  <c r="H17" i="16" s="1"/>
  <c r="E17" i="18"/>
  <c r="H17" i="18" s="1"/>
  <c r="E15" i="18"/>
  <c r="H15" i="18" s="1"/>
  <c r="E15" i="16"/>
  <c r="H15" i="16" s="1"/>
  <c r="E16" i="18"/>
  <c r="H16" i="18" s="1"/>
  <c r="E16" i="16"/>
  <c r="H16" i="16" s="1"/>
  <c r="E18" i="16"/>
  <c r="H18" i="16" s="1"/>
  <c r="E18" i="18"/>
  <c r="H18" i="18" s="1"/>
  <c r="E14" i="18"/>
  <c r="H14" i="18" s="1"/>
  <c r="E14" i="16"/>
  <c r="H14" i="16" s="1"/>
  <c r="E6" i="18"/>
  <c r="H6" i="18" s="1"/>
  <c r="H7" i="17"/>
  <c r="O60" i="2"/>
  <c r="L10" i="7" l="1"/>
  <c r="AM80" i="27"/>
  <c r="AN45" i="27"/>
  <c r="AN80" i="27" s="1"/>
  <c r="G80" i="27"/>
  <c r="J80" i="27"/>
  <c r="B80" i="27"/>
  <c r="E45" i="27"/>
  <c r="E80" i="27" s="1"/>
  <c r="BA45" i="27"/>
  <c r="BA80" i="27" s="1"/>
  <c r="AZ80" i="27"/>
  <c r="AQ80" i="27"/>
  <c r="AR45" i="27"/>
  <c r="AR80" i="27" s="1"/>
  <c r="BD45" i="27"/>
  <c r="BD80" i="27" s="1"/>
  <c r="BC80" i="27"/>
  <c r="Z80" i="27"/>
  <c r="AC45" i="27"/>
  <c r="AC80" i="27" s="1"/>
  <c r="X45" i="27"/>
  <c r="X80" i="27" s="1"/>
  <c r="U80" i="27"/>
  <c r="P80" i="27"/>
  <c r="S49" i="27"/>
  <c r="S80" i="27" s="1"/>
  <c r="AJ80" i="27"/>
  <c r="AK49" i="27"/>
  <c r="BG46" i="27"/>
  <c r="BI46" i="27" s="1"/>
  <c r="BM46" i="27" s="1"/>
  <c r="BG50" i="27"/>
  <c r="BI50" i="27" s="1"/>
  <c r="BG54" i="27"/>
  <c r="BI54" i="27" s="1"/>
  <c r="BM54" i="27" s="1"/>
  <c r="BG58" i="27"/>
  <c r="BI58" i="27" s="1"/>
  <c r="AL58" i="27" s="1"/>
  <c r="AB58" i="28" s="1"/>
  <c r="BG62" i="27"/>
  <c r="BI62" i="27" s="1"/>
  <c r="BM62" i="27" s="1"/>
  <c r="BG66" i="27"/>
  <c r="BI66" i="27" s="1"/>
  <c r="AS66" i="27" s="1"/>
  <c r="BG70" i="27"/>
  <c r="BI70" i="27" s="1"/>
  <c r="BM70" i="27" s="1"/>
  <c r="BG74" i="27"/>
  <c r="BI74" i="27" s="1"/>
  <c r="BM74" i="27" s="1"/>
  <c r="BG78" i="27"/>
  <c r="BI78" i="27" s="1"/>
  <c r="AV78" i="27" s="1"/>
  <c r="AF78" i="28" s="1"/>
  <c r="BG47" i="27"/>
  <c r="BI47" i="27" s="1"/>
  <c r="AY47" i="27" s="1"/>
  <c r="AG47" i="28" s="1"/>
  <c r="BG51" i="27"/>
  <c r="BI51" i="27" s="1"/>
  <c r="BE51" i="27" s="1"/>
  <c r="AI51" i="28" s="1"/>
  <c r="BG55" i="27"/>
  <c r="BI55" i="27" s="1"/>
  <c r="BM55" i="27" s="1"/>
  <c r="AI55" i="27" s="1"/>
  <c r="BG59" i="27"/>
  <c r="BI59" i="27" s="1"/>
  <c r="AS59" i="27" s="1"/>
  <c r="BG63" i="27"/>
  <c r="BI63" i="27" s="1"/>
  <c r="AY63" i="27" s="1"/>
  <c r="AG63" i="28" s="1"/>
  <c r="BG67" i="27"/>
  <c r="BI67" i="27" s="1"/>
  <c r="BE67" i="27" s="1"/>
  <c r="AI67" i="28" s="1"/>
  <c r="BG71" i="27"/>
  <c r="BI71" i="27" s="1"/>
  <c r="BM71" i="27" s="1"/>
  <c r="BG75" i="27"/>
  <c r="BI75" i="27" s="1"/>
  <c r="AS75" i="27" s="1"/>
  <c r="BG79" i="27"/>
  <c r="BI79" i="27" s="1"/>
  <c r="AY79" i="27" s="1"/>
  <c r="AG79" i="28" s="1"/>
  <c r="BG48" i="27"/>
  <c r="BI48" i="27" s="1"/>
  <c r="BM48" i="27" s="1"/>
  <c r="BG52" i="27"/>
  <c r="BI52" i="27" s="1"/>
  <c r="BM52" i="27" s="1"/>
  <c r="AI52" i="27" s="1"/>
  <c r="BG56" i="27"/>
  <c r="BI56" i="27" s="1"/>
  <c r="BM56" i="27" s="1"/>
  <c r="BG60" i="27"/>
  <c r="BI60" i="27" s="1"/>
  <c r="AS60" i="27" s="1"/>
  <c r="BG64" i="27"/>
  <c r="BI64" i="27" s="1"/>
  <c r="AL64" i="27" s="1"/>
  <c r="AB64" i="28" s="1"/>
  <c r="BG68" i="27"/>
  <c r="BI68" i="27" s="1"/>
  <c r="AV68" i="27" s="1"/>
  <c r="AF68" i="28" s="1"/>
  <c r="BG72" i="27"/>
  <c r="BI72" i="27" s="1"/>
  <c r="BM72" i="27" s="1"/>
  <c r="BG76" i="27"/>
  <c r="BI76" i="27" s="1"/>
  <c r="BJ76" i="27" s="1"/>
  <c r="AK76" i="28" s="1"/>
  <c r="BG45" i="27"/>
  <c r="BG49" i="27"/>
  <c r="BI49" i="27" s="1"/>
  <c r="AO49" i="27" s="1"/>
  <c r="AC49" i="28" s="1"/>
  <c r="BG53" i="27"/>
  <c r="BI53" i="27" s="1"/>
  <c r="BM53" i="27" s="1"/>
  <c r="AI53" i="27" s="1"/>
  <c r="BG57" i="27"/>
  <c r="BI57" i="27" s="1"/>
  <c r="BM57" i="27" s="1"/>
  <c r="BG61" i="27"/>
  <c r="BI61" i="27" s="1"/>
  <c r="BJ61" i="27" s="1"/>
  <c r="AK61" i="28" s="1"/>
  <c r="BG65" i="27"/>
  <c r="BI65" i="27" s="1"/>
  <c r="AV65" i="27" s="1"/>
  <c r="AF65" i="28" s="1"/>
  <c r="BG69" i="27"/>
  <c r="BI69" i="27" s="1"/>
  <c r="AV69" i="27" s="1"/>
  <c r="AF69" i="28" s="1"/>
  <c r="BG73" i="27"/>
  <c r="BI73" i="27" s="1"/>
  <c r="BM73" i="27" s="1"/>
  <c r="BG77" i="27"/>
  <c r="BI77" i="27" s="1"/>
  <c r="BM77" i="27" s="1"/>
  <c r="E19" i="17"/>
  <c r="H19" i="17" s="1"/>
  <c r="AX45" i="27"/>
  <c r="AX80" i="27" s="1"/>
  <c r="AW80" i="27"/>
  <c r="AG80" i="27"/>
  <c r="AH50" i="27"/>
  <c r="AU45" i="27"/>
  <c r="AU80" i="27" s="1"/>
  <c r="AT80" i="27"/>
  <c r="E19" i="18"/>
  <c r="H19" i="18" s="1"/>
  <c r="H20" i="18" s="1"/>
  <c r="I22" i="18" s="1"/>
  <c r="I7" i="18" s="1"/>
  <c r="O8" i="18" s="1"/>
  <c r="Q9" i="18" s="1"/>
  <c r="E19" i="16"/>
  <c r="H19" i="16" s="1"/>
  <c r="AY53" i="27" l="1"/>
  <c r="AG53" i="28" s="1"/>
  <c r="AE75" i="28"/>
  <c r="AE59" i="28"/>
  <c r="AL78" i="27"/>
  <c r="AB78" i="28" s="1"/>
  <c r="AY62" i="27"/>
  <c r="AG62" i="28" s="1"/>
  <c r="AY59" i="27"/>
  <c r="AG59" i="28" s="1"/>
  <c r="AV76" i="27"/>
  <c r="AF76" i="28" s="1"/>
  <c r="AS54" i="27"/>
  <c r="AS67" i="27"/>
  <c r="BB66" i="27"/>
  <c r="AH66" i="28" s="1"/>
  <c r="AS48" i="27"/>
  <c r="BJ66" i="27"/>
  <c r="AK66" i="28" s="1"/>
  <c r="BM63" i="27"/>
  <c r="AI63" i="27" s="1"/>
  <c r="BM50" i="27"/>
  <c r="AL62" i="27"/>
  <c r="AB62" i="28" s="1"/>
  <c r="BJ62" i="27"/>
  <c r="AK62" i="28" s="1"/>
  <c r="AO62" i="27"/>
  <c r="AC62" i="28" s="1"/>
  <c r="AI62" i="27"/>
  <c r="AA62" i="28" s="1"/>
  <c r="BJ75" i="27"/>
  <c r="AK75" i="28" s="1"/>
  <c r="BE62" i="27"/>
  <c r="AI62" i="28" s="1"/>
  <c r="BE78" i="27"/>
  <c r="AI78" i="28" s="1"/>
  <c r="BJ59" i="27"/>
  <c r="AK59" i="28" s="1"/>
  <c r="BB62" i="27"/>
  <c r="AH62" i="28" s="1"/>
  <c r="BM75" i="27"/>
  <c r="AY75" i="27"/>
  <c r="AG75" i="28" s="1"/>
  <c r="AV54" i="27"/>
  <c r="AF54" i="28" s="1"/>
  <c r="AS70" i="27"/>
  <c r="AS64" i="27"/>
  <c r="AV70" i="27"/>
  <c r="AF70" i="28" s="1"/>
  <c r="AS51" i="27"/>
  <c r="AV61" i="27"/>
  <c r="AF61" i="28" s="1"/>
  <c r="BB56" i="27"/>
  <c r="AH56" i="28" s="1"/>
  <c r="BJ53" i="27"/>
  <c r="AK53" i="28" s="1"/>
  <c r="AV72" i="27"/>
  <c r="AF72" i="28" s="1"/>
  <c r="AI72" i="27"/>
  <c r="AA72" i="28" s="1"/>
  <c r="AL69" i="27"/>
  <c r="AB69" i="28" s="1"/>
  <c r="AY72" i="27"/>
  <c r="AG72" i="28" s="1"/>
  <c r="BB55" i="27"/>
  <c r="AH55" i="28" s="1"/>
  <c r="BJ52" i="27"/>
  <c r="AK52" i="28" s="1"/>
  <c r="BB78" i="27"/>
  <c r="AH78" i="28" s="1"/>
  <c r="AL59" i="27"/>
  <c r="AB59" i="28" s="1"/>
  <c r="AO59" i="27"/>
  <c r="AC59" i="28" s="1"/>
  <c r="AL75" i="27"/>
  <c r="AB75" i="28" s="1"/>
  <c r="AO75" i="27"/>
  <c r="AC75" i="28" s="1"/>
  <c r="AI56" i="27"/>
  <c r="AA56" i="28" s="1"/>
  <c r="AL56" i="27"/>
  <c r="AB56" i="28" s="1"/>
  <c r="AO72" i="27"/>
  <c r="AC72" i="28" s="1"/>
  <c r="BE72" i="27"/>
  <c r="AI72" i="28" s="1"/>
  <c r="AS53" i="27"/>
  <c r="AO69" i="27"/>
  <c r="AC69" i="28" s="1"/>
  <c r="BE69" i="27"/>
  <c r="AI69" i="28" s="1"/>
  <c r="BJ78" i="27"/>
  <c r="AK78" i="28" s="1"/>
  <c r="AY78" i="27"/>
  <c r="AG78" i="28" s="1"/>
  <c r="BB59" i="27"/>
  <c r="AH59" i="28" s="1"/>
  <c r="BB75" i="27"/>
  <c r="AH75" i="28" s="1"/>
  <c r="AI75" i="27"/>
  <c r="AA75" i="28" s="1"/>
  <c r="AO56" i="27"/>
  <c r="AC56" i="28" s="1"/>
  <c r="BE56" i="27"/>
  <c r="AI56" i="28" s="1"/>
  <c r="BB72" i="27"/>
  <c r="AH72" i="28" s="1"/>
  <c r="BJ72" i="27"/>
  <c r="AK72" i="28" s="1"/>
  <c r="AL53" i="27"/>
  <c r="AB53" i="28" s="1"/>
  <c r="AY69" i="27"/>
  <c r="AG69" i="28" s="1"/>
  <c r="BJ69" i="27"/>
  <c r="AK69" i="28" s="1"/>
  <c r="AO78" i="27"/>
  <c r="AC78" i="28" s="1"/>
  <c r="AV56" i="27"/>
  <c r="AF56" i="28" s="1"/>
  <c r="BM59" i="27"/>
  <c r="AI59" i="27" s="1"/>
  <c r="AA59" i="28" s="1"/>
  <c r="AV59" i="27"/>
  <c r="AF59" i="28" s="1"/>
  <c r="BE59" i="27"/>
  <c r="AI59" i="28" s="1"/>
  <c r="AV75" i="27"/>
  <c r="BE75" i="27"/>
  <c r="AI75" i="28" s="1"/>
  <c r="AY56" i="27"/>
  <c r="AG56" i="28" s="1"/>
  <c r="BJ56" i="27"/>
  <c r="AK56" i="28" s="1"/>
  <c r="AL72" i="27"/>
  <c r="AB72" i="28" s="1"/>
  <c r="AO53" i="27"/>
  <c r="AC53" i="28" s="1"/>
  <c r="BE53" i="27"/>
  <c r="AI53" i="28" s="1"/>
  <c r="AS69" i="27"/>
  <c r="AY71" i="27"/>
  <c r="AG71" i="28" s="1"/>
  <c r="BB71" i="27"/>
  <c r="AH71" i="28" s="1"/>
  <c r="AL49" i="27"/>
  <c r="AB49" i="28" s="1"/>
  <c r="AV55" i="27"/>
  <c r="AL52" i="27"/>
  <c r="AB52" i="28" s="1"/>
  <c r="BB65" i="27"/>
  <c r="AH65" i="28" s="1"/>
  <c r="BB49" i="27"/>
  <c r="AH49" i="28" s="1"/>
  <c r="AH80" i="27"/>
  <c r="AV58" i="27"/>
  <c r="AF58" i="28" s="1"/>
  <c r="AS71" i="27"/>
  <c r="AY65" i="27"/>
  <c r="AG65" i="28" s="1"/>
  <c r="AY55" i="27"/>
  <c r="AG55" i="28" s="1"/>
  <c r="BE55" i="27"/>
  <c r="AI55" i="28" s="1"/>
  <c r="AO71" i="27"/>
  <c r="AC71" i="28" s="1"/>
  <c r="BE71" i="27"/>
  <c r="AI71" i="28" s="1"/>
  <c r="AO52" i="27"/>
  <c r="AC52" i="28" s="1"/>
  <c r="BB68" i="27"/>
  <c r="AH68" i="28" s="1"/>
  <c r="AY68" i="27"/>
  <c r="AG68" i="28" s="1"/>
  <c r="AY49" i="27"/>
  <c r="AG49" i="28" s="1"/>
  <c r="BE49" i="27"/>
  <c r="AI49" i="28" s="1"/>
  <c r="AS65" i="27"/>
  <c r="BE65" i="27"/>
  <c r="AI65" i="28" s="1"/>
  <c r="AV74" i="27"/>
  <c r="AF74" i="28" s="1"/>
  <c r="AS58" i="27"/>
  <c r="AS52" i="27"/>
  <c r="BJ55" i="27"/>
  <c r="AK55" i="28" s="1"/>
  <c r="BJ71" i="27"/>
  <c r="AK71" i="28" s="1"/>
  <c r="AL68" i="27"/>
  <c r="AB68" i="28" s="1"/>
  <c r="BE68" i="27"/>
  <c r="AI68" i="28" s="1"/>
  <c r="AS49" i="27"/>
  <c r="BJ49" i="27"/>
  <c r="AK49" i="28" s="1"/>
  <c r="AL65" i="27"/>
  <c r="AB65" i="28" s="1"/>
  <c r="BJ65" i="27"/>
  <c r="AK65" i="28" s="1"/>
  <c r="AS74" i="27"/>
  <c r="AS68" i="27"/>
  <c r="AO55" i="27"/>
  <c r="AC55" i="28" s="1"/>
  <c r="AL71" i="27"/>
  <c r="AB71" i="28" s="1"/>
  <c r="AY52" i="27"/>
  <c r="AG52" i="28" s="1"/>
  <c r="AK80" i="27"/>
  <c r="AL55" i="27"/>
  <c r="AB55" i="28" s="1"/>
  <c r="AV71" i="27"/>
  <c r="AF71" i="28" s="1"/>
  <c r="AI71" i="27"/>
  <c r="AA71" i="28" s="1"/>
  <c r="BB52" i="27"/>
  <c r="AH52" i="28" s="1"/>
  <c r="BE52" i="27"/>
  <c r="AI52" i="28" s="1"/>
  <c r="AO68" i="27"/>
  <c r="AC68" i="28" s="1"/>
  <c r="BJ68" i="27"/>
  <c r="AK68" i="28" s="1"/>
  <c r="AO65" i="27"/>
  <c r="AC65" i="28" s="1"/>
  <c r="AS55" i="27"/>
  <c r="AS50" i="27"/>
  <c r="AL54" i="27"/>
  <c r="AB54" i="28" s="1"/>
  <c r="AV62" i="27"/>
  <c r="AF62" i="28" s="1"/>
  <c r="AL51" i="27"/>
  <c r="AB51" i="28" s="1"/>
  <c r="AO48" i="27"/>
  <c r="AC48" i="28" s="1"/>
  <c r="BB46" i="27"/>
  <c r="AH46" i="28" s="1"/>
  <c r="AO77" i="27"/>
  <c r="AC77" i="28" s="1"/>
  <c r="AL74" i="27"/>
  <c r="AB74" i="28" s="1"/>
  <c r="BJ54" i="27"/>
  <c r="AK54" i="28" s="1"/>
  <c r="AY51" i="27"/>
  <c r="AG51" i="28" s="1"/>
  <c r="BE48" i="27"/>
  <c r="AI48" i="28" s="1"/>
  <c r="BE46" i="27"/>
  <c r="AI46" i="28" s="1"/>
  <c r="BE77" i="27"/>
  <c r="AI77" i="28" s="1"/>
  <c r="AV52" i="27"/>
  <c r="AF52" i="28" s="1"/>
  <c r="AV49" i="27"/>
  <c r="AF49" i="28" s="1"/>
  <c r="AY70" i="27"/>
  <c r="AG70" i="28" s="1"/>
  <c r="AY64" i="27"/>
  <c r="AG64" i="28" s="1"/>
  <c r="AO61" i="27"/>
  <c r="AC61" i="28" s="1"/>
  <c r="AY58" i="27"/>
  <c r="AG58" i="28" s="1"/>
  <c r="BM58" i="27"/>
  <c r="AI58" i="27" s="1"/>
  <c r="AA58" i="28" s="1"/>
  <c r="AV48" i="27"/>
  <c r="AF48" i="28" s="1"/>
  <c r="AY67" i="27"/>
  <c r="AG67" i="28" s="1"/>
  <c r="BJ64" i="27"/>
  <c r="AK64" i="28" s="1"/>
  <c r="BE61" i="27"/>
  <c r="AI61" i="28" s="1"/>
  <c r="BM78" i="27"/>
  <c r="AI78" i="27" s="1"/>
  <c r="AA78" i="28" s="1"/>
  <c r="AE60" i="28"/>
  <c r="AE66" i="28"/>
  <c r="AA53" i="28"/>
  <c r="AA52" i="28"/>
  <c r="AA55" i="28"/>
  <c r="AV63" i="27"/>
  <c r="BB60" i="27"/>
  <c r="AH60" i="28" s="1"/>
  <c r="BE57" i="27"/>
  <c r="AI57" i="28" s="1"/>
  <c r="BE73" i="27"/>
  <c r="AI73" i="28" s="1"/>
  <c r="AV57" i="27"/>
  <c r="AF57" i="28" s="1"/>
  <c r="BB53" i="27"/>
  <c r="AH53" i="28" s="1"/>
  <c r="BB69" i="27"/>
  <c r="AH69" i="28" s="1"/>
  <c r="AL66" i="27"/>
  <c r="AB66" i="28" s="1"/>
  <c r="BM49" i="27"/>
  <c r="AI49" i="27" s="1"/>
  <c r="AV77" i="27"/>
  <c r="AF77" i="28" s="1"/>
  <c r="BB47" i="27"/>
  <c r="AH47" i="28" s="1"/>
  <c r="BE47" i="27"/>
  <c r="AI47" i="28" s="1"/>
  <c r="BB63" i="27"/>
  <c r="AH63" i="28" s="1"/>
  <c r="BE63" i="27"/>
  <c r="AI63" i="28" s="1"/>
  <c r="BB79" i="27"/>
  <c r="AH79" i="28" s="1"/>
  <c r="BE79" i="27"/>
  <c r="AI79" i="28" s="1"/>
  <c r="AY60" i="27"/>
  <c r="AG60" i="28" s="1"/>
  <c r="BJ60" i="27"/>
  <c r="AK60" i="28" s="1"/>
  <c r="AO76" i="27"/>
  <c r="AC76" i="28" s="1"/>
  <c r="AO57" i="27"/>
  <c r="AC57" i="28" s="1"/>
  <c r="AS57" i="27"/>
  <c r="AO73" i="27"/>
  <c r="AC73" i="28" s="1"/>
  <c r="AS73" i="27"/>
  <c r="AI54" i="27"/>
  <c r="BB54" i="27"/>
  <c r="AH54" i="28" s="1"/>
  <c r="AO70" i="27"/>
  <c r="AC70" i="28" s="1"/>
  <c r="BJ70" i="27"/>
  <c r="AK70" i="28" s="1"/>
  <c r="BM51" i="27"/>
  <c r="AI51" i="27" s="1"/>
  <c r="AS62" i="27"/>
  <c r="AS56" i="27"/>
  <c r="AO51" i="27"/>
  <c r="AC51" i="28" s="1"/>
  <c r="BJ51" i="27"/>
  <c r="AK51" i="28" s="1"/>
  <c r="AO67" i="27"/>
  <c r="AC67" i="28" s="1"/>
  <c r="BJ67" i="27"/>
  <c r="AK67" i="28" s="1"/>
  <c r="AL48" i="27"/>
  <c r="AB48" i="28" s="1"/>
  <c r="AO64" i="27"/>
  <c r="AC64" i="28" s="1"/>
  <c r="BB64" i="27"/>
  <c r="AH64" i="28" s="1"/>
  <c r="AO46" i="27"/>
  <c r="AC46" i="28" s="1"/>
  <c r="AY46" i="27"/>
  <c r="AG46" i="28" s="1"/>
  <c r="AL61" i="27"/>
  <c r="AB61" i="28" s="1"/>
  <c r="AY61" i="27"/>
  <c r="AG61" i="28" s="1"/>
  <c r="AL77" i="27"/>
  <c r="AB77" i="28" s="1"/>
  <c r="AY77" i="27"/>
  <c r="AG77" i="28" s="1"/>
  <c r="AO58" i="27"/>
  <c r="AC58" i="28" s="1"/>
  <c r="BE58" i="27"/>
  <c r="AI58" i="28" s="1"/>
  <c r="BB74" i="27"/>
  <c r="AH74" i="28" s="1"/>
  <c r="BJ74" i="27"/>
  <c r="AK74" i="28" s="1"/>
  <c r="AV53" i="27"/>
  <c r="AF53" i="28" s="1"/>
  <c r="AS47" i="27"/>
  <c r="AS76" i="27"/>
  <c r="BM68" i="27"/>
  <c r="AI68" i="27" s="1"/>
  <c r="AA68" i="28" s="1"/>
  <c r="BM69" i="27"/>
  <c r="AI69" i="27" s="1"/>
  <c r="BM66" i="27"/>
  <c r="AI66" i="27" s="1"/>
  <c r="BM65" i="27"/>
  <c r="AI65" i="27" s="1"/>
  <c r="AA65" i="28" s="1"/>
  <c r="AV47" i="27"/>
  <c r="AV79" i="27"/>
  <c r="BE76" i="27"/>
  <c r="AI76" i="28" s="1"/>
  <c r="AV73" i="27"/>
  <c r="AF73" i="28" s="1"/>
  <c r="AO66" i="27"/>
  <c r="AC66" i="28" s="1"/>
  <c r="BE66" i="27"/>
  <c r="AI66" i="28" s="1"/>
  <c r="AV60" i="27"/>
  <c r="AF60" i="28" s="1"/>
  <c r="BM47" i="27"/>
  <c r="AI47" i="27" s="1"/>
  <c r="BI45" i="27"/>
  <c r="BM45" i="27" s="1"/>
  <c r="BG80" i="27"/>
  <c r="AL47" i="27"/>
  <c r="AB47" i="28" s="1"/>
  <c r="BJ47" i="27"/>
  <c r="AK47" i="28" s="1"/>
  <c r="AL63" i="27"/>
  <c r="AB63" i="28" s="1"/>
  <c r="BJ63" i="27"/>
  <c r="AK63" i="28" s="1"/>
  <c r="AL79" i="27"/>
  <c r="AB79" i="28" s="1"/>
  <c r="BJ79" i="27"/>
  <c r="AK79" i="28" s="1"/>
  <c r="AO60" i="27"/>
  <c r="AC60" i="28" s="1"/>
  <c r="AY76" i="27"/>
  <c r="AG76" i="28" s="1"/>
  <c r="BB76" i="27"/>
  <c r="AH76" i="28" s="1"/>
  <c r="BB57" i="27"/>
  <c r="AH57" i="28" s="1"/>
  <c r="AL57" i="27"/>
  <c r="AB57" i="28" s="1"/>
  <c r="BB73" i="27"/>
  <c r="AH73" i="28" s="1"/>
  <c r="AL73" i="27"/>
  <c r="AB73" i="28" s="1"/>
  <c r="AY54" i="27"/>
  <c r="AG54" i="28" s="1"/>
  <c r="BE54" i="27"/>
  <c r="AI54" i="28" s="1"/>
  <c r="BB70" i="27"/>
  <c r="AH70" i="28" s="1"/>
  <c r="AI70" i="27"/>
  <c r="BM67" i="27"/>
  <c r="AI67" i="27" s="1"/>
  <c r="AA67" i="28" s="1"/>
  <c r="AS78" i="27"/>
  <c r="AS72" i="27"/>
  <c r="AV51" i="27"/>
  <c r="AL67" i="27"/>
  <c r="AB67" i="28" s="1"/>
  <c r="AV67" i="27"/>
  <c r="AI48" i="27"/>
  <c r="BB48" i="27"/>
  <c r="AH48" i="28" s="1"/>
  <c r="BE64" i="27"/>
  <c r="AI64" i="28" s="1"/>
  <c r="AS46" i="27"/>
  <c r="AV46" i="27"/>
  <c r="AF46" i="28" s="1"/>
  <c r="BB61" i="27"/>
  <c r="AH61" i="28" s="1"/>
  <c r="AS61" i="27"/>
  <c r="BB77" i="27"/>
  <c r="AH77" i="28" s="1"/>
  <c r="AS77" i="27"/>
  <c r="BB58" i="27"/>
  <c r="AH58" i="28" s="1"/>
  <c r="BJ58" i="27"/>
  <c r="AK58" i="28" s="1"/>
  <c r="AY74" i="27"/>
  <c r="AG74" i="28" s="1"/>
  <c r="AI74" i="27"/>
  <c r="AS63" i="27"/>
  <c r="BM61" i="27"/>
  <c r="AI61" i="27" s="1"/>
  <c r="BM60" i="27"/>
  <c r="AI60" i="27" s="1"/>
  <c r="BM76" i="27"/>
  <c r="AI76" i="27" s="1"/>
  <c r="BM64" i="27"/>
  <c r="AI64" i="27" s="1"/>
  <c r="AI57" i="27"/>
  <c r="AI73" i="27"/>
  <c r="AV50" i="27"/>
  <c r="AF50" i="28" s="1"/>
  <c r="AS79" i="27"/>
  <c r="BJ50" i="27"/>
  <c r="AK50" i="28" s="1"/>
  <c r="BE50" i="27"/>
  <c r="AI50" i="28" s="1"/>
  <c r="AY50" i="27"/>
  <c r="AG50" i="28" s="1"/>
  <c r="AL50" i="27"/>
  <c r="AB50" i="28" s="1"/>
  <c r="BB50" i="27"/>
  <c r="AH50" i="28" s="1"/>
  <c r="AO50" i="27"/>
  <c r="AC50" i="28" s="1"/>
  <c r="AI50" i="27"/>
  <c r="AY66" i="27"/>
  <c r="AG66" i="28" s="1"/>
  <c r="BM79" i="27"/>
  <c r="AI79" i="27" s="1"/>
  <c r="AO47" i="27"/>
  <c r="AC47" i="28" s="1"/>
  <c r="AO63" i="27"/>
  <c r="AC63" i="28" s="1"/>
  <c r="AO79" i="27"/>
  <c r="AC79" i="28" s="1"/>
  <c r="AL60" i="27"/>
  <c r="AB60" i="28" s="1"/>
  <c r="BE60" i="27"/>
  <c r="AI60" i="28" s="1"/>
  <c r="AL76" i="27"/>
  <c r="AB76" i="28" s="1"/>
  <c r="AY57" i="27"/>
  <c r="AG57" i="28" s="1"/>
  <c r="BJ57" i="27"/>
  <c r="AK57" i="28" s="1"/>
  <c r="AY73" i="27"/>
  <c r="AG73" i="28" s="1"/>
  <c r="BJ73" i="27"/>
  <c r="AK73" i="28" s="1"/>
  <c r="AO54" i="27"/>
  <c r="AC54" i="28" s="1"/>
  <c r="AL70" i="27"/>
  <c r="AB70" i="28" s="1"/>
  <c r="BE70" i="27"/>
  <c r="AI70" i="28" s="1"/>
  <c r="AV64" i="27"/>
  <c r="AF64" i="28" s="1"/>
  <c r="BB51" i="27"/>
  <c r="AH51" i="28" s="1"/>
  <c r="BB67" i="27"/>
  <c r="AH67" i="28" s="1"/>
  <c r="AY48" i="27"/>
  <c r="AG48" i="28" s="1"/>
  <c r="BJ48" i="27"/>
  <c r="AK48" i="28" s="1"/>
  <c r="AI46" i="27"/>
  <c r="AL46" i="27"/>
  <c r="AB46" i="28" s="1"/>
  <c r="BJ46" i="27"/>
  <c r="AK46" i="28" s="1"/>
  <c r="AI77" i="27"/>
  <c r="BJ77" i="27"/>
  <c r="AK77" i="28" s="1"/>
  <c r="AO74" i="27"/>
  <c r="AC74" i="28" s="1"/>
  <c r="BE74" i="27"/>
  <c r="AI74" i="28" s="1"/>
  <c r="AV66" i="27"/>
  <c r="AF66" i="28" s="1"/>
  <c r="H20" i="17"/>
  <c r="I22" i="17" s="1"/>
  <c r="I19" i="17" s="1"/>
  <c r="O25" i="17" s="1"/>
  <c r="I6" i="18"/>
  <c r="O7" i="18" s="1"/>
  <c r="C10" i="7" s="1"/>
  <c r="I13" i="18"/>
  <c r="S19" i="18" s="1"/>
  <c r="AD10" i="7" s="1"/>
  <c r="H20" i="16"/>
  <c r="I19" i="18"/>
  <c r="O25" i="18" s="1"/>
  <c r="AK10" i="7" s="1"/>
  <c r="I16" i="18"/>
  <c r="O23" i="18" s="1"/>
  <c r="AH10" i="7" s="1"/>
  <c r="I10" i="18"/>
  <c r="R11" i="18" s="1"/>
  <c r="U10" i="7" s="1"/>
  <c r="I18" i="18"/>
  <c r="S25" i="18" s="1"/>
  <c r="I14" i="18"/>
  <c r="O21" i="18" s="1"/>
  <c r="AF10" i="7" s="1"/>
  <c r="I8" i="18"/>
  <c r="I9" i="18"/>
  <c r="R10" i="18" s="1"/>
  <c r="R10" i="7" s="1"/>
  <c r="I12" i="18"/>
  <c r="O12" i="18" s="1"/>
  <c r="AC10" i="7" s="1"/>
  <c r="I11" i="18"/>
  <c r="O19" i="18" s="1"/>
  <c r="AB10" i="7" s="1"/>
  <c r="I17" i="18"/>
  <c r="R25" i="18" s="1"/>
  <c r="I15" i="18"/>
  <c r="O22" i="18" s="1"/>
  <c r="AG10" i="7" s="1"/>
  <c r="BF72" i="27" l="1"/>
  <c r="BF56" i="27"/>
  <c r="BF75" i="27"/>
  <c r="BF77" i="27"/>
  <c r="BF61" i="27"/>
  <c r="BF78" i="27"/>
  <c r="BF62" i="27"/>
  <c r="AE79" i="28"/>
  <c r="BF79" i="27"/>
  <c r="AE63" i="28"/>
  <c r="BF63" i="27"/>
  <c r="BF46" i="27"/>
  <c r="BF76" i="27"/>
  <c r="AE50" i="28"/>
  <c r="AJ50" i="28" s="1"/>
  <c r="BF50" i="27"/>
  <c r="AE74" i="28"/>
  <c r="AJ74" i="28" s="1"/>
  <c r="BF74" i="27"/>
  <c r="AE49" i="28"/>
  <c r="AJ49" i="28" s="1"/>
  <c r="BF49" i="27"/>
  <c r="AE58" i="28"/>
  <c r="AJ58" i="28" s="1"/>
  <c r="BF58" i="27"/>
  <c r="AE71" i="28"/>
  <c r="AJ71" i="28" s="1"/>
  <c r="BF71" i="27"/>
  <c r="AE53" i="28"/>
  <c r="AJ53" i="28" s="1"/>
  <c r="BF53" i="27"/>
  <c r="AE70" i="28"/>
  <c r="AJ70" i="28" s="1"/>
  <c r="BF70" i="27"/>
  <c r="AE48" i="28"/>
  <c r="AJ48" i="28" s="1"/>
  <c r="BF48" i="27"/>
  <c r="AE67" i="28"/>
  <c r="BF67" i="27"/>
  <c r="BF66" i="27"/>
  <c r="BF59" i="27"/>
  <c r="AE47" i="28"/>
  <c r="BF47" i="27"/>
  <c r="BF73" i="27"/>
  <c r="BF57" i="27"/>
  <c r="AE55" i="28"/>
  <c r="BF55" i="27"/>
  <c r="AE68" i="28"/>
  <c r="AJ68" i="28" s="1"/>
  <c r="BF68" i="27"/>
  <c r="AE52" i="28"/>
  <c r="AJ52" i="28" s="1"/>
  <c r="BF52" i="27"/>
  <c r="AE65" i="28"/>
  <c r="AJ65" i="28" s="1"/>
  <c r="BF65" i="27"/>
  <c r="AE69" i="28"/>
  <c r="AJ69" i="28" s="1"/>
  <c r="BF69" i="27"/>
  <c r="AE51" i="28"/>
  <c r="BF51" i="27"/>
  <c r="AE64" i="28"/>
  <c r="AJ64" i="28" s="1"/>
  <c r="BF64" i="27"/>
  <c r="AE54" i="28"/>
  <c r="AJ54" i="28" s="1"/>
  <c r="BF54" i="27"/>
  <c r="BF60" i="27"/>
  <c r="I7" i="17"/>
  <c r="O8" i="17" s="1"/>
  <c r="Q9" i="17" s="1"/>
  <c r="I6" i="17"/>
  <c r="O7" i="17" s="1"/>
  <c r="AP78" i="27"/>
  <c r="AD75" i="28"/>
  <c r="AD78" i="28"/>
  <c r="AP62" i="27"/>
  <c r="AD62" i="28"/>
  <c r="AD68" i="28"/>
  <c r="AD71" i="28"/>
  <c r="AP71" i="27"/>
  <c r="AD56" i="28"/>
  <c r="AP59" i="27"/>
  <c r="AD59" i="28"/>
  <c r="AP53" i="27"/>
  <c r="AD55" i="28"/>
  <c r="AJ59" i="28"/>
  <c r="AF55" i="28"/>
  <c r="AP72" i="27"/>
  <c r="AF75" i="28"/>
  <c r="AJ75" i="28" s="1"/>
  <c r="AP52" i="27"/>
  <c r="AP75" i="27"/>
  <c r="BK75" i="27" s="1"/>
  <c r="AD72" i="28"/>
  <c r="AP56" i="27"/>
  <c r="AP68" i="27"/>
  <c r="AP55" i="27"/>
  <c r="AD53" i="28"/>
  <c r="AD52" i="28"/>
  <c r="AD65" i="28"/>
  <c r="AP65" i="27"/>
  <c r="AP47" i="27"/>
  <c r="AA47" i="28"/>
  <c r="AD47" i="28" s="1"/>
  <c r="AP50" i="27"/>
  <c r="AA50" i="28"/>
  <c r="AD50" i="28" s="1"/>
  <c r="AA73" i="28"/>
  <c r="AD73" i="28" s="1"/>
  <c r="AP73" i="27"/>
  <c r="AE61" i="28"/>
  <c r="AJ61" i="28" s="1"/>
  <c r="AF67" i="28"/>
  <c r="AE78" i="28"/>
  <c r="AJ78" i="28" s="1"/>
  <c r="BI80" i="27"/>
  <c r="AV45" i="27"/>
  <c r="BE45" i="27"/>
  <c r="AL45" i="27"/>
  <c r="BB45" i="27"/>
  <c r="BJ45" i="27"/>
  <c r="AO45" i="27"/>
  <c r="AA51" i="28"/>
  <c r="AD51" i="28" s="1"/>
  <c r="AP51" i="27"/>
  <c r="AP54" i="27"/>
  <c r="AA54" i="28"/>
  <c r="AD54" i="28" s="1"/>
  <c r="AA69" i="28"/>
  <c r="AD69" i="28" s="1"/>
  <c r="AP69" i="27"/>
  <c r="AS45" i="27"/>
  <c r="AD58" i="28"/>
  <c r="AA79" i="28"/>
  <c r="AD79" i="28" s="1"/>
  <c r="AP79" i="27"/>
  <c r="AP46" i="27"/>
  <c r="AA46" i="28"/>
  <c r="AD46" i="28" s="1"/>
  <c r="AA57" i="28"/>
  <c r="AD57" i="28" s="1"/>
  <c r="AP57" i="27"/>
  <c r="AA64" i="28"/>
  <c r="AD64" i="28" s="1"/>
  <c r="AP64" i="27"/>
  <c r="AE73" i="28"/>
  <c r="AJ73" i="28" s="1"/>
  <c r="AP49" i="27"/>
  <c r="AA49" i="28"/>
  <c r="AD49" i="28" s="1"/>
  <c r="AY45" i="27"/>
  <c r="AP67" i="27"/>
  <c r="AF63" i="28"/>
  <c r="AJ66" i="28"/>
  <c r="AA77" i="28"/>
  <c r="AD77" i="28" s="1"/>
  <c r="AP77" i="27"/>
  <c r="AA61" i="28"/>
  <c r="AD61" i="28" s="1"/>
  <c r="AP61" i="27"/>
  <c r="AA66" i="28"/>
  <c r="AD66" i="28" s="1"/>
  <c r="AP66" i="27"/>
  <c r="AA60" i="28"/>
  <c r="AD60" i="28" s="1"/>
  <c r="AP60" i="27"/>
  <c r="AA74" i="28"/>
  <c r="AD74" i="28" s="1"/>
  <c r="AP74" i="27"/>
  <c r="AE77" i="28"/>
  <c r="AJ77" i="28" s="1"/>
  <c r="AF51" i="28"/>
  <c r="AA70" i="28"/>
  <c r="AD70" i="28" s="1"/>
  <c r="AP70" i="27"/>
  <c r="AF79" i="28"/>
  <c r="AE76" i="28"/>
  <c r="AJ76" i="28" s="1"/>
  <c r="AE56" i="28"/>
  <c r="AJ56" i="28" s="1"/>
  <c r="AD67" i="28"/>
  <c r="AA76" i="28"/>
  <c r="AD76" i="28" s="1"/>
  <c r="AP76" i="27"/>
  <c r="AA63" i="28"/>
  <c r="AD63" i="28" s="1"/>
  <c r="AP63" i="27"/>
  <c r="AE46" i="28"/>
  <c r="AJ46" i="28" s="1"/>
  <c r="AP48" i="27"/>
  <c r="AA48" i="28"/>
  <c r="AD48" i="28" s="1"/>
  <c r="AE72" i="28"/>
  <c r="AJ72" i="28" s="1"/>
  <c r="AF47" i="28"/>
  <c r="AE62" i="28"/>
  <c r="AJ62" i="28" s="1"/>
  <c r="AE57" i="28"/>
  <c r="AJ57" i="28" s="1"/>
  <c r="AP58" i="27"/>
  <c r="AJ60" i="28"/>
  <c r="P12" i="17"/>
  <c r="R8" i="17" s="1"/>
  <c r="L23" i="7"/>
  <c r="I15" i="17"/>
  <c r="O22" i="17" s="1"/>
  <c r="R9" i="18"/>
  <c r="O10" i="7" s="1"/>
  <c r="X10" i="7" s="1"/>
  <c r="AA10" i="7" s="1"/>
  <c r="O24" i="18"/>
  <c r="AI10" i="7" s="1"/>
  <c r="AJ10" i="7" s="1"/>
  <c r="I8" i="17"/>
  <c r="R9" i="17" s="1"/>
  <c r="I17" i="17"/>
  <c r="R25" i="17" s="1"/>
  <c r="I12" i="17"/>
  <c r="O12" i="17" s="1"/>
  <c r="I18" i="17"/>
  <c r="S25" i="17" s="1"/>
  <c r="I13" i="17"/>
  <c r="S19" i="17" s="1"/>
  <c r="I14" i="17"/>
  <c r="O21" i="17" s="1"/>
  <c r="AE10" i="7"/>
  <c r="I10" i="17"/>
  <c r="R11" i="17" s="1"/>
  <c r="I16" i="17"/>
  <c r="O23" i="17" s="1"/>
  <c r="I22" i="16"/>
  <c r="I14" i="16" s="1"/>
  <c r="O21" i="16" s="1"/>
  <c r="I12" i="16"/>
  <c r="O12" i="16" s="1"/>
  <c r="I18" i="16"/>
  <c r="S25" i="16" s="1"/>
  <c r="I9" i="17"/>
  <c r="R10" i="17" s="1"/>
  <c r="I11" i="17"/>
  <c r="O19" i="17" s="1"/>
  <c r="I13" i="16"/>
  <c r="S19" i="16" s="1"/>
  <c r="I17" i="16" l="1"/>
  <c r="R25" i="16" s="1"/>
  <c r="O24" i="16" s="1"/>
  <c r="AI8" i="7" s="1"/>
  <c r="BK71" i="27"/>
  <c r="Y71" i="27" s="1"/>
  <c r="Q71" i="28" s="1"/>
  <c r="AJ79" i="28"/>
  <c r="AJ47" i="28"/>
  <c r="AJ51" i="28"/>
  <c r="AJ63" i="28"/>
  <c r="AJ67" i="28"/>
  <c r="AJ55" i="28"/>
  <c r="I19" i="16"/>
  <c r="O25" i="16" s="1"/>
  <c r="I15" i="16"/>
  <c r="O22" i="16" s="1"/>
  <c r="BK70" i="27"/>
  <c r="T70" i="27" s="1"/>
  <c r="BK78" i="27"/>
  <c r="F78" i="27" s="1"/>
  <c r="B78" i="28" s="1"/>
  <c r="BK56" i="27"/>
  <c r="F56" i="27" s="1"/>
  <c r="BK62" i="27"/>
  <c r="AD62" i="27" s="1"/>
  <c r="T62" i="28" s="1"/>
  <c r="BK53" i="27"/>
  <c r="AD53" i="27" s="1"/>
  <c r="T53" i="28" s="1"/>
  <c r="BK58" i="27"/>
  <c r="K58" i="27" s="1"/>
  <c r="BK61" i="27"/>
  <c r="T61" i="27" s="1"/>
  <c r="BK49" i="27"/>
  <c r="T49" i="27" s="1"/>
  <c r="BK63" i="27"/>
  <c r="K63" i="27" s="1"/>
  <c r="BK59" i="27"/>
  <c r="Y59" i="27" s="1"/>
  <c r="Q59" i="28" s="1"/>
  <c r="BK52" i="27"/>
  <c r="Y52" i="27" s="1"/>
  <c r="Q52" i="28" s="1"/>
  <c r="BK65" i="27"/>
  <c r="F65" i="27" s="1"/>
  <c r="B65" i="28" s="1"/>
  <c r="BK55" i="27"/>
  <c r="Y55" i="27" s="1"/>
  <c r="Q55" i="28" s="1"/>
  <c r="Y75" i="27"/>
  <c r="Q75" i="28" s="1"/>
  <c r="AD75" i="27"/>
  <c r="T75" i="28" s="1"/>
  <c r="T75" i="27"/>
  <c r="F75" i="27"/>
  <c r="B75" i="28" s="1"/>
  <c r="K75" i="27"/>
  <c r="BK72" i="27"/>
  <c r="T72" i="27" s="1"/>
  <c r="BK68" i="27"/>
  <c r="AD68" i="27" s="1"/>
  <c r="T68" i="28" s="1"/>
  <c r="BK48" i="27"/>
  <c r="AD48" i="27" s="1"/>
  <c r="T48" i="28" s="1"/>
  <c r="BK66" i="27"/>
  <c r="Y66" i="27" s="1"/>
  <c r="Q66" i="28" s="1"/>
  <c r="BK73" i="27"/>
  <c r="K73" i="27" s="1"/>
  <c r="BK74" i="27"/>
  <c r="Y74" i="27" s="1"/>
  <c r="Q74" i="28" s="1"/>
  <c r="BK60" i="27"/>
  <c r="F60" i="27" s="1"/>
  <c r="B60" i="28" s="1"/>
  <c r="BK79" i="27"/>
  <c r="F79" i="27" s="1"/>
  <c r="K56" i="27"/>
  <c r="BK77" i="27"/>
  <c r="BK69" i="27"/>
  <c r="BK51" i="27"/>
  <c r="AK45" i="28"/>
  <c r="AK80" i="28" s="1"/>
  <c r="AK9" i="7" s="1"/>
  <c r="BJ80" i="27"/>
  <c r="AV80" i="27"/>
  <c r="AF45" i="28"/>
  <c r="AF80" i="28" s="1"/>
  <c r="AG9" i="7" s="1"/>
  <c r="BB80" i="27"/>
  <c r="AH45" i="28"/>
  <c r="AH80" i="28" s="1"/>
  <c r="BK50" i="27"/>
  <c r="BK76" i="27"/>
  <c r="BK67" i="27"/>
  <c r="BK64" i="27"/>
  <c r="BK57" i="27"/>
  <c r="BK46" i="27"/>
  <c r="AB45" i="28"/>
  <c r="AB80" i="28" s="1"/>
  <c r="AC9" i="7" s="1"/>
  <c r="AL80" i="27"/>
  <c r="AY80" i="27"/>
  <c r="AG45" i="28"/>
  <c r="AG80" i="28" s="1"/>
  <c r="AH9" i="7" s="1"/>
  <c r="AS80" i="27"/>
  <c r="AE45" i="28"/>
  <c r="BF45" i="27"/>
  <c r="BF80" i="27" s="1"/>
  <c r="BK54" i="27"/>
  <c r="AO80" i="27"/>
  <c r="AC45" i="28"/>
  <c r="AC80" i="28" s="1"/>
  <c r="AD9" i="7" s="1"/>
  <c r="BE80" i="27"/>
  <c r="AI45" i="28"/>
  <c r="AI80" i="28" s="1"/>
  <c r="BK47" i="27"/>
  <c r="AJ23" i="7"/>
  <c r="AE23" i="7"/>
  <c r="O9" i="18"/>
  <c r="X23" i="7" s="1"/>
  <c r="O24" i="17"/>
  <c r="I10" i="16"/>
  <c r="R11" i="16" s="1"/>
  <c r="U8" i="7" s="1"/>
  <c r="I7" i="16"/>
  <c r="O8" i="16" s="1"/>
  <c r="Q9" i="16" s="1"/>
  <c r="I6" i="16"/>
  <c r="O7" i="16" s="1"/>
  <c r="I8" i="16"/>
  <c r="R9" i="16" s="1"/>
  <c r="I9" i="16"/>
  <c r="R10" i="16" s="1"/>
  <c r="I11" i="16"/>
  <c r="O19" i="16" s="1"/>
  <c r="I16" i="16"/>
  <c r="O23" i="16" s="1"/>
  <c r="O9" i="17"/>
  <c r="O10" i="17" s="1"/>
  <c r="K73" i="28" l="1"/>
  <c r="O73" i="27"/>
  <c r="H73" i="28" s="1"/>
  <c r="K75" i="28"/>
  <c r="O75" i="27"/>
  <c r="H75" i="28" s="1"/>
  <c r="K63" i="28"/>
  <c r="O63" i="27"/>
  <c r="H63" i="28" s="1"/>
  <c r="K56" i="28"/>
  <c r="O56" i="27"/>
  <c r="H56" i="28" s="1"/>
  <c r="K58" i="28"/>
  <c r="O58" i="27"/>
  <c r="H58" i="28" s="1"/>
  <c r="AH8" i="7"/>
  <c r="AH11" i="7" s="1"/>
  <c r="AH24" i="7" s="1"/>
  <c r="AG8" i="7"/>
  <c r="AG11" i="7" s="1"/>
  <c r="AG24" i="7" s="1"/>
  <c r="AD8" i="7"/>
  <c r="AD11" i="7" s="1"/>
  <c r="AD24" i="7" s="1"/>
  <c r="AK8" i="7"/>
  <c r="AK11" i="7" s="1"/>
  <c r="AK24" i="7" s="1"/>
  <c r="AC8" i="7"/>
  <c r="AC11" i="7" s="1"/>
  <c r="AC24" i="7" s="1"/>
  <c r="T71" i="27"/>
  <c r="N71" i="28" s="1"/>
  <c r="F71" i="27"/>
  <c r="B71" i="28" s="1"/>
  <c r="AD71" i="27"/>
  <c r="T71" i="28" s="1"/>
  <c r="K71" i="27"/>
  <c r="AD78" i="27"/>
  <c r="T78" i="28" s="1"/>
  <c r="K70" i="27"/>
  <c r="F70" i="27"/>
  <c r="B70" i="28" s="1"/>
  <c r="AD56" i="27"/>
  <c r="T56" i="28" s="1"/>
  <c r="T56" i="27"/>
  <c r="N56" i="28" s="1"/>
  <c r="Y56" i="27"/>
  <c r="Q56" i="28" s="1"/>
  <c r="T78" i="27"/>
  <c r="N78" i="28" s="1"/>
  <c r="Y78" i="27"/>
  <c r="Q78" i="28" s="1"/>
  <c r="Y70" i="27"/>
  <c r="Q70" i="28" s="1"/>
  <c r="AD70" i="27"/>
  <c r="T70" i="28" s="1"/>
  <c r="K78" i="27"/>
  <c r="F52" i="27"/>
  <c r="B52" i="28" s="1"/>
  <c r="T62" i="27"/>
  <c r="N62" i="28" s="1"/>
  <c r="T68" i="27"/>
  <c r="N68" i="28" s="1"/>
  <c r="Y62" i="27"/>
  <c r="Q62" i="28" s="1"/>
  <c r="F63" i="27"/>
  <c r="B63" i="28" s="1"/>
  <c r="F53" i="27"/>
  <c r="B53" i="28" s="1"/>
  <c r="T53" i="27"/>
  <c r="N53" i="28" s="1"/>
  <c r="Y49" i="27"/>
  <c r="Q49" i="28" s="1"/>
  <c r="AD63" i="27"/>
  <c r="T63" i="28" s="1"/>
  <c r="K53" i="27"/>
  <c r="Y53" i="27"/>
  <c r="Q53" i="28" s="1"/>
  <c r="K62" i="27"/>
  <c r="Y63" i="27"/>
  <c r="Q63" i="28" s="1"/>
  <c r="T63" i="27"/>
  <c r="N63" i="28" s="1"/>
  <c r="F62" i="27"/>
  <c r="B62" i="28" s="1"/>
  <c r="Y73" i="27"/>
  <c r="Q73" i="28" s="1"/>
  <c r="AD61" i="27"/>
  <c r="T61" i="28" s="1"/>
  <c r="Y61" i="27"/>
  <c r="Q61" i="28" s="1"/>
  <c r="Y58" i="27"/>
  <c r="Q58" i="28" s="1"/>
  <c r="T59" i="27"/>
  <c r="N59" i="28" s="1"/>
  <c r="F58" i="27"/>
  <c r="B58" i="28" s="1"/>
  <c r="K55" i="27"/>
  <c r="T58" i="27"/>
  <c r="N58" i="28" s="1"/>
  <c r="AD60" i="27"/>
  <c r="T60" i="28" s="1"/>
  <c r="F59" i="27"/>
  <c r="B59" i="28" s="1"/>
  <c r="Y48" i="27"/>
  <c r="Q48" i="28" s="1"/>
  <c r="AD58" i="27"/>
  <c r="T58" i="28" s="1"/>
  <c r="K72" i="27"/>
  <c r="AD59" i="27"/>
  <c r="T59" i="28" s="1"/>
  <c r="K59" i="27"/>
  <c r="T73" i="27"/>
  <c r="N73" i="28" s="1"/>
  <c r="F49" i="27"/>
  <c r="B49" i="28" s="1"/>
  <c r="K49" i="27"/>
  <c r="T79" i="27"/>
  <c r="N79" i="28" s="1"/>
  <c r="AD73" i="27"/>
  <c r="T73" i="28" s="1"/>
  <c r="AI9" i="7"/>
  <c r="AI11" i="7" s="1"/>
  <c r="AI24" i="7" s="1"/>
  <c r="AD49" i="27"/>
  <c r="T49" i="28" s="1"/>
  <c r="K61" i="27"/>
  <c r="AD52" i="27"/>
  <c r="T52" i="28" s="1"/>
  <c r="F68" i="27"/>
  <c r="B68" i="28" s="1"/>
  <c r="T52" i="27"/>
  <c r="N52" i="28" s="1"/>
  <c r="K66" i="27"/>
  <c r="F73" i="27"/>
  <c r="B73" i="28" s="1"/>
  <c r="F61" i="27"/>
  <c r="B61" i="28" s="1"/>
  <c r="Y68" i="27"/>
  <c r="Q68" i="28" s="1"/>
  <c r="T66" i="27"/>
  <c r="N66" i="28" s="1"/>
  <c r="K79" i="27"/>
  <c r="F66" i="27"/>
  <c r="B66" i="28" s="1"/>
  <c r="AD79" i="27"/>
  <c r="T79" i="28" s="1"/>
  <c r="Y79" i="27"/>
  <c r="Q79" i="28" s="1"/>
  <c r="AD66" i="27"/>
  <c r="T66" i="28" s="1"/>
  <c r="K68" i="27"/>
  <c r="K52" i="27"/>
  <c r="AE75" i="27"/>
  <c r="AF75" i="27" s="1"/>
  <c r="BL75" i="27" s="1"/>
  <c r="BN75" i="27" s="1"/>
  <c r="T60" i="27"/>
  <c r="N60" i="28" s="1"/>
  <c r="F72" i="27"/>
  <c r="B72" i="28" s="1"/>
  <c r="AD72" i="27"/>
  <c r="T72" i="28" s="1"/>
  <c r="F55" i="27"/>
  <c r="B55" i="28" s="1"/>
  <c r="K48" i="27"/>
  <c r="T48" i="27"/>
  <c r="N48" i="28" s="1"/>
  <c r="T55" i="27"/>
  <c r="N55" i="28" s="1"/>
  <c r="AD55" i="27"/>
  <c r="T55" i="28" s="1"/>
  <c r="F48" i="27"/>
  <c r="B48" i="28" s="1"/>
  <c r="Y60" i="27"/>
  <c r="Q60" i="28" s="1"/>
  <c r="Y72" i="27"/>
  <c r="Q72" i="28" s="1"/>
  <c r="K60" i="27"/>
  <c r="T65" i="27"/>
  <c r="N65" i="28" s="1"/>
  <c r="AD65" i="27"/>
  <c r="T65" i="28" s="1"/>
  <c r="N75" i="28"/>
  <c r="W75" i="28" s="1"/>
  <c r="Y65" i="27"/>
  <c r="Q65" i="28" s="1"/>
  <c r="K65" i="27"/>
  <c r="AD74" i="27"/>
  <c r="T74" i="28" s="1"/>
  <c r="K74" i="27"/>
  <c r="T74" i="27"/>
  <c r="N74" i="28" s="1"/>
  <c r="F74" i="27"/>
  <c r="B74" i="28" s="1"/>
  <c r="B79" i="28"/>
  <c r="AJ45" i="28"/>
  <c r="AJ80" i="28" s="1"/>
  <c r="AE80" i="28"/>
  <c r="F46" i="27"/>
  <c r="B46" i="28" s="1"/>
  <c r="AD46" i="27"/>
  <c r="T46" i="28" s="1"/>
  <c r="T46" i="27"/>
  <c r="Y46" i="27"/>
  <c r="Q46" i="28" s="1"/>
  <c r="K46" i="27"/>
  <c r="O46" i="27" s="1"/>
  <c r="H46" i="28" s="1"/>
  <c r="AD51" i="27"/>
  <c r="T51" i="28" s="1"/>
  <c r="K51" i="27"/>
  <c r="O51" i="27" s="1"/>
  <c r="H51" i="28" s="1"/>
  <c r="T51" i="27"/>
  <c r="Y51" i="27"/>
  <c r="Q51" i="28" s="1"/>
  <c r="F51" i="27"/>
  <c r="B51" i="28" s="1"/>
  <c r="AD77" i="27"/>
  <c r="T77" i="28" s="1"/>
  <c r="Y77" i="27"/>
  <c r="Q77" i="28" s="1"/>
  <c r="F77" i="27"/>
  <c r="B77" i="28" s="1"/>
  <c r="K77" i="27"/>
  <c r="T77" i="27"/>
  <c r="N72" i="28"/>
  <c r="T47" i="27"/>
  <c r="Y47" i="27"/>
  <c r="Q47" i="28" s="1"/>
  <c r="F47" i="27"/>
  <c r="B47" i="28" s="1"/>
  <c r="K47" i="27"/>
  <c r="O47" i="27" s="1"/>
  <c r="H47" i="28" s="1"/>
  <c r="AD47" i="27"/>
  <c r="T47" i="28" s="1"/>
  <c r="K57" i="27"/>
  <c r="AD57" i="27"/>
  <c r="T57" i="28" s="1"/>
  <c r="Y57" i="27"/>
  <c r="Q57" i="28" s="1"/>
  <c r="T57" i="27"/>
  <c r="F57" i="27"/>
  <c r="B57" i="28" s="1"/>
  <c r="M48" i="27"/>
  <c r="E48" i="28" s="1"/>
  <c r="N70" i="28"/>
  <c r="AD69" i="27"/>
  <c r="T69" i="28" s="1"/>
  <c r="T69" i="27"/>
  <c r="F69" i="27"/>
  <c r="K69" i="27"/>
  <c r="Y69" i="27"/>
  <c r="Q69" i="28" s="1"/>
  <c r="T54" i="27"/>
  <c r="Y54" i="27"/>
  <c r="Q54" i="28" s="1"/>
  <c r="AD54" i="27"/>
  <c r="T54" i="28" s="1"/>
  <c r="K54" i="27"/>
  <c r="O54" i="27" s="1"/>
  <c r="H54" i="28" s="1"/>
  <c r="F54" i="27"/>
  <c r="B54" i="28" s="1"/>
  <c r="K64" i="27"/>
  <c r="AD64" i="27"/>
  <c r="T64" i="28" s="1"/>
  <c r="Y64" i="27"/>
  <c r="Q64" i="28" s="1"/>
  <c r="F64" i="27"/>
  <c r="B64" i="28" s="1"/>
  <c r="T64" i="27"/>
  <c r="M55" i="27"/>
  <c r="E55" i="28" s="1"/>
  <c r="AD50" i="27"/>
  <c r="T50" i="28" s="1"/>
  <c r="T50" i="27"/>
  <c r="K50" i="27"/>
  <c r="O50" i="27" s="1"/>
  <c r="H50" i="28" s="1"/>
  <c r="F50" i="27"/>
  <c r="B50" i="28" s="1"/>
  <c r="Y50" i="27"/>
  <c r="Q50" i="28" s="1"/>
  <c r="M49" i="27"/>
  <c r="E49" i="28" s="1"/>
  <c r="M53" i="27"/>
  <c r="E53" i="28" s="1"/>
  <c r="Y67" i="27"/>
  <c r="Q67" i="28" s="1"/>
  <c r="AD67" i="27"/>
  <c r="T67" i="27"/>
  <c r="N67" i="28" s="1"/>
  <c r="F67" i="27"/>
  <c r="K67" i="27"/>
  <c r="AD76" i="27"/>
  <c r="T76" i="28" s="1"/>
  <c r="F76" i="27"/>
  <c r="Y76" i="27"/>
  <c r="Q76" i="28" s="1"/>
  <c r="T76" i="27"/>
  <c r="K76" i="27"/>
  <c r="N49" i="28"/>
  <c r="N61" i="28"/>
  <c r="M52" i="27"/>
  <c r="E52" i="28" s="1"/>
  <c r="B56" i="28"/>
  <c r="O10" i="18"/>
  <c r="O9" i="16"/>
  <c r="Z75" i="28" l="1"/>
  <c r="AL75" i="28" s="1"/>
  <c r="AN75" i="28" s="1"/>
  <c r="W71" i="28"/>
  <c r="AE71" i="27"/>
  <c r="AF71" i="27" s="1"/>
  <c r="BL71" i="27" s="1"/>
  <c r="BN71" i="27" s="1"/>
  <c r="K79" i="28"/>
  <c r="O79" i="27"/>
  <c r="H79" i="28" s="1"/>
  <c r="K78" i="28"/>
  <c r="O78" i="27"/>
  <c r="H78" i="28" s="1"/>
  <c r="K77" i="28"/>
  <c r="O77" i="27"/>
  <c r="H77" i="28" s="1"/>
  <c r="K76" i="28"/>
  <c r="O76" i="27"/>
  <c r="H76" i="28" s="1"/>
  <c r="K69" i="28"/>
  <c r="O69" i="27"/>
  <c r="H69" i="28" s="1"/>
  <c r="K74" i="28"/>
  <c r="O74" i="27"/>
  <c r="H74" i="28" s="1"/>
  <c r="K70" i="28"/>
  <c r="O70" i="27"/>
  <c r="H70" i="28" s="1"/>
  <c r="K71" i="28"/>
  <c r="O71" i="27"/>
  <c r="H71" i="28" s="1"/>
  <c r="K72" i="28"/>
  <c r="O72" i="27"/>
  <c r="H72" i="28" s="1"/>
  <c r="K67" i="28"/>
  <c r="O67" i="27"/>
  <c r="H67" i="28" s="1"/>
  <c r="K64" i="28"/>
  <c r="O64" i="27"/>
  <c r="H64" i="28" s="1"/>
  <c r="K65" i="28"/>
  <c r="O65" i="27"/>
  <c r="H65" i="28" s="1"/>
  <c r="K68" i="28"/>
  <c r="O68" i="27"/>
  <c r="H68" i="28" s="1"/>
  <c r="K66" i="28"/>
  <c r="O66" i="27"/>
  <c r="H66" i="28" s="1"/>
  <c r="K61" i="28"/>
  <c r="O61" i="27"/>
  <c r="H61" i="28" s="1"/>
  <c r="K62" i="28"/>
  <c r="O62" i="27"/>
  <c r="H62" i="28" s="1"/>
  <c r="K57" i="28"/>
  <c r="O57" i="27"/>
  <c r="H57" i="28" s="1"/>
  <c r="K60" i="28"/>
  <c r="O60" i="27"/>
  <c r="H60" i="28" s="1"/>
  <c r="K59" i="28"/>
  <c r="O59" i="27"/>
  <c r="H59" i="28" s="1"/>
  <c r="K55" i="28"/>
  <c r="O55" i="27"/>
  <c r="H55" i="28" s="1"/>
  <c r="K53" i="28"/>
  <c r="O53" i="27"/>
  <c r="H53" i="28" s="1"/>
  <c r="K52" i="28"/>
  <c r="O52" i="27"/>
  <c r="H52" i="28" s="1"/>
  <c r="K49" i="28"/>
  <c r="O49" i="27"/>
  <c r="H49" i="28" s="1"/>
  <c r="K48" i="28"/>
  <c r="O48" i="27"/>
  <c r="H48" i="28" s="1"/>
  <c r="AF9" i="7"/>
  <c r="AJ9" i="7" s="1"/>
  <c r="AF8" i="7"/>
  <c r="AJ8" i="7" s="1"/>
  <c r="AJ21" i="7" s="1"/>
  <c r="P12" i="16"/>
  <c r="R8" i="16" s="1"/>
  <c r="Q12" i="16"/>
  <c r="S8" i="16" s="1"/>
  <c r="AE78" i="27"/>
  <c r="AF78" i="27" s="1"/>
  <c r="BL78" i="27" s="1"/>
  <c r="BN78" i="27" s="1"/>
  <c r="AE56" i="27"/>
  <c r="AF56" i="27" s="1"/>
  <c r="BL56" i="27" s="1"/>
  <c r="BN56" i="27" s="1"/>
  <c r="W48" i="28"/>
  <c r="W56" i="28"/>
  <c r="Z56" i="28" s="1"/>
  <c r="AL56" i="28" s="1"/>
  <c r="AN56" i="28" s="1"/>
  <c r="W70" i="28"/>
  <c r="W78" i="28"/>
  <c r="W53" i="28"/>
  <c r="AE70" i="27"/>
  <c r="AF70" i="27" s="1"/>
  <c r="BL70" i="27" s="1"/>
  <c r="BN70" i="27" s="1"/>
  <c r="W62" i="28"/>
  <c r="AE68" i="27"/>
  <c r="AF68" i="27" s="1"/>
  <c r="BL68" i="27" s="1"/>
  <c r="BN68" i="27" s="1"/>
  <c r="AE62" i="27"/>
  <c r="AF62" i="27" s="1"/>
  <c r="BL62" i="27" s="1"/>
  <c r="BN62" i="27" s="1"/>
  <c r="AE63" i="27"/>
  <c r="AF63" i="27" s="1"/>
  <c r="BL63" i="27" s="1"/>
  <c r="BN63" i="27" s="1"/>
  <c r="AE48" i="27"/>
  <c r="AF48" i="27" s="1"/>
  <c r="BL48" i="27" s="1"/>
  <c r="BN48" i="27" s="1"/>
  <c r="AE53" i="27"/>
  <c r="AF53" i="27" s="1"/>
  <c r="BL53" i="27" s="1"/>
  <c r="BN53" i="27" s="1"/>
  <c r="W59" i="28"/>
  <c r="W63" i="28"/>
  <c r="Z63" i="28" s="1"/>
  <c r="AL63" i="28" s="1"/>
  <c r="AN63" i="28" s="1"/>
  <c r="W49" i="28"/>
  <c r="AE59" i="27"/>
  <c r="AF59" i="27" s="1"/>
  <c r="BL59" i="27" s="1"/>
  <c r="BN59" i="27" s="1"/>
  <c r="W58" i="28"/>
  <c r="Z58" i="28" s="1"/>
  <c r="AL58" i="28" s="1"/>
  <c r="AN58" i="28" s="1"/>
  <c r="AE79" i="27"/>
  <c r="AF79" i="27" s="1"/>
  <c r="BL79" i="27" s="1"/>
  <c r="BN79" i="27" s="1"/>
  <c r="W65" i="28"/>
  <c r="W68" i="28"/>
  <c r="AE58" i="27"/>
  <c r="AF58" i="27" s="1"/>
  <c r="BL58" i="27" s="1"/>
  <c r="BN58" i="27" s="1"/>
  <c r="AE61" i="27"/>
  <c r="AF61" i="27" s="1"/>
  <c r="BL61" i="27" s="1"/>
  <c r="BN61" i="27" s="1"/>
  <c r="AE49" i="27"/>
  <c r="AF49" i="27" s="1"/>
  <c r="BL49" i="27" s="1"/>
  <c r="BN49" i="27" s="1"/>
  <c r="W61" i="28"/>
  <c r="AE66" i="27"/>
  <c r="AF66" i="27" s="1"/>
  <c r="BL66" i="27" s="1"/>
  <c r="BN66" i="27" s="1"/>
  <c r="W60" i="28"/>
  <c r="W52" i="28"/>
  <c r="AE73" i="27"/>
  <c r="AF73" i="27" s="1"/>
  <c r="BL73" i="27" s="1"/>
  <c r="BN73" i="27" s="1"/>
  <c r="W73" i="28"/>
  <c r="Z73" i="28" s="1"/>
  <c r="AL73" i="28" s="1"/>
  <c r="AN73" i="28" s="1"/>
  <c r="AE65" i="27"/>
  <c r="AF65" i="27" s="1"/>
  <c r="BL65" i="27" s="1"/>
  <c r="BN65" i="27" s="1"/>
  <c r="AE52" i="27"/>
  <c r="AF52" i="27" s="1"/>
  <c r="BL52" i="27" s="1"/>
  <c r="BN52" i="27" s="1"/>
  <c r="W66" i="28"/>
  <c r="W72" i="28"/>
  <c r="W79" i="28"/>
  <c r="AE60" i="27"/>
  <c r="AF60" i="27" s="1"/>
  <c r="BL60" i="27" s="1"/>
  <c r="BN60" i="27" s="1"/>
  <c r="W55" i="28"/>
  <c r="W74" i="28"/>
  <c r="AE55" i="27"/>
  <c r="AF55" i="27" s="1"/>
  <c r="BL55" i="27" s="1"/>
  <c r="BN55" i="27" s="1"/>
  <c r="AE72" i="27"/>
  <c r="AF72" i="27" s="1"/>
  <c r="BL72" i="27" s="1"/>
  <c r="BN72" i="27" s="1"/>
  <c r="AE74" i="27"/>
  <c r="AF74" i="27" s="1"/>
  <c r="BL74" i="27" s="1"/>
  <c r="BN74" i="27" s="1"/>
  <c r="AE67" i="27"/>
  <c r="AF67" i="27" s="1"/>
  <c r="BL67" i="27" s="1"/>
  <c r="BN67" i="27" s="1"/>
  <c r="T67" i="28"/>
  <c r="W67" i="28" s="1"/>
  <c r="N76" i="28"/>
  <c r="W76" i="28" s="1"/>
  <c r="AE76" i="27"/>
  <c r="AF76" i="27" s="1"/>
  <c r="BL76" i="27" s="1"/>
  <c r="BN76" i="27" s="1"/>
  <c r="M54" i="27"/>
  <c r="E54" i="28" s="1"/>
  <c r="K54" i="28"/>
  <c r="M47" i="27"/>
  <c r="E47" i="28" s="1"/>
  <c r="K47" i="28"/>
  <c r="N77" i="28"/>
  <c r="W77" i="28" s="1"/>
  <c r="AE77" i="27"/>
  <c r="AF77" i="27" s="1"/>
  <c r="BL77" i="27" s="1"/>
  <c r="BN77" i="27" s="1"/>
  <c r="N46" i="28"/>
  <c r="W46" i="28" s="1"/>
  <c r="AE46" i="27"/>
  <c r="AF46" i="27" s="1"/>
  <c r="BL46" i="27" s="1"/>
  <c r="BN46" i="27" s="1"/>
  <c r="B76" i="28"/>
  <c r="M50" i="27"/>
  <c r="E50" i="28" s="1"/>
  <c r="K50" i="28"/>
  <c r="B69" i="28"/>
  <c r="N57" i="28"/>
  <c r="W57" i="28" s="1"/>
  <c r="AE57" i="27"/>
  <c r="AF57" i="27" s="1"/>
  <c r="BL57" i="27" s="1"/>
  <c r="BN57" i="27" s="1"/>
  <c r="M51" i="27"/>
  <c r="E51" i="28" s="1"/>
  <c r="K51" i="28"/>
  <c r="N64" i="28"/>
  <c r="W64" i="28" s="1"/>
  <c r="AE64" i="27"/>
  <c r="AF64" i="27" s="1"/>
  <c r="BL64" i="27" s="1"/>
  <c r="BN64" i="27" s="1"/>
  <c r="N51" i="28"/>
  <c r="W51" i="28" s="1"/>
  <c r="AE51" i="27"/>
  <c r="AF51" i="27" s="1"/>
  <c r="BL51" i="27" s="1"/>
  <c r="BN51" i="27" s="1"/>
  <c r="B67" i="28"/>
  <c r="N50" i="28"/>
  <c r="W50" i="28" s="1"/>
  <c r="AE50" i="27"/>
  <c r="AF50" i="27" s="1"/>
  <c r="BL50" i="27" s="1"/>
  <c r="BN50" i="27" s="1"/>
  <c r="N54" i="28"/>
  <c r="W54" i="28" s="1"/>
  <c r="AE54" i="27"/>
  <c r="AF54" i="27" s="1"/>
  <c r="BL54" i="27" s="1"/>
  <c r="BN54" i="27" s="1"/>
  <c r="N69" i="28"/>
  <c r="W69" i="28" s="1"/>
  <c r="AE69" i="27"/>
  <c r="AF69" i="27" s="1"/>
  <c r="BL69" i="27" s="1"/>
  <c r="BN69" i="27" s="1"/>
  <c r="N47" i="28"/>
  <c r="W47" i="28" s="1"/>
  <c r="AE47" i="27"/>
  <c r="AF47" i="27" s="1"/>
  <c r="BL47" i="27" s="1"/>
  <c r="BN47" i="27" s="1"/>
  <c r="M46" i="27"/>
  <c r="E46" i="28" s="1"/>
  <c r="K46" i="28"/>
  <c r="AL10" i="7"/>
  <c r="AA23" i="7"/>
  <c r="O10" i="16"/>
  <c r="Z71" i="28" l="1"/>
  <c r="AL71" i="28" s="1"/>
  <c r="AN71" i="28" s="1"/>
  <c r="Z78" i="28"/>
  <c r="AL78" i="28" s="1"/>
  <c r="AN78" i="28" s="1"/>
  <c r="Z60" i="28"/>
  <c r="AL60" i="28" s="1"/>
  <c r="AN60" i="28" s="1"/>
  <c r="Z74" i="28"/>
  <c r="AL74" i="28" s="1"/>
  <c r="AN74" i="28" s="1"/>
  <c r="Z61" i="28"/>
  <c r="AL61" i="28" s="1"/>
  <c r="AN61" i="28" s="1"/>
  <c r="Z68" i="28"/>
  <c r="AL68" i="28" s="1"/>
  <c r="AN68" i="28" s="1"/>
  <c r="Z64" i="28"/>
  <c r="AL64" i="28" s="1"/>
  <c r="AN64" i="28" s="1"/>
  <c r="Z57" i="28"/>
  <c r="AL57" i="28" s="1"/>
  <c r="AN57" i="28" s="1"/>
  <c r="Z77" i="28"/>
  <c r="AL77" i="28" s="1"/>
  <c r="AN77" i="28" s="1"/>
  <c r="Z72" i="28"/>
  <c r="AL72" i="28" s="1"/>
  <c r="AN72" i="28" s="1"/>
  <c r="Z55" i="28"/>
  <c r="AL55" i="28" s="1"/>
  <c r="AN55" i="28" s="1"/>
  <c r="Z66" i="28"/>
  <c r="AL66" i="28" s="1"/>
  <c r="AN66" i="28" s="1"/>
  <c r="Z52" i="28"/>
  <c r="AL52" i="28" s="1"/>
  <c r="AN52" i="28" s="1"/>
  <c r="Z65" i="28"/>
  <c r="AL65" i="28" s="1"/>
  <c r="AN65" i="28" s="1"/>
  <c r="Z49" i="28"/>
  <c r="AL49" i="28" s="1"/>
  <c r="AN49" i="28" s="1"/>
  <c r="Z59" i="28"/>
  <c r="AL59" i="28" s="1"/>
  <c r="AN59" i="28" s="1"/>
  <c r="Z62" i="28"/>
  <c r="AL62" i="28" s="1"/>
  <c r="AN62" i="28" s="1"/>
  <c r="Z53" i="28"/>
  <c r="AL53" i="28" s="1"/>
  <c r="AN53" i="28" s="1"/>
  <c r="Z79" i="28"/>
  <c r="AL79" i="28" s="1"/>
  <c r="AN79" i="28" s="1"/>
  <c r="Z70" i="28"/>
  <c r="AL70" i="28" s="1"/>
  <c r="AN70" i="28" s="1"/>
  <c r="AJ11" i="7"/>
  <c r="AF11" i="7"/>
  <c r="AF24" i="7" s="1"/>
  <c r="Z48" i="28"/>
  <c r="AL48" i="28" s="1"/>
  <c r="AN48" i="28" s="1"/>
  <c r="AJ22" i="7"/>
  <c r="Z54" i="28"/>
  <c r="AL54" i="28" s="1"/>
  <c r="AN54" i="28" s="1"/>
  <c r="Z50" i="28"/>
  <c r="AL50" i="28" s="1"/>
  <c r="AN50" i="28" s="1"/>
  <c r="Z76" i="28"/>
  <c r="AL76" i="28" s="1"/>
  <c r="AN76" i="28" s="1"/>
  <c r="Z46" i="28"/>
  <c r="AL46" i="28" s="1"/>
  <c r="AN46" i="28" s="1"/>
  <c r="Z51" i="28"/>
  <c r="AL51" i="28" s="1"/>
  <c r="AN51" i="28" s="1"/>
  <c r="Z67" i="28"/>
  <c r="AL67" i="28" s="1"/>
  <c r="AN67" i="28" s="1"/>
  <c r="Z47" i="28"/>
  <c r="AL47" i="28" s="1"/>
  <c r="AN47" i="28" s="1"/>
  <c r="Z69" i="28"/>
  <c r="AL69" i="28" s="1"/>
  <c r="AN69" i="28" s="1"/>
  <c r="AJ24" i="7" l="1"/>
  <c r="AL23" i="7"/>
  <c r="AI45" i="27" l="1"/>
  <c r="AP45" i="27" l="1"/>
  <c r="BK45" i="27" s="1"/>
  <c r="AA45" i="28"/>
  <c r="AI80" i="27"/>
  <c r="AP80" i="27" l="1"/>
  <c r="AD45" i="28"/>
  <c r="AD80" i="28" s="1"/>
  <c r="AA80" i="28"/>
  <c r="T45" i="27"/>
  <c r="N45" i="28" s="1"/>
  <c r="AD45" i="27"/>
  <c r="Y45" i="27"/>
  <c r="BK80" i="27"/>
  <c r="K45" i="27"/>
  <c r="F45" i="27"/>
  <c r="B45" i="28" s="1"/>
  <c r="AB9" i="7" l="1"/>
  <c r="AE9" i="7" s="1"/>
  <c r="AB8" i="7"/>
  <c r="AE8" i="7" s="1"/>
  <c r="AE21" i="7" s="1"/>
  <c r="K45" i="28"/>
  <c r="K80" i="28" s="1"/>
  <c r="O45" i="27"/>
  <c r="Y80" i="27"/>
  <c r="Q45" i="28"/>
  <c r="Q80" i="28" s="1"/>
  <c r="B80" i="28"/>
  <c r="AD80" i="27"/>
  <c r="T45" i="28"/>
  <c r="T80" i="28" s="1"/>
  <c r="U9" i="7" s="1"/>
  <c r="U11" i="7" s="1"/>
  <c r="U24" i="7" s="1"/>
  <c r="N80" i="28"/>
  <c r="F80" i="27"/>
  <c r="M45" i="27"/>
  <c r="K80" i="27"/>
  <c r="T80" i="27"/>
  <c r="AE45" i="27"/>
  <c r="AE80" i="27" s="1"/>
  <c r="AB11" i="7" l="1"/>
  <c r="AB24" i="7" s="1"/>
  <c r="O9" i="7"/>
  <c r="O8" i="7"/>
  <c r="R9" i="7"/>
  <c r="R8" i="7"/>
  <c r="C9" i="7"/>
  <c r="C8" i="7"/>
  <c r="H45" i="28"/>
  <c r="H80" i="28" s="1"/>
  <c r="O80" i="27"/>
  <c r="AE22" i="7"/>
  <c r="AE11" i="7"/>
  <c r="W45" i="28"/>
  <c r="W80" i="28" s="1"/>
  <c r="M80" i="27"/>
  <c r="E45" i="28"/>
  <c r="E80" i="28" s="1"/>
  <c r="AF45" i="27"/>
  <c r="BL45" i="27" s="1"/>
  <c r="BN45" i="27" s="1"/>
  <c r="X9" i="7" l="1"/>
  <c r="X22" i="7" s="1"/>
  <c r="O11" i="7"/>
  <c r="O24" i="7" s="1"/>
  <c r="F9" i="7"/>
  <c r="F8" i="7"/>
  <c r="X8" i="7"/>
  <c r="X21" i="7" s="1"/>
  <c r="C11" i="7"/>
  <c r="C24" i="7" s="1"/>
  <c r="I9" i="7"/>
  <c r="I8" i="7"/>
  <c r="R11" i="7"/>
  <c r="R24" i="7" s="1"/>
  <c r="AE24" i="7"/>
  <c r="Z45" i="28"/>
  <c r="AL45" i="28" s="1"/>
  <c r="AN45" i="28" s="1"/>
  <c r="AF80" i="27"/>
  <c r="BL80" i="27"/>
  <c r="L9" i="7" l="1"/>
  <c r="AA9" i="7" s="1"/>
  <c r="I11" i="7"/>
  <c r="I24" i="7" s="1"/>
  <c r="F11" i="7"/>
  <c r="F24" i="7" s="1"/>
  <c r="X11" i="7"/>
  <c r="X24" i="7" s="1"/>
  <c r="L8" i="7"/>
  <c r="Z80" i="28"/>
  <c r="AL80" i="28"/>
  <c r="AN80" i="28" s="1"/>
  <c r="L11" i="7" l="1"/>
  <c r="L22" i="7"/>
  <c r="L21" i="7"/>
  <c r="AA8" i="7"/>
  <c r="AA11" i="7" s="1"/>
  <c r="AL9" i="7"/>
  <c r="AA22" i="7"/>
  <c r="L24" i="7" l="1"/>
  <c r="AA21" i="7"/>
  <c r="AA24" i="7" s="1"/>
  <c r="AL8" i="7"/>
  <c r="AL21" i="7" s="1"/>
  <c r="AL22" i="7"/>
  <c r="AL11" i="7" l="1"/>
  <c r="AL24" i="7" s="1"/>
</calcChain>
</file>

<file path=xl/comments1.xml><?xml version="1.0" encoding="utf-8"?>
<comments xmlns="http://schemas.openxmlformats.org/spreadsheetml/2006/main">
  <authors>
    <author>A.Mami</author>
  </authors>
  <commentList>
    <comment ref="BN41" authorId="0" shapeId="0">
      <text>
        <r>
          <rPr>
            <b/>
            <sz val="9"/>
            <color indexed="81"/>
            <rFont val="ＭＳ Ｐゴシック"/>
            <family val="3"/>
            <charset val="128"/>
          </rPr>
          <t>搬入数量＝各用途処理数量合計
になっていれば〇</t>
        </r>
      </text>
    </comment>
    <comment ref="BH44" authorId="0" shapeId="0">
      <text>
        <r>
          <rPr>
            <b/>
            <sz val="9"/>
            <color indexed="81"/>
            <rFont val="ＭＳ Ｐゴシック"/>
            <family val="3"/>
            <charset val="128"/>
          </rPr>
          <t>いらない？</t>
        </r>
      </text>
    </comment>
  </commentList>
</comments>
</file>

<file path=xl/sharedStrings.xml><?xml version="1.0" encoding="utf-8"?>
<sst xmlns="http://schemas.openxmlformats.org/spreadsheetml/2006/main" count="1498" uniqueCount="781">
  <si>
    <t>第１表</t>
    <rPh sb="0" eb="1">
      <t>ダイ</t>
    </rPh>
    <rPh sb="2" eb="3">
      <t>ヒョウ</t>
    </rPh>
    <phoneticPr fontId="3"/>
  </si>
  <si>
    <t>搬入または搬出者名</t>
    <rPh sb="0" eb="2">
      <t>ハンニュウ</t>
    </rPh>
    <rPh sb="5" eb="7">
      <t>ハンシュツ</t>
    </rPh>
    <rPh sb="7" eb="8">
      <t>シャ</t>
    </rPh>
    <rPh sb="8" eb="9">
      <t>メイ</t>
    </rPh>
    <phoneticPr fontId="3"/>
  </si>
  <si>
    <t>分</t>
    <rPh sb="0" eb="1">
      <t>ブン</t>
    </rPh>
    <phoneticPr fontId="3"/>
  </si>
  <si>
    <t>２等乳</t>
    <rPh sb="1" eb="2">
      <t>トウ</t>
    </rPh>
    <rPh sb="2" eb="3">
      <t>ニュウ</t>
    </rPh>
    <phoneticPr fontId="3"/>
  </si>
  <si>
    <t>当</t>
    <rPh sb="0" eb="1">
      <t>トウ</t>
    </rPh>
    <phoneticPr fontId="3"/>
  </si>
  <si>
    <t>工</t>
    <rPh sb="0" eb="1">
      <t>コウ</t>
    </rPh>
    <phoneticPr fontId="3"/>
  </si>
  <si>
    <t>場</t>
    <rPh sb="0" eb="1">
      <t>ジョウ</t>
    </rPh>
    <phoneticPr fontId="3"/>
  </si>
  <si>
    <t>入</t>
    <rPh sb="0" eb="1">
      <t>ニュウ</t>
    </rPh>
    <phoneticPr fontId="3"/>
  </si>
  <si>
    <t>内</t>
    <rPh sb="0" eb="1">
      <t>ウチ</t>
    </rPh>
    <phoneticPr fontId="3"/>
  </si>
  <si>
    <t>訳</t>
    <rPh sb="0" eb="1">
      <t>ワケ</t>
    </rPh>
    <phoneticPr fontId="3"/>
  </si>
  <si>
    <t>　　小　　　　　　　　　　　計</t>
    <rPh sb="2" eb="3">
      <t>ショウ</t>
    </rPh>
    <rPh sb="14" eb="15">
      <t>ケイ</t>
    </rPh>
    <phoneticPr fontId="3"/>
  </si>
  <si>
    <t>他</t>
    <rPh sb="0" eb="1">
      <t>タ</t>
    </rPh>
    <phoneticPr fontId="3"/>
  </si>
  <si>
    <t>乳</t>
    <rPh sb="0" eb="1">
      <t>ニュウ</t>
    </rPh>
    <phoneticPr fontId="3"/>
  </si>
  <si>
    <t>業</t>
    <rPh sb="0" eb="1">
      <t>ギョウ</t>
    </rPh>
    <phoneticPr fontId="3"/>
  </si>
  <si>
    <t>合　　　　　　　　　　　　　　　　計</t>
    <rPh sb="0" eb="1">
      <t>ゴウ</t>
    </rPh>
    <rPh sb="17" eb="18">
      <t>ケイ</t>
    </rPh>
    <phoneticPr fontId="3"/>
  </si>
  <si>
    <t>　当工場直接搬入分</t>
    <rPh sb="1" eb="4">
      <t>トウコウジョウ</t>
    </rPh>
    <rPh sb="4" eb="6">
      <t>チョクセツ</t>
    </rPh>
    <rPh sb="6" eb="8">
      <t>ハンニュウ</t>
    </rPh>
    <rPh sb="8" eb="9">
      <t>ブン</t>
    </rPh>
    <phoneticPr fontId="3"/>
  </si>
  <si>
    <t>当月分処理可能生産量</t>
    <rPh sb="0" eb="3">
      <t>トウゲツブン</t>
    </rPh>
    <rPh sb="3" eb="5">
      <t>ショリ</t>
    </rPh>
    <rPh sb="5" eb="7">
      <t>カノウ</t>
    </rPh>
    <rPh sb="7" eb="9">
      <t>セイサン</t>
    </rPh>
    <rPh sb="9" eb="10">
      <t>リョウ</t>
    </rPh>
    <phoneticPr fontId="3"/>
  </si>
  <si>
    <t>当月分処理生乳量</t>
    <rPh sb="0" eb="1">
      <t>トウ</t>
    </rPh>
    <rPh sb="1" eb="2">
      <t>ツキ</t>
    </rPh>
    <rPh sb="2" eb="3">
      <t>ブン</t>
    </rPh>
    <rPh sb="3" eb="5">
      <t>ショリ</t>
    </rPh>
    <rPh sb="5" eb="6">
      <t>セイ</t>
    </rPh>
    <rPh sb="6" eb="7">
      <t>ニュウ</t>
    </rPh>
    <rPh sb="7" eb="8">
      <t>リョウ</t>
    </rPh>
    <phoneticPr fontId="3"/>
  </si>
  <si>
    <t>（注）</t>
    <rPh sb="1" eb="2">
      <t>チュウ</t>
    </rPh>
    <phoneticPr fontId="3"/>
  </si>
  <si>
    <t>１　分工場とは総括工場に向けて生クリーム等を恒常的に送付する工場をいう。</t>
    <rPh sb="2" eb="3">
      <t>ブン</t>
    </rPh>
    <rPh sb="3" eb="5">
      <t>コウジョウ</t>
    </rPh>
    <rPh sb="7" eb="9">
      <t>ソウカツ</t>
    </rPh>
    <rPh sb="9" eb="11">
      <t>コウジョウ</t>
    </rPh>
    <rPh sb="12" eb="13">
      <t>ム</t>
    </rPh>
    <rPh sb="15" eb="16">
      <t>ナマ</t>
    </rPh>
    <rPh sb="20" eb="21">
      <t>トウ</t>
    </rPh>
    <rPh sb="22" eb="25">
      <t>コウジョウテキ</t>
    </rPh>
    <rPh sb="26" eb="28">
      <t>ソウフ</t>
    </rPh>
    <rPh sb="30" eb="32">
      <t>コウジョウ</t>
    </rPh>
    <phoneticPr fontId="3"/>
  </si>
  <si>
    <t>２　総括あるいは分工場が総括報告書の内訳として自工場処理に係る生乳等のみについて本表を作成するときは、右肩に「自工場分」と明記すること。</t>
    <rPh sb="2" eb="4">
      <t>ソウカツ</t>
    </rPh>
    <rPh sb="8" eb="9">
      <t>ブン</t>
    </rPh>
    <rPh sb="9" eb="11">
      <t>コウジョウ</t>
    </rPh>
    <rPh sb="12" eb="14">
      <t>ソウカツ</t>
    </rPh>
    <rPh sb="14" eb="16">
      <t>ホウコク</t>
    </rPh>
    <rPh sb="16" eb="17">
      <t>ショ</t>
    </rPh>
    <rPh sb="18" eb="20">
      <t>ウチワケ</t>
    </rPh>
    <rPh sb="23" eb="25">
      <t>ジコウ</t>
    </rPh>
    <rPh sb="25" eb="26">
      <t>ジョウ</t>
    </rPh>
    <rPh sb="26" eb="28">
      <t>ショリ</t>
    </rPh>
    <rPh sb="29" eb="30">
      <t>カカ</t>
    </rPh>
    <rPh sb="31" eb="32">
      <t>セイ</t>
    </rPh>
    <rPh sb="32" eb="33">
      <t>ニュウ</t>
    </rPh>
    <rPh sb="33" eb="34">
      <t>トウ</t>
    </rPh>
    <rPh sb="40" eb="41">
      <t>ホン</t>
    </rPh>
    <rPh sb="41" eb="42">
      <t>ピョウ</t>
    </rPh>
    <rPh sb="43" eb="45">
      <t>サクセイ</t>
    </rPh>
    <rPh sb="51" eb="53">
      <t>ミギカタ</t>
    </rPh>
    <rPh sb="55" eb="56">
      <t>ジ</t>
    </rPh>
    <rPh sb="56" eb="58">
      <t>コウジョウ</t>
    </rPh>
    <rPh sb="58" eb="59">
      <t>ブン</t>
    </rPh>
    <rPh sb="61" eb="63">
      <t>メイキ</t>
    </rPh>
    <phoneticPr fontId="3"/>
  </si>
  <si>
    <t>４　備考欄の濃縮乳は（　　）書きで濃縮割合を記入すること。</t>
    <rPh sb="2" eb="4">
      <t>ビコウ</t>
    </rPh>
    <rPh sb="4" eb="5">
      <t>ラン</t>
    </rPh>
    <rPh sb="6" eb="8">
      <t>ノウシュク</t>
    </rPh>
    <rPh sb="8" eb="9">
      <t>ニュウ</t>
    </rPh>
    <rPh sb="14" eb="15">
      <t>カ</t>
    </rPh>
    <rPh sb="17" eb="19">
      <t>ノウシュク</t>
    </rPh>
    <rPh sb="19" eb="21">
      <t>ワリアイ</t>
    </rPh>
    <rPh sb="22" eb="24">
      <t>キニュウ</t>
    </rPh>
    <phoneticPr fontId="3"/>
  </si>
  <si>
    <t>　　搬　　入　　先</t>
    <rPh sb="2" eb="3">
      <t>ハコ</t>
    </rPh>
    <rPh sb="5" eb="6">
      <t>イ</t>
    </rPh>
    <rPh sb="8" eb="9">
      <t>サキ</t>
    </rPh>
    <phoneticPr fontId="3"/>
  </si>
  <si>
    <t>　　１　　　等</t>
    <rPh sb="6" eb="7">
      <t>トウ</t>
    </rPh>
    <phoneticPr fontId="3"/>
  </si>
  <si>
    <t>　　２　　等</t>
    <rPh sb="5" eb="6">
      <t>トウ</t>
    </rPh>
    <phoneticPr fontId="3"/>
  </si>
  <si>
    <t>　　搬　　出　　先</t>
    <rPh sb="2" eb="3">
      <t>ハコ</t>
    </rPh>
    <rPh sb="5" eb="6">
      <t>デ</t>
    </rPh>
    <rPh sb="8" eb="9">
      <t>サキ</t>
    </rPh>
    <phoneticPr fontId="3"/>
  </si>
  <si>
    <t>（単位：Kg）</t>
    <rPh sb="1" eb="3">
      <t>タンイ</t>
    </rPh>
    <phoneticPr fontId="3"/>
  </si>
  <si>
    <t>工場名</t>
    <rPh sb="0" eb="2">
      <t>コウジョウ</t>
    </rPh>
    <rPh sb="2" eb="3">
      <t>メイ</t>
    </rPh>
    <phoneticPr fontId="3"/>
  </si>
  <si>
    <t>合　　　計</t>
    <rPh sb="0" eb="1">
      <t>ゴウ</t>
    </rPh>
    <rPh sb="4" eb="5">
      <t>ケイ</t>
    </rPh>
    <phoneticPr fontId="3"/>
  </si>
  <si>
    <t>備　　　　　　　　　　　　考</t>
    <rPh sb="0" eb="1">
      <t>ビ</t>
    </rPh>
    <rPh sb="13" eb="14">
      <t>コウ</t>
    </rPh>
    <phoneticPr fontId="3"/>
  </si>
  <si>
    <t>　</t>
    <phoneticPr fontId="3"/>
  </si>
  <si>
    <t>　</t>
    <phoneticPr fontId="3"/>
  </si>
  <si>
    <t>　</t>
    <phoneticPr fontId="3"/>
  </si>
  <si>
    <t>（Q)</t>
    <phoneticPr fontId="3"/>
  </si>
  <si>
    <t>　　前月繰越生乳量</t>
    <rPh sb="2" eb="4">
      <t>ゼンゲツ</t>
    </rPh>
    <rPh sb="4" eb="6">
      <t>クリコシ</t>
    </rPh>
    <rPh sb="6" eb="7">
      <t>セイ</t>
    </rPh>
    <rPh sb="7" eb="8">
      <t>ニュウ</t>
    </rPh>
    <rPh sb="8" eb="9">
      <t>リョウ</t>
    </rPh>
    <phoneticPr fontId="3"/>
  </si>
  <si>
    <t>３  備考欄の生クリームの量は、脂肪量で記入し（　　）書きで脂肪量割合を記入すること。</t>
    <rPh sb="3" eb="5">
      <t>ビコウ</t>
    </rPh>
    <rPh sb="5" eb="6">
      <t>ラン</t>
    </rPh>
    <rPh sb="7" eb="8">
      <t>ナマ</t>
    </rPh>
    <rPh sb="13" eb="14">
      <t>リョウ</t>
    </rPh>
    <rPh sb="16" eb="18">
      <t>シボウ</t>
    </rPh>
    <rPh sb="18" eb="19">
      <t>リョウ</t>
    </rPh>
    <rPh sb="20" eb="22">
      <t>キニュウ</t>
    </rPh>
    <rPh sb="27" eb="28">
      <t>カ</t>
    </rPh>
    <rPh sb="30" eb="32">
      <t>シボウ</t>
    </rPh>
    <rPh sb="32" eb="33">
      <t>リョウ</t>
    </rPh>
    <rPh sb="33" eb="35">
      <t>ワリアイ</t>
    </rPh>
    <rPh sb="36" eb="38">
      <t>キニュウ</t>
    </rPh>
    <phoneticPr fontId="3"/>
  </si>
  <si>
    <t>　一般搬（出）入分</t>
    <rPh sb="1" eb="3">
      <t>イッパン</t>
    </rPh>
    <rPh sb="3" eb="4">
      <t>ハン</t>
    </rPh>
    <rPh sb="5" eb="6">
      <t>デ</t>
    </rPh>
    <rPh sb="7" eb="8">
      <t>ニュウ</t>
    </rPh>
    <rPh sb="8" eb="9">
      <t>ブン</t>
    </rPh>
    <phoneticPr fontId="3"/>
  </si>
  <si>
    <t>　</t>
    <phoneticPr fontId="3"/>
  </si>
  <si>
    <t>配　乳　実　績　総　括　表</t>
    <rPh sb="0" eb="1">
      <t>クバ</t>
    </rPh>
    <rPh sb="2" eb="3">
      <t>チチ</t>
    </rPh>
    <rPh sb="4" eb="5">
      <t>ミ</t>
    </rPh>
    <rPh sb="6" eb="7">
      <t>イサオ</t>
    </rPh>
    <rPh sb="8" eb="9">
      <t>フサ</t>
    </rPh>
    <rPh sb="10" eb="11">
      <t>クク</t>
    </rPh>
    <rPh sb="12" eb="13">
      <t>ヒョウ</t>
    </rPh>
    <phoneticPr fontId="3"/>
  </si>
  <si>
    <t>　　　（単位：kg）</t>
  </si>
  <si>
    <t>　　　製　造　品　目　等　</t>
  </si>
  <si>
    <t>一般搬入分加工</t>
    <rPh sb="0" eb="2">
      <t>イッパン</t>
    </rPh>
    <rPh sb="2" eb="4">
      <t>ハンニュウ</t>
    </rPh>
    <rPh sb="4" eb="5">
      <t>ブン</t>
    </rPh>
    <rPh sb="5" eb="7">
      <t>カコウ</t>
    </rPh>
    <phoneticPr fontId="3"/>
  </si>
  <si>
    <t>原料乳比率又は</t>
    <rPh sb="0" eb="3">
      <t>ゲンリョウニュウ</t>
    </rPh>
    <rPh sb="3" eb="5">
      <t>ヒリツ</t>
    </rPh>
    <rPh sb="5" eb="6">
      <t>マタ</t>
    </rPh>
    <phoneticPr fontId="3"/>
  </si>
  <si>
    <t>備　　　　考</t>
  </si>
  <si>
    <t>生クリーム形態</t>
  </si>
  <si>
    <t>脱脂乳形態</t>
  </si>
  <si>
    <t>部分脱脂乳形態</t>
  </si>
  <si>
    <t>合　計</t>
  </si>
  <si>
    <t>一般搬入生乳分</t>
  </si>
  <si>
    <t>用途別処理比率</t>
    <rPh sb="0" eb="3">
      <t>ヨウトベツ</t>
    </rPh>
    <rPh sb="3" eb="5">
      <t>ショリ</t>
    </rPh>
    <rPh sb="5" eb="7">
      <t>ヒリツ</t>
    </rPh>
    <phoneticPr fontId="3"/>
  </si>
  <si>
    <t>バ　　    　タ  　　  　ー</t>
    <phoneticPr fontId="3"/>
  </si>
  <si>
    <t>脱　　 脂 　　粉 　　乳</t>
    <phoneticPr fontId="3"/>
  </si>
  <si>
    <t>全 脂 加 糖 れ ん 乳</t>
    <phoneticPr fontId="3"/>
  </si>
  <si>
    <t>脱 脂 加 糖 れ ん 乳</t>
    <phoneticPr fontId="3"/>
  </si>
  <si>
    <t>全　　     粉    　　 乳</t>
    <phoneticPr fontId="3"/>
  </si>
  <si>
    <t>加　   糖 　  粉 　  乳</t>
    <phoneticPr fontId="3"/>
  </si>
  <si>
    <t>全 脂 無 糖  れ ん 乳</t>
    <phoneticPr fontId="3"/>
  </si>
  <si>
    <t>牛　             乳</t>
    <phoneticPr fontId="3"/>
  </si>
  <si>
    <t>学校給食用牛乳</t>
    <phoneticPr fontId="3"/>
  </si>
  <si>
    <t>加　    工　    乳</t>
    <phoneticPr fontId="3"/>
  </si>
  <si>
    <t>　　　小　　　　　計</t>
    <phoneticPr fontId="3"/>
  </si>
  <si>
    <t>乳   飲   料</t>
    <phoneticPr fontId="3"/>
  </si>
  <si>
    <t>乳   酸   菌   飲   料</t>
    <phoneticPr fontId="3"/>
  </si>
  <si>
    <t>ア イ ス ク リ ー ム 類</t>
    <phoneticPr fontId="3"/>
  </si>
  <si>
    <t>そ の 他 乳 等 食 品</t>
    <phoneticPr fontId="3"/>
  </si>
  <si>
    <t xml:space="preserve">        小　　　　　計</t>
    <phoneticPr fontId="3"/>
  </si>
  <si>
    <t>ク　　リ　　ー　　ム</t>
  </si>
  <si>
    <t>減               耗</t>
    <rPh sb="0" eb="1">
      <t>ゲン</t>
    </rPh>
    <phoneticPr fontId="3"/>
  </si>
  <si>
    <t>合               計</t>
  </si>
  <si>
    <t>（注）総括工場あるいは分工場が総括報告書の内訳として自工場処理に係る生乳等のみについて本表を作成する時は、右肩に「自工場分」と明記すること。</t>
    <rPh sb="1" eb="2">
      <t>チュウ</t>
    </rPh>
    <rPh sb="3" eb="5">
      <t>ソウカツ</t>
    </rPh>
    <rPh sb="5" eb="7">
      <t>コウジョウ</t>
    </rPh>
    <rPh sb="11" eb="12">
      <t>ブン</t>
    </rPh>
    <rPh sb="12" eb="14">
      <t>コウジョウ</t>
    </rPh>
    <rPh sb="15" eb="17">
      <t>ソウカツ</t>
    </rPh>
    <rPh sb="17" eb="19">
      <t>ホウコク</t>
    </rPh>
    <rPh sb="19" eb="20">
      <t>ショ</t>
    </rPh>
    <rPh sb="21" eb="23">
      <t>ウチワケ</t>
    </rPh>
    <rPh sb="26" eb="28">
      <t>ジコウ</t>
    </rPh>
    <rPh sb="28" eb="29">
      <t>ジョウ</t>
    </rPh>
    <rPh sb="29" eb="31">
      <t>ショリ</t>
    </rPh>
    <rPh sb="32" eb="33">
      <t>カカ</t>
    </rPh>
    <rPh sb="34" eb="35">
      <t>セイ</t>
    </rPh>
    <rPh sb="35" eb="36">
      <t>ニュウ</t>
    </rPh>
    <rPh sb="36" eb="37">
      <t>トウ</t>
    </rPh>
    <rPh sb="43" eb="44">
      <t>ホン</t>
    </rPh>
    <rPh sb="44" eb="45">
      <t>ピョウ</t>
    </rPh>
    <rPh sb="46" eb="48">
      <t>サクセイ</t>
    </rPh>
    <rPh sb="50" eb="51">
      <t>トキ</t>
    </rPh>
    <rPh sb="53" eb="55">
      <t>ミギカタ</t>
    </rPh>
    <rPh sb="57" eb="59">
      <t>ジコウ</t>
    </rPh>
    <rPh sb="59" eb="60">
      <t>ジョウ</t>
    </rPh>
    <rPh sb="60" eb="61">
      <t>ブン</t>
    </rPh>
    <rPh sb="63" eb="65">
      <t>メイキ</t>
    </rPh>
    <phoneticPr fontId="3"/>
  </si>
  <si>
    <t>〔Ⅰ〕生クリーム形態配乳実績表（脂肪量）</t>
    <phoneticPr fontId="3"/>
  </si>
  <si>
    <t>分離生乳総量（第２表M)</t>
    <rPh sb="0" eb="2">
      <t>ブンリ</t>
    </rPh>
    <rPh sb="2" eb="3">
      <t>セイ</t>
    </rPh>
    <rPh sb="3" eb="4">
      <t>ニュウ</t>
    </rPh>
    <rPh sb="4" eb="6">
      <t>ソウリョウ</t>
    </rPh>
    <rPh sb="7" eb="8">
      <t>ダイ</t>
    </rPh>
    <rPh sb="9" eb="10">
      <t>ヒョウ</t>
    </rPh>
    <phoneticPr fontId="3"/>
  </si>
  <si>
    <t>脂肪率調整抽出分</t>
    <rPh sb="2" eb="3">
      <t>リツ</t>
    </rPh>
    <phoneticPr fontId="3"/>
  </si>
  <si>
    <t>ａ</t>
    <phoneticPr fontId="3"/>
  </si>
  <si>
    <t>ｂ＝(Ｂ)×31.63</t>
    <phoneticPr fontId="3"/>
  </si>
  <si>
    <t>分離による生クリーム生産量</t>
    <rPh sb="0" eb="2">
      <t>ブンリ</t>
    </rPh>
    <rPh sb="5" eb="6">
      <t>ナマ</t>
    </rPh>
    <rPh sb="10" eb="12">
      <t>セイサン</t>
    </rPh>
    <rPh sb="12" eb="13">
      <t>リョウ</t>
    </rPh>
    <phoneticPr fontId="3"/>
  </si>
  <si>
    <t>脂肪率調整による抽出生クリーム生産量</t>
    <rPh sb="0" eb="3">
      <t>シボウリツ</t>
    </rPh>
    <rPh sb="3" eb="5">
      <t>チョウセイ</t>
    </rPh>
    <rPh sb="8" eb="10">
      <t>チュウシュツ</t>
    </rPh>
    <rPh sb="10" eb="11">
      <t>ナマ</t>
    </rPh>
    <rPh sb="15" eb="17">
      <t>セイサン</t>
    </rPh>
    <rPh sb="17" eb="18">
      <t>リョウ</t>
    </rPh>
    <phoneticPr fontId="3"/>
  </si>
  <si>
    <t>当月分処理量</t>
    <rPh sb="3" eb="5">
      <t>ショリ</t>
    </rPh>
    <rPh sb="5" eb="6">
      <t>リョウ</t>
    </rPh>
    <phoneticPr fontId="3"/>
  </si>
  <si>
    <t>飲用牛乳等仕向量</t>
    <rPh sb="0" eb="2">
      <t>インヨウ</t>
    </rPh>
    <rPh sb="2" eb="4">
      <t>ギュウニュウ</t>
    </rPh>
    <rPh sb="4" eb="5">
      <t>トウ</t>
    </rPh>
    <rPh sb="5" eb="7">
      <t>シムケ</t>
    </rPh>
    <rPh sb="7" eb="8">
      <t>リョウ</t>
    </rPh>
    <phoneticPr fontId="3"/>
  </si>
  <si>
    <t>その他仕向量</t>
    <rPh sb="2" eb="3">
      <t>タ</t>
    </rPh>
    <rPh sb="3" eb="6">
      <t>シムケリョウ</t>
    </rPh>
    <phoneticPr fontId="3"/>
  </si>
  <si>
    <t>計</t>
    <rPh sb="0" eb="1">
      <t>ケイ</t>
    </rPh>
    <phoneticPr fontId="3"/>
  </si>
  <si>
    <t>バター</t>
    <phoneticPr fontId="3"/>
  </si>
  <si>
    <t>全脂加糖れん乳</t>
    <rPh sb="0" eb="1">
      <t>ゼン</t>
    </rPh>
    <rPh sb="1" eb="2">
      <t>シ</t>
    </rPh>
    <rPh sb="2" eb="4">
      <t>カトウ</t>
    </rPh>
    <rPh sb="6" eb="7">
      <t>ニュウ</t>
    </rPh>
    <phoneticPr fontId="3"/>
  </si>
  <si>
    <t>全粉乳</t>
    <rPh sb="0" eb="1">
      <t>ゼン</t>
    </rPh>
    <rPh sb="1" eb="3">
      <t>フンニュウ</t>
    </rPh>
    <phoneticPr fontId="3"/>
  </si>
  <si>
    <t>加糖粉乳</t>
    <rPh sb="0" eb="2">
      <t>カトウ</t>
    </rPh>
    <rPh sb="2" eb="4">
      <t>フンニュウ</t>
    </rPh>
    <phoneticPr fontId="3"/>
  </si>
  <si>
    <t>全脂無糖れん乳</t>
    <rPh sb="0" eb="1">
      <t>ゼン</t>
    </rPh>
    <rPh sb="1" eb="2">
      <t>シ</t>
    </rPh>
    <rPh sb="2" eb="4">
      <t>ムトウ</t>
    </rPh>
    <rPh sb="6" eb="7">
      <t>ニュウ</t>
    </rPh>
    <phoneticPr fontId="3"/>
  </si>
  <si>
    <t>加工乳</t>
    <rPh sb="0" eb="2">
      <t>カコウ</t>
    </rPh>
    <rPh sb="2" eb="3">
      <t>ニュウ</t>
    </rPh>
    <phoneticPr fontId="3"/>
  </si>
  <si>
    <t>乳飲料</t>
    <rPh sb="0" eb="3">
      <t>ニュウインリョウ</t>
    </rPh>
    <phoneticPr fontId="3"/>
  </si>
  <si>
    <t>乳酸菌飲料</t>
    <rPh sb="0" eb="3">
      <t>ニュウサンキン</t>
    </rPh>
    <rPh sb="3" eb="5">
      <t>インリョウ</t>
    </rPh>
    <phoneticPr fontId="3"/>
  </si>
  <si>
    <t>アイスクリーム類</t>
    <rPh sb="7" eb="8">
      <t>ルイ</t>
    </rPh>
    <phoneticPr fontId="3"/>
  </si>
  <si>
    <t>クリーム</t>
    <phoneticPr fontId="3"/>
  </si>
  <si>
    <t>（Ａ）</t>
  </si>
  <si>
    <t>（Ｂ）</t>
  </si>
  <si>
    <t>（Ｄ１）</t>
  </si>
  <si>
    <t>（Ｄ２）</t>
  </si>
  <si>
    <t>（Ｄ３）</t>
  </si>
  <si>
    <t>（Ｄ４）</t>
    <phoneticPr fontId="3"/>
  </si>
  <si>
    <t>（Ｄ５）</t>
    <phoneticPr fontId="3"/>
  </si>
  <si>
    <t>（Ｅ１）</t>
    <phoneticPr fontId="3"/>
  </si>
  <si>
    <t>（Ｉ１）</t>
    <phoneticPr fontId="3"/>
  </si>
  <si>
    <t>（Ｉ２）</t>
  </si>
  <si>
    <t xml:space="preserve"> 分　　離　　分</t>
  </si>
  <si>
    <t xml:space="preserve"> 脂肪調整抽出分</t>
  </si>
  <si>
    <t>〔Ⅱ〕脱脂乳形態配乳実績表（分離まわしによる脱脂乳形態からの配乳実績）</t>
    <rPh sb="3" eb="6">
      <t>ダッシニュウ</t>
    </rPh>
    <rPh sb="14" eb="16">
      <t>ブンリ</t>
    </rPh>
    <rPh sb="22" eb="25">
      <t>ダッシニュウ</t>
    </rPh>
    <rPh sb="25" eb="27">
      <t>ケイタイ</t>
    </rPh>
    <rPh sb="30" eb="32">
      <t>ハイニュウ</t>
    </rPh>
    <rPh sb="32" eb="34">
      <t>ジッセキ</t>
    </rPh>
    <phoneticPr fontId="3"/>
  </si>
  <si>
    <t>脱脂粉乳</t>
    <rPh sb="0" eb="2">
      <t>ダッシ</t>
    </rPh>
    <rPh sb="2" eb="4">
      <t>フンニュウ</t>
    </rPh>
    <phoneticPr fontId="3"/>
  </si>
  <si>
    <t>脱脂濃縮乳</t>
    <rPh sb="0" eb="2">
      <t>ダッシ</t>
    </rPh>
    <rPh sb="2" eb="5">
      <t>ノウシュクニュウ</t>
    </rPh>
    <phoneticPr fontId="3"/>
  </si>
  <si>
    <t>（Ｊ）</t>
    <phoneticPr fontId="3"/>
  </si>
  <si>
    <t>（Ｋ）</t>
    <phoneticPr fontId="3"/>
  </si>
  <si>
    <t>（Ｌ１）</t>
    <phoneticPr fontId="3"/>
  </si>
  <si>
    <t>（Ｌ２）</t>
    <phoneticPr fontId="3"/>
  </si>
  <si>
    <t>（Ｍ１）</t>
    <phoneticPr fontId="3"/>
  </si>
  <si>
    <t>加工原料乳処理比率又は用途別処理比率</t>
    <rPh sb="0" eb="2">
      <t>カコウ</t>
    </rPh>
    <rPh sb="2" eb="5">
      <t>ゲンリョウニュウ</t>
    </rPh>
    <rPh sb="5" eb="7">
      <t>ショリ</t>
    </rPh>
    <rPh sb="7" eb="9">
      <t>ヒリツ</t>
    </rPh>
    <rPh sb="9" eb="10">
      <t>マタ</t>
    </rPh>
    <rPh sb="11" eb="14">
      <t>ヨウトベツ</t>
    </rPh>
    <rPh sb="14" eb="16">
      <t>ショリ</t>
    </rPh>
    <rPh sb="16" eb="18">
      <t>ヒリツ</t>
    </rPh>
    <phoneticPr fontId="3"/>
  </si>
  <si>
    <t>加工原料乳処理量又は用途別処理量</t>
    <rPh sb="0" eb="2">
      <t>カコウ</t>
    </rPh>
    <rPh sb="2" eb="5">
      <t>ゲンリョウニュウ</t>
    </rPh>
    <rPh sb="5" eb="8">
      <t>ショリリョウ</t>
    </rPh>
    <rPh sb="8" eb="9">
      <t>マタ</t>
    </rPh>
    <rPh sb="10" eb="13">
      <t>ヨウトベツ</t>
    </rPh>
    <rPh sb="13" eb="16">
      <t>ショリリョウ</t>
    </rPh>
    <phoneticPr fontId="3"/>
  </si>
  <si>
    <t>〔Ⅲ〕部分脱脂乳形態配乳実績表（脂肪率調整による部分脱脂乳形態からの配乳実績）</t>
    <rPh sb="3" eb="5">
      <t>ブブン</t>
    </rPh>
    <rPh sb="5" eb="8">
      <t>ダッシニュウ</t>
    </rPh>
    <rPh sb="8" eb="10">
      <t>ケイタイ</t>
    </rPh>
    <rPh sb="16" eb="19">
      <t>シボウリツ</t>
    </rPh>
    <rPh sb="19" eb="21">
      <t>チョウセイ</t>
    </rPh>
    <rPh sb="24" eb="26">
      <t>ブブン</t>
    </rPh>
    <rPh sb="26" eb="29">
      <t>ダッシニュウ</t>
    </rPh>
    <rPh sb="29" eb="31">
      <t>ケイタイ</t>
    </rPh>
    <rPh sb="34" eb="36">
      <t>ハイニュウ</t>
    </rPh>
    <rPh sb="36" eb="38">
      <t>ジッセキ</t>
    </rPh>
    <phoneticPr fontId="3"/>
  </si>
  <si>
    <t>第３表</t>
    <phoneticPr fontId="3"/>
  </si>
  <si>
    <t>分 離 ま わ し 生 乳</t>
  </si>
  <si>
    <t>配　　乳  　数　　量</t>
  </si>
  <si>
    <t>脂肪率調整抽出による</t>
  </si>
  <si>
    <t>配      乳      数      量</t>
  </si>
  <si>
    <t xml:space="preserve"> 合　計　配　乳　数　量</t>
  </si>
  <si>
    <t xml:space="preserve">  その他の品目</t>
    <rPh sb="4" eb="5">
      <t>タ</t>
    </rPh>
    <rPh sb="6" eb="8">
      <t>ヒンモク</t>
    </rPh>
    <phoneticPr fontId="3"/>
  </si>
  <si>
    <t>（単位：㎏）</t>
  </si>
  <si>
    <t>生      産      数     量</t>
    <phoneticPr fontId="3"/>
  </si>
  <si>
    <t>摘　　　　　　要</t>
    <rPh sb="0" eb="1">
      <t>チャク</t>
    </rPh>
    <rPh sb="7" eb="8">
      <t>ヨウ</t>
    </rPh>
    <phoneticPr fontId="3"/>
  </si>
  <si>
    <t>品　　　　目</t>
  </si>
  <si>
    <t>合　　　　　計</t>
    <phoneticPr fontId="3"/>
  </si>
  <si>
    <t>前　　　　　　　　繰</t>
    <rPh sb="0" eb="1">
      <t>マエ</t>
    </rPh>
    <rPh sb="9" eb="10">
      <t>ク</t>
    </rPh>
    <phoneticPr fontId="3"/>
  </si>
  <si>
    <t>翌　　　　　　　　繰</t>
    <rPh sb="0" eb="1">
      <t>ヨク</t>
    </rPh>
    <rPh sb="9" eb="10">
      <t>グリ</t>
    </rPh>
    <phoneticPr fontId="3"/>
  </si>
  <si>
    <t>その他推定出来高</t>
    <rPh sb="2" eb="3">
      <t>タ</t>
    </rPh>
    <rPh sb="3" eb="5">
      <t>スイテイ</t>
    </rPh>
    <rPh sb="5" eb="8">
      <t>デキダカ</t>
    </rPh>
    <phoneticPr fontId="3"/>
  </si>
  <si>
    <t>摘　　　　　　要</t>
    <phoneticPr fontId="3"/>
  </si>
  <si>
    <t>（一般搬入分）</t>
  </si>
  <si>
    <t>脂肪（脱脂乳）量</t>
    <rPh sb="0" eb="2">
      <t>シボウ</t>
    </rPh>
    <rPh sb="3" eb="6">
      <t>ダッシニュウ</t>
    </rPh>
    <rPh sb="7" eb="8">
      <t>リョウ</t>
    </rPh>
    <phoneticPr fontId="3"/>
  </si>
  <si>
    <t>推定出来高</t>
    <rPh sb="0" eb="2">
      <t>スイテイ</t>
    </rPh>
    <rPh sb="2" eb="5">
      <t>デキダカ</t>
    </rPh>
    <phoneticPr fontId="3"/>
  </si>
  <si>
    <t>同左　　脂肪（脱脂乳）量</t>
    <rPh sb="0" eb="2">
      <t>ドウサ</t>
    </rPh>
    <rPh sb="4" eb="6">
      <t>シボウ</t>
    </rPh>
    <rPh sb="7" eb="10">
      <t>ダッシニュウ</t>
    </rPh>
    <rPh sb="11" eb="12">
      <t>リョウ</t>
    </rPh>
    <phoneticPr fontId="3"/>
  </si>
  <si>
    <t>バター</t>
  </si>
  <si>
    <t>脱脂粉乳</t>
  </si>
  <si>
    <t>全脂加糖れん乳</t>
  </si>
  <si>
    <t>脱脂加糖れん乳</t>
  </si>
  <si>
    <t>全粉乳</t>
  </si>
  <si>
    <t>加糖粉乳</t>
  </si>
  <si>
    <t>全脂無糖れん乳</t>
  </si>
  <si>
    <t>農家還元脱脂乳</t>
  </si>
  <si>
    <t>牛乳</t>
    <rPh sb="0" eb="2">
      <t>ギュウニュウ</t>
    </rPh>
    <phoneticPr fontId="3"/>
  </si>
  <si>
    <t>学校給食用牛乳</t>
  </si>
  <si>
    <t>その他乳等食品</t>
  </si>
  <si>
    <t>　　〃　  　（　　％）</t>
    <phoneticPr fontId="3"/>
  </si>
  <si>
    <t>濃縮乳　  （　　％）</t>
    <rPh sb="0" eb="2">
      <t>ノウシュク</t>
    </rPh>
    <rPh sb="2" eb="3">
      <t>ニュウ</t>
    </rPh>
    <phoneticPr fontId="3"/>
  </si>
  <si>
    <t>脱脂濃縮乳（　　％）</t>
    <rPh sb="0" eb="2">
      <t>ダッシ</t>
    </rPh>
    <rPh sb="2" eb="4">
      <t>ノウシュク</t>
    </rPh>
    <rPh sb="4" eb="5">
      <t>ニュウ</t>
    </rPh>
    <phoneticPr fontId="3"/>
  </si>
  <si>
    <t>その他の品目</t>
    <rPh sb="2" eb="3">
      <t>タ</t>
    </rPh>
    <rPh sb="4" eb="6">
      <t>ヒンモク</t>
    </rPh>
    <phoneticPr fontId="3"/>
  </si>
  <si>
    <t>（注）その他の品目については、摘要欄に具体的な品目を記入する。</t>
    <rPh sb="1" eb="2">
      <t>チュウ</t>
    </rPh>
    <rPh sb="5" eb="6">
      <t>タ</t>
    </rPh>
    <rPh sb="7" eb="9">
      <t>ヒンモク</t>
    </rPh>
    <rPh sb="15" eb="18">
      <t>テキヨウラン</t>
    </rPh>
    <rPh sb="19" eb="22">
      <t>グタイテキ</t>
    </rPh>
    <rPh sb="23" eb="25">
      <t>ヒンモク</t>
    </rPh>
    <rPh sb="26" eb="28">
      <t>キニュウ</t>
    </rPh>
    <phoneticPr fontId="3"/>
  </si>
  <si>
    <t>その他乳等食品</t>
    <rPh sb="2" eb="3">
      <t>タ</t>
    </rPh>
    <rPh sb="3" eb="5">
      <t>チチナド</t>
    </rPh>
    <rPh sb="5" eb="7">
      <t>ショクヒン</t>
    </rPh>
    <phoneticPr fontId="3"/>
  </si>
  <si>
    <t>その他</t>
    <rPh sb="2" eb="3">
      <t>タ</t>
    </rPh>
    <phoneticPr fontId="3"/>
  </si>
  <si>
    <t>ゴーダ</t>
    <phoneticPr fontId="3"/>
  </si>
  <si>
    <t>チェダー</t>
    <phoneticPr fontId="3"/>
  </si>
  <si>
    <t>ストリング</t>
    <phoneticPr fontId="3"/>
  </si>
  <si>
    <t>その他（ハード）</t>
    <rPh sb="2" eb="3">
      <t>タ</t>
    </rPh>
    <phoneticPr fontId="3"/>
  </si>
  <si>
    <t>カマンベール</t>
    <phoneticPr fontId="3"/>
  </si>
  <si>
    <t>クワルク</t>
    <phoneticPr fontId="3"/>
  </si>
  <si>
    <t>カッテージ</t>
    <phoneticPr fontId="3"/>
  </si>
  <si>
    <t>モツァレラ</t>
    <phoneticPr fontId="3"/>
  </si>
  <si>
    <t>ブルー</t>
    <phoneticPr fontId="3"/>
  </si>
  <si>
    <t>マスカルポーネ</t>
    <phoneticPr fontId="3"/>
  </si>
  <si>
    <t>ウォッシュ</t>
    <phoneticPr fontId="3"/>
  </si>
  <si>
    <t>ナチュラルチーズ（ハード）仕向量</t>
    <rPh sb="13" eb="16">
      <t>シムケリョウ</t>
    </rPh>
    <phoneticPr fontId="3"/>
  </si>
  <si>
    <t>（Ｑ１）</t>
    <phoneticPr fontId="3"/>
  </si>
  <si>
    <t>（Ｑ２）</t>
  </si>
  <si>
    <t>部分脱脂乳生産量</t>
    <rPh sb="0" eb="2">
      <t>ブブン</t>
    </rPh>
    <rPh sb="2" eb="5">
      <t>ダッシニュウ</t>
    </rPh>
    <rPh sb="5" eb="7">
      <t>セイサン</t>
    </rPh>
    <rPh sb="7" eb="8">
      <t>リョウ</t>
    </rPh>
    <phoneticPr fontId="3"/>
  </si>
  <si>
    <t>その他部分脱脂乳量</t>
    <rPh sb="2" eb="3">
      <t>タ</t>
    </rPh>
    <rPh sb="3" eb="5">
      <t>ブブン</t>
    </rPh>
    <rPh sb="5" eb="8">
      <t>ダッシニュウ</t>
    </rPh>
    <rPh sb="8" eb="9">
      <t>リョウ</t>
    </rPh>
    <phoneticPr fontId="3"/>
  </si>
  <si>
    <t>加工原料乳</t>
    <rPh sb="0" eb="2">
      <t>カコウ</t>
    </rPh>
    <rPh sb="2" eb="5">
      <t>ゲンリョウニュウ</t>
    </rPh>
    <phoneticPr fontId="3"/>
  </si>
  <si>
    <t>学校給食用牛乳</t>
    <rPh sb="0" eb="2">
      <t>ガッコウ</t>
    </rPh>
    <rPh sb="2" eb="5">
      <t>キュウショクヨウ</t>
    </rPh>
    <rPh sb="5" eb="7">
      <t>ギュウニュウ</t>
    </rPh>
    <phoneticPr fontId="3"/>
  </si>
  <si>
    <t>加工乳</t>
    <rPh sb="0" eb="3">
      <t>カコウニュウ</t>
    </rPh>
    <phoneticPr fontId="3"/>
  </si>
  <si>
    <t>小計</t>
    <rPh sb="0" eb="2">
      <t>ショウケイ</t>
    </rPh>
    <phoneticPr fontId="3"/>
  </si>
  <si>
    <t>合計</t>
    <rPh sb="0" eb="2">
      <t>ゴウケイ</t>
    </rPh>
    <phoneticPr fontId="3"/>
  </si>
  <si>
    <t>備考</t>
    <rPh sb="0" eb="2">
      <t>ビコウ</t>
    </rPh>
    <phoneticPr fontId="3"/>
  </si>
  <si>
    <t>第４表　　生乳用途別買入価格表</t>
    <rPh sb="0" eb="1">
      <t>ダイ</t>
    </rPh>
    <rPh sb="2" eb="3">
      <t>ヒョウ</t>
    </rPh>
    <rPh sb="12" eb="14">
      <t>カカク</t>
    </rPh>
    <phoneticPr fontId="3"/>
  </si>
  <si>
    <t>合　　　　計</t>
    <rPh sb="0" eb="1">
      <t>ゴウ</t>
    </rPh>
    <rPh sb="5" eb="6">
      <t>ケイ</t>
    </rPh>
    <phoneticPr fontId="3"/>
  </si>
  <si>
    <t>総　平　均</t>
    <rPh sb="0" eb="1">
      <t>フサ</t>
    </rPh>
    <rPh sb="2" eb="3">
      <t>ヒラ</t>
    </rPh>
    <rPh sb="4" eb="5">
      <t>ヒトシ</t>
    </rPh>
    <phoneticPr fontId="3"/>
  </si>
  <si>
    <t>ストリング</t>
    <phoneticPr fontId="3"/>
  </si>
  <si>
    <t>カマンベール</t>
    <phoneticPr fontId="16"/>
  </si>
  <si>
    <t>クワルク</t>
    <phoneticPr fontId="16"/>
  </si>
  <si>
    <t>カッテージ</t>
    <phoneticPr fontId="16"/>
  </si>
  <si>
    <t>モツァレラ</t>
    <phoneticPr fontId="16"/>
  </si>
  <si>
    <t>ブルー</t>
    <phoneticPr fontId="16"/>
  </si>
  <si>
    <t>マスカルポーネ</t>
    <phoneticPr fontId="16"/>
  </si>
  <si>
    <t>エダム</t>
    <phoneticPr fontId="16"/>
  </si>
  <si>
    <t>その他（ソフト）</t>
    <rPh sb="0" eb="3">
      <t>ソノホカ</t>
    </rPh>
    <phoneticPr fontId="16"/>
  </si>
  <si>
    <t>フロマージュブラン</t>
    <phoneticPr fontId="16"/>
  </si>
  <si>
    <t>パスタフィラー</t>
  </si>
  <si>
    <t>ブリー</t>
  </si>
  <si>
    <t>ハヴァティ</t>
  </si>
  <si>
    <t>グリュイエール</t>
  </si>
  <si>
    <t>ラクレット</t>
  </si>
  <si>
    <t>ベルペーゼ</t>
  </si>
  <si>
    <t>カマン＆ブルー</t>
  </si>
  <si>
    <t>パニール</t>
  </si>
  <si>
    <t>ウオッシュ</t>
  </si>
  <si>
    <t>小計(ソフト)</t>
    <phoneticPr fontId="16"/>
  </si>
  <si>
    <t>エダム</t>
    <phoneticPr fontId="3"/>
  </si>
  <si>
    <t xml:space="preserve">　　　配乳実績総括表　附表 </t>
    <phoneticPr fontId="3"/>
  </si>
  <si>
    <t>第２表　</t>
    <phoneticPr fontId="3"/>
  </si>
  <si>
    <t>処理比率</t>
    <rPh sb="0" eb="2">
      <t>ショリ</t>
    </rPh>
    <rPh sb="2" eb="4">
      <t>ヒリツ</t>
    </rPh>
    <phoneticPr fontId="3"/>
  </si>
  <si>
    <t>生乳処理量</t>
    <rPh sb="0" eb="2">
      <t>セイニュウ</t>
    </rPh>
    <rPh sb="2" eb="5">
      <t>ショリリョウ</t>
    </rPh>
    <phoneticPr fontId="3"/>
  </si>
  <si>
    <t>（Ｒ）</t>
    <phoneticPr fontId="3"/>
  </si>
  <si>
    <t>（Ｓ）</t>
    <phoneticPr fontId="3"/>
  </si>
  <si>
    <t>ゴーダ</t>
    <phoneticPr fontId="16"/>
  </si>
  <si>
    <t>チェダー</t>
    <phoneticPr fontId="16"/>
  </si>
  <si>
    <t>ストリング</t>
    <phoneticPr fontId="16"/>
  </si>
  <si>
    <t>その他（ハード）</t>
    <rPh sb="0" eb="3">
      <t>ソノホカ</t>
    </rPh>
    <phoneticPr fontId="16"/>
  </si>
  <si>
    <t>パスタフィラー</t>
    <phoneticPr fontId="16"/>
  </si>
  <si>
    <t>ブリー</t>
    <phoneticPr fontId="16"/>
  </si>
  <si>
    <t>ハヴァティ</t>
    <phoneticPr fontId="16"/>
  </si>
  <si>
    <t>グリュイエール</t>
    <phoneticPr fontId="16"/>
  </si>
  <si>
    <t>ラクレット</t>
    <phoneticPr fontId="16"/>
  </si>
  <si>
    <t>ベルペーゼ</t>
    <phoneticPr fontId="16"/>
  </si>
  <si>
    <t>カマン＆ブルー</t>
    <phoneticPr fontId="16"/>
  </si>
  <si>
    <t>パニール</t>
    <phoneticPr fontId="16"/>
  </si>
  <si>
    <t>ウオッシュ</t>
    <phoneticPr fontId="16"/>
  </si>
  <si>
    <t>用途区分</t>
    <rPh sb="0" eb="2">
      <t>ヨウト</t>
    </rPh>
    <rPh sb="2" eb="4">
      <t>クブン</t>
    </rPh>
    <phoneticPr fontId="3"/>
  </si>
  <si>
    <t>飲</t>
    <rPh sb="0" eb="1">
      <t>ノ</t>
    </rPh>
    <phoneticPr fontId="3"/>
  </si>
  <si>
    <t>用</t>
    <rPh sb="0" eb="1">
      <t>ヨウ</t>
    </rPh>
    <phoneticPr fontId="3"/>
  </si>
  <si>
    <t>原</t>
    <rPh sb="0" eb="1">
      <t>ゲン</t>
    </rPh>
    <phoneticPr fontId="3"/>
  </si>
  <si>
    <t>料</t>
    <rPh sb="0" eb="1">
      <t>リョウ</t>
    </rPh>
    <phoneticPr fontId="3"/>
  </si>
  <si>
    <t>向</t>
    <rPh sb="0" eb="1">
      <t>ム</t>
    </rPh>
    <phoneticPr fontId="3"/>
  </si>
  <si>
    <t>南東北</t>
    <rPh sb="0" eb="1">
      <t>ミナミ</t>
    </rPh>
    <rPh sb="1" eb="3">
      <t>トウホク</t>
    </rPh>
    <phoneticPr fontId="3"/>
  </si>
  <si>
    <t>北東北</t>
    <rPh sb="0" eb="1">
      <t>キタ</t>
    </rPh>
    <rPh sb="1" eb="3">
      <t>トウホク</t>
    </rPh>
    <phoneticPr fontId="3"/>
  </si>
  <si>
    <t>関東以西</t>
    <rPh sb="0" eb="2">
      <t>カントウ</t>
    </rPh>
    <rPh sb="2" eb="4">
      <t>イセイ</t>
    </rPh>
    <phoneticPr fontId="3"/>
  </si>
  <si>
    <t>生乳</t>
    <rPh sb="0" eb="2">
      <t>セイニュウ</t>
    </rPh>
    <phoneticPr fontId="3"/>
  </si>
  <si>
    <t>道</t>
    <rPh sb="0" eb="1">
      <t>ミチ</t>
    </rPh>
    <phoneticPr fontId="3"/>
  </si>
  <si>
    <t>外</t>
    <rPh sb="0" eb="1">
      <t>ソト</t>
    </rPh>
    <phoneticPr fontId="3"/>
  </si>
  <si>
    <t>その他向</t>
    <rPh sb="2" eb="3">
      <t>タ</t>
    </rPh>
    <rPh sb="3" eb="4">
      <t>ム</t>
    </rPh>
    <phoneticPr fontId="3"/>
  </si>
  <si>
    <t>加工原料乳向</t>
    <rPh sb="0" eb="2">
      <t>カコウ</t>
    </rPh>
    <rPh sb="2" eb="5">
      <t>ゲンリョウニュウ</t>
    </rPh>
    <rPh sb="5" eb="6">
      <t>ム</t>
    </rPh>
    <phoneticPr fontId="3"/>
  </si>
  <si>
    <t>合計（①＋②＋③＋④＋⑤）</t>
    <rPh sb="0" eb="2">
      <t>ゴウケイ</t>
    </rPh>
    <phoneticPr fontId="3"/>
  </si>
  <si>
    <t>（全濃）</t>
    <rPh sb="1" eb="2">
      <t>ゼン</t>
    </rPh>
    <rPh sb="2" eb="3">
      <t>ノウ</t>
    </rPh>
    <phoneticPr fontId="3"/>
  </si>
  <si>
    <t>（脱濃）</t>
    <rPh sb="1" eb="2">
      <t>ダツ</t>
    </rPh>
    <rPh sb="2" eb="3">
      <t>ノウ</t>
    </rPh>
    <phoneticPr fontId="3"/>
  </si>
  <si>
    <t>c</t>
    <phoneticPr fontId="3"/>
  </si>
  <si>
    <t>生乳搬出入実績総括表</t>
    <rPh sb="0" eb="2">
      <t>セイニュウ</t>
    </rPh>
    <rPh sb="2" eb="4">
      <t>ハンシュツ</t>
    </rPh>
    <rPh sb="4" eb="5">
      <t>ニュウ</t>
    </rPh>
    <rPh sb="5" eb="7">
      <t>ジッセキ</t>
    </rPh>
    <rPh sb="7" eb="9">
      <t>ソウカツ</t>
    </rPh>
    <rPh sb="9" eb="10">
      <t>ヒョウ</t>
    </rPh>
    <phoneticPr fontId="3"/>
  </si>
  <si>
    <t>（Ｌ３）</t>
  </si>
  <si>
    <t>（Ｌ４）</t>
  </si>
  <si>
    <t>（Ｌ５）</t>
  </si>
  <si>
    <t>（Ｌ６）</t>
  </si>
  <si>
    <t>（様式第１号）</t>
    <rPh sb="1" eb="3">
      <t>ヨウシキ</t>
    </rPh>
    <rPh sb="3" eb="4">
      <t>ダイ</t>
    </rPh>
    <rPh sb="5" eb="6">
      <t>ゴウ</t>
    </rPh>
    <phoneticPr fontId="3"/>
  </si>
  <si>
    <t>整理番号</t>
    <rPh sb="0" eb="2">
      <t>セイリ</t>
    </rPh>
    <rPh sb="2" eb="4">
      <t>バンゴウ</t>
    </rPh>
    <phoneticPr fontId="3"/>
  </si>
  <si>
    <t>転　　記</t>
    <rPh sb="0" eb="1">
      <t>テン</t>
    </rPh>
    <rPh sb="3" eb="4">
      <t>キ</t>
    </rPh>
    <phoneticPr fontId="3"/>
  </si>
  <si>
    <t>（注）記入しないでください。</t>
    <rPh sb="1" eb="2">
      <t>チュウ</t>
    </rPh>
    <rPh sb="3" eb="5">
      <t>キニュウ</t>
    </rPh>
    <phoneticPr fontId="3"/>
  </si>
  <si>
    <t>月</t>
    <rPh sb="0" eb="1">
      <t>ツキ</t>
    </rPh>
    <phoneticPr fontId="3"/>
  </si>
  <si>
    <t>日</t>
    <rPh sb="0" eb="1">
      <t>ニチ</t>
    </rPh>
    <phoneticPr fontId="3"/>
  </si>
  <si>
    <t>北海道知事</t>
    <rPh sb="0" eb="2">
      <t>ホッカイ</t>
    </rPh>
    <rPh sb="2" eb="5">
      <t>ドウチジ</t>
    </rPh>
    <phoneticPr fontId="3"/>
  </si>
  <si>
    <t>様</t>
    <rPh sb="0" eb="1">
      <t>サマ</t>
    </rPh>
    <phoneticPr fontId="3"/>
  </si>
  <si>
    <t>工場長又は代表者職氏名</t>
    <rPh sb="0" eb="3">
      <t>コウジョウチョウ</t>
    </rPh>
    <rPh sb="3" eb="4">
      <t>マタ</t>
    </rPh>
    <rPh sb="5" eb="8">
      <t>ダイヒョウシャ</t>
    </rPh>
    <rPh sb="8" eb="9">
      <t>ショク</t>
    </rPh>
    <rPh sb="9" eb="11">
      <t>シメイ</t>
    </rPh>
    <phoneticPr fontId="3"/>
  </si>
  <si>
    <t>実績総括表、配乳実績総括表、同附表及び特定乳製品等生産数量総括表により報告します。</t>
    <rPh sb="0" eb="2">
      <t>ジッセキ</t>
    </rPh>
    <rPh sb="2" eb="4">
      <t>ソウカツ</t>
    </rPh>
    <rPh sb="4" eb="5">
      <t>ヒョウ</t>
    </rPh>
    <rPh sb="6" eb="8">
      <t>ハイニュウ</t>
    </rPh>
    <rPh sb="8" eb="10">
      <t>ジッセキ</t>
    </rPh>
    <rPh sb="10" eb="12">
      <t>ソウカツ</t>
    </rPh>
    <rPh sb="12" eb="13">
      <t>ヒョウ</t>
    </rPh>
    <rPh sb="14" eb="15">
      <t>ドウ</t>
    </rPh>
    <rPh sb="15" eb="17">
      <t>フヒョウ</t>
    </rPh>
    <rPh sb="17" eb="18">
      <t>オヨ</t>
    </rPh>
    <rPh sb="19" eb="21">
      <t>トクテイ</t>
    </rPh>
    <rPh sb="21" eb="22">
      <t>ニュウ</t>
    </rPh>
    <rPh sb="22" eb="24">
      <t>セイヒン</t>
    </rPh>
    <rPh sb="24" eb="25">
      <t>トウ</t>
    </rPh>
    <rPh sb="25" eb="27">
      <t>セイサン</t>
    </rPh>
    <rPh sb="27" eb="29">
      <t>スウリョウ</t>
    </rPh>
    <rPh sb="29" eb="31">
      <t>ソウカツ</t>
    </rPh>
    <rPh sb="31" eb="32">
      <t>ヒョウ</t>
    </rPh>
    <rPh sb="35" eb="37">
      <t>ホウコク</t>
    </rPh>
    <phoneticPr fontId="3"/>
  </si>
  <si>
    <t xml:space="preserve">   受理年月日</t>
    <rPh sb="3" eb="5">
      <t>ジュリ</t>
    </rPh>
    <rPh sb="5" eb="8">
      <t>ネンガッピ</t>
    </rPh>
    <phoneticPr fontId="3"/>
  </si>
  <si>
    <t xml:space="preserve">        検　　　　証</t>
    <rPh sb="8" eb="9">
      <t>ケン</t>
    </rPh>
    <rPh sb="13" eb="14">
      <t>アカシ</t>
    </rPh>
    <phoneticPr fontId="3"/>
  </si>
  <si>
    <t>（様式第２号）</t>
    <rPh sb="1" eb="3">
      <t>ヨウシキ</t>
    </rPh>
    <rPh sb="3" eb="4">
      <t>ダイ</t>
    </rPh>
    <rPh sb="5" eb="6">
      <t>ゴウ</t>
    </rPh>
    <phoneticPr fontId="3"/>
  </si>
  <si>
    <t>月中に当工場において処理、加工した生乳等の内訳について、生乳搬出入実績日計表</t>
    <rPh sb="0" eb="1">
      <t>ツキ</t>
    </rPh>
    <rPh sb="1" eb="2">
      <t>チュウ</t>
    </rPh>
    <rPh sb="3" eb="4">
      <t>トウ</t>
    </rPh>
    <rPh sb="4" eb="6">
      <t>コウジョウ</t>
    </rPh>
    <rPh sb="10" eb="12">
      <t>ショリ</t>
    </rPh>
    <rPh sb="13" eb="15">
      <t>カコウ</t>
    </rPh>
    <rPh sb="17" eb="19">
      <t>セイニュウ</t>
    </rPh>
    <rPh sb="19" eb="20">
      <t>トウ</t>
    </rPh>
    <rPh sb="21" eb="23">
      <t>ウチワケ</t>
    </rPh>
    <rPh sb="28" eb="30">
      <t>セイニュウ</t>
    </rPh>
    <rPh sb="30" eb="32">
      <t>ハンシュツ</t>
    </rPh>
    <rPh sb="32" eb="33">
      <t>ニュウ</t>
    </rPh>
    <rPh sb="33" eb="35">
      <t>ジッセキ</t>
    </rPh>
    <rPh sb="35" eb="38">
      <t>ニッケイヒョウ</t>
    </rPh>
    <phoneticPr fontId="3"/>
  </si>
  <si>
    <t>及び配乳実績日計表、生乳用途別買入数量表及び生乳用途別買入価格表により報告します。</t>
    <rPh sb="0" eb="1">
      <t>オヨ</t>
    </rPh>
    <rPh sb="2" eb="4">
      <t>ハイニュウ</t>
    </rPh>
    <rPh sb="4" eb="6">
      <t>ジッセキ</t>
    </rPh>
    <rPh sb="6" eb="9">
      <t>ニッケイヒョウ</t>
    </rPh>
    <rPh sb="10" eb="12">
      <t>セイニュウ</t>
    </rPh>
    <rPh sb="12" eb="15">
      <t>ヨウトベツ</t>
    </rPh>
    <rPh sb="15" eb="17">
      <t>カイイレ</t>
    </rPh>
    <rPh sb="17" eb="19">
      <t>スウリョウ</t>
    </rPh>
    <rPh sb="19" eb="20">
      <t>ヒョウ</t>
    </rPh>
    <rPh sb="20" eb="21">
      <t>オヨ</t>
    </rPh>
    <rPh sb="22" eb="24">
      <t>セイニュウ</t>
    </rPh>
    <rPh sb="24" eb="27">
      <t>ヨウトベツ</t>
    </rPh>
    <rPh sb="27" eb="29">
      <t>カイイレ</t>
    </rPh>
    <rPh sb="29" eb="31">
      <t>カカク</t>
    </rPh>
    <rPh sb="31" eb="32">
      <t>ヒョウ</t>
    </rPh>
    <rPh sb="35" eb="37">
      <t>ホウコク</t>
    </rPh>
    <phoneticPr fontId="3"/>
  </si>
  <si>
    <t>第１表　生乳搬出入実績日計表</t>
  </si>
  <si>
    <t>搬入者別搬入数量</t>
  </si>
  <si>
    <t>合計</t>
  </si>
  <si>
    <t>一般</t>
  </si>
  <si>
    <t>買入</t>
  </si>
  <si>
    <t>売却</t>
  </si>
  <si>
    <t>(注）　総括工場あるいは分工場が総括報告書の内訳として自工場処理に係る生産等のみについて本表を作成する時は、右肩に「自工場分」と明記すること。</t>
    <rPh sb="1" eb="2">
      <t>チュウ</t>
    </rPh>
    <rPh sb="4" eb="6">
      <t>ソウカツ</t>
    </rPh>
    <rPh sb="6" eb="8">
      <t>コウジョウ</t>
    </rPh>
    <rPh sb="12" eb="13">
      <t>ブン</t>
    </rPh>
    <rPh sb="13" eb="15">
      <t>コウジョウ</t>
    </rPh>
    <rPh sb="16" eb="18">
      <t>ソウカツ</t>
    </rPh>
    <rPh sb="18" eb="20">
      <t>ホウコク</t>
    </rPh>
    <rPh sb="20" eb="21">
      <t>ショ</t>
    </rPh>
    <rPh sb="22" eb="24">
      <t>ウチワケ</t>
    </rPh>
    <rPh sb="27" eb="29">
      <t>ジコウ</t>
    </rPh>
    <rPh sb="29" eb="30">
      <t>ジョウ</t>
    </rPh>
    <rPh sb="30" eb="32">
      <t>ショリ</t>
    </rPh>
    <rPh sb="33" eb="34">
      <t>カカ</t>
    </rPh>
    <rPh sb="35" eb="37">
      <t>セイサン</t>
    </rPh>
    <rPh sb="37" eb="38">
      <t>トウ</t>
    </rPh>
    <rPh sb="44" eb="45">
      <t>ホン</t>
    </rPh>
    <rPh sb="45" eb="46">
      <t>ピョウ</t>
    </rPh>
    <rPh sb="47" eb="49">
      <t>サクセイ</t>
    </rPh>
    <rPh sb="51" eb="52">
      <t>トキ</t>
    </rPh>
    <rPh sb="54" eb="56">
      <t>ミギカタ</t>
    </rPh>
    <rPh sb="58" eb="60">
      <t>ジコウ</t>
    </rPh>
    <rPh sb="60" eb="61">
      <t>ジョウ</t>
    </rPh>
    <rPh sb="61" eb="62">
      <t>ブン</t>
    </rPh>
    <rPh sb="64" eb="66">
      <t>メイキ</t>
    </rPh>
    <phoneticPr fontId="3"/>
  </si>
  <si>
    <t>第２ー１表　配乳実績日計表</t>
    <phoneticPr fontId="3"/>
  </si>
  <si>
    <t>第２ー２表　配乳実績日計表(チーズ内訳表）</t>
    <rPh sb="17" eb="20">
      <t>ウチワケヒョウ</t>
    </rPh>
    <phoneticPr fontId="3"/>
  </si>
  <si>
    <t>特定乳製品向け</t>
  </si>
  <si>
    <t>ナチュラルチーズ向け</t>
    <phoneticPr fontId="3"/>
  </si>
  <si>
    <t>合　計</t>
    <rPh sb="0" eb="1">
      <t>ゴウ</t>
    </rPh>
    <rPh sb="2" eb="3">
      <t>ケイ</t>
    </rPh>
    <phoneticPr fontId="3"/>
  </si>
  <si>
    <t>全脂加糖</t>
  </si>
  <si>
    <t>全脂無糖</t>
  </si>
  <si>
    <t>小計</t>
  </si>
  <si>
    <t>濃縮乳</t>
    <rPh sb="0" eb="3">
      <t>ノウシュクニュウ</t>
    </rPh>
    <phoneticPr fontId="3"/>
  </si>
  <si>
    <t>ナチュラル</t>
    <phoneticPr fontId="3"/>
  </si>
  <si>
    <t>減耗</t>
    <rPh sb="0" eb="2">
      <t>ゲンモウ</t>
    </rPh>
    <phoneticPr fontId="3"/>
  </si>
  <si>
    <t>備考</t>
  </si>
  <si>
    <t>（Ａ）</t>
    <phoneticPr fontId="3"/>
  </si>
  <si>
    <t>れん乳</t>
  </si>
  <si>
    <t>　　　　乳飲料向けの配乳数量に缶装向が含まれる場合は、その配乳総量を備考欄に内数で記載すること。</t>
    <rPh sb="4" eb="7">
      <t>ニュウインリョウ</t>
    </rPh>
    <rPh sb="7" eb="8">
      <t>ム</t>
    </rPh>
    <rPh sb="10" eb="11">
      <t>ハイ</t>
    </rPh>
    <rPh sb="11" eb="12">
      <t>ニュウ</t>
    </rPh>
    <rPh sb="12" eb="14">
      <t>スウリョウ</t>
    </rPh>
    <rPh sb="15" eb="16">
      <t>カン</t>
    </rPh>
    <rPh sb="16" eb="17">
      <t>ソウ</t>
    </rPh>
    <rPh sb="17" eb="18">
      <t>ム</t>
    </rPh>
    <rPh sb="19" eb="20">
      <t>フク</t>
    </rPh>
    <rPh sb="23" eb="25">
      <t>バアイ</t>
    </rPh>
    <rPh sb="29" eb="30">
      <t>ハイ</t>
    </rPh>
    <rPh sb="30" eb="31">
      <t>ニュウ</t>
    </rPh>
    <rPh sb="31" eb="33">
      <t>ソウリョウ</t>
    </rPh>
    <rPh sb="34" eb="36">
      <t>ビコウ</t>
    </rPh>
    <rPh sb="36" eb="37">
      <t>ラン</t>
    </rPh>
    <rPh sb="38" eb="39">
      <t>ウチ</t>
    </rPh>
    <rPh sb="39" eb="40">
      <t>スウ</t>
    </rPh>
    <rPh sb="41" eb="43">
      <t>キサイ</t>
    </rPh>
    <phoneticPr fontId="3"/>
  </si>
  <si>
    <t>（加工乳）</t>
    <rPh sb="1" eb="4">
      <t>カコウニュウ</t>
    </rPh>
    <phoneticPr fontId="3"/>
  </si>
  <si>
    <t>液状乳製品等仕向量</t>
    <rPh sb="0" eb="2">
      <t>エキジョウ</t>
    </rPh>
    <rPh sb="2" eb="5">
      <t>ニュウセイヒン</t>
    </rPh>
    <rPh sb="5" eb="6">
      <t>ナド</t>
    </rPh>
    <rPh sb="6" eb="9">
      <t>シムケリョウ</t>
    </rPh>
    <phoneticPr fontId="3"/>
  </si>
  <si>
    <t>比率計算により算出した数量</t>
    <rPh sb="0" eb="2">
      <t>ヒリツ</t>
    </rPh>
    <rPh sb="2" eb="4">
      <t>ケイサン</t>
    </rPh>
    <rPh sb="7" eb="9">
      <t>サンシュツ</t>
    </rPh>
    <rPh sb="11" eb="13">
      <t>スウリョウ</t>
    </rPh>
    <phoneticPr fontId="3"/>
  </si>
  <si>
    <t>（乳酸菌飲料）</t>
    <rPh sb="1" eb="4">
      <t>ニュウサンキン</t>
    </rPh>
    <rPh sb="4" eb="6">
      <t>インリョウ</t>
    </rPh>
    <phoneticPr fontId="3"/>
  </si>
  <si>
    <t>成分調整牛乳</t>
    <rPh sb="0" eb="2">
      <t>セイブン</t>
    </rPh>
    <rPh sb="2" eb="4">
      <t>チョウセイ</t>
    </rPh>
    <rPh sb="4" eb="6">
      <t>ギュウニュウ</t>
    </rPh>
    <phoneticPr fontId="3"/>
  </si>
  <si>
    <t>道</t>
    <rPh sb="0" eb="1">
      <t>ドウ</t>
    </rPh>
    <phoneticPr fontId="3"/>
  </si>
  <si>
    <t>集団飲用（学乳除）⑤</t>
    <rPh sb="0" eb="2">
      <t>シュウダン</t>
    </rPh>
    <rPh sb="2" eb="4">
      <t>インヨウ</t>
    </rPh>
    <rPh sb="5" eb="6">
      <t>ガク</t>
    </rPh>
    <rPh sb="6" eb="7">
      <t>ニュウ</t>
    </rPh>
    <rPh sb="7" eb="8">
      <t>ノゾ</t>
    </rPh>
    <phoneticPr fontId="3"/>
  </si>
  <si>
    <t>一般道内向</t>
    <rPh sb="0" eb="2">
      <t>イッパン</t>
    </rPh>
    <rPh sb="2" eb="4">
      <t>ドウナイ</t>
    </rPh>
    <rPh sb="4" eb="5">
      <t>ム</t>
    </rPh>
    <phoneticPr fontId="3"/>
  </si>
  <si>
    <t>道内・道外飲用計</t>
    <rPh sb="0" eb="2">
      <t>ドウナイ</t>
    </rPh>
    <rPh sb="3" eb="4">
      <t>ドウ</t>
    </rPh>
    <rPh sb="4" eb="5">
      <t>ガイ</t>
    </rPh>
    <rPh sb="5" eb="7">
      <t>インヨウ</t>
    </rPh>
    <rPh sb="7" eb="8">
      <t>ケイ</t>
    </rPh>
    <phoneticPr fontId="3"/>
  </si>
  <si>
    <t>④</t>
    <phoneticPr fontId="3"/>
  </si>
  <si>
    <t>⑥</t>
    <phoneticPr fontId="3"/>
  </si>
  <si>
    <t>代表者</t>
    <rPh sb="0" eb="3">
      <t>ダイヒョウシャ</t>
    </rPh>
    <phoneticPr fontId="3"/>
  </si>
  <si>
    <t>職氏名</t>
    <rPh sb="0" eb="1">
      <t>ショク</t>
    </rPh>
    <rPh sb="1" eb="3">
      <t>シメイ</t>
    </rPh>
    <phoneticPr fontId="3"/>
  </si>
  <si>
    <t>脂肪調整分仕向け生乳総量</t>
    <rPh sb="0" eb="2">
      <t>シボウ</t>
    </rPh>
    <rPh sb="2" eb="4">
      <t>チョウセイ</t>
    </rPh>
    <rPh sb="4" eb="5">
      <t>ブン</t>
    </rPh>
    <rPh sb="5" eb="6">
      <t>ツコウ</t>
    </rPh>
    <rPh sb="6" eb="7">
      <t>ム</t>
    </rPh>
    <rPh sb="8" eb="9">
      <t>セイ</t>
    </rPh>
    <rPh sb="9" eb="10">
      <t>ニュウ</t>
    </rPh>
    <rPh sb="10" eb="12">
      <t>ソウリョウ</t>
    </rPh>
    <phoneticPr fontId="3"/>
  </si>
  <si>
    <t>当月分
処理量</t>
    <rPh sb="4" eb="6">
      <t>ショリ</t>
    </rPh>
    <rPh sb="6" eb="7">
      <t>リョウ</t>
    </rPh>
    <phoneticPr fontId="3"/>
  </si>
  <si>
    <t>その他
乳等食品</t>
    <rPh sb="2" eb="3">
      <t>タ</t>
    </rPh>
    <rPh sb="4" eb="6">
      <t>チチナド</t>
    </rPh>
    <rPh sb="6" eb="8">
      <t>ショクヒン</t>
    </rPh>
    <phoneticPr fontId="3"/>
  </si>
  <si>
    <t>分離による
脱脂乳生産量</t>
    <rPh sb="0" eb="2">
      <t>ブンリ</t>
    </rPh>
    <rPh sb="6" eb="9">
      <t>ダッシニュウ</t>
    </rPh>
    <rPh sb="9" eb="11">
      <t>セイサン</t>
    </rPh>
    <rPh sb="11" eb="12">
      <t>リョウ</t>
    </rPh>
    <phoneticPr fontId="3"/>
  </si>
  <si>
    <t>その他
脱脂乳量</t>
    <rPh sb="2" eb="3">
      <t>タ</t>
    </rPh>
    <rPh sb="4" eb="7">
      <t>ダッシニュウ</t>
    </rPh>
    <rPh sb="7" eb="8">
      <t>リョウ</t>
    </rPh>
    <phoneticPr fontId="3"/>
  </si>
  <si>
    <t>全脂加糖
れん乳</t>
    <rPh sb="0" eb="1">
      <t>ゼン</t>
    </rPh>
    <rPh sb="1" eb="2">
      <t>シ</t>
    </rPh>
    <rPh sb="2" eb="4">
      <t>カトウ</t>
    </rPh>
    <rPh sb="7" eb="8">
      <t>チチ</t>
    </rPh>
    <phoneticPr fontId="3"/>
  </si>
  <si>
    <t>脱脂加糖
れん乳</t>
    <rPh sb="0" eb="2">
      <t>ダッシ</t>
    </rPh>
    <rPh sb="2" eb="4">
      <t>カトウ</t>
    </rPh>
    <rPh sb="7" eb="8">
      <t>チチ</t>
    </rPh>
    <phoneticPr fontId="3"/>
  </si>
  <si>
    <t>全脂無糖
れん乳</t>
    <rPh sb="0" eb="1">
      <t>ゼン</t>
    </rPh>
    <rPh sb="1" eb="2">
      <t>シ</t>
    </rPh>
    <rPh sb="2" eb="4">
      <t>ムトウ</t>
    </rPh>
    <rPh sb="7" eb="8">
      <t>ニュウ</t>
    </rPh>
    <phoneticPr fontId="3"/>
  </si>
  <si>
    <t>集団飲用向合計（④＋⑤）</t>
    <rPh sb="0" eb="2">
      <t>シュウダン</t>
    </rPh>
    <rPh sb="2" eb="4">
      <t>インヨウ</t>
    </rPh>
    <rPh sb="4" eb="5">
      <t>ム</t>
    </rPh>
    <rPh sb="5" eb="7">
      <t>ゴウケイ</t>
    </rPh>
    <phoneticPr fontId="3"/>
  </si>
  <si>
    <t>ナチュラルチーズ（ソフト）仕向量</t>
  </si>
  <si>
    <t>その他
（ソフト）</t>
    <rPh sb="2" eb="3">
      <t>タ</t>
    </rPh>
    <phoneticPr fontId="3"/>
  </si>
  <si>
    <t>加工原料乳処理比率または用途別処理比率</t>
    <rPh sb="0" eb="2">
      <t>カコウ</t>
    </rPh>
    <rPh sb="2" eb="5">
      <t>ゲンリョウニュウ</t>
    </rPh>
    <rPh sb="5" eb="7">
      <t>ショリ</t>
    </rPh>
    <rPh sb="7" eb="9">
      <t>ヒリツ</t>
    </rPh>
    <rPh sb="12" eb="14">
      <t>ヨウト</t>
    </rPh>
    <rPh sb="14" eb="15">
      <t>ベツ</t>
    </rPh>
    <rPh sb="15" eb="17">
      <t>ショリ</t>
    </rPh>
    <rPh sb="17" eb="19">
      <t>ヒリツ</t>
    </rPh>
    <phoneticPr fontId="3"/>
  </si>
  <si>
    <t>用途別処理比率</t>
    <rPh sb="0" eb="2">
      <t>ヨウト</t>
    </rPh>
    <rPh sb="2" eb="3">
      <t>ベツ</t>
    </rPh>
    <rPh sb="3" eb="5">
      <t>ショリ</t>
    </rPh>
    <rPh sb="5" eb="7">
      <t>ヒリツ</t>
    </rPh>
    <phoneticPr fontId="3"/>
  </si>
  <si>
    <t>１　加工原料乳処理量又は用途別処理量は、小数点以下第１位を四捨五入してｋｇ単位の数量を算出する。</t>
    <rPh sb="2" eb="4">
      <t>カコウ</t>
    </rPh>
    <rPh sb="4" eb="6">
      <t>ゲンリョウ</t>
    </rPh>
    <rPh sb="6" eb="7">
      <t>ニュウ</t>
    </rPh>
    <rPh sb="7" eb="9">
      <t>ショリ</t>
    </rPh>
    <rPh sb="9" eb="10">
      <t>リョウ</t>
    </rPh>
    <rPh sb="10" eb="11">
      <t>マタ</t>
    </rPh>
    <rPh sb="12" eb="14">
      <t>ヨウト</t>
    </rPh>
    <rPh sb="14" eb="15">
      <t>ベツ</t>
    </rPh>
    <rPh sb="15" eb="17">
      <t>ショリ</t>
    </rPh>
    <rPh sb="17" eb="18">
      <t>リョウ</t>
    </rPh>
    <rPh sb="20" eb="23">
      <t>ショウスウテン</t>
    </rPh>
    <rPh sb="23" eb="25">
      <t>イカ</t>
    </rPh>
    <rPh sb="25" eb="26">
      <t>ダイ</t>
    </rPh>
    <rPh sb="27" eb="28">
      <t>イ</t>
    </rPh>
    <rPh sb="29" eb="33">
      <t>シシャゴニュウ</t>
    </rPh>
    <rPh sb="37" eb="39">
      <t>タンイ</t>
    </rPh>
    <rPh sb="40" eb="42">
      <t>スウリョウ</t>
    </rPh>
    <rPh sb="43" eb="45">
      <t>サンシュツ</t>
    </rPh>
    <phoneticPr fontId="3"/>
  </si>
  <si>
    <t>加工原料乳処理量
又は用途別処理量</t>
    <rPh sb="9" eb="10">
      <t>マタ</t>
    </rPh>
    <rPh sb="11" eb="13">
      <t>ヨウト</t>
    </rPh>
    <rPh sb="13" eb="14">
      <t>ベツ</t>
    </rPh>
    <rPh sb="14" eb="16">
      <t>ショリ</t>
    </rPh>
    <rPh sb="16" eb="17">
      <t>リョウ</t>
    </rPh>
    <phoneticPr fontId="3"/>
  </si>
  <si>
    <t>用途別処理量</t>
    <rPh sb="0" eb="3">
      <t>ヨウトベツ</t>
    </rPh>
    <rPh sb="3" eb="6">
      <t>ショリリョウ</t>
    </rPh>
    <phoneticPr fontId="3"/>
  </si>
  <si>
    <t>処理数量（自工場分）</t>
    <rPh sb="0" eb="2">
      <t>ショリ</t>
    </rPh>
    <rPh sb="2" eb="4">
      <t>スウリョウ</t>
    </rPh>
    <rPh sb="5" eb="6">
      <t>ジ</t>
    </rPh>
    <rPh sb="6" eb="8">
      <t>コウジョウ</t>
    </rPh>
    <rPh sb="8" eb="9">
      <t>ブン</t>
    </rPh>
    <phoneticPr fontId="3"/>
  </si>
  <si>
    <t>処理数量（他工場搬出分）</t>
    <rPh sb="0" eb="2">
      <t>ショリ</t>
    </rPh>
    <rPh sb="2" eb="4">
      <t>スウリョウ</t>
    </rPh>
    <rPh sb="5" eb="6">
      <t>タ</t>
    </rPh>
    <rPh sb="6" eb="8">
      <t>コウジョウ</t>
    </rPh>
    <rPh sb="8" eb="10">
      <t>ハンシュツ</t>
    </rPh>
    <rPh sb="10" eb="11">
      <t>ブン</t>
    </rPh>
    <phoneticPr fontId="3"/>
  </si>
  <si>
    <t>処理数量（自他計）kg</t>
    <rPh sb="0" eb="2">
      <t>ショリ</t>
    </rPh>
    <rPh sb="2" eb="4">
      <t>スウリョウ</t>
    </rPh>
    <rPh sb="5" eb="6">
      <t>ジ</t>
    </rPh>
    <rPh sb="7" eb="8">
      <t>ケイ</t>
    </rPh>
    <phoneticPr fontId="3"/>
  </si>
  <si>
    <t>処理数量（自他計）の合計との差分</t>
    <rPh sb="0" eb="2">
      <t>ショリ</t>
    </rPh>
    <rPh sb="2" eb="4">
      <t>スウリョウ</t>
    </rPh>
    <rPh sb="5" eb="7">
      <t>ジタ</t>
    </rPh>
    <rPh sb="7" eb="8">
      <t>ケイ</t>
    </rPh>
    <rPh sb="10" eb="12">
      <t>ゴウケイ</t>
    </rPh>
    <rPh sb="14" eb="16">
      <t>サブン</t>
    </rPh>
    <phoneticPr fontId="3"/>
  </si>
  <si>
    <t>（ＬＬ）</t>
    <phoneticPr fontId="3"/>
  </si>
  <si>
    <t>学校給食原料乳向</t>
    <phoneticPr fontId="3"/>
  </si>
  <si>
    <t>集団飲用</t>
    <rPh sb="0" eb="2">
      <t>シュウダン</t>
    </rPh>
    <rPh sb="2" eb="4">
      <t>インヨウ</t>
    </rPh>
    <phoneticPr fontId="3"/>
  </si>
  <si>
    <t>処理数量(kg)</t>
    <rPh sb="0" eb="2">
      <t>ショリ</t>
    </rPh>
    <rPh sb="2" eb="4">
      <t>スウリョウ</t>
    </rPh>
    <phoneticPr fontId="3"/>
  </si>
  <si>
    <t>左記内（ＬＬ等向処理数量）kg</t>
    <rPh sb="0" eb="2">
      <t>サキ</t>
    </rPh>
    <rPh sb="2" eb="3">
      <t>ナイ</t>
    </rPh>
    <rPh sb="6" eb="7">
      <t>トウ</t>
    </rPh>
    <rPh sb="7" eb="8">
      <t>ム</t>
    </rPh>
    <rPh sb="8" eb="10">
      <t>ショリ</t>
    </rPh>
    <rPh sb="10" eb="12">
      <t>スウリョウ</t>
    </rPh>
    <phoneticPr fontId="3"/>
  </si>
  <si>
    <t>（全脂濃縮乳）</t>
    <rPh sb="1" eb="2">
      <t>ゼン</t>
    </rPh>
    <rPh sb="2" eb="3">
      <t>アブラ</t>
    </rPh>
    <rPh sb="3" eb="5">
      <t>ノウシュク</t>
    </rPh>
    <rPh sb="5" eb="6">
      <t>ニュウ</t>
    </rPh>
    <phoneticPr fontId="3"/>
  </si>
  <si>
    <t>（脱脂濃縮乳）</t>
    <rPh sb="1" eb="3">
      <t>ダッシ</t>
    </rPh>
    <rPh sb="3" eb="5">
      <t>ノウシュク</t>
    </rPh>
    <rPh sb="5" eb="6">
      <t>ニュウ</t>
    </rPh>
    <phoneticPr fontId="3"/>
  </si>
  <si>
    <t>⑦</t>
    <phoneticPr fontId="3"/>
  </si>
  <si>
    <t>原料乳向</t>
    <phoneticPr fontId="3"/>
  </si>
  <si>
    <t>道内向</t>
    <rPh sb="0" eb="2">
      <t>ドウナイ</t>
    </rPh>
    <rPh sb="2" eb="3">
      <t>ム</t>
    </rPh>
    <phoneticPr fontId="3"/>
  </si>
  <si>
    <t>道外向</t>
    <rPh sb="0" eb="1">
      <t>ドウ</t>
    </rPh>
    <rPh sb="1" eb="2">
      <t>ガイ</t>
    </rPh>
    <rPh sb="2" eb="3">
      <t>ム</t>
    </rPh>
    <phoneticPr fontId="3"/>
  </si>
  <si>
    <t>乳酸菌飲料</t>
    <rPh sb="0" eb="1">
      <t>チチ</t>
    </rPh>
    <rPh sb="1" eb="2">
      <t>サン</t>
    </rPh>
    <rPh sb="2" eb="3">
      <t>キン</t>
    </rPh>
    <rPh sb="3" eb="5">
      <t>インリョウ</t>
    </rPh>
    <phoneticPr fontId="3"/>
  </si>
  <si>
    <t>←飲用 加工乳→</t>
    <rPh sb="1" eb="3">
      <t>インヨウ</t>
    </rPh>
    <rPh sb="4" eb="6">
      <t>カコウ</t>
    </rPh>
    <rPh sb="6" eb="7">
      <t>ニュウ</t>
    </rPh>
    <phoneticPr fontId="3"/>
  </si>
  <si>
    <t>学校給食用牛乳向</t>
    <rPh sb="0" eb="2">
      <t>ガッコウ</t>
    </rPh>
    <rPh sb="2" eb="4">
      <t>キュウショク</t>
    </rPh>
    <rPh sb="4" eb="5">
      <t>ヨウ</t>
    </rPh>
    <rPh sb="5" eb="7">
      <t>ギュウニュウ</t>
    </rPh>
    <rPh sb="7" eb="8">
      <t>ム</t>
    </rPh>
    <phoneticPr fontId="3"/>
  </si>
  <si>
    <t>処理数量</t>
    <rPh sb="0" eb="2">
      <t>ショリ</t>
    </rPh>
    <rPh sb="2" eb="4">
      <t>スウリョウ</t>
    </rPh>
    <phoneticPr fontId="3"/>
  </si>
  <si>
    <t>比較調整後</t>
    <rPh sb="0" eb="2">
      <t>ヒカク</t>
    </rPh>
    <rPh sb="2" eb="4">
      <t>チョウセイ</t>
    </rPh>
    <rPh sb="4" eb="5">
      <t>ノチ</t>
    </rPh>
    <phoneticPr fontId="3"/>
  </si>
  <si>
    <t>別表  ２</t>
  </si>
  <si>
    <t>生乳自家処理加工等実績表（平成23年度</t>
    <rPh sb="13" eb="15">
      <t>ヘイセイ</t>
    </rPh>
    <rPh sb="18" eb="19">
      <t>ド</t>
    </rPh>
    <phoneticPr fontId="8"/>
  </si>
  <si>
    <t>月分）</t>
    <phoneticPr fontId="8"/>
  </si>
  <si>
    <t>北海道指定生乳生産者団体</t>
  </si>
  <si>
    <t>ホクレン農業協同組合連合会  殿</t>
  </si>
  <si>
    <t>農  協  名：</t>
  </si>
  <si>
    <t>処理施設名：</t>
    <rPh sb="0" eb="2">
      <t>ショリ</t>
    </rPh>
    <rPh sb="2" eb="4">
      <t>シセツ</t>
    </rPh>
    <rPh sb="4" eb="5">
      <t>メイ</t>
    </rPh>
    <phoneticPr fontId="8"/>
  </si>
  <si>
    <t>代表者名　：</t>
    <rPh sb="0" eb="3">
      <t>ダイヒョウシャ</t>
    </rPh>
    <rPh sb="3" eb="4">
      <t>メイ</t>
    </rPh>
    <phoneticPr fontId="8"/>
  </si>
  <si>
    <t>（単位：ｋｇ）</t>
  </si>
  <si>
    <t>月分</t>
  </si>
  <si>
    <t>累計（4～  月）</t>
  </si>
  <si>
    <t>生乳生産数量</t>
  </si>
  <si>
    <t>自家処理数量</t>
  </si>
  <si>
    <t>飲用向け</t>
    <phoneticPr fontId="8"/>
  </si>
  <si>
    <t>内</t>
  </si>
  <si>
    <t>醗酵乳向け</t>
  </si>
  <si>
    <t>ｱｲｽｸﾘｰﾑ・　　　ｿﾌﾄｸﾘｰﾑ向け</t>
    <rPh sb="18" eb="19">
      <t>ムケ</t>
    </rPh>
    <phoneticPr fontId="8"/>
  </si>
  <si>
    <t>生ｸﾘｰﾑ向け</t>
  </si>
  <si>
    <t>訳</t>
  </si>
  <si>
    <t>チーズ向け</t>
    <rPh sb="3" eb="4">
      <t>ムケ</t>
    </rPh>
    <phoneticPr fontId="8"/>
  </si>
  <si>
    <t>その他</t>
  </si>
  <si>
    <t>委託数量</t>
  </si>
  <si>
    <t>生産数量に対する</t>
  </si>
  <si>
    <t>委託数量の割合</t>
  </si>
  <si>
    <t>年間計画委託割合</t>
  </si>
  <si>
    <t>（一定割合）</t>
  </si>
  <si>
    <t>差</t>
  </si>
  <si>
    <t>注1）　差が±２０％を超える場合は、理由書を添付。</t>
    <phoneticPr fontId="8"/>
  </si>
  <si>
    <t>注2）　少数点第一位まで記入。</t>
    <rPh sb="4" eb="6">
      <t>ショウスウ</t>
    </rPh>
    <rPh sb="6" eb="7">
      <t>テン</t>
    </rPh>
    <rPh sb="7" eb="8">
      <t>ダイ</t>
    </rPh>
    <rPh sb="8" eb="10">
      <t>イチイ</t>
    </rPh>
    <rPh sb="12" eb="14">
      <t>キニュウ</t>
    </rPh>
    <phoneticPr fontId="8"/>
  </si>
  <si>
    <t>注3）　処理月の翌月20日までに提出。</t>
    <rPh sb="4" eb="6">
      <t>ショリ</t>
    </rPh>
    <rPh sb="6" eb="7">
      <t>ヅキ</t>
    </rPh>
    <rPh sb="8" eb="10">
      <t>ヨクゲツ</t>
    </rPh>
    <rPh sb="12" eb="13">
      <t>ニチ</t>
    </rPh>
    <rPh sb="16" eb="18">
      <t>テイシュツ</t>
    </rPh>
    <phoneticPr fontId="8"/>
  </si>
  <si>
    <t>注4）　道庁へ「加工原料乳数量等報告書」の提出も必ず実施。</t>
    <rPh sb="0" eb="1">
      <t>チュウ</t>
    </rPh>
    <rPh sb="4" eb="6">
      <t>ドウチョウ</t>
    </rPh>
    <rPh sb="8" eb="10">
      <t>カコウ</t>
    </rPh>
    <rPh sb="10" eb="12">
      <t>ゲンリョウ</t>
    </rPh>
    <rPh sb="12" eb="13">
      <t>ニュウ</t>
    </rPh>
    <rPh sb="13" eb="15">
      <t>スウリョウ</t>
    </rPh>
    <rPh sb="15" eb="16">
      <t>ナド</t>
    </rPh>
    <rPh sb="16" eb="19">
      <t>ホウコクショ</t>
    </rPh>
    <rPh sb="21" eb="23">
      <t>テイシュツ</t>
    </rPh>
    <rPh sb="24" eb="25">
      <t>カナラ</t>
    </rPh>
    <rPh sb="26" eb="28">
      <t>ジッシ</t>
    </rPh>
    <phoneticPr fontId="8"/>
  </si>
  <si>
    <t>ＮＥＷ2011年月報4月から.xls の互換性レポート</t>
  </si>
  <si>
    <t>2011/5/7 4:22 に実行</t>
  </si>
  <si>
    <t>このブックで使用されている次の機能は、以前のバージョンの Excel ではサポートされていません。このブックを以前のバージョンの Excel で開くか、以前のファイル形式で保存すると、それらの機能が失われるか、正常に実行されなくなる可能性があります。</t>
  </si>
  <si>
    <t>再現性の低下</t>
  </si>
  <si>
    <t>出現数</t>
  </si>
  <si>
    <t>バージョン</t>
  </si>
  <si>
    <t>選択したファイル形式でサポートされていない書式が、このブック内の一部のセルまたはスタイルに設定されています。このような書式は、選択したファイル形式で使用できる最も近い書式に変換されます。</t>
  </si>
  <si>
    <t>Excel 97-2003</t>
  </si>
  <si>
    <t>乳製品等向け</t>
    <rPh sb="0" eb="3">
      <t>ニュウセイヒン</t>
    </rPh>
    <rPh sb="3" eb="4">
      <t>トウ</t>
    </rPh>
    <phoneticPr fontId="3"/>
  </si>
  <si>
    <t>チーズ向け</t>
    <rPh sb="3" eb="4">
      <t>ム</t>
    </rPh>
    <phoneticPr fontId="3"/>
  </si>
  <si>
    <t>脱脂粉乳・バター等向け</t>
    <rPh sb="0" eb="2">
      <t>ダッシ</t>
    </rPh>
    <rPh sb="2" eb="4">
      <t>フンニュウ</t>
    </rPh>
    <rPh sb="8" eb="9">
      <t>トウ</t>
    </rPh>
    <rPh sb="9" eb="10">
      <t>ムケ</t>
    </rPh>
    <phoneticPr fontId="3"/>
  </si>
  <si>
    <t>チーズ(ハード)</t>
    <phoneticPr fontId="3"/>
  </si>
  <si>
    <t>チーズ(ソフト)</t>
    <phoneticPr fontId="3"/>
  </si>
  <si>
    <t>学校給食用牛乳</t>
    <rPh sb="0" eb="2">
      <t>ガッコウ</t>
    </rPh>
    <rPh sb="2" eb="4">
      <t>キュウショク</t>
    </rPh>
    <rPh sb="4" eb="5">
      <t>ヨウ</t>
    </rPh>
    <rPh sb="5" eb="7">
      <t>ギュウニュウ</t>
    </rPh>
    <phoneticPr fontId="3"/>
  </si>
  <si>
    <t>脂肪調整　　　部分脱脂乳　　生産量</t>
    <rPh sb="14" eb="16">
      <t>セイサン</t>
    </rPh>
    <rPh sb="16" eb="17">
      <t>リョウ</t>
    </rPh>
    <phoneticPr fontId="3"/>
  </si>
  <si>
    <t>加工原料乳向け</t>
    <rPh sb="0" eb="2">
      <t>カコウ</t>
    </rPh>
    <rPh sb="2" eb="5">
      <t>ゲンリョウニュウ</t>
    </rPh>
    <rPh sb="5" eb="6">
      <t>ムケ</t>
    </rPh>
    <phoneticPr fontId="3"/>
  </si>
  <si>
    <t>脱脂粉乳・バター等向け</t>
    <rPh sb="0" eb="2">
      <t>ダッシ</t>
    </rPh>
    <rPh sb="2" eb="4">
      <t>フンニュウ</t>
    </rPh>
    <rPh sb="8" eb="9">
      <t>トウ</t>
    </rPh>
    <rPh sb="9" eb="10">
      <t>ム</t>
    </rPh>
    <phoneticPr fontId="3"/>
  </si>
  <si>
    <t>ナチュラルチーズ（ソフト）仕向量</t>
    <phoneticPr fontId="3"/>
  </si>
  <si>
    <t>ナチュラルチーズ（ソフト）仕向量</t>
    <rPh sb="13" eb="15">
      <t>シムケ</t>
    </rPh>
    <rPh sb="15" eb="16">
      <t>リョウ</t>
    </rPh>
    <phoneticPr fontId="3"/>
  </si>
  <si>
    <t>フロマージュブラン</t>
  </si>
  <si>
    <t>パスタフィラータ</t>
  </si>
  <si>
    <t>特定乳製品仕向量</t>
    <phoneticPr fontId="3"/>
  </si>
  <si>
    <t>脱脂粉乳・バター等仕向量</t>
    <rPh sb="0" eb="2">
      <t>ダッシ</t>
    </rPh>
    <rPh sb="2" eb="4">
      <t>フンニュウ</t>
    </rPh>
    <rPh sb="8" eb="9">
      <t>トウ</t>
    </rPh>
    <rPh sb="9" eb="11">
      <t>シムケ</t>
    </rPh>
    <rPh sb="11" eb="12">
      <t>リョウ</t>
    </rPh>
    <phoneticPr fontId="3"/>
  </si>
  <si>
    <t>特定乳製品仕向量</t>
    <phoneticPr fontId="3"/>
  </si>
  <si>
    <t>生乳直接
配乳数量</t>
    <phoneticPr fontId="3"/>
  </si>
  <si>
    <t>脱脂粉乳・バター等向け</t>
    <rPh sb="0" eb="2">
      <t>ダッシ</t>
    </rPh>
    <rPh sb="2" eb="4">
      <t>フンニュウ</t>
    </rPh>
    <rPh sb="8" eb="9">
      <t>トウ</t>
    </rPh>
    <rPh sb="9" eb="10">
      <t>ムケ</t>
    </rPh>
    <phoneticPr fontId="3"/>
  </si>
  <si>
    <t>成分調整
牛乳</t>
    <rPh sb="0" eb="2">
      <t>セイブン</t>
    </rPh>
    <rPh sb="2" eb="4">
      <t>チョウセイ</t>
    </rPh>
    <rPh sb="5" eb="7">
      <t>ギュウニュウ</t>
    </rPh>
    <phoneticPr fontId="3"/>
  </si>
  <si>
    <t>加工原料乳数量等報告書</t>
    <rPh sb="0" eb="2">
      <t>カコウ</t>
    </rPh>
    <rPh sb="2" eb="5">
      <t>ゲンリョウニュウ</t>
    </rPh>
    <rPh sb="5" eb="7">
      <t>スウリョウ</t>
    </rPh>
    <rPh sb="7" eb="11">
      <t>トウホウコクショ</t>
    </rPh>
    <phoneticPr fontId="3"/>
  </si>
  <si>
    <t>チーズ向け（ソフト）</t>
    <rPh sb="3" eb="4">
      <t>ム</t>
    </rPh>
    <phoneticPr fontId="16"/>
  </si>
  <si>
    <t>チーズ向け(ハード)</t>
    <rPh sb="3" eb="4">
      <t>ム</t>
    </rPh>
    <phoneticPr fontId="16"/>
  </si>
  <si>
    <t>その他
（ハード）</t>
    <rPh sb="2" eb="3">
      <t>タ</t>
    </rPh>
    <phoneticPr fontId="3"/>
  </si>
  <si>
    <t>加工原料乳数量等内訳報告書</t>
    <rPh sb="0" eb="2">
      <t>カコウ</t>
    </rPh>
    <rPh sb="2" eb="5">
      <t>ゲンリョウニュウ</t>
    </rPh>
    <rPh sb="5" eb="7">
      <t>スウリョウ</t>
    </rPh>
    <rPh sb="7" eb="8">
      <t>ナド</t>
    </rPh>
    <rPh sb="8" eb="10">
      <t>ウチワケ</t>
    </rPh>
    <rPh sb="10" eb="12">
      <t>ホウコク</t>
    </rPh>
    <rPh sb="12" eb="13">
      <t>ショ</t>
    </rPh>
    <phoneticPr fontId="3"/>
  </si>
  <si>
    <t>分離まわし
仕向け</t>
    <rPh sb="6" eb="8">
      <t>シム</t>
    </rPh>
    <phoneticPr fontId="3"/>
  </si>
  <si>
    <t>飲用牛乳等向け</t>
    <rPh sb="0" eb="2">
      <t>インヨウ</t>
    </rPh>
    <rPh sb="2" eb="4">
      <t>ギュウニュウ</t>
    </rPh>
    <rPh sb="4" eb="5">
      <t>トウ</t>
    </rPh>
    <phoneticPr fontId="3"/>
  </si>
  <si>
    <t>チーズ向け</t>
    <phoneticPr fontId="3"/>
  </si>
  <si>
    <t>第３表　　生乳用途別買入数量表</t>
    <rPh sb="0" eb="1">
      <t>ダイ</t>
    </rPh>
    <rPh sb="2" eb="3">
      <t>ヒョウ</t>
    </rPh>
    <rPh sb="12" eb="14">
      <t>スウリョウ</t>
    </rPh>
    <rPh sb="14" eb="15">
      <t>オモテ</t>
    </rPh>
    <phoneticPr fontId="3"/>
  </si>
  <si>
    <t>（G）</t>
  </si>
  <si>
    <t>（K）</t>
  </si>
  <si>
    <t>（O）</t>
  </si>
  <si>
    <t>（H1）</t>
  </si>
  <si>
    <t>（L1）</t>
  </si>
  <si>
    <t>（P1）</t>
  </si>
  <si>
    <t>（H2）</t>
  </si>
  <si>
    <t>（L2）</t>
  </si>
  <si>
    <t>（P2）</t>
  </si>
  <si>
    <t>（R）</t>
  </si>
  <si>
    <t>（T）－（U）</t>
  </si>
  <si>
    <t>（V）＝（S）+（T）－（U）</t>
  </si>
  <si>
    <t>（Ｅ２）</t>
  </si>
  <si>
    <t>（Ｅ３）</t>
  </si>
  <si>
    <t>（Ｅ４）</t>
  </si>
  <si>
    <t>（Ｅ５）</t>
  </si>
  <si>
    <t>（Ｅ６）</t>
  </si>
  <si>
    <t>（Ｅ７）</t>
  </si>
  <si>
    <t>（Ｅ８）</t>
    <phoneticPr fontId="3"/>
  </si>
  <si>
    <t>（Ｅ９）</t>
    <phoneticPr fontId="3"/>
  </si>
  <si>
    <t>（Ｅ１０）</t>
  </si>
  <si>
    <t>（Ｅ１１）</t>
  </si>
  <si>
    <t>（Ｅ１２）</t>
  </si>
  <si>
    <t>（Ｅ１３）</t>
  </si>
  <si>
    <t>（Ｅ１４）</t>
  </si>
  <si>
    <t>（Ｅ１５）</t>
  </si>
  <si>
    <t>（Ｅ１６）</t>
  </si>
  <si>
    <t>（Ｅ１７）</t>
  </si>
  <si>
    <t>（Ｅ１８）</t>
  </si>
  <si>
    <t>（Ｅ１９）</t>
  </si>
  <si>
    <t>（Ｅ２０）</t>
  </si>
  <si>
    <t>（Ｅ２１）</t>
  </si>
  <si>
    <t>（Ｅ２２）</t>
    <phoneticPr fontId="3"/>
  </si>
  <si>
    <t>（Ｅ２３）</t>
    <phoneticPr fontId="3"/>
  </si>
  <si>
    <t>（Ｍ２）</t>
  </si>
  <si>
    <t>（Ｍ３）</t>
  </si>
  <si>
    <t>（Ｍ４）</t>
  </si>
  <si>
    <t>（Ｍ５）</t>
  </si>
  <si>
    <t>（Ｍ６）</t>
  </si>
  <si>
    <t>（Ｍ７）</t>
  </si>
  <si>
    <t>（Ｍ８）</t>
  </si>
  <si>
    <t>（Ｍ９）</t>
    <phoneticPr fontId="3"/>
  </si>
  <si>
    <t>（Ｍ１０）</t>
  </si>
  <si>
    <t>（Ｍ１１）</t>
  </si>
  <si>
    <t>（Ｍ１２）</t>
  </si>
  <si>
    <t>（Ｍ１３）</t>
  </si>
  <si>
    <t>（Ｍ１４）</t>
  </si>
  <si>
    <t>（Ｍ１５）</t>
  </si>
  <si>
    <t>（Ｍ１６）</t>
  </si>
  <si>
    <t>（Ｍ１７）</t>
  </si>
  <si>
    <t>（Ｍ１８）</t>
  </si>
  <si>
    <t>（Ｍ１９）</t>
  </si>
  <si>
    <t>（Ｍ２０）</t>
  </si>
  <si>
    <t>（Ｍ２１）</t>
  </si>
  <si>
    <t>（Ｍ２２）</t>
  </si>
  <si>
    <t>（Ｍ２３）</t>
    <phoneticPr fontId="3"/>
  </si>
  <si>
    <t>（Ｔ１）</t>
    <phoneticPr fontId="3"/>
  </si>
  <si>
    <t>（Ｔ２）</t>
  </si>
  <si>
    <t>（Ｔ３）</t>
  </si>
  <si>
    <t>（Ｔ４）</t>
  </si>
  <si>
    <t>（Ｔ５）</t>
  </si>
  <si>
    <t>（Ｔ６）</t>
  </si>
  <si>
    <t>（Ｔ７）</t>
  </si>
  <si>
    <t>平均</t>
    <rPh sb="0" eb="2">
      <t>ヘイキン</t>
    </rPh>
    <phoneticPr fontId="3"/>
  </si>
  <si>
    <t>ナチュラルチーズ（ソフト）仕向量</t>
    <rPh sb="13" eb="16">
      <t>シムケリョウ</t>
    </rPh>
    <phoneticPr fontId="3"/>
  </si>
  <si>
    <t>脱脂粉乳・バター等向</t>
    <rPh sb="0" eb="2">
      <t>ダッシ</t>
    </rPh>
    <rPh sb="2" eb="4">
      <t>フンニュウ</t>
    </rPh>
    <rPh sb="8" eb="9">
      <t>トウ</t>
    </rPh>
    <rPh sb="9" eb="10">
      <t>ム</t>
    </rPh>
    <phoneticPr fontId="3"/>
  </si>
  <si>
    <t>②チーズ原料乳向</t>
    <rPh sb="4" eb="7">
      <t>ゲンリョウニュウ</t>
    </rPh>
    <phoneticPr fontId="3"/>
  </si>
  <si>
    <t>①脱脂粉乳・バター等向</t>
    <phoneticPr fontId="3"/>
  </si>
  <si>
    <t>チーズ原料乳向</t>
    <rPh sb="3" eb="6">
      <t>ゲンリョウニュウ</t>
    </rPh>
    <rPh sb="6" eb="7">
      <t>ム</t>
    </rPh>
    <phoneticPr fontId="3"/>
  </si>
  <si>
    <t>（U)</t>
    <phoneticPr fontId="3"/>
  </si>
  <si>
    <t>（T)</t>
    <phoneticPr fontId="3"/>
  </si>
  <si>
    <t>（S）＝（N）-（R）</t>
    <phoneticPr fontId="3"/>
  </si>
  <si>
    <t>（P3）</t>
    <phoneticPr fontId="3"/>
  </si>
  <si>
    <t>（L3）</t>
    <phoneticPr fontId="3"/>
  </si>
  <si>
    <t>（H3）</t>
    <phoneticPr fontId="3"/>
  </si>
  <si>
    <t>　</t>
    <phoneticPr fontId="3"/>
  </si>
  <si>
    <t>搬</t>
    <phoneticPr fontId="3"/>
  </si>
  <si>
    <t>の</t>
    <phoneticPr fontId="3"/>
  </si>
  <si>
    <t>　</t>
    <phoneticPr fontId="3"/>
  </si>
  <si>
    <t xml:space="preserve"> </t>
    <phoneticPr fontId="3"/>
  </si>
  <si>
    <t>　</t>
    <phoneticPr fontId="3"/>
  </si>
  <si>
    <t>　</t>
    <phoneticPr fontId="3"/>
  </si>
  <si>
    <t>液状乳製品向け</t>
    <rPh sb="0" eb="2">
      <t>エキジョウ</t>
    </rPh>
    <rPh sb="2" eb="5">
      <t>ニュウセイヒン</t>
    </rPh>
    <rPh sb="5" eb="6">
      <t>ム</t>
    </rPh>
    <phoneticPr fontId="3"/>
  </si>
  <si>
    <t>液状乳製品仕向量</t>
    <rPh sb="0" eb="2">
      <t>エキジョウ</t>
    </rPh>
    <rPh sb="2" eb="5">
      <t>ニュウセイヒン</t>
    </rPh>
    <rPh sb="5" eb="7">
      <t>シム</t>
    </rPh>
    <rPh sb="7" eb="8">
      <t>リョウ</t>
    </rPh>
    <phoneticPr fontId="3"/>
  </si>
  <si>
    <t>（Ｆ）</t>
    <phoneticPr fontId="3"/>
  </si>
  <si>
    <t>（Ｇ）</t>
    <phoneticPr fontId="3"/>
  </si>
  <si>
    <t>（Ｈ１）</t>
    <phoneticPr fontId="3"/>
  </si>
  <si>
    <t>（Ｈ２）</t>
    <phoneticPr fontId="3"/>
  </si>
  <si>
    <t>（Ｈ３）</t>
  </si>
  <si>
    <t>（Ｈ４）</t>
  </si>
  <si>
    <t>２　１により数量を算出した結果、分離分の合計数量又は脂肪率調整分の合計数量がそれぞれ分離まわし生乳総量の１／２の数量又は脂肪率調整相当生乳の１／２の数量と合致しない場合は、</t>
    <rPh sb="6" eb="8">
      <t>スウリョウ</t>
    </rPh>
    <rPh sb="9" eb="11">
      <t>サンシュツ</t>
    </rPh>
    <rPh sb="13" eb="15">
      <t>ケッカ</t>
    </rPh>
    <rPh sb="16" eb="18">
      <t>ブンリ</t>
    </rPh>
    <rPh sb="18" eb="19">
      <t>ブン</t>
    </rPh>
    <rPh sb="20" eb="22">
      <t>ゴウケイ</t>
    </rPh>
    <rPh sb="22" eb="24">
      <t>スウリョウ</t>
    </rPh>
    <rPh sb="24" eb="25">
      <t>マタ</t>
    </rPh>
    <rPh sb="26" eb="29">
      <t>シボウリツ</t>
    </rPh>
    <rPh sb="29" eb="31">
      <t>チョウセイ</t>
    </rPh>
    <rPh sb="31" eb="32">
      <t>ブン</t>
    </rPh>
    <rPh sb="33" eb="35">
      <t>ゴウケイ</t>
    </rPh>
    <rPh sb="35" eb="37">
      <t>スウリョウ</t>
    </rPh>
    <rPh sb="42" eb="44">
      <t>ブンリ</t>
    </rPh>
    <rPh sb="47" eb="48">
      <t>セイ</t>
    </rPh>
    <rPh sb="48" eb="49">
      <t>ニュウ</t>
    </rPh>
    <rPh sb="49" eb="51">
      <t>ソウリョウ</t>
    </rPh>
    <rPh sb="56" eb="58">
      <t>スウリョウ</t>
    </rPh>
    <rPh sb="58" eb="59">
      <t>マタ</t>
    </rPh>
    <rPh sb="60" eb="63">
      <t>シボウリツ</t>
    </rPh>
    <rPh sb="63" eb="65">
      <t>チョウセイ</t>
    </rPh>
    <rPh sb="65" eb="67">
      <t>ソウトウ</t>
    </rPh>
    <rPh sb="67" eb="69">
      <t>セイニュウ</t>
    </rPh>
    <rPh sb="74" eb="76">
      <t>スウリョウ</t>
    </rPh>
    <rPh sb="77" eb="79">
      <t>ガッチ</t>
    </rPh>
    <rPh sb="82" eb="84">
      <t>バアイ</t>
    </rPh>
    <phoneticPr fontId="3"/>
  </si>
  <si>
    <t>（Ｎ１）</t>
    <phoneticPr fontId="3"/>
  </si>
  <si>
    <t>（Ｎ２）</t>
    <phoneticPr fontId="3"/>
  </si>
  <si>
    <t>（Ｏ）</t>
    <phoneticPr fontId="3"/>
  </si>
  <si>
    <t>（Ｐ１）</t>
    <phoneticPr fontId="3"/>
  </si>
  <si>
    <t>（Ｐ２）</t>
    <phoneticPr fontId="3"/>
  </si>
  <si>
    <t>（Ｐ３）</t>
  </si>
  <si>
    <t>（Ｐ４）</t>
  </si>
  <si>
    <t>（Ｐ６）</t>
  </si>
  <si>
    <t>（Ｐ７）</t>
  </si>
  <si>
    <t>液状乳製品向け</t>
    <rPh sb="0" eb="2">
      <t>エキジョウ</t>
    </rPh>
    <rPh sb="2" eb="5">
      <t>ニュウセイヒン</t>
    </rPh>
    <rPh sb="5" eb="6">
      <t>ム</t>
    </rPh>
    <phoneticPr fontId="3"/>
  </si>
  <si>
    <t>小計（脱・バター等）</t>
    <rPh sb="0" eb="2">
      <t>ショウケイ</t>
    </rPh>
    <rPh sb="3" eb="4">
      <t>ダツ</t>
    </rPh>
    <rPh sb="8" eb="9">
      <t>トウ</t>
    </rPh>
    <phoneticPr fontId="3"/>
  </si>
  <si>
    <t>小計（ハード）</t>
    <rPh sb="0" eb="1">
      <t>ショウ</t>
    </rPh>
    <rPh sb="1" eb="2">
      <t>ケイ</t>
    </rPh>
    <phoneticPr fontId="3"/>
  </si>
  <si>
    <t>小計(チーズ)</t>
    <phoneticPr fontId="16"/>
  </si>
  <si>
    <t>小計（液状）</t>
    <rPh sb="3" eb="5">
      <t>エキジョウ</t>
    </rPh>
    <phoneticPr fontId="3"/>
  </si>
  <si>
    <t>加工原料乳計</t>
    <rPh sb="0" eb="2">
      <t>カコウ</t>
    </rPh>
    <rPh sb="2" eb="4">
      <t>ゲンリョウ</t>
    </rPh>
    <rPh sb="4" eb="5">
      <t>ニュウ</t>
    </rPh>
    <phoneticPr fontId="3"/>
  </si>
  <si>
    <t>業務用</t>
    <rPh sb="0" eb="3">
      <t>ギョウムヨウ</t>
    </rPh>
    <phoneticPr fontId="3"/>
  </si>
  <si>
    <t>バラ</t>
    <phoneticPr fontId="3"/>
  </si>
  <si>
    <t>その他</t>
    <rPh sb="2" eb="3">
      <t>タ</t>
    </rPh>
    <phoneticPr fontId="3"/>
  </si>
  <si>
    <t>家庭用</t>
    <rPh sb="0" eb="3">
      <t>カテイヨウ</t>
    </rPh>
    <phoneticPr fontId="3"/>
  </si>
  <si>
    <t>クリーム（　　％）</t>
    <phoneticPr fontId="3"/>
  </si>
  <si>
    <t>クリームチーズ</t>
    <phoneticPr fontId="16"/>
  </si>
  <si>
    <t>うち一般</t>
    <rPh sb="2" eb="4">
      <t>イッパン</t>
    </rPh>
    <phoneticPr fontId="3"/>
  </si>
  <si>
    <t>うち入札</t>
    <rPh sb="2" eb="4">
      <t>ニュウサツ</t>
    </rPh>
    <phoneticPr fontId="3"/>
  </si>
  <si>
    <t>ハード</t>
    <phoneticPr fontId="3"/>
  </si>
  <si>
    <t>ソフト</t>
    <phoneticPr fontId="3"/>
  </si>
  <si>
    <t>小計（チーズ向け）</t>
    <rPh sb="0" eb="2">
      <t>ショウケイ</t>
    </rPh>
    <rPh sb="6" eb="7">
      <t>ム</t>
    </rPh>
    <phoneticPr fontId="3"/>
  </si>
  <si>
    <t>小計
（加工原料乳）</t>
    <rPh sb="0" eb="2">
      <t>ショウケイ</t>
    </rPh>
    <rPh sb="4" eb="6">
      <t>カコウ</t>
    </rPh>
    <rPh sb="6" eb="8">
      <t>ゲンリョウ</t>
    </rPh>
    <rPh sb="8" eb="9">
      <t>ニュウ</t>
    </rPh>
    <phoneticPr fontId="3"/>
  </si>
  <si>
    <t>クリーム向け</t>
    <rPh sb="4" eb="5">
      <t>ム</t>
    </rPh>
    <phoneticPr fontId="3"/>
  </si>
  <si>
    <t>脱脂濃縮乳向け</t>
    <rPh sb="0" eb="2">
      <t>ダッシ</t>
    </rPh>
    <rPh sb="2" eb="5">
      <t>ノウシュクニュウ</t>
    </rPh>
    <rPh sb="5" eb="6">
      <t>ム</t>
    </rPh>
    <phoneticPr fontId="3"/>
  </si>
  <si>
    <t>濃縮乳向け</t>
    <rPh sb="0" eb="3">
      <t>ノウシュクニュウ</t>
    </rPh>
    <rPh sb="3" eb="4">
      <t>ム</t>
    </rPh>
    <phoneticPr fontId="3"/>
  </si>
  <si>
    <t>小計（液状乳製品向け</t>
    <rPh sb="0" eb="2">
      <t>ショウケイ</t>
    </rPh>
    <rPh sb="3" eb="5">
      <t>エキジョウ</t>
    </rPh>
    <rPh sb="5" eb="8">
      <t>ニュウセイヒン</t>
    </rPh>
    <rPh sb="8" eb="9">
      <t>ム</t>
    </rPh>
    <phoneticPr fontId="3"/>
  </si>
  <si>
    <t>液状乳製品向け</t>
    <rPh sb="0" eb="2">
      <t>エキジョウ</t>
    </rPh>
    <rPh sb="2" eb="5">
      <t>ニュウセイヒン</t>
    </rPh>
    <rPh sb="5" eb="6">
      <t>ム</t>
    </rPh>
    <phoneticPr fontId="3"/>
  </si>
  <si>
    <t>平均（チーズ向け）</t>
    <rPh sb="0" eb="2">
      <t>ヘイキン</t>
    </rPh>
    <rPh sb="6" eb="7">
      <t>ム</t>
    </rPh>
    <phoneticPr fontId="3"/>
  </si>
  <si>
    <t>平均（液状乳製品向け</t>
    <rPh sb="0" eb="2">
      <t>ヘイキン</t>
    </rPh>
    <rPh sb="3" eb="5">
      <t>エキジョウ</t>
    </rPh>
    <rPh sb="5" eb="8">
      <t>ニュウセイヒン</t>
    </rPh>
    <rPh sb="8" eb="9">
      <t>ム</t>
    </rPh>
    <phoneticPr fontId="3"/>
  </si>
  <si>
    <t>平均
（加工原料乳）</t>
    <rPh sb="0" eb="2">
      <t>ヘイキン</t>
    </rPh>
    <rPh sb="4" eb="6">
      <t>カコウ</t>
    </rPh>
    <rPh sb="6" eb="8">
      <t>ゲンリョウ</t>
    </rPh>
    <rPh sb="8" eb="9">
      <t>ニュウ</t>
    </rPh>
    <phoneticPr fontId="3"/>
  </si>
  <si>
    <t>脱・バター等向け</t>
    <rPh sb="0" eb="1">
      <t>ダツ</t>
    </rPh>
    <rPh sb="5" eb="6">
      <t>トウ</t>
    </rPh>
    <phoneticPr fontId="3"/>
  </si>
  <si>
    <t>液状乳製品向け生乳</t>
    <rPh sb="0" eb="2">
      <t>エキジョウ</t>
    </rPh>
    <rPh sb="2" eb="5">
      <t>ニュウセイヒン</t>
    </rPh>
    <rPh sb="5" eb="6">
      <t>ム</t>
    </rPh>
    <rPh sb="7" eb="9">
      <t>セイニュウ</t>
    </rPh>
    <phoneticPr fontId="3"/>
  </si>
  <si>
    <t>クリーム向け生乳</t>
    <rPh sb="4" eb="5">
      <t>ム</t>
    </rPh>
    <rPh sb="6" eb="7">
      <t>セイ</t>
    </rPh>
    <rPh sb="7" eb="8">
      <t>ニュウ</t>
    </rPh>
    <phoneticPr fontId="3"/>
  </si>
  <si>
    <t>濃縮乳向け生乳</t>
    <rPh sb="0" eb="3">
      <t>ノウシュクニュウ</t>
    </rPh>
    <rPh sb="3" eb="4">
      <t>ム</t>
    </rPh>
    <rPh sb="5" eb="6">
      <t>セイ</t>
    </rPh>
    <rPh sb="6" eb="7">
      <t>ニュウ</t>
    </rPh>
    <phoneticPr fontId="3"/>
  </si>
  <si>
    <t>脱脂濃縮乳向け生乳</t>
    <rPh sb="0" eb="2">
      <t>ダッシ</t>
    </rPh>
    <rPh sb="2" eb="5">
      <t>ノウシュクニュウ</t>
    </rPh>
    <rPh sb="5" eb="6">
      <t>ム</t>
    </rPh>
    <rPh sb="7" eb="8">
      <t>セイ</t>
    </rPh>
    <rPh sb="8" eb="9">
      <t>ニュウ</t>
    </rPh>
    <phoneticPr fontId="3"/>
  </si>
  <si>
    <t>（H4）</t>
    <phoneticPr fontId="3"/>
  </si>
  <si>
    <t>（L4）</t>
    <phoneticPr fontId="3"/>
  </si>
  <si>
    <t>（H5）</t>
    <phoneticPr fontId="3"/>
  </si>
  <si>
    <t>（L5）</t>
    <phoneticPr fontId="3"/>
  </si>
  <si>
    <t>（P4）</t>
    <phoneticPr fontId="3"/>
  </si>
  <si>
    <t>（P5）</t>
    <phoneticPr fontId="3"/>
  </si>
  <si>
    <t>（P6）</t>
    <phoneticPr fontId="3"/>
  </si>
  <si>
    <t>加工原料乳合計（①＋②＋③）</t>
    <rPh sb="0" eb="2">
      <t>カコウ</t>
    </rPh>
    <rPh sb="2" eb="4">
      <t>ゲンリョウ</t>
    </rPh>
    <rPh sb="4" eb="5">
      <t>チチ</t>
    </rPh>
    <rPh sb="5" eb="7">
      <t>ゴウケイ</t>
    </rPh>
    <phoneticPr fontId="3"/>
  </si>
  <si>
    <t>ｸﾘｰﾑ等向</t>
    <rPh sb="4" eb="5">
      <t>トウ</t>
    </rPh>
    <rPh sb="5" eb="6">
      <t>ム</t>
    </rPh>
    <phoneticPr fontId="3"/>
  </si>
  <si>
    <r>
      <t xml:space="preserve">（クリーム </t>
    </r>
    <r>
      <rPr>
        <sz val="11"/>
        <rFont val="ＭＳ Ｐゴシック"/>
        <family val="3"/>
        <charset val="128"/>
      </rPr>
      <t>）</t>
    </r>
    <phoneticPr fontId="3"/>
  </si>
  <si>
    <t>（クリーム）</t>
    <phoneticPr fontId="3"/>
  </si>
  <si>
    <t>③クリーム等向</t>
    <rPh sb="5" eb="6">
      <t>トウ</t>
    </rPh>
    <rPh sb="6" eb="7">
      <t>ム</t>
    </rPh>
    <phoneticPr fontId="3"/>
  </si>
  <si>
    <t>ハード</t>
    <phoneticPr fontId="3"/>
  </si>
  <si>
    <t>ソフト</t>
    <phoneticPr fontId="3"/>
  </si>
  <si>
    <t>乳業者間（売）買分</t>
    <rPh sb="0" eb="2">
      <t>ニュウギョウ</t>
    </rPh>
    <rPh sb="2" eb="3">
      <t>シャ</t>
    </rPh>
    <rPh sb="3" eb="4">
      <t>カン</t>
    </rPh>
    <rPh sb="5" eb="6">
      <t>バイ</t>
    </rPh>
    <rPh sb="7" eb="8">
      <t>バイ</t>
    </rPh>
    <rPh sb="8" eb="9">
      <t>ブン</t>
    </rPh>
    <phoneticPr fontId="3"/>
  </si>
  <si>
    <t>生　　　　　　乳</t>
    <rPh sb="0" eb="1">
      <t>セイ</t>
    </rPh>
    <rPh sb="7" eb="8">
      <t>ニュウ</t>
    </rPh>
    <phoneticPr fontId="3"/>
  </si>
  <si>
    <t>翌月繰越生乳量</t>
    <rPh sb="0" eb="2">
      <t>ヨクゲツ</t>
    </rPh>
    <rPh sb="2" eb="4">
      <t>クリコシ</t>
    </rPh>
    <rPh sb="4" eb="5">
      <t>セイ</t>
    </rPh>
    <rPh sb="5" eb="6">
      <t>ニュウ</t>
    </rPh>
    <rPh sb="6" eb="7">
      <t>リョウ</t>
    </rPh>
    <phoneticPr fontId="3"/>
  </si>
  <si>
    <t>クリームチーズ</t>
    <phoneticPr fontId="16"/>
  </si>
  <si>
    <t>　　特定乳製品向け以外で数量が最大となっている品目で調整を行う。なお、特定乳製品向けのみを製造している場合はその中で数量が最大となっている品目で調整を行う。</t>
    <rPh sb="35" eb="37">
      <t>トクテイ</t>
    </rPh>
    <rPh sb="37" eb="40">
      <t>ニュウセイヒン</t>
    </rPh>
    <rPh sb="40" eb="41">
      <t>ム</t>
    </rPh>
    <rPh sb="45" eb="47">
      <t>セイゾウ</t>
    </rPh>
    <rPh sb="51" eb="53">
      <t>バアイ</t>
    </rPh>
    <rPh sb="56" eb="57">
      <t>ナカ</t>
    </rPh>
    <phoneticPr fontId="3"/>
  </si>
  <si>
    <t>クリーム
チーズ</t>
    <phoneticPr fontId="3"/>
  </si>
  <si>
    <t>　（本表の自動計算では、特定乳製品の有無に関わらず、数量が最大となっている品目で調整。特定乳製品向け以外の製造がある場合は、用途別処理量の欄を手入力により調整する）</t>
    <rPh sb="2" eb="3">
      <t>ホン</t>
    </rPh>
    <rPh sb="3" eb="4">
      <t>オモテ</t>
    </rPh>
    <rPh sb="5" eb="7">
      <t>ジドウ</t>
    </rPh>
    <rPh sb="7" eb="9">
      <t>ケイサン</t>
    </rPh>
    <rPh sb="12" eb="14">
      <t>トクテイ</t>
    </rPh>
    <rPh sb="14" eb="17">
      <t>ニュウセイヒン</t>
    </rPh>
    <rPh sb="18" eb="20">
      <t>ウム</t>
    </rPh>
    <rPh sb="21" eb="22">
      <t>カカ</t>
    </rPh>
    <rPh sb="26" eb="28">
      <t>スウリョウ</t>
    </rPh>
    <rPh sb="29" eb="31">
      <t>サイダイ</t>
    </rPh>
    <rPh sb="37" eb="39">
      <t>ヒンモク</t>
    </rPh>
    <rPh sb="40" eb="42">
      <t>チョウセイ</t>
    </rPh>
    <rPh sb="43" eb="45">
      <t>トクテイ</t>
    </rPh>
    <rPh sb="45" eb="48">
      <t>ニュウセイヒン</t>
    </rPh>
    <rPh sb="48" eb="49">
      <t>ム</t>
    </rPh>
    <rPh sb="50" eb="52">
      <t>イガイ</t>
    </rPh>
    <rPh sb="53" eb="55">
      <t>セイゾウ</t>
    </rPh>
    <rPh sb="58" eb="60">
      <t>バアイ</t>
    </rPh>
    <rPh sb="62" eb="64">
      <t>ヨウト</t>
    </rPh>
    <phoneticPr fontId="3"/>
  </si>
  <si>
    <t>　　製造特定生乳</t>
    <rPh sb="2" eb="4">
      <t>セイゾウ</t>
    </rPh>
    <rPh sb="4" eb="6">
      <t>トクテイ</t>
    </rPh>
    <rPh sb="6" eb="8">
      <t>セイニュウ</t>
    </rPh>
    <phoneticPr fontId="3"/>
  </si>
  <si>
    <t>他乳業工場から搬入した液状乳製品</t>
    <rPh sb="0" eb="1">
      <t>ホカ</t>
    </rPh>
    <rPh sb="1" eb="3">
      <t>ニュウギョウ</t>
    </rPh>
    <rPh sb="3" eb="5">
      <t>コウジョウ</t>
    </rPh>
    <rPh sb="7" eb="9">
      <t>ハンニュウ</t>
    </rPh>
    <rPh sb="11" eb="13">
      <t>エキジョウ</t>
    </rPh>
    <rPh sb="13" eb="16">
      <t>ニュウセイヒン</t>
    </rPh>
    <phoneticPr fontId="3"/>
  </si>
  <si>
    <t>他乳業工場へ搬出した液状乳製品</t>
    <rPh sb="0" eb="1">
      <t>タ</t>
    </rPh>
    <rPh sb="1" eb="3">
      <t>ニュウギョウ</t>
    </rPh>
    <rPh sb="3" eb="5">
      <t>コウジョウ</t>
    </rPh>
    <rPh sb="6" eb="8">
      <t>ハンシュツ</t>
    </rPh>
    <rPh sb="10" eb="12">
      <t>エキジョウ</t>
    </rPh>
    <rPh sb="12" eb="15">
      <t>ニュウセイヒン</t>
    </rPh>
    <phoneticPr fontId="3"/>
  </si>
  <si>
    <t>第１号対象事業者</t>
    <rPh sb="0" eb="1">
      <t>ダイ</t>
    </rPh>
    <rPh sb="2" eb="3">
      <t>ゴウ</t>
    </rPh>
    <rPh sb="3" eb="5">
      <t>タイショウ</t>
    </rPh>
    <rPh sb="5" eb="8">
      <t>ジギョウシャ</t>
    </rPh>
    <phoneticPr fontId="3"/>
  </si>
  <si>
    <t>第１号対象事業者分合計</t>
    <rPh sb="0" eb="1">
      <t>ダイ</t>
    </rPh>
    <rPh sb="2" eb="3">
      <t>ゴウ</t>
    </rPh>
    <rPh sb="3" eb="5">
      <t>タイショウ</t>
    </rPh>
    <rPh sb="5" eb="8">
      <t>ジギョウシャ</t>
    </rPh>
    <rPh sb="8" eb="9">
      <t>ブン</t>
    </rPh>
    <rPh sb="9" eb="11">
      <t>ゴウケイ</t>
    </rPh>
    <phoneticPr fontId="3"/>
  </si>
  <si>
    <t>第２号対象事業者</t>
    <rPh sb="0" eb="1">
      <t>ダイ</t>
    </rPh>
    <rPh sb="2" eb="3">
      <t>ゴウ</t>
    </rPh>
    <rPh sb="3" eb="5">
      <t>タイショウ</t>
    </rPh>
    <rPh sb="5" eb="8">
      <t>ジギョウシャ</t>
    </rPh>
    <phoneticPr fontId="3"/>
  </si>
  <si>
    <t>第２号対象事業者分合計</t>
    <rPh sb="0" eb="1">
      <t>ダイ</t>
    </rPh>
    <rPh sb="2" eb="3">
      <t>ゴウ</t>
    </rPh>
    <rPh sb="3" eb="5">
      <t>タイショウ</t>
    </rPh>
    <rPh sb="5" eb="8">
      <t>ジギョウシャ</t>
    </rPh>
    <rPh sb="8" eb="9">
      <t>ブン</t>
    </rPh>
    <rPh sb="9" eb="11">
      <t>ゴウケイ</t>
    </rPh>
    <phoneticPr fontId="3"/>
  </si>
  <si>
    <t>第３号対象事業者</t>
    <rPh sb="0" eb="1">
      <t>ダイ</t>
    </rPh>
    <rPh sb="2" eb="3">
      <t>ゴウ</t>
    </rPh>
    <rPh sb="3" eb="5">
      <t>タイショウ</t>
    </rPh>
    <rPh sb="5" eb="8">
      <t>ジギョウシャ</t>
    </rPh>
    <phoneticPr fontId="3"/>
  </si>
  <si>
    <t>交付対象事業者分合計</t>
    <rPh sb="0" eb="2">
      <t>コウフ</t>
    </rPh>
    <rPh sb="2" eb="4">
      <t>タイショウ</t>
    </rPh>
    <rPh sb="4" eb="6">
      <t>ジギョウ</t>
    </rPh>
    <rPh sb="6" eb="7">
      <t>シャ</t>
    </rPh>
    <rPh sb="7" eb="8">
      <t>ブン</t>
    </rPh>
    <rPh sb="8" eb="10">
      <t>ゴウケイ</t>
    </rPh>
    <phoneticPr fontId="3"/>
  </si>
  <si>
    <t>(A)</t>
    <phoneticPr fontId="3"/>
  </si>
  <si>
    <t>その他(交付対象事業者以外)分合計</t>
    <rPh sb="2" eb="3">
      <t>タ</t>
    </rPh>
    <rPh sb="4" eb="6">
      <t>コウフ</t>
    </rPh>
    <rPh sb="6" eb="8">
      <t>タイショウ</t>
    </rPh>
    <rPh sb="8" eb="11">
      <t>ジギョウシャ</t>
    </rPh>
    <rPh sb="11" eb="13">
      <t>イガイ</t>
    </rPh>
    <rPh sb="14" eb="15">
      <t>ブン</t>
    </rPh>
    <rPh sb="15" eb="17">
      <t>ゴウケイ</t>
    </rPh>
    <phoneticPr fontId="3"/>
  </si>
  <si>
    <t>(B1)</t>
    <phoneticPr fontId="3"/>
  </si>
  <si>
    <t>(B2)</t>
    <phoneticPr fontId="3"/>
  </si>
  <si>
    <t>(B3)</t>
    <phoneticPr fontId="3"/>
  </si>
  <si>
    <t>(B4)</t>
    <phoneticPr fontId="3"/>
  </si>
  <si>
    <t>(B5)</t>
    <phoneticPr fontId="3"/>
  </si>
  <si>
    <t>(B6)</t>
    <phoneticPr fontId="3"/>
  </si>
  <si>
    <t>(C)</t>
    <phoneticPr fontId="3"/>
  </si>
  <si>
    <t>(D)</t>
    <phoneticPr fontId="3"/>
  </si>
  <si>
    <t>(E1)</t>
    <phoneticPr fontId="3"/>
  </si>
  <si>
    <t>(E2)</t>
    <phoneticPr fontId="3"/>
  </si>
  <si>
    <t>(E3)</t>
    <phoneticPr fontId="3"/>
  </si>
  <si>
    <t>(E4)</t>
    <phoneticPr fontId="3"/>
  </si>
  <si>
    <t>(E5)</t>
    <phoneticPr fontId="3"/>
  </si>
  <si>
    <t>(E6)</t>
    <phoneticPr fontId="3"/>
  </si>
  <si>
    <t>(F)</t>
    <phoneticPr fontId="3"/>
  </si>
  <si>
    <t>搬入分合計</t>
    <rPh sb="0" eb="3">
      <t>ハンニュウブン</t>
    </rPh>
    <rPh sb="3" eb="5">
      <t>ゴウケイ</t>
    </rPh>
    <phoneticPr fontId="3"/>
  </si>
  <si>
    <t>上</t>
    <rPh sb="0" eb="1">
      <t>ウエ</t>
    </rPh>
    <phoneticPr fontId="3"/>
  </si>
  <si>
    <t>内</t>
    <rPh sb="0" eb="1">
      <t>ウチ</t>
    </rPh>
    <phoneticPr fontId="3"/>
  </si>
  <si>
    <t>分　　工　　場</t>
    <rPh sb="0" eb="1">
      <t>ブン</t>
    </rPh>
    <rPh sb="3" eb="4">
      <t>コウ</t>
    </rPh>
    <rPh sb="6" eb="7">
      <t>バ</t>
    </rPh>
    <phoneticPr fontId="3"/>
  </si>
  <si>
    <t>他乳業工場搬出分</t>
    <rPh sb="0" eb="1">
      <t>タ</t>
    </rPh>
    <rPh sb="1" eb="3">
      <t>ニュウギョウ</t>
    </rPh>
    <rPh sb="3" eb="5">
      <t>コウジョウ</t>
    </rPh>
    <rPh sb="5" eb="7">
      <t>ハンシュツ</t>
    </rPh>
    <rPh sb="7" eb="8">
      <t>ブン</t>
    </rPh>
    <phoneticPr fontId="3"/>
  </si>
  <si>
    <t>繰越</t>
    <rPh sb="0" eb="2">
      <t>クリコシ</t>
    </rPh>
    <phoneticPr fontId="3"/>
  </si>
  <si>
    <t>濃縮乳</t>
    <rPh sb="0" eb="1">
      <t>ノウ</t>
    </rPh>
    <rPh sb="1" eb="2">
      <t>シュク</t>
    </rPh>
    <rPh sb="2" eb="3">
      <t>ニュウ</t>
    </rPh>
    <phoneticPr fontId="3"/>
  </si>
  <si>
    <t>繰越増減生乳量</t>
    <rPh sb="0" eb="2">
      <t>クリコシ</t>
    </rPh>
    <rPh sb="2" eb="4">
      <t>ゾウゲン</t>
    </rPh>
    <rPh sb="4" eb="5">
      <t>セイ</t>
    </rPh>
    <rPh sb="5" eb="6">
      <t>ニュウ</t>
    </rPh>
    <rPh sb="6" eb="7">
      <t>リョウ</t>
    </rPh>
    <phoneticPr fontId="3"/>
  </si>
  <si>
    <t>(H6)</t>
    <phoneticPr fontId="3"/>
  </si>
  <si>
    <t>(J)</t>
    <phoneticPr fontId="3"/>
  </si>
  <si>
    <t>(L6)</t>
    <phoneticPr fontId="3"/>
  </si>
  <si>
    <t>(M)</t>
    <phoneticPr fontId="3"/>
  </si>
  <si>
    <t>(N)</t>
    <phoneticPr fontId="3"/>
  </si>
  <si>
    <t>製造特定生乳分</t>
    <rPh sb="0" eb="2">
      <t>セイゾウ</t>
    </rPh>
    <rPh sb="2" eb="4">
      <t>トクテイ</t>
    </rPh>
    <rPh sb="4" eb="6">
      <t>セイニュウ</t>
    </rPh>
    <rPh sb="6" eb="7">
      <t>ブン</t>
    </rPh>
    <phoneticPr fontId="3"/>
  </si>
  <si>
    <t>無脂肪牛乳</t>
    <rPh sb="0" eb="3">
      <t>ムシボウ</t>
    </rPh>
    <rPh sb="3" eb="5">
      <t>ギュウニュウ</t>
    </rPh>
    <phoneticPr fontId="3"/>
  </si>
  <si>
    <t>成分調整牛乳</t>
    <rPh sb="0" eb="2">
      <t>セイブン</t>
    </rPh>
    <rPh sb="2" eb="4">
      <t>チョウセイ</t>
    </rPh>
    <rPh sb="4" eb="6">
      <t>ギュウニュウ</t>
    </rPh>
    <phoneticPr fontId="3"/>
  </si>
  <si>
    <t>低脂肪牛乳</t>
    <rPh sb="0" eb="3">
      <t>テイシボウ</t>
    </rPh>
    <rPh sb="3" eb="5">
      <t>ギュウニュウ</t>
    </rPh>
    <phoneticPr fontId="3"/>
  </si>
  <si>
    <t>低脂肪牛乳</t>
    <rPh sb="0" eb="3">
      <t>テイシボウ</t>
    </rPh>
    <rPh sb="3" eb="5">
      <t>ギュウニュウ</t>
    </rPh>
    <phoneticPr fontId="3"/>
  </si>
  <si>
    <t>（Ｔ８）</t>
    <phoneticPr fontId="3"/>
  </si>
  <si>
    <t>製造特定生乳分</t>
    <rPh sb="0" eb="2">
      <t>セイゾウ</t>
    </rPh>
    <rPh sb="2" eb="4">
      <t>トクテイ</t>
    </rPh>
    <rPh sb="4" eb="6">
      <t>セイニュウ</t>
    </rPh>
    <rPh sb="6" eb="7">
      <t>ブン</t>
    </rPh>
    <phoneticPr fontId="3"/>
  </si>
  <si>
    <t>製造特定生乳以外分</t>
    <rPh sb="0" eb="2">
      <t>セイゾウ</t>
    </rPh>
    <rPh sb="2" eb="4">
      <t>トクテイ</t>
    </rPh>
    <rPh sb="4" eb="6">
      <t>セイニュウ</t>
    </rPh>
    <rPh sb="6" eb="8">
      <t>イガイ</t>
    </rPh>
    <rPh sb="8" eb="9">
      <t>ブン</t>
    </rPh>
    <phoneticPr fontId="3"/>
  </si>
  <si>
    <t>交付対象事業者分</t>
    <rPh sb="0" eb="2">
      <t>コウフ</t>
    </rPh>
    <rPh sb="2" eb="4">
      <t>タイショウ</t>
    </rPh>
    <rPh sb="4" eb="7">
      <t>ジギョウシャ</t>
    </rPh>
    <rPh sb="7" eb="8">
      <t>ブン</t>
    </rPh>
    <phoneticPr fontId="3"/>
  </si>
  <si>
    <t>特定</t>
    <rPh sb="0" eb="2">
      <t>トクテイ</t>
    </rPh>
    <phoneticPr fontId="3"/>
  </si>
  <si>
    <t>小計</t>
    <rPh sb="0" eb="2">
      <t>ショウケイ</t>
    </rPh>
    <phoneticPr fontId="3"/>
  </si>
  <si>
    <t>その他(交付対象事業者以外)分</t>
    <rPh sb="2" eb="3">
      <t>タ</t>
    </rPh>
    <rPh sb="4" eb="6">
      <t>コウフ</t>
    </rPh>
    <rPh sb="6" eb="8">
      <t>タイショウ</t>
    </rPh>
    <rPh sb="8" eb="11">
      <t>ジギョウシャ</t>
    </rPh>
    <rPh sb="11" eb="13">
      <t>イガイ</t>
    </rPh>
    <rPh sb="14" eb="15">
      <t>ブン</t>
    </rPh>
    <phoneticPr fontId="3"/>
  </si>
  <si>
    <t>一般</t>
    <rPh sb="0" eb="2">
      <t>イッパン</t>
    </rPh>
    <phoneticPr fontId="3"/>
  </si>
  <si>
    <t>他の乳業工場分</t>
    <rPh sb="0" eb="1">
      <t>タ</t>
    </rPh>
    <rPh sb="2" eb="4">
      <t>ニュウギョウ</t>
    </rPh>
    <rPh sb="4" eb="6">
      <t>コウジョウ</t>
    </rPh>
    <rPh sb="6" eb="7">
      <t>ブン</t>
    </rPh>
    <phoneticPr fontId="3"/>
  </si>
  <si>
    <t>搬出先乳業工場別搬出生乳数量</t>
    <rPh sb="0" eb="2">
      <t>ハンシュツ</t>
    </rPh>
    <rPh sb="2" eb="3">
      <t>サキ</t>
    </rPh>
    <rPh sb="3" eb="5">
      <t>ニュウギョウ</t>
    </rPh>
    <rPh sb="5" eb="7">
      <t>コウジョウ</t>
    </rPh>
    <rPh sb="7" eb="8">
      <t>ベツ</t>
    </rPh>
    <rPh sb="8" eb="10">
      <t>ハンシュツ</t>
    </rPh>
    <rPh sb="10" eb="12">
      <t>セイニュウ</t>
    </rPh>
    <rPh sb="12" eb="14">
      <t>スウリョウ</t>
    </rPh>
    <phoneticPr fontId="3"/>
  </si>
  <si>
    <t>脱 脂 濃 縮 乳</t>
    <rPh sb="0" eb="1">
      <t>ダツ</t>
    </rPh>
    <rPh sb="2" eb="3">
      <t>アブラ</t>
    </rPh>
    <rPh sb="4" eb="5">
      <t>ノウ</t>
    </rPh>
    <rPh sb="6" eb="7">
      <t>チヂミ</t>
    </rPh>
    <rPh sb="8" eb="9">
      <t>チチ</t>
    </rPh>
    <phoneticPr fontId="3"/>
  </si>
  <si>
    <t>濃    縮    乳</t>
    <rPh sb="0" eb="1">
      <t>ノウ</t>
    </rPh>
    <rPh sb="5" eb="6">
      <t>チヂミ</t>
    </rPh>
    <rPh sb="10" eb="11">
      <t>チチ</t>
    </rPh>
    <phoneticPr fontId="3"/>
  </si>
  <si>
    <t>交付対象事業者名</t>
    <rPh sb="0" eb="2">
      <t>コウフ</t>
    </rPh>
    <rPh sb="2" eb="4">
      <t>タイショウ</t>
    </rPh>
    <rPh sb="4" eb="8">
      <t>ジギョウシャメイ</t>
    </rPh>
    <phoneticPr fontId="3"/>
  </si>
  <si>
    <t>第３号対象事業者分合計</t>
    <rPh sb="0" eb="1">
      <t>ダイ</t>
    </rPh>
    <rPh sb="2" eb="3">
      <t>ゴウ</t>
    </rPh>
    <rPh sb="3" eb="5">
      <t>タイショウ</t>
    </rPh>
    <rPh sb="5" eb="8">
      <t>ジギョウシャ</t>
    </rPh>
    <rPh sb="8" eb="9">
      <t>ブン</t>
    </rPh>
    <rPh sb="9" eb="11">
      <t>ゴウケイ</t>
    </rPh>
    <phoneticPr fontId="3"/>
  </si>
  <si>
    <t>５　備考欄の生クリーム、脱脂濃縮乳及び濃縮乳は、工場編成上の転送入のみでなく、全てのものについて記入すること。</t>
    <rPh sb="2" eb="4">
      <t>ビコウ</t>
    </rPh>
    <rPh sb="4" eb="5">
      <t>ラン</t>
    </rPh>
    <rPh sb="6" eb="7">
      <t>ナマ</t>
    </rPh>
    <rPh sb="12" eb="14">
      <t>ダッシ</t>
    </rPh>
    <rPh sb="14" eb="16">
      <t>ノウシュク</t>
    </rPh>
    <rPh sb="16" eb="17">
      <t>チチ</t>
    </rPh>
    <rPh sb="17" eb="18">
      <t>オヨ</t>
    </rPh>
    <rPh sb="19" eb="21">
      <t>ノウシュク</t>
    </rPh>
    <rPh sb="21" eb="22">
      <t>ニュウ</t>
    </rPh>
    <rPh sb="24" eb="26">
      <t>コウジョウ</t>
    </rPh>
    <rPh sb="26" eb="28">
      <t>ヘンセイ</t>
    </rPh>
    <rPh sb="28" eb="29">
      <t>ジョウ</t>
    </rPh>
    <rPh sb="30" eb="31">
      <t>テン</t>
    </rPh>
    <rPh sb="31" eb="33">
      <t>ソウニュウ</t>
    </rPh>
    <rPh sb="39" eb="40">
      <t>スベ</t>
    </rPh>
    <rPh sb="48" eb="50">
      <t>キニュウ</t>
    </rPh>
    <phoneticPr fontId="3"/>
  </si>
  <si>
    <t>第２号対象事業者</t>
    <rPh sb="0" eb="1">
      <t>ダイ</t>
    </rPh>
    <rPh sb="2" eb="3">
      <t>ゴウ</t>
    </rPh>
    <rPh sb="3" eb="5">
      <t>タイショウ</t>
    </rPh>
    <rPh sb="5" eb="8">
      <t>ジギョウシャ</t>
    </rPh>
    <phoneticPr fontId="3"/>
  </si>
  <si>
    <t>第３号対象事業者</t>
    <rPh sb="0" eb="1">
      <t>ダイ</t>
    </rPh>
    <rPh sb="2" eb="3">
      <t>ゴウ</t>
    </rPh>
    <rPh sb="3" eb="5">
      <t>タイショウ</t>
    </rPh>
    <rPh sb="5" eb="8">
      <t>ジギョウシャ</t>
    </rPh>
    <phoneticPr fontId="3"/>
  </si>
  <si>
    <t>無脂肪牛乳</t>
    <rPh sb="0" eb="3">
      <t>ムシボウ</t>
    </rPh>
    <rPh sb="3" eb="5">
      <t>ギュウニュウ</t>
    </rPh>
    <phoneticPr fontId="3"/>
  </si>
  <si>
    <t>低脂肪牛乳</t>
    <rPh sb="0" eb="3">
      <t>テイシボウ</t>
    </rPh>
    <rPh sb="3" eb="5">
      <t>ギュウニュウ</t>
    </rPh>
    <phoneticPr fontId="3"/>
  </si>
  <si>
    <t>第１号対象事業者一般搬入</t>
    <rPh sb="0" eb="1">
      <t>ダイ</t>
    </rPh>
    <rPh sb="2" eb="3">
      <t>ゴウ</t>
    </rPh>
    <rPh sb="3" eb="5">
      <t>タイショウ</t>
    </rPh>
    <rPh sb="5" eb="8">
      <t>ジギョウシャ</t>
    </rPh>
    <rPh sb="8" eb="10">
      <t>イッパン</t>
    </rPh>
    <rPh sb="10" eb="12">
      <t>ハンニュウ</t>
    </rPh>
    <phoneticPr fontId="3"/>
  </si>
  <si>
    <t>無脂肪牛乳向</t>
    <rPh sb="0" eb="3">
      <t>ムシボウ</t>
    </rPh>
    <rPh sb="3" eb="5">
      <t>ギュウニュウ</t>
    </rPh>
    <rPh sb="5" eb="6">
      <t>ム</t>
    </rPh>
    <phoneticPr fontId="3"/>
  </si>
  <si>
    <t>成分調整牛乳向</t>
    <rPh sb="0" eb="2">
      <t>セイブン</t>
    </rPh>
    <rPh sb="2" eb="4">
      <t>チョウセイ</t>
    </rPh>
    <rPh sb="4" eb="6">
      <t>ギュウニュウ</t>
    </rPh>
    <rPh sb="6" eb="7">
      <t>ム</t>
    </rPh>
    <phoneticPr fontId="3"/>
  </si>
  <si>
    <t>低脂肪牛乳向</t>
    <rPh sb="0" eb="3">
      <t>テイシボウ</t>
    </rPh>
    <rPh sb="3" eb="5">
      <t>ギュウニュウ</t>
    </rPh>
    <rPh sb="5" eb="6">
      <t>ム</t>
    </rPh>
    <phoneticPr fontId="3"/>
  </si>
  <si>
    <t>無脂肪
牛乳</t>
    <rPh sb="0" eb="3">
      <t>ムシボウ</t>
    </rPh>
    <rPh sb="4" eb="6">
      <t>ギュウニュウ</t>
    </rPh>
    <phoneticPr fontId="3"/>
  </si>
  <si>
    <t>低脂肪
牛乳</t>
    <rPh sb="0" eb="3">
      <t>テイシボウ</t>
    </rPh>
    <rPh sb="4" eb="6">
      <t>ギュウニュウ</t>
    </rPh>
    <phoneticPr fontId="3"/>
  </si>
  <si>
    <t>第２号対象事業者一般搬入</t>
    <rPh sb="0" eb="1">
      <t>ダイ</t>
    </rPh>
    <rPh sb="2" eb="3">
      <t>ゴウ</t>
    </rPh>
    <rPh sb="3" eb="5">
      <t>タイショウ</t>
    </rPh>
    <rPh sb="5" eb="8">
      <t>ジギョウシャ</t>
    </rPh>
    <rPh sb="8" eb="10">
      <t>イッパン</t>
    </rPh>
    <rPh sb="10" eb="12">
      <t>ハンニュウ</t>
    </rPh>
    <phoneticPr fontId="3"/>
  </si>
  <si>
    <t>第１号対象事業者への報告数量</t>
    <rPh sb="0" eb="1">
      <t>ダイ</t>
    </rPh>
    <rPh sb="2" eb="3">
      <t>ゴウ</t>
    </rPh>
    <rPh sb="3" eb="5">
      <t>タイショウ</t>
    </rPh>
    <rPh sb="5" eb="8">
      <t>ジギョウシャ</t>
    </rPh>
    <rPh sb="10" eb="12">
      <t>ホウコク</t>
    </rPh>
    <rPh sb="12" eb="14">
      <t>スウリョウ</t>
    </rPh>
    <phoneticPr fontId="3"/>
  </si>
  <si>
    <t>第２号対象事業者への報告数量</t>
    <rPh sb="0" eb="1">
      <t>ダイ</t>
    </rPh>
    <rPh sb="2" eb="3">
      <t>ゴウ</t>
    </rPh>
    <rPh sb="3" eb="5">
      <t>タイショウ</t>
    </rPh>
    <rPh sb="5" eb="8">
      <t>ジギョウシャ</t>
    </rPh>
    <rPh sb="10" eb="12">
      <t>ホウコク</t>
    </rPh>
    <rPh sb="12" eb="14">
      <t>スウリョウ</t>
    </rPh>
    <phoneticPr fontId="3"/>
  </si>
  <si>
    <t>第３号対象事業者への報告数量</t>
    <rPh sb="0" eb="1">
      <t>ダイ</t>
    </rPh>
    <rPh sb="2" eb="3">
      <t>ゴウ</t>
    </rPh>
    <rPh sb="3" eb="5">
      <t>タイショウ</t>
    </rPh>
    <rPh sb="5" eb="8">
      <t>ジギョウシャ</t>
    </rPh>
    <rPh sb="10" eb="12">
      <t>ホウコク</t>
    </rPh>
    <rPh sb="12" eb="14">
      <t>スウリョウ</t>
    </rPh>
    <phoneticPr fontId="3"/>
  </si>
  <si>
    <t>FAX</t>
    <phoneticPr fontId="3"/>
  </si>
  <si>
    <t>E-Mail</t>
    <phoneticPr fontId="3"/>
  </si>
  <si>
    <t>脂肪調整用</t>
    <rPh sb="0" eb="2">
      <t>シボウ</t>
    </rPh>
    <rPh sb="2" eb="4">
      <t>チョウセイ</t>
    </rPh>
    <rPh sb="4" eb="5">
      <t>ヨウ</t>
    </rPh>
    <phoneticPr fontId="3"/>
  </si>
  <si>
    <t>（様式第３号）</t>
    <rPh sb="1" eb="3">
      <t>ヨウシキ</t>
    </rPh>
    <rPh sb="3" eb="4">
      <t>ダイ</t>
    </rPh>
    <rPh sb="5" eb="6">
      <t>ゴウ</t>
    </rPh>
    <phoneticPr fontId="3"/>
  </si>
  <si>
    <t>区分</t>
    <rPh sb="0" eb="2">
      <t>クブン</t>
    </rPh>
    <phoneticPr fontId="3"/>
  </si>
  <si>
    <t>乳業工場</t>
    <rPh sb="0" eb="2">
      <t>ニュウギョウ</t>
    </rPh>
    <rPh sb="2" eb="4">
      <t>コウジョウ</t>
    </rPh>
    <phoneticPr fontId="3"/>
  </si>
  <si>
    <t>番号</t>
    <rPh sb="0" eb="2">
      <t>バンゴウ</t>
    </rPh>
    <phoneticPr fontId="3"/>
  </si>
  <si>
    <t>工場(団体)名</t>
    <rPh sb="0" eb="2">
      <t>コウジョウ</t>
    </rPh>
    <rPh sb="3" eb="5">
      <t>ダンタイ</t>
    </rPh>
    <rPh sb="6" eb="7">
      <t>メイ</t>
    </rPh>
    <phoneticPr fontId="3"/>
  </si>
  <si>
    <t>合計</t>
    <rPh sb="0" eb="1">
      <t>ゴウ</t>
    </rPh>
    <rPh sb="1" eb="2">
      <t>ケイ</t>
    </rPh>
    <phoneticPr fontId="3"/>
  </si>
  <si>
    <t>製造特定生乳分
(脱・バ等向け)</t>
    <rPh sb="0" eb="2">
      <t>セイゾウ</t>
    </rPh>
    <rPh sb="2" eb="4">
      <t>トクテイ</t>
    </rPh>
    <rPh sb="4" eb="6">
      <t>セイニュウ</t>
    </rPh>
    <rPh sb="6" eb="7">
      <t>ブン</t>
    </rPh>
    <rPh sb="9" eb="10">
      <t>ダツ</t>
    </rPh>
    <rPh sb="12" eb="13">
      <t>トウ</t>
    </rPh>
    <rPh sb="13" eb="14">
      <t>ム</t>
    </rPh>
    <phoneticPr fontId="3"/>
  </si>
  <si>
    <t>製造特定生乳分
(チーズ向け)</t>
    <rPh sb="0" eb="2">
      <t>セイゾウ</t>
    </rPh>
    <rPh sb="2" eb="4">
      <t>トクテイ</t>
    </rPh>
    <rPh sb="4" eb="6">
      <t>セイニュウ</t>
    </rPh>
    <rPh sb="6" eb="7">
      <t>ブン</t>
    </rPh>
    <rPh sb="12" eb="13">
      <t>ム</t>
    </rPh>
    <phoneticPr fontId="3"/>
  </si>
  <si>
    <t>製造特定生乳分(液状乳製品向け)</t>
    <rPh sb="0" eb="2">
      <t>セイゾウ</t>
    </rPh>
    <rPh sb="2" eb="4">
      <t>トクテイ</t>
    </rPh>
    <rPh sb="4" eb="6">
      <t>セイニュウ</t>
    </rPh>
    <rPh sb="6" eb="7">
      <t>ブン</t>
    </rPh>
    <rPh sb="8" eb="10">
      <t>エキジョウ</t>
    </rPh>
    <rPh sb="10" eb="13">
      <t>ニュウセイヒン</t>
    </rPh>
    <rPh sb="13" eb="14">
      <t>ム</t>
    </rPh>
    <phoneticPr fontId="3"/>
  </si>
  <si>
    <t>規格外</t>
    <rPh sb="0" eb="3">
      <t>キカクガイ</t>
    </rPh>
    <phoneticPr fontId="3"/>
  </si>
  <si>
    <t>第２表　　集乳数量</t>
    <rPh sb="0" eb="1">
      <t>ダイ</t>
    </rPh>
    <rPh sb="2" eb="3">
      <t>ヒョウ</t>
    </rPh>
    <rPh sb="5" eb="7">
      <t>シュウニュウ</t>
    </rPh>
    <rPh sb="7" eb="9">
      <t>スウリョウ</t>
    </rPh>
    <phoneticPr fontId="3"/>
  </si>
  <si>
    <t>規格乳</t>
    <rPh sb="0" eb="2">
      <t>キカク</t>
    </rPh>
    <rPh sb="2" eb="3">
      <t>ニュウ</t>
    </rPh>
    <phoneticPr fontId="3"/>
  </si>
  <si>
    <t>集乳分
(認定計算対象)</t>
    <rPh sb="0" eb="1">
      <t>シュウ</t>
    </rPh>
    <rPh sb="1" eb="2">
      <t>ニュウ</t>
    </rPh>
    <rPh sb="2" eb="3">
      <t>ブン</t>
    </rPh>
    <rPh sb="5" eb="7">
      <t>ニンテイ</t>
    </rPh>
    <rPh sb="7" eb="9">
      <t>ケイサン</t>
    </rPh>
    <rPh sb="9" eb="11">
      <t>タイショウ</t>
    </rPh>
    <phoneticPr fontId="3"/>
  </si>
  <si>
    <t>(単位：kg)</t>
    <rPh sb="1" eb="3">
      <t>タンイ</t>
    </rPh>
    <phoneticPr fontId="3"/>
  </si>
  <si>
    <t>直接出荷分</t>
    <rPh sb="0" eb="2">
      <t>チョクセツ</t>
    </rPh>
    <rPh sb="2" eb="5">
      <t>シュッカブン</t>
    </rPh>
    <phoneticPr fontId="3"/>
  </si>
  <si>
    <t>総計</t>
    <rPh sb="0" eb="2">
      <t>ソウケイ</t>
    </rPh>
    <phoneticPr fontId="3"/>
  </si>
  <si>
    <t>（様式第４号）</t>
    <rPh sb="1" eb="3">
      <t>ヨウシキ</t>
    </rPh>
    <rPh sb="3" eb="4">
      <t>ダイ</t>
    </rPh>
    <rPh sb="5" eb="6">
      <t>ゴウ</t>
    </rPh>
    <phoneticPr fontId="3"/>
  </si>
  <si>
    <t>月分生乳用途別販売数量等について、次の第１表から第２表により報告します。</t>
    <rPh sb="0" eb="2">
      <t>ガツブン</t>
    </rPh>
    <rPh sb="2" eb="4">
      <t>セイニュウ</t>
    </rPh>
    <rPh sb="4" eb="7">
      <t>ヨウトベツ</t>
    </rPh>
    <rPh sb="7" eb="9">
      <t>ハンバイ</t>
    </rPh>
    <rPh sb="9" eb="11">
      <t>スウリョウ</t>
    </rPh>
    <rPh sb="11" eb="12">
      <t>トウ</t>
    </rPh>
    <rPh sb="17" eb="18">
      <t>ツギ</t>
    </rPh>
    <rPh sb="19" eb="20">
      <t>ダイ</t>
    </rPh>
    <rPh sb="21" eb="22">
      <t>ヒョウ</t>
    </rPh>
    <rPh sb="24" eb="25">
      <t>ダイ</t>
    </rPh>
    <rPh sb="26" eb="27">
      <t>ヒョウ</t>
    </rPh>
    <rPh sb="30" eb="32">
      <t>ホウコク</t>
    </rPh>
    <phoneticPr fontId="3"/>
  </si>
  <si>
    <t>月分生乳販売事業について、次の第１表から第３表により報告します。</t>
    <rPh sb="0" eb="2">
      <t>ガツブン</t>
    </rPh>
    <rPh sb="2" eb="4">
      <t>セイニュウ</t>
    </rPh>
    <rPh sb="4" eb="6">
      <t>ハンバイ</t>
    </rPh>
    <rPh sb="6" eb="8">
      <t>ジギョウ</t>
    </rPh>
    <rPh sb="13" eb="14">
      <t>ツギ</t>
    </rPh>
    <rPh sb="15" eb="16">
      <t>ダイ</t>
    </rPh>
    <rPh sb="17" eb="18">
      <t>ヒョウ</t>
    </rPh>
    <rPh sb="20" eb="21">
      <t>ダイ</t>
    </rPh>
    <rPh sb="22" eb="23">
      <t>ヒョウ</t>
    </rPh>
    <rPh sb="26" eb="28">
      <t>ホウコク</t>
    </rPh>
    <phoneticPr fontId="3"/>
  </si>
  <si>
    <t>第１表　　生乳用途別販売数量表</t>
    <rPh sb="0" eb="1">
      <t>ダイ</t>
    </rPh>
    <rPh sb="2" eb="3">
      <t>ヒョウ</t>
    </rPh>
    <rPh sb="10" eb="12">
      <t>ハンバイ</t>
    </rPh>
    <rPh sb="12" eb="14">
      <t>スウリョウ</t>
    </rPh>
    <rPh sb="14" eb="15">
      <t>オモテ</t>
    </rPh>
    <phoneticPr fontId="3"/>
  </si>
  <si>
    <t>第２表　　生乳用途別販売価格表</t>
    <rPh sb="0" eb="1">
      <t>ダイ</t>
    </rPh>
    <rPh sb="2" eb="3">
      <t>ヒョウ</t>
    </rPh>
    <rPh sb="10" eb="12">
      <t>ハンバイ</t>
    </rPh>
    <rPh sb="12" eb="14">
      <t>カカク</t>
    </rPh>
    <phoneticPr fontId="3"/>
  </si>
  <si>
    <t>乳業工場名</t>
    <rPh sb="0" eb="2">
      <t>ニュウギョウ</t>
    </rPh>
    <rPh sb="2" eb="5">
      <t>コウジョウメイ</t>
    </rPh>
    <phoneticPr fontId="3"/>
  </si>
  <si>
    <t>参考１　　　用途別数量報告書（</t>
    <rPh sb="0" eb="2">
      <t>サンコウ</t>
    </rPh>
    <phoneticPr fontId="3"/>
  </si>
  <si>
    <t>参考２　　　用途別数量報告書（</t>
    <rPh sb="0" eb="2">
      <t>サンコウ</t>
    </rPh>
    <phoneticPr fontId="3"/>
  </si>
  <si>
    <t>参考３　　　用途別数量報告書（</t>
    <rPh sb="0" eb="2">
      <t>サンコウ</t>
    </rPh>
    <phoneticPr fontId="3"/>
  </si>
  <si>
    <t>第１表　　搬出先別搬出生乳数量</t>
    <rPh sb="0" eb="1">
      <t>ダイ</t>
    </rPh>
    <rPh sb="2" eb="3">
      <t>ヒョウ</t>
    </rPh>
    <rPh sb="5" eb="7">
      <t>ハンシュツ</t>
    </rPh>
    <rPh sb="7" eb="8">
      <t>サキ</t>
    </rPh>
    <rPh sb="8" eb="9">
      <t>ベツ</t>
    </rPh>
    <rPh sb="9" eb="11">
      <t>ハンシュツ</t>
    </rPh>
    <rPh sb="11" eb="13">
      <t>セイニュウ</t>
    </rPh>
    <rPh sb="13" eb="15">
      <t>スウリョウ</t>
    </rPh>
    <phoneticPr fontId="3"/>
  </si>
  <si>
    <t>搬出先</t>
    <rPh sb="0" eb="2">
      <t>ハンシュツ</t>
    </rPh>
    <rPh sb="2" eb="3">
      <t>サキ</t>
    </rPh>
    <phoneticPr fontId="3"/>
  </si>
  <si>
    <t>一般搬出分</t>
    <rPh sb="0" eb="2">
      <t>イッパン</t>
    </rPh>
    <rPh sb="2" eb="4">
      <t>ハンシュツ</t>
    </rPh>
    <rPh sb="4" eb="5">
      <t>ブン</t>
    </rPh>
    <phoneticPr fontId="3"/>
  </si>
  <si>
    <t>搬出生乳数量</t>
    <rPh sb="0" eb="2">
      <t>ハンシュツ</t>
    </rPh>
    <rPh sb="2" eb="4">
      <t>セイニュウ</t>
    </rPh>
    <rPh sb="4" eb="6">
      <t>スウリョウ</t>
    </rPh>
    <phoneticPr fontId="3"/>
  </si>
  <si>
    <t>搬出生乳量</t>
    <rPh sb="0" eb="2">
      <t>ハンシュツ</t>
    </rPh>
    <rPh sb="2" eb="4">
      <t>セイニュウ</t>
    </rPh>
    <rPh sb="4" eb="5">
      <t>リョウ</t>
    </rPh>
    <phoneticPr fontId="3"/>
  </si>
  <si>
    <t>第３表　搬入出先別搬出生乳数量内訳表</t>
    <rPh sb="4" eb="6">
      <t>ハンニュウ</t>
    </rPh>
    <rPh sb="6" eb="7">
      <t>シュツ</t>
    </rPh>
    <rPh sb="7" eb="8">
      <t>サキ</t>
    </rPh>
    <rPh sb="8" eb="9">
      <t>ベツ</t>
    </rPh>
    <rPh sb="9" eb="11">
      <t>ハンシュツ</t>
    </rPh>
    <rPh sb="11" eb="13">
      <t>セイニュウ</t>
    </rPh>
    <rPh sb="13" eb="15">
      <t>スウリョウ</t>
    </rPh>
    <rPh sb="15" eb="18">
      <t>ウチワケヒョウ</t>
    </rPh>
    <phoneticPr fontId="3"/>
  </si>
  <si>
    <t>第３号対象事業者一般搬入</t>
    <rPh sb="0" eb="1">
      <t>ダイ</t>
    </rPh>
    <rPh sb="2" eb="3">
      <t>ゴウ</t>
    </rPh>
    <rPh sb="3" eb="5">
      <t>タイショウ</t>
    </rPh>
    <rPh sb="5" eb="8">
      <t>ジギョウシャ</t>
    </rPh>
    <rPh sb="8" eb="10">
      <t>イッパン</t>
    </rPh>
    <rPh sb="10" eb="12">
      <t>ハンニュウ</t>
    </rPh>
    <phoneticPr fontId="3"/>
  </si>
  <si>
    <t>小計（液状乳製品向け)</t>
    <rPh sb="0" eb="2">
      <t>ショウケイ</t>
    </rPh>
    <rPh sb="3" eb="5">
      <t>エキジョウ</t>
    </rPh>
    <rPh sb="5" eb="8">
      <t>ニュウセイヒン</t>
    </rPh>
    <rPh sb="8" eb="9">
      <t>ム</t>
    </rPh>
    <phoneticPr fontId="3"/>
  </si>
  <si>
    <t>平均（液状乳製品向け)</t>
    <rPh sb="0" eb="2">
      <t>ヘイキン</t>
    </rPh>
    <rPh sb="3" eb="5">
      <t>エキジョウ</t>
    </rPh>
    <rPh sb="5" eb="8">
      <t>ニュウセイヒン</t>
    </rPh>
    <rPh sb="8" eb="9">
      <t>ム</t>
    </rPh>
    <phoneticPr fontId="3"/>
  </si>
  <si>
    <t>搬出量</t>
    <rPh sb="0" eb="2">
      <t>ハンシュツ</t>
    </rPh>
    <rPh sb="2" eb="3">
      <t>リョウ</t>
    </rPh>
    <phoneticPr fontId="3"/>
  </si>
  <si>
    <t>処理数量(製造特定生乳分)</t>
    <rPh sb="0" eb="2">
      <t>ショリ</t>
    </rPh>
    <rPh sb="2" eb="4">
      <t>スウリョウ</t>
    </rPh>
    <rPh sb="5" eb="7">
      <t>セイゾウ</t>
    </rPh>
    <rPh sb="7" eb="9">
      <t>トクテイ</t>
    </rPh>
    <rPh sb="9" eb="11">
      <t>セイニュウ</t>
    </rPh>
    <rPh sb="11" eb="12">
      <t>ブン</t>
    </rPh>
    <phoneticPr fontId="3"/>
  </si>
  <si>
    <t>事業者名</t>
    <rPh sb="0" eb="3">
      <t>ジギョウシャ</t>
    </rPh>
    <rPh sb="3" eb="4">
      <t>メイ</t>
    </rPh>
    <phoneticPr fontId="3"/>
  </si>
  <si>
    <t>脱脂粉乳・バター等向</t>
    <phoneticPr fontId="3"/>
  </si>
  <si>
    <t>チーズ原料乳向</t>
    <rPh sb="3" eb="6">
      <t>ゲンリョウニュウ</t>
    </rPh>
    <phoneticPr fontId="3"/>
  </si>
  <si>
    <t>クリーム原料乳向</t>
    <rPh sb="4" eb="7">
      <t>ゲンリョウニュウ</t>
    </rPh>
    <phoneticPr fontId="3"/>
  </si>
  <si>
    <t>濃縮乳原料乳向</t>
    <rPh sb="0" eb="3">
      <t>ノウシュクニュウ</t>
    </rPh>
    <rPh sb="3" eb="6">
      <t>ゲンリョウニュウ</t>
    </rPh>
    <phoneticPr fontId="3"/>
  </si>
  <si>
    <t>脱脂濃縮乳原料乳向</t>
    <rPh sb="0" eb="2">
      <t>ダッシ</t>
    </rPh>
    <rPh sb="2" eb="5">
      <t>ノウシュクニュウ</t>
    </rPh>
    <rPh sb="5" eb="8">
      <t>ゲンリョウニュウ</t>
    </rPh>
    <phoneticPr fontId="3"/>
  </si>
  <si>
    <t>他工場搬出分生乳の、当該他工場での配乳数量</t>
    <rPh sb="0" eb="3">
      <t>タコウジョウ</t>
    </rPh>
    <rPh sb="3" eb="5">
      <t>ハンシュツ</t>
    </rPh>
    <rPh sb="5" eb="6">
      <t>ブン</t>
    </rPh>
    <rPh sb="6" eb="8">
      <t>セイニュウ</t>
    </rPh>
    <rPh sb="10" eb="12">
      <t>トウガイ</t>
    </rPh>
    <rPh sb="12" eb="13">
      <t>タ</t>
    </rPh>
    <rPh sb="13" eb="15">
      <t>コウジョウ</t>
    </rPh>
    <rPh sb="17" eb="19">
      <t>ハイニュウ</t>
    </rPh>
    <rPh sb="19" eb="21">
      <t>スウリョウ</t>
    </rPh>
    <phoneticPr fontId="3"/>
  </si>
  <si>
    <t>他工場搬出分</t>
    <rPh sb="0" eb="3">
      <t>タコウジョウ</t>
    </rPh>
    <rPh sb="3" eb="5">
      <t>ハンシュツ</t>
    </rPh>
    <rPh sb="5" eb="6">
      <t>ブン</t>
    </rPh>
    <phoneticPr fontId="3"/>
  </si>
  <si>
    <t>製造特定生乳分</t>
    <rPh sb="0" eb="2">
      <t>セイゾウ</t>
    </rPh>
    <rPh sb="2" eb="4">
      <t>トクテイ</t>
    </rPh>
    <rPh sb="4" eb="6">
      <t>セイニュウ</t>
    </rPh>
    <rPh sb="6" eb="7">
      <t>ブン</t>
    </rPh>
    <phoneticPr fontId="3"/>
  </si>
  <si>
    <t>事業者名</t>
    <rPh sb="0" eb="4">
      <t>ジギョウシャメイ</t>
    </rPh>
    <phoneticPr fontId="3"/>
  </si>
  <si>
    <t>法人名又は代表者職氏名</t>
    <rPh sb="0" eb="2">
      <t>ホウジン</t>
    </rPh>
    <rPh sb="2" eb="3">
      <t>メイ</t>
    </rPh>
    <rPh sb="3" eb="4">
      <t>マタ</t>
    </rPh>
    <rPh sb="5" eb="8">
      <t>ダイヒョウシャ</t>
    </rPh>
    <rPh sb="8" eb="9">
      <t>ショク</t>
    </rPh>
    <rPh sb="9" eb="11">
      <t>シメイ</t>
    </rPh>
    <phoneticPr fontId="3"/>
  </si>
  <si>
    <t>法人名等</t>
    <rPh sb="0" eb="2">
      <t>ホウジン</t>
    </rPh>
    <rPh sb="2" eb="3">
      <t>メイ</t>
    </rPh>
    <rPh sb="3" eb="4">
      <t>トウ</t>
    </rPh>
    <phoneticPr fontId="3"/>
  </si>
  <si>
    <t>小計</t>
    <rPh sb="0" eb="2">
      <t>ショウケイ</t>
    </rPh>
    <phoneticPr fontId="3"/>
  </si>
  <si>
    <t>(Ｈ５)</t>
    <phoneticPr fontId="3"/>
  </si>
  <si>
    <t>(Ｈ６)</t>
    <phoneticPr fontId="3"/>
  </si>
  <si>
    <t>(Ｈ７)</t>
    <phoneticPr fontId="3"/>
  </si>
  <si>
    <t>成分調整牛乳</t>
    <rPh sb="0" eb="2">
      <t>セイブン</t>
    </rPh>
    <rPh sb="2" eb="4">
      <t>チョウセイ</t>
    </rPh>
    <rPh sb="4" eb="6">
      <t>ギュウニュウ</t>
    </rPh>
    <phoneticPr fontId="3"/>
  </si>
  <si>
    <t>低脂肪牛乳</t>
    <rPh sb="0" eb="3">
      <t>テイシボウ</t>
    </rPh>
    <rPh sb="3" eb="5">
      <t>ギュウニュウ</t>
    </rPh>
    <phoneticPr fontId="3"/>
  </si>
  <si>
    <t>(Ｐ８)</t>
    <phoneticPr fontId="3"/>
  </si>
  <si>
    <t>(Ｐ９)</t>
    <phoneticPr fontId="3"/>
  </si>
  <si>
    <t>うち凍結
生クリーム量
（脂肪量）</t>
    <rPh sb="2" eb="4">
      <t>トウケツ</t>
    </rPh>
    <rPh sb="5" eb="6">
      <t>ナマ</t>
    </rPh>
    <rPh sb="10" eb="11">
      <t>リョウ</t>
    </rPh>
    <rPh sb="13" eb="16">
      <t>シボウリョウ</t>
    </rPh>
    <phoneticPr fontId="3"/>
  </si>
  <si>
    <t>うち凍結
脱脂濃縮乳量</t>
    <phoneticPr fontId="3"/>
  </si>
  <si>
    <t>うち凍結
濃縮乳量</t>
    <rPh sb="2" eb="4">
      <t>トウケツ</t>
    </rPh>
    <rPh sb="5" eb="8">
      <t>ノウシュクニュウ</t>
    </rPh>
    <rPh sb="8" eb="9">
      <t>リョウ</t>
    </rPh>
    <phoneticPr fontId="3"/>
  </si>
  <si>
    <t>ハード</t>
  </si>
  <si>
    <t>ハード</t>
    <phoneticPr fontId="3"/>
  </si>
  <si>
    <t>ソフト</t>
  </si>
  <si>
    <t>ソフト</t>
    <phoneticPr fontId="3"/>
  </si>
  <si>
    <t>チーズ内訳調整前</t>
    <rPh sb="3" eb="5">
      <t>ウチワケ</t>
    </rPh>
    <rPh sb="5" eb="7">
      <t>チョウセイ</t>
    </rPh>
    <rPh sb="7" eb="8">
      <t>マエ</t>
    </rPh>
    <phoneticPr fontId="3"/>
  </si>
  <si>
    <t>チーズ内訳調整後</t>
    <rPh sb="3" eb="5">
      <t>ウチワケ</t>
    </rPh>
    <rPh sb="5" eb="7">
      <t>チョウセイ</t>
    </rPh>
    <rPh sb="7" eb="8">
      <t>アト</t>
    </rPh>
    <phoneticPr fontId="3"/>
  </si>
  <si>
    <t>ハード＋ソフトとチーズ総量の差</t>
    <rPh sb="11" eb="13">
      <t>ソウリョウ</t>
    </rPh>
    <rPh sb="14" eb="15">
      <t>サ</t>
    </rPh>
    <phoneticPr fontId="3"/>
  </si>
  <si>
    <t>合計</t>
    <rPh sb="0" eb="2">
      <t>ゴウケイ</t>
    </rPh>
    <phoneticPr fontId="3"/>
  </si>
  <si>
    <t>日計表搬入数量との確認</t>
    <rPh sb="0" eb="3">
      <t>ニッケイヒョウ</t>
    </rPh>
    <rPh sb="3" eb="5">
      <t>ハンニュウ</t>
    </rPh>
    <rPh sb="5" eb="7">
      <t>スウリョウ</t>
    </rPh>
    <rPh sb="9" eb="11">
      <t>カクニン</t>
    </rPh>
    <phoneticPr fontId="3"/>
  </si>
  <si>
    <t>切捨後搬入数量合計</t>
    <rPh sb="0" eb="1">
      <t>キ</t>
    </rPh>
    <rPh sb="1" eb="2">
      <t>ス</t>
    </rPh>
    <rPh sb="2" eb="3">
      <t>アト</t>
    </rPh>
    <rPh sb="3" eb="5">
      <t>ハンニュウ</t>
    </rPh>
    <rPh sb="5" eb="7">
      <t>スウリョウ</t>
    </rPh>
    <rPh sb="7" eb="9">
      <t>ゴウケイ</t>
    </rPh>
    <phoneticPr fontId="3"/>
  </si>
  <si>
    <t>①　同号対象事業者が１者の場合</t>
    <rPh sb="2" eb="4">
      <t>ドウゴウ</t>
    </rPh>
    <rPh sb="4" eb="6">
      <t>タイショウ</t>
    </rPh>
    <rPh sb="6" eb="9">
      <t>ジギョウシャ</t>
    </rPh>
    <rPh sb="11" eb="12">
      <t>シャ</t>
    </rPh>
    <rPh sb="13" eb="15">
      <t>バアイ</t>
    </rPh>
    <phoneticPr fontId="3"/>
  </si>
  <si>
    <t>調整前</t>
    <rPh sb="0" eb="3">
      <t>チョウセイマエ</t>
    </rPh>
    <phoneticPr fontId="3"/>
  </si>
  <si>
    <t>調整後</t>
    <rPh sb="0" eb="3">
      <t>チョウセイゴ</t>
    </rPh>
    <phoneticPr fontId="3"/>
  </si>
  <si>
    <t>ハードソフト合算値算出</t>
    <rPh sb="6" eb="8">
      <t>ガッサン</t>
    </rPh>
    <rPh sb="8" eb="9">
      <t>チ</t>
    </rPh>
    <rPh sb="9" eb="11">
      <t>サンシュツ</t>
    </rPh>
    <phoneticPr fontId="3"/>
  </si>
  <si>
    <t>うちハード</t>
    <phoneticPr fontId="3"/>
  </si>
  <si>
    <t>うちソフト</t>
    <phoneticPr fontId="3"/>
  </si>
  <si>
    <t>小計
液状乳製品向け</t>
    <rPh sb="0" eb="2">
      <t>ショウケイ</t>
    </rPh>
    <rPh sb="3" eb="5">
      <t>エキジョウ</t>
    </rPh>
    <rPh sb="5" eb="8">
      <t>ニュウセイヒン</t>
    </rPh>
    <rPh sb="8" eb="9">
      <t>ム</t>
    </rPh>
    <phoneticPr fontId="3"/>
  </si>
  <si>
    <t>比較調整後処理数量</t>
    <rPh sb="0" eb="2">
      <t>ヒカク</t>
    </rPh>
    <rPh sb="2" eb="4">
      <t>チョウセイ</t>
    </rPh>
    <rPh sb="4" eb="5">
      <t>ノチ</t>
    </rPh>
    <phoneticPr fontId="3"/>
  </si>
  <si>
    <t>対象事業者内訳</t>
    <rPh sb="0" eb="2">
      <t>タイショウ</t>
    </rPh>
    <rPh sb="2" eb="5">
      <t>ジギョウシャ</t>
    </rPh>
    <rPh sb="5" eb="7">
      <t>ウチワケ</t>
    </rPh>
    <phoneticPr fontId="3"/>
  </si>
  <si>
    <t>Ｂ：製造特定生乳分</t>
    <rPh sb="2" eb="4">
      <t>セイゾウ</t>
    </rPh>
    <rPh sb="4" eb="6">
      <t>トクテイ</t>
    </rPh>
    <rPh sb="6" eb="8">
      <t>セイニュウ</t>
    </rPh>
    <rPh sb="8" eb="9">
      <t>ブン</t>
    </rPh>
    <phoneticPr fontId="3"/>
  </si>
  <si>
    <t>Ａ：事業者別配乳量(一般搬入)</t>
    <rPh sb="2" eb="5">
      <t>ジギョウシャ</t>
    </rPh>
    <rPh sb="5" eb="6">
      <t>ベツ</t>
    </rPh>
    <rPh sb="6" eb="7">
      <t>ハイ</t>
    </rPh>
    <rPh sb="7" eb="9">
      <t>ニュウリョウ</t>
    </rPh>
    <rPh sb="10" eb="12">
      <t>イッパン</t>
    </rPh>
    <rPh sb="12" eb="14">
      <t>ハンニュウ</t>
    </rPh>
    <phoneticPr fontId="3"/>
  </si>
  <si>
    <t>Ｃ：他工場搬出分</t>
    <rPh sb="2" eb="5">
      <t>タコウジョウ</t>
    </rPh>
    <rPh sb="5" eb="7">
      <t>ハンシュツ</t>
    </rPh>
    <rPh sb="7" eb="8">
      <t>ブン</t>
    </rPh>
    <phoneticPr fontId="3"/>
  </si>
  <si>
    <t>Ａ：事業者別配乳量(一般搬入)</t>
    <phoneticPr fontId="3"/>
  </si>
  <si>
    <t>配乳量</t>
    <rPh sb="0" eb="1">
      <t>ハイ</t>
    </rPh>
    <rPh sb="1" eb="3">
      <t>ニュウリョウ</t>
    </rPh>
    <phoneticPr fontId="3"/>
  </si>
  <si>
    <t>乳酸菌
飲料</t>
    <rPh sb="0" eb="3">
      <t>ニュウサンキン</t>
    </rPh>
    <rPh sb="4" eb="6">
      <t>インリョウ</t>
    </rPh>
    <phoneticPr fontId="3"/>
  </si>
  <si>
    <t>搬入数量と
処理数量（自他計）合計
との差分</t>
    <rPh sb="0" eb="2">
      <t>ハンニュウ</t>
    </rPh>
    <rPh sb="2" eb="4">
      <t>スウリョウ</t>
    </rPh>
    <rPh sb="6" eb="8">
      <t>ショリ</t>
    </rPh>
    <rPh sb="8" eb="10">
      <t>スウリョウ</t>
    </rPh>
    <rPh sb="11" eb="13">
      <t>ジタ</t>
    </rPh>
    <rPh sb="13" eb="14">
      <t>ケイ</t>
    </rPh>
    <rPh sb="15" eb="17">
      <t>ゴウケイ</t>
    </rPh>
    <rPh sb="20" eb="22">
      <t>サブン</t>
    </rPh>
    <phoneticPr fontId="3"/>
  </si>
  <si>
    <t>小計
（加工原料乳以外）</t>
    <rPh sb="0" eb="2">
      <t>ショウケイ</t>
    </rPh>
    <rPh sb="4" eb="6">
      <t>カコウ</t>
    </rPh>
    <rPh sb="6" eb="8">
      <t>ゲンリョウ</t>
    </rPh>
    <rPh sb="8" eb="9">
      <t>ニュウ</t>
    </rPh>
    <rPh sb="9" eb="11">
      <t>イガイ</t>
    </rPh>
    <phoneticPr fontId="3"/>
  </si>
  <si>
    <t>確認</t>
    <rPh sb="0" eb="2">
      <t>カクニン</t>
    </rPh>
    <phoneticPr fontId="3"/>
  </si>
  <si>
    <t>確認</t>
    <rPh sb="0" eb="2">
      <t>カクニン</t>
    </rPh>
    <phoneticPr fontId="3"/>
  </si>
  <si>
    <t>複数いる対象事業者：</t>
    <rPh sb="0" eb="2">
      <t>フクスウ</t>
    </rPh>
    <rPh sb="4" eb="6">
      <t>タイショウ</t>
    </rPh>
    <rPh sb="6" eb="9">
      <t>ジギョウシャ</t>
    </rPh>
    <phoneticPr fontId="3"/>
  </si>
  <si>
    <t>↑　ドロップダウンリストから選択</t>
    <rPh sb="14" eb="16">
      <t>センタク</t>
    </rPh>
    <phoneticPr fontId="3"/>
  </si>
  <si>
    <t>集乳分
(認定計算対象外)</t>
    <rPh sb="11" eb="12">
      <t>ソト</t>
    </rPh>
    <phoneticPr fontId="3"/>
  </si>
  <si>
    <t>発酵乳等向け</t>
    <rPh sb="0" eb="3">
      <t>ハッコウニュウ</t>
    </rPh>
    <rPh sb="3" eb="4">
      <t>トウ</t>
    </rPh>
    <rPh sb="4" eb="5">
      <t>ムケ</t>
    </rPh>
    <phoneticPr fontId="3"/>
  </si>
  <si>
    <t>発酵乳</t>
    <rPh sb="0" eb="3">
      <t>ハッコウニュウ</t>
    </rPh>
    <phoneticPr fontId="3"/>
  </si>
  <si>
    <t>発　 酵　 乳</t>
    <rPh sb="0" eb="1">
      <t>ハッ</t>
    </rPh>
    <rPh sb="3" eb="4">
      <t>コウ</t>
    </rPh>
    <rPh sb="6" eb="7">
      <t>チチ</t>
    </rPh>
    <phoneticPr fontId="3"/>
  </si>
  <si>
    <t>発酵乳等仕向量</t>
    <rPh sb="0" eb="3">
      <t>ハッコウニュウ</t>
    </rPh>
    <rPh sb="2" eb="3">
      <t>チチ</t>
    </rPh>
    <rPh sb="3" eb="4">
      <t>トウ</t>
    </rPh>
    <rPh sb="4" eb="7">
      <t>シムケリョウ</t>
    </rPh>
    <phoneticPr fontId="3"/>
  </si>
  <si>
    <t>発酵乳</t>
    <rPh sb="0" eb="2">
      <t>ハッコウ</t>
    </rPh>
    <rPh sb="2" eb="3">
      <t>チチ</t>
    </rPh>
    <phoneticPr fontId="3"/>
  </si>
  <si>
    <t>発酵乳等仕向量</t>
    <rPh sb="0" eb="2">
      <t>ハッコウ</t>
    </rPh>
    <rPh sb="2" eb="3">
      <t>ニュウ</t>
    </rPh>
    <rPh sb="3" eb="4">
      <t>トウ</t>
    </rPh>
    <rPh sb="4" eb="6">
      <t>シムケ</t>
    </rPh>
    <rPh sb="6" eb="7">
      <t>リョウ</t>
    </rPh>
    <phoneticPr fontId="3"/>
  </si>
  <si>
    <t>発酵乳等仕向量</t>
    <rPh sb="0" eb="3">
      <t>ハッコウニュウ</t>
    </rPh>
    <rPh sb="3" eb="4">
      <t>トウ</t>
    </rPh>
    <rPh sb="4" eb="6">
      <t>シムケ</t>
    </rPh>
    <rPh sb="6" eb="7">
      <t>リョウ</t>
    </rPh>
    <phoneticPr fontId="3"/>
  </si>
  <si>
    <t>発酵乳等</t>
    <rPh sb="0" eb="3">
      <t>ハッコウニュウ</t>
    </rPh>
    <rPh sb="3" eb="4">
      <t>トウ</t>
    </rPh>
    <phoneticPr fontId="3"/>
  </si>
  <si>
    <t>発酵乳等向け</t>
    <rPh sb="0" eb="2">
      <t>ハッコウ</t>
    </rPh>
    <rPh sb="2" eb="3">
      <t>ニュウ</t>
    </rPh>
    <rPh sb="3" eb="4">
      <t>トウ</t>
    </rPh>
    <phoneticPr fontId="3"/>
  </si>
  <si>
    <t>発酵乳等</t>
    <rPh sb="0" eb="2">
      <t>ハッコウ</t>
    </rPh>
    <rPh sb="2" eb="3">
      <t>チチ</t>
    </rPh>
    <rPh sb="3" eb="4">
      <t>ナド</t>
    </rPh>
    <phoneticPr fontId="3"/>
  </si>
  <si>
    <t>成分
調整
牛乳</t>
    <rPh sb="0" eb="2">
      <t>セイブン</t>
    </rPh>
    <rPh sb="3" eb="5">
      <t>チョウセイ</t>
    </rPh>
    <rPh sb="6" eb="8">
      <t>ギュウニュウ</t>
    </rPh>
    <phoneticPr fontId="3"/>
  </si>
  <si>
    <t>発酵乳等
原料乳向</t>
    <rPh sb="0" eb="2">
      <t>ハッコウ</t>
    </rPh>
    <rPh sb="2" eb="3">
      <t>ニュウ</t>
    </rPh>
    <rPh sb="3" eb="4">
      <t>トウ</t>
    </rPh>
    <rPh sb="5" eb="8">
      <t>ゲンリョウニュウ</t>
    </rPh>
    <rPh sb="8" eb="9">
      <t>ム</t>
    </rPh>
    <phoneticPr fontId="3"/>
  </si>
  <si>
    <t>発酵乳等向</t>
    <rPh sb="0" eb="3">
      <t>ハッコウニュウ</t>
    </rPh>
    <rPh sb="2" eb="3">
      <t>ニュウ</t>
    </rPh>
    <rPh sb="3" eb="4">
      <t>トウ</t>
    </rPh>
    <rPh sb="4" eb="5">
      <t>ム</t>
    </rPh>
    <phoneticPr fontId="3"/>
  </si>
  <si>
    <t>（発酵乳）</t>
    <rPh sb="1" eb="3">
      <t>ハッコウ</t>
    </rPh>
    <rPh sb="3" eb="4">
      <t>ニュウ</t>
    </rPh>
    <phoneticPr fontId="3"/>
  </si>
  <si>
    <t>発酵乳等</t>
    <rPh sb="0" eb="3">
      <t>ハッコウニュウ</t>
    </rPh>
    <phoneticPr fontId="3"/>
  </si>
  <si>
    <t>発酵乳等向</t>
    <rPh sb="0" eb="3">
      <t>ハッコウニュウ</t>
    </rPh>
    <rPh sb="3" eb="4">
      <t>トウ</t>
    </rPh>
    <rPh sb="4" eb="5">
      <t>ム</t>
    </rPh>
    <phoneticPr fontId="3"/>
  </si>
  <si>
    <t>発酵乳等</t>
    <rPh sb="0" eb="3">
      <t>ハッコウニュウ</t>
    </rPh>
    <rPh sb="2" eb="3">
      <t>ニュウ</t>
    </rPh>
    <rPh sb="3" eb="4">
      <t>トウ</t>
    </rPh>
    <phoneticPr fontId="3"/>
  </si>
  <si>
    <t>処理数量（自他計）</t>
    <rPh sb="0" eb="2">
      <t>ショリ</t>
    </rPh>
    <rPh sb="2" eb="4">
      <t>スウリョウ</t>
    </rPh>
    <rPh sb="5" eb="6">
      <t>ジ</t>
    </rPh>
    <rPh sb="7" eb="8">
      <t>ケイ</t>
    </rPh>
    <phoneticPr fontId="3"/>
  </si>
  <si>
    <t>飲用牛乳
等向け</t>
    <rPh sb="1" eb="2">
      <t>ヨウ</t>
    </rPh>
    <rPh sb="2" eb="4">
      <t>ギュウニュウ</t>
    </rPh>
    <rPh sb="5" eb="6">
      <t>トウ</t>
    </rPh>
    <rPh sb="6" eb="7">
      <t>ムケ</t>
    </rPh>
    <phoneticPr fontId="3"/>
  </si>
  <si>
    <t>脂肪調整　　　　抽出生
クリーム
生産量</t>
    <rPh sb="17" eb="20">
      <t>セイサンリョウ</t>
    </rPh>
    <phoneticPr fontId="3"/>
  </si>
  <si>
    <t>左記内（ＬＬ等向処理数量）</t>
    <rPh sb="0" eb="2">
      <t>サキ</t>
    </rPh>
    <rPh sb="2" eb="3">
      <t>ナイ</t>
    </rPh>
    <rPh sb="6" eb="7">
      <t>トウ</t>
    </rPh>
    <rPh sb="7" eb="8">
      <t>ム</t>
    </rPh>
    <rPh sb="8" eb="10">
      <t>ショリ</t>
    </rPh>
    <rPh sb="10" eb="12">
      <t>スウリョウ</t>
    </rPh>
    <phoneticPr fontId="3"/>
  </si>
  <si>
    <t>月中に当工場において処理、加工した生乳に係る加工原料乳の数量等について、生乳搬出入</t>
    <phoneticPr fontId="3"/>
  </si>
  <si>
    <t>令和　　年（　　　　年）　　　月　　　日</t>
    <rPh sb="0" eb="2">
      <t>レイワ</t>
    </rPh>
    <rPh sb="4" eb="5">
      <t>ネン</t>
    </rPh>
    <rPh sb="10" eb="11">
      <t>ネン</t>
    </rPh>
    <rPh sb="15" eb="16">
      <t>ツキ</t>
    </rPh>
    <rPh sb="19" eb="20">
      <t>ニチ</t>
    </rPh>
    <phoneticPr fontId="3"/>
  </si>
  <si>
    <t>日</t>
    <rPh sb="0" eb="1">
      <t>ニチ</t>
    </rPh>
    <phoneticPr fontId="3"/>
  </si>
  <si>
    <t>）</t>
    <phoneticPr fontId="3"/>
  </si>
  <si>
    <t>生乳販売事業等報告書</t>
    <rPh sb="0" eb="2">
      <t>セイニュウ</t>
    </rPh>
    <rPh sb="2" eb="4">
      <t>ハンバイ</t>
    </rPh>
    <rPh sb="4" eb="6">
      <t>ジギョウ</t>
    </rPh>
    <rPh sb="6" eb="7">
      <t>トウ</t>
    </rPh>
    <rPh sb="7" eb="10">
      <t>ホウコクショ</t>
    </rPh>
    <phoneticPr fontId="3"/>
  </si>
  <si>
    <t>生乳用途別販売数量等報告書</t>
    <rPh sb="0" eb="2">
      <t>セイニュウ</t>
    </rPh>
    <rPh sb="2" eb="4">
      <t>ヨウト</t>
    </rPh>
    <rPh sb="4" eb="5">
      <t>ベツ</t>
    </rPh>
    <rPh sb="5" eb="7">
      <t>ハンバイ</t>
    </rPh>
    <rPh sb="7" eb="9">
      <t>スウリョウ</t>
    </rPh>
    <rPh sb="9" eb="10">
      <t>トウ</t>
    </rPh>
    <rPh sb="10" eb="13">
      <t>ホウコクショ</t>
    </rPh>
    <phoneticPr fontId="3"/>
  </si>
  <si>
    <t>　様式第１号と様式第３号が同一の内容の場合チェックする。（第３号対象事業者のみ）</t>
    <rPh sb="29" eb="30">
      <t>ダイ</t>
    </rPh>
    <rPh sb="31" eb="32">
      <t>ゴウ</t>
    </rPh>
    <rPh sb="32" eb="34">
      <t>タイショウ</t>
    </rPh>
    <rPh sb="34" eb="37">
      <t>ジギョウシャ</t>
    </rPh>
    <phoneticPr fontId="3"/>
  </si>
  <si>
    <t>　様式第２号と様式第４号が同一の内容の場合チェックする。（第３号対象事業者のみ）</t>
    <rPh sb="29" eb="30">
      <t>ダイ</t>
    </rPh>
    <rPh sb="31" eb="32">
      <t>ゴウ</t>
    </rPh>
    <rPh sb="32" eb="34">
      <t>タイショウ</t>
    </rPh>
    <rPh sb="34" eb="37">
      <t>ジギョウシャ</t>
    </rPh>
    <phoneticPr fontId="3"/>
  </si>
  <si>
    <r>
      <t>↑　様式第１号と様式第３号が同一の内容の場合”</t>
    </r>
    <r>
      <rPr>
        <b/>
        <sz val="18"/>
        <rFont val="ＭＳ Ｐ明朝"/>
        <family val="1"/>
        <charset val="128"/>
      </rPr>
      <t>１</t>
    </r>
    <r>
      <rPr>
        <sz val="18"/>
        <rFont val="ＭＳ Ｐ明朝"/>
        <family val="1"/>
        <charset val="128"/>
      </rPr>
      <t>”を入れる</t>
    </r>
    <rPh sb="26" eb="27">
      <t>イ</t>
    </rPh>
    <phoneticPr fontId="3"/>
  </si>
  <si>
    <r>
      <rPr>
        <b/>
        <sz val="16"/>
        <rFont val="ＭＳ Ｐゴシック"/>
        <family val="3"/>
        <charset val="128"/>
      </rPr>
      <t>第４表</t>
    </r>
    <r>
      <rPr>
        <sz val="16"/>
        <rFont val="ＭＳ Ｐゴシック"/>
        <family val="3"/>
        <charset val="128"/>
      </rPr>
      <t>　</t>
    </r>
    <phoneticPr fontId="3"/>
  </si>
  <si>
    <t>特定乳製品生産数量等総括表</t>
    <phoneticPr fontId="3"/>
  </si>
  <si>
    <t>カマン＆ブルー</t>
    <phoneticPr fontId="3"/>
  </si>
  <si>
    <t>令和　　年　　　月　　　日</t>
    <rPh sb="0" eb="2">
      <t>レイワ</t>
    </rPh>
    <rPh sb="4" eb="5">
      <t>ネン</t>
    </rPh>
    <rPh sb="8" eb="9">
      <t>ツキ</t>
    </rPh>
    <rPh sb="12" eb="13">
      <t>ニチ</t>
    </rPh>
    <phoneticPr fontId="3"/>
  </si>
  <si>
    <t>製造委託数量</t>
    <rPh sb="0" eb="2">
      <t>セイゾウ</t>
    </rPh>
    <rPh sb="2" eb="4">
      <t>イタク</t>
    </rPh>
    <rPh sb="4" eb="6">
      <t>スウリョウ</t>
    </rPh>
    <phoneticPr fontId="3"/>
  </si>
  <si>
    <t>自工場由来生クリーム</t>
    <rPh sb="0" eb="1">
      <t>ジ</t>
    </rPh>
    <rPh sb="1" eb="3">
      <t>コウジョウ</t>
    </rPh>
    <rPh sb="3" eb="5">
      <t>ユライ</t>
    </rPh>
    <rPh sb="5" eb="6">
      <t>ナマ</t>
    </rPh>
    <phoneticPr fontId="3"/>
  </si>
  <si>
    <t>その他
生クリーム量</t>
    <rPh sb="2" eb="3">
      <t>タ</t>
    </rPh>
    <rPh sb="4" eb="5">
      <t>ナマ</t>
    </rPh>
    <rPh sb="9" eb="10">
      <t>リョウ</t>
    </rPh>
    <phoneticPr fontId="3"/>
  </si>
  <si>
    <t>小計</t>
    <rPh sb="0" eb="2">
      <t>ショウケイ</t>
    </rPh>
    <phoneticPr fontId="3"/>
  </si>
  <si>
    <t>うち他乳業工場に製造委託した数量</t>
    <rPh sb="2" eb="3">
      <t>タ</t>
    </rPh>
    <rPh sb="3" eb="5">
      <t>ニュウギョウ</t>
    </rPh>
    <rPh sb="5" eb="7">
      <t>コウジョウ</t>
    </rPh>
    <rPh sb="8" eb="10">
      <t>セイゾウ</t>
    </rPh>
    <rPh sb="10" eb="12">
      <t>イタク</t>
    </rPh>
    <rPh sb="14" eb="16">
      <t>スウリョウ</t>
    </rPh>
    <phoneticPr fontId="3"/>
  </si>
  <si>
    <t>①</t>
    <phoneticPr fontId="3"/>
  </si>
  <si>
    <t>②</t>
    <phoneticPr fontId="3"/>
  </si>
  <si>
    <t>自工場製造</t>
    <rPh sb="0" eb="1">
      <t>ジ</t>
    </rPh>
    <rPh sb="1" eb="3">
      <t>コウジョウ</t>
    </rPh>
    <rPh sb="3" eb="5">
      <t>セイゾウ</t>
    </rPh>
    <phoneticPr fontId="3"/>
  </si>
  <si>
    <t>委託により
他工場で製造</t>
    <rPh sb="0" eb="2">
      <t>イタク</t>
    </rPh>
    <rPh sb="6" eb="9">
      <t>タコウジョウ</t>
    </rPh>
    <rPh sb="10" eb="12">
      <t>セイゾウ</t>
    </rPh>
    <phoneticPr fontId="3"/>
  </si>
  <si>
    <t>合計</t>
    <rPh sb="0" eb="2">
      <t>ゴウケイ</t>
    </rPh>
    <phoneticPr fontId="3"/>
  </si>
  <si>
    <t>委託により他工場で製造</t>
    <rPh sb="0" eb="2">
      <t>イタク</t>
    </rPh>
    <rPh sb="5" eb="8">
      <t>タコウジョウ</t>
    </rPh>
    <rPh sb="9" eb="11">
      <t>セイゾウ</t>
    </rPh>
    <phoneticPr fontId="3"/>
  </si>
  <si>
    <t>合計</t>
    <rPh sb="0" eb="2">
      <t>ゴウケイ</t>
    </rPh>
    <phoneticPr fontId="3"/>
  </si>
  <si>
    <t>用途別処理量</t>
    <phoneticPr fontId="3"/>
  </si>
  <si>
    <t>３　自工場由来生クリームには規格外の生乳の分離により生産された生クリーム等数量認定等の対象外になるものは含まない。</t>
    <rPh sb="2" eb="3">
      <t>ジ</t>
    </rPh>
    <rPh sb="3" eb="5">
      <t>コウジョウ</t>
    </rPh>
    <rPh sb="5" eb="7">
      <t>ユライ</t>
    </rPh>
    <rPh sb="7" eb="8">
      <t>ナマ</t>
    </rPh>
    <rPh sb="14" eb="17">
      <t>キカクガイ</t>
    </rPh>
    <rPh sb="18" eb="20">
      <t>セイニュウ</t>
    </rPh>
    <rPh sb="21" eb="23">
      <t>ブンリ</t>
    </rPh>
    <rPh sb="26" eb="28">
      <t>セイサン</t>
    </rPh>
    <rPh sb="31" eb="32">
      <t>ナマ</t>
    </rPh>
    <rPh sb="36" eb="37">
      <t>トウ</t>
    </rPh>
    <rPh sb="37" eb="39">
      <t>スウリョウ</t>
    </rPh>
    <rPh sb="39" eb="41">
      <t>ニンテイ</t>
    </rPh>
    <rPh sb="41" eb="42">
      <t>トウ</t>
    </rPh>
    <rPh sb="43" eb="46">
      <t>タイショウガイ</t>
    </rPh>
    <rPh sb="52" eb="53">
      <t>フク</t>
    </rPh>
    <phoneticPr fontId="3"/>
  </si>
  <si>
    <t>うち他の乳業工場に製造委託した量</t>
    <rPh sb="2" eb="3">
      <t>タ</t>
    </rPh>
    <rPh sb="4" eb="6">
      <t>ニュウギョウ</t>
    </rPh>
    <rPh sb="6" eb="8">
      <t>コウジョウ</t>
    </rPh>
    <rPh sb="9" eb="11">
      <t>セイゾウ</t>
    </rPh>
    <rPh sb="11" eb="13">
      <t>イタク</t>
    </rPh>
    <rPh sb="15" eb="16">
      <t>リョウ</t>
    </rPh>
    <phoneticPr fontId="3"/>
  </si>
  <si>
    <t>①</t>
    <phoneticPr fontId="3"/>
  </si>
  <si>
    <t>②</t>
    <phoneticPr fontId="3"/>
  </si>
  <si>
    <t>自工場製造</t>
    <rPh sb="0" eb="1">
      <t>ジ</t>
    </rPh>
    <rPh sb="1" eb="3">
      <t>コウジョウ</t>
    </rPh>
    <rPh sb="3" eb="5">
      <t>セイゾウ</t>
    </rPh>
    <phoneticPr fontId="3"/>
  </si>
  <si>
    <t>委託により他工場で製造</t>
    <rPh sb="0" eb="2">
      <t>イタク</t>
    </rPh>
    <rPh sb="5" eb="6">
      <t>タ</t>
    </rPh>
    <rPh sb="6" eb="8">
      <t>コウジョウ</t>
    </rPh>
    <rPh sb="9" eb="11">
      <t>セイゾウ</t>
    </rPh>
    <phoneticPr fontId="3"/>
  </si>
  <si>
    <t>ナチュラルチーズ
（ソフト）仕向量</t>
    <phoneticPr fontId="3"/>
  </si>
  <si>
    <t>飲用牛乳等
仕向量</t>
    <rPh sb="0" eb="2">
      <t>インヨウ</t>
    </rPh>
    <rPh sb="2" eb="4">
      <t>ギュウニュウ</t>
    </rPh>
    <rPh sb="4" eb="5">
      <t>トウ</t>
    </rPh>
    <rPh sb="6" eb="8">
      <t>シムケ</t>
    </rPh>
    <rPh sb="8" eb="9">
      <t>リョウ</t>
    </rPh>
    <phoneticPr fontId="3"/>
  </si>
  <si>
    <t>〔Ⅳ〕中間生産物の製造受委託量</t>
    <rPh sb="3" eb="5">
      <t>チュウカン</t>
    </rPh>
    <rPh sb="5" eb="8">
      <t>セイサンブツ</t>
    </rPh>
    <rPh sb="9" eb="11">
      <t>セイゾウ</t>
    </rPh>
    <rPh sb="11" eb="14">
      <t>ジュイタク</t>
    </rPh>
    <rPh sb="14" eb="15">
      <t>リョウ</t>
    </rPh>
    <phoneticPr fontId="3"/>
  </si>
  <si>
    <t>（単位：kg）</t>
    <rPh sb="1" eb="3">
      <t>タンイ</t>
    </rPh>
    <phoneticPr fontId="3"/>
  </si>
  <si>
    <t>他乳業工場から搬入した中間生産物</t>
    <rPh sb="0" eb="1">
      <t>タ</t>
    </rPh>
    <rPh sb="1" eb="3">
      <t>ニュウギョウ</t>
    </rPh>
    <rPh sb="3" eb="5">
      <t>コウジョウ</t>
    </rPh>
    <rPh sb="7" eb="9">
      <t>ハンニュウ</t>
    </rPh>
    <rPh sb="11" eb="13">
      <t>チュウカン</t>
    </rPh>
    <rPh sb="13" eb="16">
      <t>セイサンブツ</t>
    </rPh>
    <phoneticPr fontId="3"/>
  </si>
  <si>
    <t>搬入元工場</t>
    <rPh sb="0" eb="2">
      <t>ハンニュウ</t>
    </rPh>
    <rPh sb="2" eb="3">
      <t>モト</t>
    </rPh>
    <rPh sb="3" eb="5">
      <t>コウジョウ</t>
    </rPh>
    <phoneticPr fontId="3"/>
  </si>
  <si>
    <t>生クリーム</t>
    <rPh sb="0" eb="1">
      <t>ナマ</t>
    </rPh>
    <phoneticPr fontId="3"/>
  </si>
  <si>
    <t>脱脂乳</t>
    <rPh sb="0" eb="3">
      <t>ダッシニュウ</t>
    </rPh>
    <phoneticPr fontId="3"/>
  </si>
  <si>
    <t>他乳業工場へ搬出した中間生産物</t>
    <rPh sb="0" eb="1">
      <t>タ</t>
    </rPh>
    <rPh sb="1" eb="3">
      <t>ニュウギョウ</t>
    </rPh>
    <rPh sb="3" eb="5">
      <t>コウジョウ</t>
    </rPh>
    <rPh sb="6" eb="8">
      <t>ハンシュツ</t>
    </rPh>
    <rPh sb="10" eb="12">
      <t>チュウカン</t>
    </rPh>
    <rPh sb="12" eb="15">
      <t>セイサンブツ</t>
    </rPh>
    <phoneticPr fontId="3"/>
  </si>
  <si>
    <t>搬出先工場</t>
    <rPh sb="0" eb="2">
      <t>ハンシュツ</t>
    </rPh>
    <rPh sb="2" eb="3">
      <t>サキ</t>
    </rPh>
    <rPh sb="3" eb="5">
      <t>コウジョウ</t>
    </rPh>
    <phoneticPr fontId="3"/>
  </si>
  <si>
    <t>ホクレン</t>
    <phoneticPr fontId="3"/>
  </si>
  <si>
    <t>１　特定乳製品の製造委託のための中間生産物の搬出入があった場合に記載する。</t>
    <rPh sb="2" eb="4">
      <t>トクテイ</t>
    </rPh>
    <rPh sb="4" eb="7">
      <t>ニュウセイヒン</t>
    </rPh>
    <rPh sb="8" eb="10">
      <t>セイゾウ</t>
    </rPh>
    <rPh sb="10" eb="12">
      <t>イタク</t>
    </rPh>
    <rPh sb="16" eb="18">
      <t>チュウカン</t>
    </rPh>
    <rPh sb="18" eb="21">
      <t>セイサンブツ</t>
    </rPh>
    <rPh sb="22" eb="24">
      <t>ハンシュツ</t>
    </rPh>
    <rPh sb="24" eb="25">
      <t>ニュウ</t>
    </rPh>
    <rPh sb="29" eb="31">
      <t>バアイ</t>
    </rPh>
    <rPh sb="32" eb="34">
      <t>キサイ</t>
    </rPh>
    <phoneticPr fontId="3"/>
  </si>
  <si>
    <t>２　生クリームは脂肪量、脱脂乳は実重量、濃縮乳は生乳換算量、脱脂濃縮乳は濃縮前の脱脂乳の実重量を記入する。</t>
    <rPh sb="2" eb="3">
      <t>ナマ</t>
    </rPh>
    <rPh sb="8" eb="11">
      <t>シボウリョウ</t>
    </rPh>
    <rPh sb="12" eb="15">
      <t>ダッシニュウ</t>
    </rPh>
    <rPh sb="16" eb="19">
      <t>ジツジュウリョウ</t>
    </rPh>
    <rPh sb="20" eb="23">
      <t>ノウシュクニュウ</t>
    </rPh>
    <rPh sb="24" eb="26">
      <t>セイニュウ</t>
    </rPh>
    <rPh sb="26" eb="29">
      <t>カンサンリョウ</t>
    </rPh>
    <rPh sb="30" eb="32">
      <t>ダッシ</t>
    </rPh>
    <rPh sb="32" eb="35">
      <t>ノウシュクニュウ</t>
    </rPh>
    <rPh sb="36" eb="38">
      <t>ノウシュク</t>
    </rPh>
    <rPh sb="38" eb="39">
      <t>マエ</t>
    </rPh>
    <rPh sb="40" eb="43">
      <t>ダッシニュウ</t>
    </rPh>
    <rPh sb="44" eb="47">
      <t>ジツジュウリョウ</t>
    </rPh>
    <rPh sb="48" eb="50">
      <t>キニュウ</t>
    </rPh>
    <phoneticPr fontId="3"/>
  </si>
  <si>
    <t>３　必要があれば、記入欄を追加・分割すること</t>
    <rPh sb="2" eb="4">
      <t>ヒツヨウ</t>
    </rPh>
    <rPh sb="9" eb="11">
      <t>キニュウ</t>
    </rPh>
    <rPh sb="11" eb="12">
      <t>ラン</t>
    </rPh>
    <rPh sb="13" eb="15">
      <t>ツイカ</t>
    </rPh>
    <rPh sb="16" eb="18">
      <t>ブンカツ</t>
    </rPh>
    <phoneticPr fontId="3"/>
  </si>
  <si>
    <t>5</t>
    <phoneticPr fontId="3"/>
  </si>
  <si>
    <t>5</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</si>
</sst>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Red]\-#,##0.0"/>
    <numFmt numFmtId="177" formatCode="#,##0.000;[Red]\-#,##0.000"/>
    <numFmt numFmtId="178" formatCode="\(#,##0\)"/>
    <numFmt numFmtId="179" formatCode="0&quot;年&quot;"/>
    <numFmt numFmtId="180" formatCode="0&quot;月分&quot;"/>
    <numFmt numFmtId="181" formatCode="0&quot;月分）&quot;"/>
    <numFmt numFmtId="182" formatCode="\+#,##0;\-#,##0"/>
    <numFmt numFmtId="183" formatCode="0.0%"/>
    <numFmt numFmtId="184" formatCode="#,##0_ "/>
    <numFmt numFmtId="185" formatCode="#,##0.00000;[Red]\-#,##0.00000"/>
    <numFmt numFmtId="186" formatCode="#,##0_);[Red]\(#,##0\)"/>
    <numFmt numFmtId="187" formatCode="0.0"/>
    <numFmt numFmtId="188" formatCode="&quot;【&quot;@&quot;】&quot;"/>
    <numFmt numFmtId="189" formatCode="\(####&quot;年&quot;\)"/>
    <numFmt numFmtId="190" formatCode="&quot;令和&quot;@&quot;年&quot;"/>
    <numFmt numFmtId="191" formatCode="&quot;☑&quot;"/>
  </numFmts>
  <fonts count="7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Ｐ明朝"/>
      <family val="1"/>
      <charset val="128"/>
    </font>
    <font>
      <sz val="16"/>
      <color indexed="64"/>
      <name val="ＭＳ Ｐゴシック"/>
      <family val="3"/>
      <charset val="128"/>
    </font>
    <font>
      <b/>
      <sz val="20"/>
      <name val="ＭＳ Ｐ明朝"/>
      <family val="1"/>
      <charset val="128"/>
    </font>
    <font>
      <sz val="12"/>
      <color indexed="64"/>
      <name val="ＭＳ Ｐ明朝"/>
      <family val="1"/>
      <charset val="128"/>
    </font>
    <font>
      <sz val="12"/>
      <name val="ＭＳ 明朝"/>
      <family val="1"/>
      <charset val="128"/>
    </font>
    <font>
      <sz val="14"/>
      <name val="ＭＳ Ｐ明朝"/>
      <family val="1"/>
      <charset val="128"/>
    </font>
    <font>
      <sz val="16"/>
      <color indexed="64"/>
      <name val="ＭＳ ゴシック"/>
      <family val="3"/>
      <charset val="128"/>
    </font>
    <font>
      <sz val="10"/>
      <name val="ＭＳ Ｐゴシック"/>
      <family val="3"/>
      <charset val="128"/>
    </font>
    <font>
      <sz val="10"/>
      <name val="ＭＳ 明朝"/>
      <family val="1"/>
      <charset val="128"/>
    </font>
    <font>
      <sz val="9"/>
      <color indexed="64"/>
      <name val="ＭＳ 明朝"/>
      <family val="1"/>
      <charset val="128"/>
    </font>
    <font>
      <sz val="10"/>
      <color indexed="64"/>
      <name val="ＭＳ 明朝"/>
      <family val="1"/>
      <charset val="128"/>
    </font>
    <font>
      <sz val="14"/>
      <name val="ＭＳ 明朝"/>
      <family val="1"/>
      <charset val="128"/>
    </font>
    <font>
      <sz val="7"/>
      <name val="ＭＳ Ｐ明朝"/>
      <family val="1"/>
      <charset val="128"/>
    </font>
    <font>
      <sz val="16"/>
      <name val="ＭＳ ゴシック"/>
      <family val="3"/>
      <charset val="128"/>
    </font>
    <font>
      <sz val="16"/>
      <name val="ＭＳ Ｐゴシック"/>
      <family val="3"/>
      <charset val="128"/>
    </font>
    <font>
      <sz val="11"/>
      <color indexed="10"/>
      <name val="ＭＳ Ｐゴシック"/>
      <family val="3"/>
      <charset val="128"/>
    </font>
    <font>
      <sz val="24"/>
      <name val="ＭＳ Ｐ明朝"/>
      <family val="1"/>
      <charset val="128"/>
    </font>
    <font>
      <sz val="11"/>
      <name val="ＭＳ Ｐゴシック"/>
      <family val="3"/>
      <charset val="128"/>
    </font>
    <font>
      <sz val="14"/>
      <name val="ＭＳ Ｐゴシック"/>
      <family val="3"/>
      <charset val="128"/>
    </font>
    <font>
      <b/>
      <sz val="11"/>
      <color indexed="10"/>
      <name val="ＭＳ Ｐゴシック"/>
      <family val="3"/>
      <charset val="128"/>
    </font>
    <font>
      <sz val="9"/>
      <name val="ＭＳ Ｐゴシック"/>
      <family val="3"/>
      <charset val="128"/>
    </font>
    <font>
      <i/>
      <sz val="11"/>
      <name val="ＭＳ Ｐゴシック"/>
      <family val="3"/>
      <charset val="128"/>
    </font>
    <font>
      <sz val="11"/>
      <name val="ＭＳ 明朝"/>
      <family val="1"/>
      <charset val="128"/>
    </font>
    <font>
      <sz val="16"/>
      <name val="ＭＳ 明朝"/>
      <family val="1"/>
      <charset val="128"/>
    </font>
    <font>
      <sz val="18"/>
      <name val="ＭＳ 明朝"/>
      <family val="1"/>
      <charset val="128"/>
    </font>
    <font>
      <sz val="18"/>
      <name val="ＭＳ Ｐゴシック"/>
      <family val="3"/>
      <charset val="128"/>
    </font>
    <font>
      <sz val="11"/>
      <color rgb="FFFF0000"/>
      <name val="ＭＳ Ｐゴシック"/>
      <family val="3"/>
      <charset val="128"/>
    </font>
    <font>
      <sz val="11"/>
      <color rgb="FFFF0000"/>
      <name val="ＭＳ 明朝"/>
      <family val="1"/>
      <charset val="128"/>
    </font>
    <font>
      <b/>
      <sz val="11"/>
      <name val="ＭＳ Ｐゴシック"/>
      <family val="3"/>
      <charset val="128"/>
    </font>
    <font>
      <sz val="12"/>
      <color indexed="64"/>
      <name val="ＭＳ 明朝"/>
      <family val="1"/>
      <charset val="128"/>
    </font>
    <font>
      <sz val="9"/>
      <name val="ＭＳ 明朝"/>
      <family val="1"/>
      <charset val="128"/>
    </font>
    <font>
      <i/>
      <sz val="11"/>
      <name val="ＭＳ Ｐ明朝"/>
      <family val="1"/>
      <charset val="128"/>
    </font>
    <font>
      <sz val="11"/>
      <color theme="1"/>
      <name val="ＭＳ Ｐゴシック"/>
      <family val="3"/>
      <charset val="128"/>
      <scheme val="minor"/>
    </font>
    <font>
      <sz val="13"/>
      <name val="ＭＳ Ｐゴシック"/>
      <family val="3"/>
      <charset val="128"/>
    </font>
    <font>
      <sz val="13"/>
      <color indexed="64"/>
      <name val="ＭＳ Ｐゴシック"/>
      <family val="3"/>
      <charset val="128"/>
    </font>
    <font>
      <b/>
      <sz val="14"/>
      <name val="ＭＳ Ｐゴシック"/>
      <family val="3"/>
      <charset val="128"/>
    </font>
    <font>
      <b/>
      <sz val="14"/>
      <name val="ＭＳ Ｐ明朝"/>
      <family val="1"/>
      <charset val="128"/>
    </font>
    <font>
      <b/>
      <sz val="16"/>
      <name val="ＭＳ Ｐ明朝"/>
      <family val="1"/>
      <charset val="128"/>
    </font>
    <font>
      <sz val="12"/>
      <name val="ＭＳ Ｐ明朝"/>
      <family val="1"/>
      <charset val="128"/>
    </font>
    <font>
      <b/>
      <sz val="12"/>
      <name val="ＭＳ Ｐ明朝"/>
      <family val="1"/>
      <charset val="128"/>
    </font>
    <font>
      <sz val="12"/>
      <color rgb="FFFF0000"/>
      <name val="ＭＳ 明朝"/>
      <family val="1"/>
      <charset val="128"/>
    </font>
    <font>
      <b/>
      <sz val="20"/>
      <name val="ＭＳ Ｐゴシック"/>
      <family val="3"/>
      <charset val="128"/>
      <scheme val="minor"/>
    </font>
    <font>
      <sz val="11"/>
      <color theme="1"/>
      <name val="ＭＳ 明朝"/>
      <family val="1"/>
      <charset val="128"/>
    </font>
    <font>
      <sz val="11"/>
      <color theme="1"/>
      <name val="ＭＳ Ｐ明朝"/>
      <family val="1"/>
      <charset val="128"/>
    </font>
    <font>
      <sz val="11"/>
      <color theme="1"/>
      <name val="ＭＳ Ｐゴシック"/>
      <family val="3"/>
      <charset val="128"/>
    </font>
    <font>
      <sz val="12"/>
      <color theme="1"/>
      <name val="ＭＳ 明朝"/>
      <family val="1"/>
      <charset val="128"/>
    </font>
    <font>
      <sz val="12"/>
      <color theme="1"/>
      <name val="ＭＳ Ｐ明朝"/>
      <family val="1"/>
      <charset val="128"/>
    </font>
    <font>
      <sz val="10"/>
      <color theme="1"/>
      <name val="ＭＳ 明朝"/>
      <family val="1"/>
      <charset val="128"/>
    </font>
    <font>
      <sz val="6"/>
      <color rgb="FFFF0000"/>
      <name val="ＭＳ Ｐゴシック"/>
      <family val="3"/>
      <charset val="128"/>
    </font>
    <font>
      <i/>
      <sz val="11"/>
      <color rgb="FFFF0000"/>
      <name val="ＭＳ Ｐゴシック"/>
      <family val="3"/>
      <charset val="128"/>
    </font>
    <font>
      <b/>
      <sz val="9"/>
      <color indexed="81"/>
      <name val="ＭＳ Ｐゴシック"/>
      <family val="3"/>
      <charset val="128"/>
    </font>
    <font>
      <sz val="12"/>
      <color rgb="FFFF0000"/>
      <name val="ＭＳ Ｐゴシック"/>
      <family val="3"/>
      <charset val="128"/>
    </font>
    <font>
      <sz val="12"/>
      <name val="ＭＳ Ｐゴシック"/>
      <family val="3"/>
      <charset val="128"/>
    </font>
    <font>
      <sz val="10"/>
      <name val="ＭＳ Ｐ明朝"/>
      <family val="1"/>
      <charset val="128"/>
    </font>
    <font>
      <sz val="9"/>
      <name val="ＭＳ Ｐ明朝"/>
      <family val="1"/>
      <charset val="128"/>
    </font>
    <font>
      <sz val="18"/>
      <name val="ＭＳ Ｐ明朝"/>
      <family val="1"/>
      <charset val="128"/>
    </font>
    <font>
      <b/>
      <sz val="18"/>
      <name val="ＭＳ Ｐ明朝"/>
      <family val="1"/>
      <charset val="128"/>
    </font>
    <font>
      <sz val="20"/>
      <name val="ＭＳ Ｐ明朝"/>
      <family val="1"/>
      <charset val="128"/>
    </font>
    <font>
      <b/>
      <sz val="22"/>
      <color rgb="FFFF0000"/>
      <name val="ＭＳ Ｐゴシック"/>
      <family val="3"/>
      <charset val="128"/>
    </font>
    <font>
      <b/>
      <sz val="16"/>
      <name val="ＭＳ Ｐゴシック"/>
      <family val="3"/>
      <charset val="128"/>
    </font>
    <font>
      <b/>
      <sz val="16"/>
      <name val="ＭＳ ゴシック"/>
      <family val="3"/>
      <charset val="128"/>
    </font>
    <font>
      <sz val="12"/>
      <color rgb="FFFF0000"/>
      <name val="ＭＳ Ｐ明朝"/>
      <family val="1"/>
      <charset val="128"/>
    </font>
    <font>
      <sz val="8"/>
      <name val="ＭＳ 明朝"/>
      <family val="1"/>
      <charset val="128"/>
    </font>
    <font>
      <sz val="12"/>
      <color rgb="FF0070C0"/>
      <name val="ＭＳ Ｐ明朝"/>
      <family val="1"/>
      <charset val="128"/>
    </font>
    <font>
      <b/>
      <sz val="12"/>
      <name val="ＭＳ 明朝"/>
      <family val="1"/>
      <charset val="128"/>
    </font>
    <font>
      <b/>
      <sz val="10"/>
      <name val="ＭＳ 明朝"/>
      <family val="1"/>
      <charset val="128"/>
    </font>
  </fonts>
  <fills count="16">
    <fill>
      <patternFill patternType="none"/>
    </fill>
    <fill>
      <patternFill patternType="gray125"/>
    </fill>
    <fill>
      <patternFill patternType="solid">
        <fgColor indexed="13"/>
        <bgColor indexed="64"/>
      </patternFill>
    </fill>
    <fill>
      <patternFill patternType="solid">
        <fgColor indexed="4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FF99FF"/>
        <bgColor indexed="64"/>
      </patternFill>
    </fill>
    <fill>
      <patternFill patternType="solid">
        <fgColor theme="3" tint="0.79998168889431442"/>
        <bgColor indexed="64"/>
      </patternFill>
    </fill>
    <fill>
      <patternFill patternType="solid">
        <fgColor rgb="FF99FF99"/>
        <bgColor indexed="64"/>
      </patternFill>
    </fill>
    <fill>
      <patternFill patternType="solid">
        <fgColor rgb="FFFF9999"/>
        <bgColor indexed="64"/>
      </patternFill>
    </fill>
    <fill>
      <patternFill patternType="solid">
        <fgColor theme="9" tint="0.79998168889431442"/>
        <bgColor indexed="64"/>
      </patternFill>
    </fill>
    <fill>
      <patternFill patternType="solid">
        <fgColor rgb="FFFF66FF"/>
        <bgColor indexed="64"/>
      </patternFill>
    </fill>
    <fill>
      <patternFill patternType="solid">
        <fgColor rgb="FFFFC000"/>
        <bgColor indexed="64"/>
      </patternFill>
    </fill>
    <fill>
      <patternFill patternType="solid">
        <fgColor theme="4" tint="0.79998168889431442"/>
        <bgColor indexed="64"/>
      </patternFill>
    </fill>
    <fill>
      <patternFill patternType="solid">
        <fgColor rgb="FFFFFFFF"/>
        <bgColor indexed="64"/>
      </patternFill>
    </fill>
  </fills>
  <borders count="752">
    <border>
      <left/>
      <right/>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8"/>
      </left>
      <right style="medium">
        <color indexed="8"/>
      </right>
      <top style="medium">
        <color indexed="8"/>
      </top>
      <bottom/>
      <diagonal/>
    </border>
    <border>
      <left style="medium">
        <color indexed="8"/>
      </left>
      <right/>
      <top/>
      <bottom/>
      <diagonal/>
    </border>
    <border>
      <left style="medium">
        <color indexed="8"/>
      </left>
      <right style="medium">
        <color indexed="8"/>
      </right>
      <top/>
      <bottom/>
      <diagonal/>
    </border>
    <border>
      <left/>
      <right style="thin">
        <color indexed="8"/>
      </right>
      <top style="thin">
        <color indexed="8"/>
      </top>
      <bottom style="medium">
        <color indexed="8"/>
      </bottom>
      <diagonal/>
    </border>
    <border>
      <left/>
      <right/>
      <top style="thin">
        <color indexed="8"/>
      </top>
      <bottom style="medium">
        <color indexed="8"/>
      </bottom>
      <diagonal/>
    </border>
    <border>
      <left style="medium">
        <color indexed="8"/>
      </left>
      <right/>
      <top style="medium">
        <color indexed="8"/>
      </top>
      <bottom/>
      <diagonal/>
    </border>
    <border>
      <left style="medium">
        <color indexed="8"/>
      </left>
      <right style="medium">
        <color indexed="8"/>
      </right>
      <top style="thin">
        <color indexed="64"/>
      </top>
      <bottom style="thin">
        <color indexed="8"/>
      </bottom>
      <diagonal/>
    </border>
    <border>
      <left style="medium">
        <color indexed="8"/>
      </left>
      <right style="medium">
        <color indexed="8"/>
      </right>
      <top style="thin">
        <color indexed="8"/>
      </top>
      <bottom style="thin">
        <color indexed="8"/>
      </bottom>
      <diagonal/>
    </border>
    <border>
      <left style="thin">
        <color indexed="8"/>
      </left>
      <right/>
      <top style="thin">
        <color indexed="8"/>
      </top>
      <bottom/>
      <diagonal/>
    </border>
    <border>
      <left style="thin">
        <color indexed="8"/>
      </left>
      <right/>
      <top style="thin">
        <color indexed="8"/>
      </top>
      <bottom style="thin">
        <color indexed="8"/>
      </bottom>
      <diagonal/>
    </border>
    <border>
      <left style="medium">
        <color indexed="8"/>
      </left>
      <right style="medium">
        <color indexed="8"/>
      </right>
      <top/>
      <bottom style="medium">
        <color indexed="8"/>
      </bottom>
      <diagonal/>
    </border>
    <border>
      <left style="thin">
        <color indexed="8"/>
      </left>
      <right/>
      <top style="medium">
        <color indexed="8"/>
      </top>
      <bottom style="thin">
        <color indexed="8"/>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style="medium">
        <color indexed="8"/>
      </top>
      <bottom style="thin">
        <color indexed="8"/>
      </bottom>
      <diagonal/>
    </border>
    <border>
      <left/>
      <right/>
      <top style="medium">
        <color indexed="8"/>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8"/>
      </left>
      <right/>
      <top style="medium">
        <color indexed="8"/>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thin">
        <color indexed="8"/>
      </left>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8"/>
      </left>
      <right style="medium">
        <color indexed="8"/>
      </right>
      <top style="thin">
        <color indexed="8"/>
      </top>
      <bottom style="medium">
        <color indexed="8"/>
      </bottom>
      <diagonal/>
    </border>
    <border>
      <left style="thin">
        <color indexed="8"/>
      </left>
      <right style="medium">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style="medium">
        <color indexed="8"/>
      </top>
      <bottom style="medium">
        <color indexed="8"/>
      </bottom>
      <diagonal/>
    </border>
    <border>
      <left style="thin">
        <color indexed="8"/>
      </left>
      <right style="medium">
        <color indexed="8"/>
      </right>
      <top style="medium">
        <color indexed="8"/>
      </top>
      <bottom style="medium">
        <color indexed="8"/>
      </bottom>
      <diagonal/>
    </border>
    <border diagonalUp="1">
      <left style="thin">
        <color indexed="8"/>
      </left>
      <right style="medium">
        <color indexed="8"/>
      </right>
      <top style="medium">
        <color indexed="8"/>
      </top>
      <bottom style="thin">
        <color indexed="8"/>
      </bottom>
      <diagonal style="thin">
        <color indexed="8"/>
      </diagonal>
    </border>
    <border>
      <left style="thin">
        <color indexed="8"/>
      </left>
      <right style="medium">
        <color indexed="8"/>
      </right>
      <top style="thin">
        <color indexed="8"/>
      </top>
      <bottom/>
      <diagonal/>
    </border>
    <border>
      <left/>
      <right/>
      <top style="thin">
        <color indexed="8"/>
      </top>
      <bottom/>
      <diagonal/>
    </border>
    <border diagonalUp="1">
      <left/>
      <right/>
      <top style="medium">
        <color indexed="8"/>
      </top>
      <bottom style="thin">
        <color indexed="8"/>
      </bottom>
      <diagonal style="thin">
        <color indexed="8"/>
      </diagonal>
    </border>
    <border diagonalUp="1">
      <left style="thin">
        <color indexed="8"/>
      </left>
      <right style="medium">
        <color indexed="8"/>
      </right>
      <top style="medium">
        <color indexed="8"/>
      </top>
      <bottom style="medium">
        <color indexed="8"/>
      </bottom>
      <diagonal style="thin">
        <color indexed="8"/>
      </diagonal>
    </border>
    <border diagonalUp="1">
      <left/>
      <right/>
      <top style="medium">
        <color indexed="8"/>
      </top>
      <bottom style="medium">
        <color indexed="8"/>
      </bottom>
      <diagonal style="thin">
        <color indexed="8"/>
      </diagonal>
    </border>
    <border>
      <left style="thin">
        <color indexed="8"/>
      </left>
      <right style="thin">
        <color indexed="8"/>
      </right>
      <top style="medium">
        <color indexed="8"/>
      </top>
      <bottom style="medium">
        <color indexed="8"/>
      </bottom>
      <diagonal/>
    </border>
    <border diagonalUp="1">
      <left style="medium">
        <color indexed="8"/>
      </left>
      <right style="medium">
        <color indexed="8"/>
      </right>
      <top style="medium">
        <color indexed="8"/>
      </top>
      <bottom style="medium">
        <color indexed="8"/>
      </bottom>
      <diagonal style="thin">
        <color indexed="8"/>
      </diagonal>
    </border>
    <border>
      <left style="thin">
        <color indexed="8"/>
      </left>
      <right style="thin">
        <color indexed="8"/>
      </right>
      <top style="thin">
        <color indexed="8"/>
      </top>
      <bottom/>
      <diagonal/>
    </border>
    <border diagonalUp="1">
      <left style="thin">
        <color indexed="8"/>
      </left>
      <right style="thin">
        <color indexed="8"/>
      </right>
      <top style="medium">
        <color indexed="8"/>
      </top>
      <bottom style="medium">
        <color indexed="8"/>
      </bottom>
      <diagonal style="thin">
        <color indexed="64"/>
      </diagonal>
    </border>
    <border diagonalUp="1">
      <left style="medium">
        <color indexed="8"/>
      </left>
      <right style="medium">
        <color indexed="8"/>
      </right>
      <top style="medium">
        <color indexed="8"/>
      </top>
      <bottom/>
      <diagonal style="thin">
        <color indexed="8"/>
      </diagonal>
    </border>
    <border>
      <left style="thin">
        <color indexed="64"/>
      </left>
      <right style="medium">
        <color indexed="64"/>
      </right>
      <top style="medium">
        <color indexed="64"/>
      </top>
      <bottom/>
      <diagonal/>
    </border>
    <border>
      <left/>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medium">
        <color indexed="8"/>
      </left>
      <right style="thin">
        <color indexed="8"/>
      </right>
      <top/>
      <bottom style="medium">
        <color indexed="8"/>
      </bottom>
      <diagonal/>
    </border>
    <border>
      <left style="thin">
        <color indexed="8"/>
      </left>
      <right style="medium">
        <color indexed="8"/>
      </right>
      <top/>
      <bottom style="thin">
        <color indexed="8"/>
      </bottom>
      <diagonal/>
    </border>
    <border>
      <left style="thin">
        <color indexed="8"/>
      </left>
      <right style="medium">
        <color indexed="8"/>
      </right>
      <top/>
      <bottom/>
      <diagonal/>
    </border>
    <border>
      <left style="medium">
        <color indexed="8"/>
      </left>
      <right/>
      <top/>
      <bottom style="medium">
        <color indexed="8"/>
      </bottom>
      <diagonal/>
    </border>
    <border>
      <left style="thin">
        <color indexed="8"/>
      </left>
      <right/>
      <top style="thin">
        <color indexed="8"/>
      </top>
      <bottom style="medium">
        <color indexed="8"/>
      </bottom>
      <diagonal/>
    </border>
    <border>
      <left style="medium">
        <color indexed="8"/>
      </left>
      <right style="medium">
        <color indexed="8"/>
      </right>
      <top/>
      <bottom style="thin">
        <color indexed="8"/>
      </bottom>
      <diagonal/>
    </border>
    <border>
      <left style="thin">
        <color indexed="8"/>
      </left>
      <right style="thin">
        <color indexed="8"/>
      </right>
      <top style="thin">
        <color indexed="8"/>
      </top>
      <bottom style="medium">
        <color indexed="8"/>
      </bottom>
      <diagonal/>
    </border>
    <border>
      <left style="medium">
        <color indexed="8"/>
      </left>
      <right style="thin">
        <color indexed="8"/>
      </right>
      <top style="medium">
        <color indexed="8"/>
      </top>
      <bottom style="medium">
        <color indexed="8"/>
      </bottom>
      <diagonal/>
    </border>
    <border>
      <left style="medium">
        <color indexed="64"/>
      </left>
      <right/>
      <top style="medium">
        <color indexed="8"/>
      </top>
      <bottom/>
      <diagonal/>
    </border>
    <border>
      <left style="medium">
        <color indexed="64"/>
      </left>
      <right/>
      <top/>
      <bottom/>
      <diagonal/>
    </border>
    <border>
      <left/>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top/>
      <bottom style="medium">
        <color indexed="64"/>
      </bottom>
      <diagonal/>
    </border>
    <border>
      <left style="double">
        <color indexed="64"/>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medium">
        <color indexed="64"/>
      </right>
      <top/>
      <bottom/>
      <diagonal/>
    </border>
    <border>
      <left/>
      <right style="double">
        <color indexed="64"/>
      </right>
      <top style="thin">
        <color indexed="64"/>
      </top>
      <bottom style="medium">
        <color indexed="64"/>
      </bottom>
      <diagonal/>
    </border>
    <border>
      <left style="double">
        <color indexed="64"/>
      </left>
      <right style="double">
        <color indexed="64"/>
      </right>
      <top/>
      <bottom style="medium">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right style="double">
        <color indexed="64"/>
      </right>
      <top style="medium">
        <color indexed="64"/>
      </top>
      <bottom style="thin">
        <color indexed="64"/>
      </bottom>
      <diagonal/>
    </border>
    <border>
      <left style="thin">
        <color indexed="64"/>
      </left>
      <right style="thin">
        <color indexed="64"/>
      </right>
      <top/>
      <bottom style="double">
        <color indexed="64"/>
      </bottom>
      <diagonal/>
    </border>
    <border>
      <left/>
      <right style="medium">
        <color indexed="64"/>
      </right>
      <top/>
      <bottom style="double">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top style="medium">
        <color indexed="64"/>
      </top>
      <bottom style="double">
        <color indexed="64"/>
      </bottom>
      <diagonal/>
    </border>
    <border>
      <left style="thin">
        <color indexed="64"/>
      </left>
      <right/>
      <top style="double">
        <color indexed="64"/>
      </top>
      <bottom/>
      <diagonal/>
    </border>
    <border>
      <left/>
      <right style="medium">
        <color indexed="64"/>
      </right>
      <top style="thin">
        <color indexed="64"/>
      </top>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right/>
      <top/>
      <bottom style="thin">
        <color indexed="8"/>
      </bottom>
      <diagonal/>
    </border>
    <border>
      <left style="medium">
        <color indexed="64"/>
      </left>
      <right style="medium">
        <color indexed="64"/>
      </right>
      <top/>
      <bottom/>
      <diagonal/>
    </border>
    <border>
      <left style="medium">
        <color indexed="64"/>
      </left>
      <right/>
      <top style="thin">
        <color indexed="64"/>
      </top>
      <bottom/>
      <diagonal/>
    </border>
    <border>
      <left style="thin">
        <color indexed="64"/>
      </left>
      <right style="thin">
        <color indexed="64"/>
      </right>
      <top style="thin">
        <color indexed="64"/>
      </top>
      <bottom style="medium">
        <color indexed="64"/>
      </bottom>
      <diagonal/>
    </border>
    <border>
      <left style="medium">
        <color indexed="8"/>
      </left>
      <right/>
      <top style="thin">
        <color indexed="8"/>
      </top>
      <bottom/>
      <diagonal/>
    </border>
    <border>
      <left style="medium">
        <color indexed="64"/>
      </left>
      <right/>
      <top style="thin">
        <color indexed="8"/>
      </top>
      <bottom/>
      <diagonal/>
    </border>
    <border>
      <left style="thin">
        <color indexed="64"/>
      </left>
      <right style="thin">
        <color indexed="64"/>
      </right>
      <top style="thin">
        <color indexed="8"/>
      </top>
      <bottom/>
      <diagonal/>
    </border>
    <border>
      <left style="thin">
        <color indexed="64"/>
      </left>
      <right style="medium">
        <color indexed="64"/>
      </right>
      <top style="thin">
        <color indexed="8"/>
      </top>
      <bottom/>
      <diagonal/>
    </border>
    <border>
      <left style="thin">
        <color indexed="8"/>
      </left>
      <right/>
      <top style="thin">
        <color indexed="64"/>
      </top>
      <bottom style="thin">
        <color indexed="64"/>
      </bottom>
      <diagonal/>
    </border>
    <border>
      <left style="medium">
        <color indexed="64"/>
      </left>
      <right/>
      <top style="thin">
        <color indexed="64"/>
      </top>
      <bottom style="thin">
        <color indexed="64"/>
      </bottom>
      <diagonal/>
    </border>
    <border>
      <left style="thin">
        <color indexed="8"/>
      </left>
      <right/>
      <top style="thin">
        <color indexed="64"/>
      </top>
      <bottom style="thin">
        <color indexed="8"/>
      </bottom>
      <diagonal/>
    </border>
    <border>
      <left style="medium">
        <color indexed="64"/>
      </left>
      <right/>
      <top style="thin">
        <color indexed="64"/>
      </top>
      <bottom style="thin">
        <color indexed="8"/>
      </bottom>
      <diagonal/>
    </border>
    <border>
      <left style="thin">
        <color indexed="64"/>
      </left>
      <right style="thin">
        <color indexed="64"/>
      </right>
      <top style="thin">
        <color indexed="64"/>
      </top>
      <bottom style="thin">
        <color indexed="8"/>
      </bottom>
      <diagonal/>
    </border>
    <border>
      <left style="medium">
        <color indexed="8"/>
      </left>
      <right/>
      <top style="thin">
        <color indexed="8"/>
      </top>
      <bottom style="thin">
        <color indexed="8"/>
      </bottom>
      <diagonal/>
    </border>
    <border>
      <left style="medium">
        <color indexed="64"/>
      </left>
      <right/>
      <top style="thin">
        <color indexed="8"/>
      </top>
      <bottom style="thin">
        <color indexed="8"/>
      </bottom>
      <diagonal/>
    </border>
    <border>
      <left style="thin">
        <color indexed="64"/>
      </left>
      <right style="thin">
        <color indexed="64"/>
      </right>
      <top style="thin">
        <color indexed="8"/>
      </top>
      <bottom style="thin">
        <color indexed="8"/>
      </bottom>
      <diagonal/>
    </border>
    <border>
      <left style="thin">
        <color indexed="64"/>
      </left>
      <right style="medium">
        <color indexed="64"/>
      </right>
      <top style="thin">
        <color indexed="8"/>
      </top>
      <bottom style="thin">
        <color indexed="8"/>
      </bottom>
      <diagonal/>
    </border>
    <border>
      <left style="medium">
        <color indexed="8"/>
      </left>
      <right/>
      <top style="medium">
        <color indexed="8"/>
      </top>
      <bottom style="thin">
        <color indexed="8"/>
      </bottom>
      <diagonal/>
    </border>
    <border>
      <left style="thin">
        <color indexed="64"/>
      </left>
      <right style="thin">
        <color indexed="64"/>
      </right>
      <top style="medium">
        <color indexed="8"/>
      </top>
      <bottom style="thin">
        <color indexed="8"/>
      </bottom>
      <diagonal/>
    </border>
    <border>
      <left style="medium">
        <color indexed="8"/>
      </left>
      <right/>
      <top style="thin">
        <color indexed="8"/>
      </top>
      <bottom style="medium">
        <color indexed="8"/>
      </bottom>
      <diagonal/>
    </border>
    <border>
      <left style="medium">
        <color indexed="64"/>
      </left>
      <right/>
      <top style="thin">
        <color indexed="8"/>
      </top>
      <bottom style="medium">
        <color indexed="8"/>
      </bottom>
      <diagonal/>
    </border>
    <border>
      <left style="thin">
        <color indexed="64"/>
      </left>
      <right style="thin">
        <color indexed="64"/>
      </right>
      <top style="thin">
        <color indexed="8"/>
      </top>
      <bottom style="medium">
        <color indexed="8"/>
      </bottom>
      <diagonal/>
    </border>
    <border>
      <left style="medium">
        <color indexed="8"/>
      </left>
      <right/>
      <top/>
      <bottom style="thin">
        <color indexed="8"/>
      </bottom>
      <diagonal/>
    </border>
    <border>
      <left style="medium">
        <color indexed="64"/>
      </left>
      <right/>
      <top style="medium">
        <color indexed="64"/>
      </top>
      <bottom style="medium">
        <color indexed="64"/>
      </bottom>
      <diagonal/>
    </border>
    <border>
      <left style="thin">
        <color indexed="8"/>
      </left>
      <right/>
      <top style="medium">
        <color indexed="64"/>
      </top>
      <bottom style="medium">
        <color indexed="64"/>
      </bottom>
      <diagonal/>
    </border>
    <border>
      <left style="medium">
        <color indexed="64"/>
      </left>
      <right/>
      <top style="medium">
        <color indexed="8"/>
      </top>
      <bottom style="medium">
        <color indexed="8"/>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top/>
      <bottom style="thin">
        <color indexed="8"/>
      </bottom>
      <diagonal/>
    </border>
    <border>
      <left style="double">
        <color indexed="8"/>
      </left>
      <right style="double">
        <color indexed="8"/>
      </right>
      <top style="medium">
        <color indexed="8"/>
      </top>
      <bottom/>
      <diagonal/>
    </border>
    <border>
      <left style="double">
        <color indexed="8"/>
      </left>
      <right/>
      <top style="medium">
        <color indexed="8"/>
      </top>
      <bottom/>
      <diagonal/>
    </border>
    <border>
      <left style="double">
        <color indexed="8"/>
      </left>
      <right style="medium">
        <color indexed="8"/>
      </right>
      <top style="medium">
        <color indexed="8"/>
      </top>
      <bottom/>
      <diagonal/>
    </border>
    <border>
      <left style="double">
        <color indexed="8"/>
      </left>
      <right style="double">
        <color indexed="8"/>
      </right>
      <top/>
      <bottom/>
      <diagonal/>
    </border>
    <border>
      <left style="double">
        <color indexed="8"/>
      </left>
      <right/>
      <top/>
      <bottom/>
      <diagonal/>
    </border>
    <border>
      <left style="double">
        <color indexed="8"/>
      </left>
      <right style="medium">
        <color indexed="8"/>
      </right>
      <top/>
      <bottom/>
      <diagonal/>
    </border>
    <border>
      <left style="thin">
        <color indexed="64"/>
      </left>
      <right style="thin">
        <color indexed="64"/>
      </right>
      <top style="medium">
        <color indexed="8"/>
      </top>
      <bottom/>
      <diagonal/>
    </border>
    <border>
      <left style="medium">
        <color indexed="8"/>
      </left>
      <right style="thin">
        <color indexed="64"/>
      </right>
      <top style="medium">
        <color indexed="8"/>
      </top>
      <bottom/>
      <diagonal/>
    </border>
    <border>
      <left style="thin">
        <color indexed="64"/>
      </left>
      <right style="medium">
        <color indexed="8"/>
      </right>
      <top style="medium">
        <color indexed="8"/>
      </top>
      <bottom/>
      <diagonal/>
    </border>
    <border>
      <left style="double">
        <color indexed="8"/>
      </left>
      <right style="medium">
        <color indexed="8"/>
      </right>
      <top style="thin">
        <color indexed="8"/>
      </top>
      <bottom/>
      <diagonal/>
    </border>
    <border>
      <left style="medium">
        <color indexed="8"/>
      </left>
      <right style="thin">
        <color indexed="64"/>
      </right>
      <top style="thin">
        <color indexed="8"/>
      </top>
      <bottom/>
      <diagonal/>
    </border>
    <border>
      <left style="thin">
        <color indexed="64"/>
      </left>
      <right/>
      <top style="thin">
        <color indexed="8"/>
      </top>
      <bottom/>
      <diagonal/>
    </border>
    <border>
      <left style="double">
        <color indexed="8"/>
      </left>
      <right style="double">
        <color indexed="8"/>
      </right>
      <top style="thin">
        <color indexed="8"/>
      </top>
      <bottom/>
      <diagonal/>
    </border>
    <border>
      <left style="double">
        <color indexed="8"/>
      </left>
      <right/>
      <top style="thin">
        <color indexed="8"/>
      </top>
      <bottom/>
      <diagonal/>
    </border>
    <border>
      <left style="double">
        <color indexed="8"/>
      </left>
      <right style="medium">
        <color indexed="8"/>
      </right>
      <top style="thin">
        <color indexed="8"/>
      </top>
      <bottom style="thin">
        <color indexed="8"/>
      </bottom>
      <diagonal/>
    </border>
    <border>
      <left style="medium">
        <color indexed="8"/>
      </left>
      <right style="thin">
        <color indexed="64"/>
      </right>
      <top style="thin">
        <color indexed="8"/>
      </top>
      <bottom style="thin">
        <color indexed="8"/>
      </bottom>
      <diagonal/>
    </border>
    <border>
      <left style="thin">
        <color indexed="64"/>
      </left>
      <right/>
      <top style="thin">
        <color indexed="8"/>
      </top>
      <bottom style="thin">
        <color indexed="8"/>
      </bottom>
      <diagonal/>
    </border>
    <border>
      <left style="thin">
        <color indexed="64"/>
      </left>
      <right style="medium">
        <color indexed="8"/>
      </right>
      <top style="thin">
        <color indexed="8"/>
      </top>
      <bottom style="thin">
        <color indexed="8"/>
      </bottom>
      <diagonal/>
    </border>
    <border>
      <left style="double">
        <color indexed="8"/>
      </left>
      <right style="double">
        <color indexed="8"/>
      </right>
      <top style="thin">
        <color indexed="8"/>
      </top>
      <bottom style="thin">
        <color indexed="8"/>
      </bottom>
      <diagonal/>
    </border>
    <border>
      <left style="double">
        <color indexed="8"/>
      </left>
      <right/>
      <top style="thin">
        <color indexed="8"/>
      </top>
      <bottom style="thin">
        <color indexed="8"/>
      </bottom>
      <diagonal/>
    </border>
    <border>
      <left style="medium">
        <color indexed="8"/>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thin">
        <color indexed="8"/>
      </top>
      <bottom/>
      <diagonal style="thin">
        <color indexed="8"/>
      </diagonal>
    </border>
    <border diagonalUp="1">
      <left style="thin">
        <color indexed="8"/>
      </left>
      <right style="medium">
        <color indexed="8"/>
      </right>
      <top style="thin">
        <color indexed="8"/>
      </top>
      <bottom/>
      <diagonal style="thin">
        <color indexed="8"/>
      </diagonal>
    </border>
    <border>
      <left style="thin">
        <color indexed="8"/>
      </left>
      <right style="thin">
        <color indexed="8"/>
      </right>
      <top style="thin">
        <color indexed="64"/>
      </top>
      <bottom/>
      <diagonal/>
    </border>
    <border>
      <left style="medium">
        <color indexed="8"/>
      </left>
      <right style="medium">
        <color indexed="8"/>
      </right>
      <top style="thin">
        <color indexed="8"/>
      </top>
      <bottom/>
      <diagonal/>
    </border>
    <border>
      <left style="medium">
        <color indexed="8"/>
      </left>
      <right style="medium">
        <color indexed="8"/>
      </right>
      <top style="thin">
        <color indexed="8"/>
      </top>
      <bottom style="medium">
        <color indexed="8"/>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medium">
        <color indexed="8"/>
      </left>
      <right style="thin">
        <color indexed="8"/>
      </right>
      <top style="thin">
        <color indexed="8"/>
      </top>
      <bottom style="thin">
        <color indexed="8"/>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8"/>
      </bottom>
      <diagonal/>
    </border>
    <border>
      <left style="thin">
        <color indexed="64"/>
      </left>
      <right style="thin">
        <color indexed="64"/>
      </right>
      <top/>
      <bottom style="thin">
        <color indexed="8"/>
      </bottom>
      <diagonal/>
    </border>
    <border>
      <left style="thin">
        <color indexed="64"/>
      </left>
      <right style="medium">
        <color indexed="64"/>
      </right>
      <top/>
      <bottom style="thin">
        <color indexed="8"/>
      </bottom>
      <diagonal/>
    </border>
    <border>
      <left style="thin">
        <color indexed="64"/>
      </left>
      <right style="medium">
        <color indexed="8"/>
      </right>
      <top style="thin">
        <color indexed="64"/>
      </top>
      <bottom style="thin">
        <color indexed="64"/>
      </bottom>
      <diagonal/>
    </border>
    <border>
      <left style="thin">
        <color indexed="8"/>
      </left>
      <right/>
      <top style="thin">
        <color indexed="64"/>
      </top>
      <bottom style="medium">
        <color indexed="8"/>
      </bottom>
      <diagonal/>
    </border>
    <border>
      <left style="medium">
        <color indexed="64"/>
      </left>
      <right/>
      <top style="thin">
        <color indexed="64"/>
      </top>
      <bottom style="medium">
        <color indexed="8"/>
      </bottom>
      <diagonal/>
    </border>
    <border>
      <left style="thin">
        <color indexed="64"/>
      </left>
      <right style="thin">
        <color indexed="64"/>
      </right>
      <top style="thin">
        <color indexed="64"/>
      </top>
      <bottom style="medium">
        <color indexed="8"/>
      </bottom>
      <diagonal/>
    </border>
    <border>
      <left style="thin">
        <color indexed="64"/>
      </left>
      <right style="medium">
        <color indexed="8"/>
      </right>
      <top style="thin">
        <color indexed="64"/>
      </top>
      <bottom style="medium">
        <color indexed="8"/>
      </bottom>
      <diagonal/>
    </border>
    <border>
      <left style="thin">
        <color indexed="64"/>
      </left>
      <right style="medium">
        <color indexed="8"/>
      </right>
      <top style="thin">
        <color indexed="64"/>
      </top>
      <bottom style="thin">
        <color indexed="8"/>
      </bottom>
      <diagonal/>
    </border>
    <border>
      <left style="thin">
        <color indexed="64"/>
      </left>
      <right style="medium">
        <color indexed="8"/>
      </right>
      <top style="thin">
        <color indexed="8"/>
      </top>
      <bottom style="medium">
        <color indexed="8"/>
      </bottom>
      <diagonal/>
    </border>
    <border>
      <left/>
      <right/>
      <top style="medium">
        <color indexed="64"/>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8"/>
      </bottom>
      <diagonal/>
    </border>
    <border>
      <left/>
      <right style="thin">
        <color indexed="64"/>
      </right>
      <top style="medium">
        <color indexed="64"/>
      </top>
      <bottom style="medium">
        <color indexed="8"/>
      </bottom>
      <diagonal/>
    </border>
    <border>
      <left style="double">
        <color indexed="8"/>
      </left>
      <right style="medium">
        <color indexed="8"/>
      </right>
      <top/>
      <bottom style="medium">
        <color indexed="8"/>
      </bottom>
      <diagonal/>
    </border>
    <border>
      <left style="double">
        <color indexed="8"/>
      </left>
      <right style="medium">
        <color indexed="8"/>
      </right>
      <top style="thin">
        <color indexed="8"/>
      </top>
      <bottom style="medium">
        <color indexed="8"/>
      </bottom>
      <diagonal/>
    </border>
    <border>
      <left style="double">
        <color indexed="8"/>
      </left>
      <right style="medium">
        <color indexed="8"/>
      </right>
      <top style="medium">
        <color indexed="8"/>
      </top>
      <bottom style="thin">
        <color indexed="8"/>
      </bottom>
      <diagonal/>
    </border>
    <border>
      <left style="thin">
        <color indexed="8"/>
      </left>
      <right style="medium">
        <color indexed="8"/>
      </right>
      <top/>
      <bottom style="medium">
        <color indexed="8"/>
      </bottom>
      <diagonal/>
    </border>
    <border>
      <left style="double">
        <color indexed="8"/>
      </left>
      <right style="double">
        <color indexed="8"/>
      </right>
      <top/>
      <bottom style="medium">
        <color indexed="8"/>
      </bottom>
      <diagonal/>
    </border>
    <border>
      <left style="medium">
        <color indexed="8"/>
      </left>
      <right style="thin">
        <color indexed="64"/>
      </right>
      <top style="medium">
        <color indexed="8"/>
      </top>
      <bottom style="thin">
        <color indexed="8"/>
      </bottom>
      <diagonal/>
    </border>
    <border>
      <left style="thin">
        <color indexed="64"/>
      </left>
      <right/>
      <top style="medium">
        <color indexed="8"/>
      </top>
      <bottom style="thin">
        <color indexed="8"/>
      </bottom>
      <diagonal/>
    </border>
    <border>
      <left style="double">
        <color indexed="8"/>
      </left>
      <right style="double">
        <color indexed="8"/>
      </right>
      <top style="medium">
        <color indexed="8"/>
      </top>
      <bottom style="thin">
        <color indexed="8"/>
      </bottom>
      <diagonal/>
    </border>
    <border>
      <left style="double">
        <color indexed="8"/>
      </left>
      <right/>
      <top style="medium">
        <color indexed="8"/>
      </top>
      <bottom style="thin">
        <color indexed="8"/>
      </bottom>
      <diagonal/>
    </border>
    <border>
      <left style="medium">
        <color indexed="8"/>
      </left>
      <right style="thin">
        <color indexed="64"/>
      </right>
      <top style="thin">
        <color indexed="8"/>
      </top>
      <bottom style="medium">
        <color indexed="8"/>
      </bottom>
      <diagonal/>
    </border>
    <border>
      <left style="thin">
        <color indexed="64"/>
      </left>
      <right/>
      <top style="thin">
        <color indexed="8"/>
      </top>
      <bottom style="medium">
        <color indexed="8"/>
      </bottom>
      <diagonal/>
    </border>
    <border>
      <left style="double">
        <color indexed="8"/>
      </left>
      <right style="double">
        <color indexed="8"/>
      </right>
      <top style="thin">
        <color indexed="8"/>
      </top>
      <bottom style="medium">
        <color indexed="8"/>
      </bottom>
      <diagonal/>
    </border>
    <border>
      <left style="double">
        <color indexed="8"/>
      </left>
      <right/>
      <top style="thin">
        <color indexed="8"/>
      </top>
      <bottom style="medium">
        <color indexed="8"/>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diagonalUp="1">
      <left style="double">
        <color indexed="64"/>
      </left>
      <right style="double">
        <color indexed="64"/>
      </right>
      <top style="thin">
        <color indexed="64"/>
      </top>
      <bottom/>
      <diagonal style="thin">
        <color indexed="64"/>
      </diagonal>
    </border>
    <border diagonalUp="1">
      <left style="double">
        <color indexed="64"/>
      </left>
      <right style="double">
        <color indexed="64"/>
      </right>
      <top/>
      <bottom style="double">
        <color indexed="64"/>
      </bottom>
      <diagonal style="thin">
        <color indexed="64"/>
      </diagonal>
    </border>
    <border diagonalUp="1">
      <left style="thin">
        <color indexed="64"/>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right style="double">
        <color indexed="64"/>
      </right>
      <top style="double">
        <color indexed="64"/>
      </top>
      <bottom style="double">
        <color indexed="64"/>
      </bottom>
      <diagonal/>
    </border>
    <border diagonalUp="1">
      <left style="double">
        <color indexed="64"/>
      </left>
      <right style="double">
        <color indexed="64"/>
      </right>
      <top style="double">
        <color indexed="64"/>
      </top>
      <bottom/>
      <diagonal style="thin">
        <color indexed="64"/>
      </diagonal>
    </border>
    <border diagonalUp="1">
      <left style="double">
        <color indexed="64"/>
      </left>
      <right style="double">
        <color indexed="64"/>
      </right>
      <top/>
      <bottom/>
      <diagonal style="thin">
        <color indexed="64"/>
      </diagonal>
    </border>
    <border diagonalUp="1">
      <left style="double">
        <color indexed="64"/>
      </left>
      <right style="double">
        <color indexed="64"/>
      </right>
      <top/>
      <bottom style="medium">
        <color indexed="64"/>
      </bottom>
      <diagonal style="thin">
        <color indexed="64"/>
      </diagonal>
    </border>
    <border>
      <left style="double">
        <color indexed="64"/>
      </left>
      <right/>
      <top style="medium">
        <color indexed="64"/>
      </top>
      <bottom/>
      <diagonal/>
    </border>
    <border>
      <left/>
      <right style="double">
        <color indexed="64"/>
      </right>
      <top style="medium">
        <color indexed="64"/>
      </top>
      <bottom/>
      <diagonal/>
    </border>
    <border>
      <left/>
      <right style="double">
        <color indexed="64"/>
      </right>
      <top/>
      <bottom/>
      <diagonal/>
    </border>
    <border>
      <left/>
      <right style="double">
        <color indexed="64"/>
      </right>
      <top/>
      <bottom style="medium">
        <color indexed="64"/>
      </bottom>
      <diagonal/>
    </border>
    <border>
      <left style="double">
        <color indexed="64"/>
      </left>
      <right style="double">
        <color indexed="64"/>
      </right>
      <top style="medium">
        <color indexed="64"/>
      </top>
      <bottom/>
      <diagonal/>
    </border>
    <border>
      <left style="medium">
        <color indexed="8"/>
      </left>
      <right/>
      <top style="medium">
        <color indexed="8"/>
      </top>
      <bottom style="medium">
        <color indexed="8"/>
      </bottom>
      <diagonal/>
    </border>
    <border>
      <left/>
      <right style="medium">
        <color indexed="64"/>
      </right>
      <top style="medium">
        <color indexed="8"/>
      </top>
      <bottom style="medium">
        <color indexed="8"/>
      </bottom>
      <diagonal/>
    </border>
    <border>
      <left/>
      <right style="medium">
        <color indexed="64"/>
      </right>
      <top style="medium">
        <color indexed="8"/>
      </top>
      <bottom/>
      <diagonal/>
    </border>
    <border>
      <left/>
      <right style="medium">
        <color indexed="64"/>
      </right>
      <top/>
      <bottom style="medium">
        <color indexed="8"/>
      </bottom>
      <diagonal/>
    </border>
    <border>
      <left/>
      <right style="medium">
        <color indexed="8"/>
      </right>
      <top style="medium">
        <color indexed="8"/>
      </top>
      <bottom/>
      <diagonal/>
    </border>
    <border>
      <left/>
      <right style="medium">
        <color indexed="8"/>
      </right>
      <top/>
      <bottom style="thin">
        <color indexed="8"/>
      </bottom>
      <diagonal/>
    </border>
    <border>
      <left/>
      <right style="thin">
        <color indexed="8"/>
      </right>
      <top/>
      <bottom style="medium">
        <color indexed="8"/>
      </bottom>
      <diagonal/>
    </border>
    <border>
      <left/>
      <right style="medium">
        <color indexed="8"/>
      </right>
      <top style="medium">
        <color indexed="8"/>
      </top>
      <bottom style="medium">
        <color indexed="8"/>
      </bottom>
      <diagonal/>
    </border>
    <border>
      <left/>
      <right style="medium">
        <color indexed="8"/>
      </right>
      <top/>
      <bottom style="medium">
        <color indexed="8"/>
      </bottom>
      <diagonal/>
    </border>
    <border>
      <left/>
      <right/>
      <top/>
      <bottom style="medium">
        <color indexed="8"/>
      </bottom>
      <diagonal/>
    </border>
    <border>
      <left style="thin">
        <color indexed="8"/>
      </left>
      <right style="thin">
        <color indexed="8"/>
      </right>
      <top/>
      <bottom/>
      <diagonal/>
    </border>
    <border>
      <left style="thin">
        <color indexed="8"/>
      </left>
      <right style="thin">
        <color indexed="8"/>
      </right>
      <top/>
      <bottom style="medium">
        <color indexed="8"/>
      </bottom>
      <diagonal/>
    </border>
    <border>
      <left/>
      <right style="medium">
        <color indexed="8"/>
      </right>
      <top/>
      <bottom/>
      <diagonal/>
    </border>
    <border>
      <left style="medium">
        <color indexed="8"/>
      </left>
      <right/>
      <top/>
      <bottom style="medium">
        <color indexed="64"/>
      </bottom>
      <diagonal/>
    </border>
    <border>
      <left style="thin">
        <color indexed="8"/>
      </left>
      <right style="medium">
        <color indexed="64"/>
      </right>
      <top/>
      <bottom/>
      <diagonal/>
    </border>
    <border>
      <left style="medium">
        <color indexed="64"/>
      </left>
      <right style="thin">
        <color indexed="8"/>
      </right>
      <top style="medium">
        <color indexed="64"/>
      </top>
      <bottom/>
      <diagonal/>
    </border>
    <border>
      <left style="medium">
        <color indexed="64"/>
      </left>
      <right style="thin">
        <color indexed="8"/>
      </right>
      <top/>
      <bottom/>
      <diagonal/>
    </border>
    <border>
      <left style="medium">
        <color indexed="64"/>
      </left>
      <right style="thin">
        <color indexed="8"/>
      </right>
      <top/>
      <bottom style="medium">
        <color indexed="8"/>
      </bottom>
      <diagonal/>
    </border>
    <border>
      <left style="thin">
        <color indexed="8"/>
      </left>
      <right style="thin">
        <color indexed="8"/>
      </right>
      <top style="medium">
        <color indexed="64"/>
      </top>
      <bottom/>
      <diagonal/>
    </border>
    <border>
      <left style="thin">
        <color indexed="8"/>
      </left>
      <right/>
      <top style="medium">
        <color indexed="64"/>
      </top>
      <bottom/>
      <diagonal/>
    </border>
    <border>
      <left style="thin">
        <color indexed="8"/>
      </left>
      <right/>
      <top/>
      <bottom style="medium">
        <color indexed="8"/>
      </bottom>
      <diagonal/>
    </border>
    <border>
      <left/>
      <right style="thin">
        <color indexed="8"/>
      </right>
      <top style="thin">
        <color indexed="8"/>
      </top>
      <bottom/>
      <diagonal/>
    </border>
    <border>
      <left/>
      <right style="thin">
        <color indexed="8"/>
      </right>
      <top style="thin">
        <color indexed="8"/>
      </top>
      <bottom style="thin">
        <color indexed="8"/>
      </bottom>
      <diagonal/>
    </border>
    <border>
      <left/>
      <right style="double">
        <color indexed="8"/>
      </right>
      <top style="medium">
        <color indexed="8"/>
      </top>
      <bottom style="thin">
        <color indexed="8"/>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8"/>
      </right>
      <top/>
      <bottom/>
      <diagonal/>
    </border>
    <border>
      <left style="medium">
        <color indexed="8"/>
      </left>
      <right style="double">
        <color indexed="8"/>
      </right>
      <top style="medium">
        <color indexed="8"/>
      </top>
      <bottom/>
      <diagonal/>
    </border>
    <border>
      <left style="medium">
        <color indexed="8"/>
      </left>
      <right style="double">
        <color indexed="8"/>
      </right>
      <top/>
      <bottom/>
      <diagonal/>
    </border>
    <border>
      <left style="medium">
        <color indexed="8"/>
      </left>
      <right style="double">
        <color indexed="8"/>
      </right>
      <top/>
      <bottom style="medium">
        <color indexed="8"/>
      </bottom>
      <diagonal/>
    </border>
    <border>
      <left style="thin">
        <color indexed="8"/>
      </left>
      <right style="thin">
        <color indexed="8"/>
      </right>
      <top style="medium">
        <color indexed="8"/>
      </top>
      <bottom style="medium">
        <color indexed="64"/>
      </bottom>
      <diagonal/>
    </border>
    <border>
      <left/>
      <right style="thin">
        <color indexed="64"/>
      </right>
      <top style="double">
        <color indexed="64"/>
      </top>
      <bottom style="thin">
        <color indexed="64"/>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indexed="64"/>
      </bottom>
      <diagonal/>
    </border>
    <border>
      <left/>
      <right/>
      <top style="medium">
        <color auto="1"/>
      </top>
      <bottom style="medium">
        <color indexed="64"/>
      </bottom>
      <diagonal/>
    </border>
    <border>
      <left/>
      <right style="medium">
        <color auto="1"/>
      </right>
      <top style="medium">
        <color auto="1"/>
      </top>
      <bottom style="medium">
        <color indexed="64"/>
      </bottom>
      <diagonal/>
    </border>
    <border>
      <left style="medium">
        <color auto="1"/>
      </left>
      <right/>
      <top style="medium">
        <color auto="1"/>
      </top>
      <bottom/>
      <diagonal/>
    </border>
    <border>
      <left style="medium">
        <color auto="1"/>
      </left>
      <right style="thin">
        <color auto="1"/>
      </right>
      <top/>
      <bottom/>
      <diagonal/>
    </border>
    <border>
      <left style="thin">
        <color auto="1"/>
      </left>
      <right style="thin">
        <color auto="1"/>
      </right>
      <top/>
      <bottom/>
      <diagonal/>
    </border>
    <border>
      <left style="medium">
        <color auto="1"/>
      </left>
      <right style="medium">
        <color auto="1"/>
      </right>
      <top style="medium">
        <color auto="1"/>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8"/>
      </top>
      <bottom style="medium">
        <color indexed="8"/>
      </bottom>
      <diagonal/>
    </border>
    <border>
      <left/>
      <right style="thin">
        <color indexed="64"/>
      </right>
      <top style="medium">
        <color indexed="8"/>
      </top>
      <bottom style="medium">
        <color indexed="8"/>
      </bottom>
      <diagonal/>
    </border>
    <border>
      <left style="thin">
        <color indexed="64"/>
      </left>
      <right style="thin">
        <color indexed="64"/>
      </right>
      <top style="medium">
        <color indexed="8"/>
      </top>
      <bottom style="medium">
        <color indexed="8"/>
      </bottom>
      <diagonal/>
    </border>
    <border>
      <left style="thin">
        <color indexed="64"/>
      </left>
      <right style="medium">
        <color indexed="64"/>
      </right>
      <top style="medium">
        <color indexed="64"/>
      </top>
      <bottom/>
      <diagonal/>
    </border>
    <border>
      <left/>
      <right style="medium">
        <color indexed="64"/>
      </right>
      <top style="medium">
        <color indexed="8"/>
      </top>
      <bottom style="medium">
        <color indexed="8"/>
      </bottom>
      <diagonal/>
    </border>
    <border>
      <left style="thin">
        <color indexed="64"/>
      </left>
      <right style="medium">
        <color indexed="64"/>
      </right>
      <top style="medium">
        <color indexed="8"/>
      </top>
      <bottom style="medium">
        <color indexed="8"/>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top style="medium">
        <color indexed="8"/>
      </top>
      <bottom style="thin">
        <color indexed="8"/>
      </bottom>
      <diagonal/>
    </border>
    <border>
      <left style="thin">
        <color indexed="8"/>
      </left>
      <right style="medium">
        <color indexed="8"/>
      </right>
      <top/>
      <bottom style="medium">
        <color indexed="8"/>
      </bottom>
      <diagonal/>
    </border>
    <border>
      <left/>
      <right/>
      <top style="medium">
        <color indexed="64"/>
      </top>
      <bottom style="thin">
        <color indexed="64"/>
      </bottom>
      <diagonal/>
    </border>
    <border>
      <left/>
      <right style="medium">
        <color auto="1"/>
      </right>
      <top style="medium">
        <color auto="1"/>
      </top>
      <bottom style="thin">
        <color auto="1"/>
      </bottom>
      <diagonal/>
    </border>
    <border>
      <left/>
      <right style="thin">
        <color indexed="64"/>
      </right>
      <top style="medium">
        <color indexed="64"/>
      </top>
      <bottom/>
      <diagonal/>
    </border>
    <border>
      <left style="thin">
        <color indexed="64"/>
      </left>
      <right/>
      <top style="thin">
        <color indexed="64"/>
      </top>
      <bottom style="double">
        <color indexed="64"/>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thin">
        <color indexed="8"/>
      </left>
      <right style="medium">
        <color indexed="8"/>
      </right>
      <top style="medium">
        <color indexed="8"/>
      </top>
      <bottom style="thin">
        <color indexed="8"/>
      </bottom>
      <diagonal/>
    </border>
    <border>
      <left/>
      <right style="medium">
        <color indexed="8"/>
      </right>
      <top style="medium">
        <color indexed="8"/>
      </top>
      <bottom style="medium">
        <color indexed="8"/>
      </bottom>
      <diagonal/>
    </border>
    <border>
      <left style="medium">
        <color indexed="8"/>
      </left>
      <right style="double">
        <color indexed="8"/>
      </right>
      <top style="medium">
        <color indexed="8"/>
      </top>
      <bottom style="thin">
        <color indexed="8"/>
      </bottom>
      <diagonal/>
    </border>
    <border>
      <left style="medium">
        <color indexed="8"/>
      </left>
      <right style="double">
        <color indexed="8"/>
      </right>
      <top style="thin">
        <color indexed="8"/>
      </top>
      <bottom style="thin">
        <color indexed="8"/>
      </bottom>
      <diagonal/>
    </border>
    <border>
      <left style="medium">
        <color indexed="8"/>
      </left>
      <right style="double">
        <color indexed="8"/>
      </right>
      <top style="thin">
        <color indexed="8"/>
      </top>
      <bottom style="medium">
        <color indexed="8"/>
      </bottom>
      <diagonal/>
    </border>
    <border>
      <left style="thin">
        <color indexed="64"/>
      </left>
      <right/>
      <top style="medium">
        <color indexed="8"/>
      </top>
      <bottom style="thin">
        <color indexed="8"/>
      </bottom>
      <diagonal/>
    </border>
    <border>
      <left style="double">
        <color indexed="8"/>
      </left>
      <right style="medium">
        <color indexed="8"/>
      </right>
      <top style="medium">
        <color indexed="8"/>
      </top>
      <bottom style="thin">
        <color indexed="8"/>
      </bottom>
      <diagonal/>
    </border>
    <border>
      <left style="double">
        <color indexed="8"/>
      </left>
      <right style="medium">
        <color indexed="8"/>
      </right>
      <top style="medium">
        <color indexed="8"/>
      </top>
      <bottom style="medium">
        <color indexed="8"/>
      </bottom>
      <diagonal/>
    </border>
    <border>
      <left style="double">
        <color indexed="8"/>
      </left>
      <right style="medium">
        <color indexed="8"/>
      </right>
      <top style="medium">
        <color indexed="8"/>
      </top>
      <bottom/>
      <diagonal/>
    </border>
    <border>
      <left style="medium">
        <color indexed="8"/>
      </left>
      <right style="thin">
        <color indexed="8"/>
      </right>
      <top style="thin">
        <color indexed="8"/>
      </top>
      <bottom style="medium">
        <color indexed="8"/>
      </bottom>
      <diagonal/>
    </border>
    <border>
      <left style="thin">
        <color indexed="8"/>
      </left>
      <right/>
      <top/>
      <bottom/>
      <diagonal/>
    </border>
    <border>
      <left style="medium">
        <color indexed="64"/>
      </left>
      <right style="medium">
        <color indexed="64"/>
      </right>
      <top style="medium">
        <color indexed="64"/>
      </top>
      <bottom style="medium">
        <color indexed="8"/>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8"/>
      </bottom>
      <diagonal/>
    </border>
    <border>
      <left style="thin">
        <color indexed="64"/>
      </left>
      <right style="thin">
        <color indexed="64"/>
      </right>
      <top style="medium">
        <color indexed="64"/>
      </top>
      <bottom style="medium">
        <color indexed="8"/>
      </bottom>
      <diagonal/>
    </border>
    <border>
      <left style="thin">
        <color indexed="64"/>
      </left>
      <right style="medium">
        <color indexed="64"/>
      </right>
      <top style="medium">
        <color indexed="64"/>
      </top>
      <bottom style="medium">
        <color indexed="8"/>
      </bottom>
      <diagonal/>
    </border>
    <border>
      <left style="medium">
        <color indexed="64"/>
      </left>
      <right style="thin">
        <color indexed="64"/>
      </right>
      <top style="medium">
        <color indexed="8"/>
      </top>
      <bottom style="medium">
        <color indexed="64"/>
      </bottom>
      <diagonal/>
    </border>
    <border>
      <left style="thin">
        <color indexed="64"/>
      </left>
      <right style="thin">
        <color indexed="64"/>
      </right>
      <top style="medium">
        <color indexed="8"/>
      </top>
      <bottom style="medium">
        <color indexed="64"/>
      </bottom>
      <diagonal/>
    </border>
    <border>
      <left style="thin">
        <color indexed="64"/>
      </left>
      <right style="medium">
        <color indexed="64"/>
      </right>
      <top style="medium">
        <color indexed="8"/>
      </top>
      <bottom style="medium">
        <color indexed="64"/>
      </bottom>
      <diagonal/>
    </border>
    <border>
      <left style="medium">
        <color indexed="64"/>
      </left>
      <right style="medium">
        <color indexed="64"/>
      </right>
      <top style="medium">
        <color indexed="8"/>
      </top>
      <bottom style="medium">
        <color indexed="8"/>
      </bottom>
      <diagonal/>
    </border>
    <border>
      <left/>
      <right style="thin">
        <color indexed="8"/>
      </right>
      <top style="medium">
        <color indexed="8"/>
      </top>
      <bottom style="thin">
        <color indexed="8"/>
      </bottom>
      <diagonal/>
    </border>
    <border>
      <left/>
      <right style="thin">
        <color indexed="8"/>
      </right>
      <top style="medium">
        <color indexed="8"/>
      </top>
      <bottom/>
      <diagonal/>
    </border>
    <border>
      <left/>
      <right style="thin">
        <color indexed="8"/>
      </right>
      <top/>
      <bottom style="thin">
        <color indexed="8"/>
      </bottom>
      <diagonal/>
    </border>
    <border>
      <left/>
      <right style="medium">
        <color indexed="8"/>
      </right>
      <top style="thin">
        <color indexed="8"/>
      </top>
      <bottom style="medium">
        <color indexed="8"/>
      </bottom>
      <diagonal/>
    </border>
    <border>
      <left style="thin">
        <color indexed="64"/>
      </left>
      <right style="thin">
        <color indexed="8"/>
      </right>
      <top style="thin">
        <color indexed="8"/>
      </top>
      <bottom style="medium">
        <color indexed="8"/>
      </bottom>
      <diagonal/>
    </border>
    <border>
      <left style="medium">
        <color indexed="8"/>
      </left>
      <right style="thin">
        <color indexed="8"/>
      </right>
      <top style="medium">
        <color indexed="8"/>
      </top>
      <bottom style="thin">
        <color indexed="8"/>
      </bottom>
      <diagonal/>
    </border>
    <border diagonalUp="1">
      <left style="medium">
        <color indexed="8"/>
      </left>
      <right style="thin">
        <color indexed="8"/>
      </right>
      <top style="thin">
        <color indexed="8"/>
      </top>
      <bottom style="thin">
        <color indexed="8"/>
      </bottom>
      <diagonal style="thin">
        <color indexed="8"/>
      </diagonal>
    </border>
    <border>
      <left style="medium">
        <color indexed="8"/>
      </left>
      <right style="thin">
        <color indexed="8"/>
      </right>
      <top style="thin">
        <color indexed="64"/>
      </top>
      <bottom style="thin">
        <color indexed="8"/>
      </bottom>
      <diagonal/>
    </border>
    <border>
      <left style="thin">
        <color indexed="8"/>
      </left>
      <right style="medium">
        <color indexed="64"/>
      </right>
      <top style="thin">
        <color indexed="8"/>
      </top>
      <bottom style="medium">
        <color indexed="8"/>
      </bottom>
      <diagonal/>
    </border>
    <border>
      <left/>
      <right style="medium">
        <color indexed="8"/>
      </right>
      <top style="thin">
        <color indexed="8"/>
      </top>
      <bottom/>
      <diagonal/>
    </border>
    <border>
      <left style="thin">
        <color indexed="8"/>
      </left>
      <right style="medium">
        <color indexed="64"/>
      </right>
      <top style="medium">
        <color indexed="8"/>
      </top>
      <bottom style="medium">
        <color indexed="8"/>
      </bottom>
      <diagonal/>
    </border>
    <border>
      <left style="thin">
        <color indexed="64"/>
      </left>
      <right/>
      <top/>
      <bottom/>
      <diagonal/>
    </border>
    <border>
      <left style="thin">
        <color indexed="64"/>
      </left>
      <right style="thin">
        <color indexed="8"/>
      </right>
      <top style="medium">
        <color indexed="64"/>
      </top>
      <bottom style="thin">
        <color indexed="64"/>
      </bottom>
      <diagonal/>
    </border>
    <border>
      <left style="medium">
        <color indexed="64"/>
      </left>
      <right/>
      <top/>
      <bottom/>
      <diagonal/>
    </border>
    <border>
      <left style="thin">
        <color indexed="64"/>
      </left>
      <right style="thin">
        <color indexed="64"/>
      </right>
      <top/>
      <bottom/>
      <diagonal/>
    </border>
    <border>
      <left/>
      <right style="double">
        <color indexed="64"/>
      </right>
      <top style="thin">
        <color indexed="64"/>
      </top>
      <bottom style="double">
        <color indexed="64"/>
      </bottom>
      <diagonal/>
    </border>
    <border>
      <left style="medium">
        <color indexed="64"/>
      </left>
      <right style="medium">
        <color indexed="64"/>
      </right>
      <top style="medium">
        <color indexed="8"/>
      </top>
      <bottom style="medium">
        <color indexed="64"/>
      </bottom>
      <diagonal/>
    </border>
    <border>
      <left/>
      <right style="thin">
        <color indexed="64"/>
      </right>
      <top style="medium">
        <color indexed="64"/>
      </top>
      <bottom/>
      <diagonal/>
    </border>
    <border>
      <left style="medium">
        <color indexed="8"/>
      </left>
      <right/>
      <top/>
      <bottom/>
      <diagonal/>
    </border>
    <border>
      <left/>
      <right/>
      <top style="medium">
        <color indexed="8"/>
      </top>
      <bottom/>
      <diagonal/>
    </border>
    <border>
      <left style="medium">
        <color indexed="8"/>
      </left>
      <right/>
      <top style="medium">
        <color indexed="8"/>
      </top>
      <bottom/>
      <diagonal/>
    </border>
    <border>
      <left style="thin">
        <color indexed="8"/>
      </left>
      <right style="thin">
        <color indexed="8"/>
      </right>
      <top style="medium">
        <color indexed="8"/>
      </top>
      <bottom/>
      <diagonal/>
    </border>
    <border>
      <left style="medium">
        <color indexed="8"/>
      </left>
      <right style="medium">
        <color indexed="8"/>
      </right>
      <top style="medium">
        <color indexed="8"/>
      </top>
      <bottom/>
      <diagonal/>
    </border>
    <border>
      <left/>
      <right style="thin">
        <color indexed="8"/>
      </right>
      <top style="medium">
        <color indexed="8"/>
      </top>
      <bottom/>
      <diagonal/>
    </border>
    <border>
      <left/>
      <right/>
      <top style="medium">
        <color indexed="8"/>
      </top>
      <bottom style="medium">
        <color indexed="8"/>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8"/>
      </left>
      <right style="thin">
        <color indexed="8"/>
      </right>
      <top style="medium">
        <color indexed="8"/>
      </top>
      <bottom style="medium">
        <color indexed="8"/>
      </bottom>
      <diagonal/>
    </border>
    <border>
      <left style="medium">
        <color indexed="8"/>
      </left>
      <right style="thin">
        <color indexed="8"/>
      </right>
      <top style="thin">
        <color indexed="8"/>
      </top>
      <bottom/>
      <diagonal/>
    </border>
    <border>
      <left style="medium">
        <color indexed="64"/>
      </left>
      <right style="medium">
        <color indexed="8"/>
      </right>
      <top/>
      <bottom style="medium">
        <color indexed="8"/>
      </bottom>
      <diagonal/>
    </border>
    <border>
      <left style="medium">
        <color indexed="8"/>
      </left>
      <right style="thin">
        <color indexed="64"/>
      </right>
      <top/>
      <bottom style="medium">
        <color indexed="8"/>
      </bottom>
      <diagonal/>
    </border>
    <border>
      <left style="medium">
        <color indexed="8"/>
      </left>
      <right style="thin">
        <color indexed="64"/>
      </right>
      <top style="medium">
        <color indexed="64"/>
      </top>
      <bottom style="medium">
        <color indexed="64"/>
      </bottom>
      <diagonal/>
    </border>
    <border>
      <left/>
      <right style="medium">
        <color indexed="8"/>
      </right>
      <top style="medium">
        <color indexed="64"/>
      </top>
      <bottom style="medium">
        <color indexed="64"/>
      </bottom>
      <diagonal/>
    </border>
    <border>
      <left style="medium">
        <color indexed="8"/>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medium">
        <color indexed="8"/>
      </left>
      <right style="medium">
        <color indexed="64"/>
      </right>
      <top style="medium">
        <color indexed="64"/>
      </top>
      <bottom style="medium">
        <color indexed="64"/>
      </bottom>
      <diagonal/>
    </border>
    <border>
      <left/>
      <right style="medium">
        <color indexed="8"/>
      </right>
      <top style="thin">
        <color indexed="8"/>
      </top>
      <bottom style="thin">
        <color indexed="8"/>
      </bottom>
      <diagonal/>
    </border>
    <border diagonalUp="1">
      <left/>
      <right/>
      <top style="medium">
        <color indexed="8"/>
      </top>
      <bottom/>
      <diagonal style="thin">
        <color indexed="8"/>
      </diagonal>
    </border>
    <border>
      <left style="thin">
        <color indexed="8"/>
      </left>
      <right style="medium">
        <color indexed="8"/>
      </right>
      <top style="medium">
        <color indexed="8"/>
      </top>
      <bottom/>
      <diagonal/>
    </border>
    <border>
      <left style="thin">
        <color indexed="8"/>
      </left>
      <right style="medium">
        <color indexed="8"/>
      </right>
      <top style="medium">
        <color indexed="8"/>
      </top>
      <bottom style="medium">
        <color indexed="64"/>
      </bottom>
      <diagonal/>
    </border>
    <border>
      <left/>
      <right style="thin">
        <color indexed="8"/>
      </right>
      <top style="medium">
        <color indexed="8"/>
      </top>
      <bottom style="thin">
        <color indexed="8"/>
      </bottom>
      <diagonal/>
    </border>
    <border>
      <left/>
      <right style="thin">
        <color indexed="8"/>
      </right>
      <top style="medium">
        <color indexed="64"/>
      </top>
      <bottom style="medium">
        <color indexed="64"/>
      </bottom>
      <diagonal/>
    </border>
    <border>
      <left/>
      <right style="thin">
        <color indexed="64"/>
      </right>
      <top style="thin">
        <color indexed="8"/>
      </top>
      <bottom style="medium">
        <color indexed="8"/>
      </bottom>
      <diagonal/>
    </border>
    <border>
      <left/>
      <right style="thin">
        <color indexed="8"/>
      </right>
      <top style="medium">
        <color indexed="8"/>
      </top>
      <bottom style="medium">
        <color indexed="8"/>
      </bottom>
      <diagonal/>
    </border>
    <border>
      <left style="medium">
        <color indexed="8"/>
      </left>
      <right style="thin">
        <color indexed="8"/>
      </right>
      <top style="medium">
        <color indexed="8"/>
      </top>
      <bottom/>
      <diagonal/>
    </border>
    <border>
      <left style="medium">
        <color indexed="8"/>
      </left>
      <right style="thin">
        <color indexed="8"/>
      </right>
      <top/>
      <bottom/>
      <diagonal/>
    </border>
    <border>
      <left style="medium">
        <color indexed="8"/>
      </left>
      <right style="thin">
        <color indexed="8"/>
      </right>
      <top style="thin">
        <color indexed="64"/>
      </top>
      <bottom/>
      <diagonal/>
    </border>
    <border>
      <left style="thin">
        <color indexed="64"/>
      </left>
      <right style="medium">
        <color indexed="64"/>
      </right>
      <top/>
      <bottom/>
      <diagonal/>
    </border>
    <border>
      <left/>
      <right/>
      <top style="medium">
        <color indexed="8"/>
      </top>
      <bottom style="thin">
        <color indexed="8"/>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8"/>
      </left>
      <right/>
      <top style="thin">
        <color indexed="8"/>
      </top>
      <bottom style="medium">
        <color indexed="64"/>
      </bottom>
      <diagonal/>
    </border>
    <border>
      <left style="medium">
        <color indexed="64"/>
      </left>
      <right/>
      <top style="thin">
        <color indexed="8"/>
      </top>
      <bottom style="medium">
        <color indexed="64"/>
      </bottom>
      <diagonal/>
    </border>
    <border>
      <left style="thin">
        <color indexed="64"/>
      </left>
      <right style="thin">
        <color indexed="64"/>
      </right>
      <top style="thin">
        <color indexed="8"/>
      </top>
      <bottom style="medium">
        <color indexed="64"/>
      </bottom>
      <diagonal/>
    </border>
    <border>
      <left style="thin">
        <color indexed="64"/>
      </left>
      <right style="medium">
        <color indexed="64"/>
      </right>
      <top style="thin">
        <color indexed="8"/>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8"/>
      </right>
      <top style="thin">
        <color indexed="8"/>
      </top>
      <bottom style="medium">
        <color indexed="64"/>
      </bottom>
      <diagonal/>
    </border>
    <border>
      <left style="medium">
        <color indexed="64"/>
      </left>
      <right style="thin">
        <color indexed="8"/>
      </right>
      <top style="medium">
        <color indexed="64"/>
      </top>
      <bottom style="thin">
        <color indexed="64"/>
      </bottom>
      <diagonal/>
    </border>
    <border>
      <left style="medium">
        <color indexed="64"/>
      </left>
      <right style="thin">
        <color indexed="8"/>
      </right>
      <top style="thin">
        <color indexed="64"/>
      </top>
      <bottom style="thin">
        <color indexed="64"/>
      </bottom>
      <diagonal/>
    </border>
    <border>
      <left style="medium">
        <color indexed="64"/>
      </left>
      <right style="thin">
        <color indexed="8"/>
      </right>
      <top style="thin">
        <color indexed="64"/>
      </top>
      <bottom style="thin">
        <color indexed="8"/>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8"/>
      </right>
      <top/>
      <bottom/>
      <diagonal/>
    </border>
    <border>
      <left style="thin">
        <color indexed="8"/>
      </left>
      <right/>
      <top style="medium">
        <color indexed="64"/>
      </top>
      <bottom style="thin">
        <color indexed="8"/>
      </bottom>
      <diagonal/>
    </border>
    <border>
      <left style="medium">
        <color indexed="64"/>
      </left>
      <right/>
      <top style="medium">
        <color indexed="64"/>
      </top>
      <bottom style="thin">
        <color indexed="8"/>
      </bottom>
      <diagonal/>
    </border>
    <border>
      <left style="thin">
        <color indexed="64"/>
      </left>
      <right style="thin">
        <color indexed="64"/>
      </right>
      <top style="medium">
        <color indexed="64"/>
      </top>
      <bottom style="thin">
        <color indexed="8"/>
      </bottom>
      <diagonal/>
    </border>
    <border>
      <left style="thin">
        <color indexed="64"/>
      </left>
      <right style="medium">
        <color indexed="64"/>
      </right>
      <top style="medium">
        <color indexed="64"/>
      </top>
      <bottom style="thin">
        <color indexed="8"/>
      </bottom>
      <diagonal/>
    </border>
    <border>
      <left style="thin">
        <color indexed="8"/>
      </left>
      <right/>
      <top style="medium">
        <color indexed="8"/>
      </top>
      <bottom/>
      <diagonal/>
    </border>
    <border>
      <left style="thin">
        <color indexed="8"/>
      </left>
      <right/>
      <top/>
      <bottom style="medium">
        <color indexed="64"/>
      </bottom>
      <diagonal/>
    </border>
    <border>
      <left style="thin">
        <color indexed="8"/>
      </left>
      <right style="thin">
        <color indexed="8"/>
      </right>
      <top style="medium">
        <color indexed="64"/>
      </top>
      <bottom/>
      <diagonal/>
    </border>
    <border>
      <left style="thin">
        <color indexed="8"/>
      </left>
      <right style="thin">
        <color indexed="64"/>
      </right>
      <top style="medium">
        <color indexed="64"/>
      </top>
      <bottom/>
      <diagonal/>
    </border>
    <border>
      <left style="thin">
        <color indexed="8"/>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8"/>
      </left>
      <right style="medium">
        <color indexed="64"/>
      </right>
      <top style="medium">
        <color indexed="64"/>
      </top>
      <bottom style="thin">
        <color indexed="8"/>
      </bottom>
      <diagonal/>
    </border>
    <border>
      <left style="thin">
        <color indexed="8"/>
      </left>
      <right style="medium">
        <color indexed="64"/>
      </right>
      <top style="thin">
        <color indexed="8"/>
      </top>
      <bottom/>
      <diagonal/>
    </border>
    <border>
      <left style="medium">
        <color indexed="64"/>
      </left>
      <right style="thin">
        <color indexed="8"/>
      </right>
      <top style="thin">
        <color indexed="64"/>
      </top>
      <bottom style="medium">
        <color indexed="64"/>
      </bottom>
      <diagonal/>
    </border>
    <border>
      <left style="thin">
        <color indexed="8"/>
      </left>
      <right style="medium">
        <color indexed="64"/>
      </right>
      <top style="thin">
        <color indexed="8"/>
      </top>
      <bottom style="medium">
        <color indexed="64"/>
      </bottom>
      <diagonal/>
    </border>
    <border>
      <left/>
      <right style="thin">
        <color indexed="8"/>
      </right>
      <top style="medium">
        <color indexed="64"/>
      </top>
      <bottom style="thin">
        <color indexed="64"/>
      </bottom>
      <diagonal/>
    </border>
    <border>
      <left style="medium">
        <color indexed="8"/>
      </left>
      <right style="medium">
        <color indexed="8"/>
      </right>
      <top/>
      <bottom/>
      <diagonal/>
    </border>
    <border>
      <left style="medium">
        <color indexed="64"/>
      </left>
      <right style="medium">
        <color indexed="64"/>
      </right>
      <top style="thin">
        <color indexed="8"/>
      </top>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style="thin">
        <color indexed="8"/>
      </top>
      <bottom style="medium">
        <color indexed="64"/>
      </bottom>
      <diagonal/>
    </border>
    <border>
      <left style="thin">
        <color indexed="8"/>
      </left>
      <right/>
      <top style="thin">
        <color indexed="64"/>
      </top>
      <bottom/>
      <diagonal/>
    </border>
    <border>
      <left/>
      <right style="medium">
        <color indexed="8"/>
      </right>
      <top style="medium">
        <color indexed="8"/>
      </top>
      <bottom/>
      <diagonal/>
    </border>
    <border>
      <left style="thin">
        <color indexed="8"/>
      </left>
      <right style="thin">
        <color indexed="8"/>
      </right>
      <top/>
      <bottom style="medium">
        <color indexed="64"/>
      </bottom>
      <diagonal/>
    </border>
    <border>
      <left style="thin">
        <color indexed="64"/>
      </left>
      <right style="thin">
        <color indexed="8"/>
      </right>
      <top/>
      <bottom style="thin">
        <color indexed="64"/>
      </bottom>
      <diagonal/>
    </border>
    <border>
      <left style="thin">
        <color indexed="64"/>
      </left>
      <right style="thin">
        <color indexed="8"/>
      </right>
      <top style="thin">
        <color indexed="64"/>
      </top>
      <bottom/>
      <diagonal/>
    </border>
    <border>
      <left style="thin">
        <color indexed="8"/>
      </left>
      <right style="thin">
        <color indexed="64"/>
      </right>
      <top style="thin">
        <color indexed="64"/>
      </top>
      <bottom/>
      <diagonal/>
    </border>
    <border>
      <left style="thin">
        <color indexed="64"/>
      </left>
      <right style="thin">
        <color indexed="8"/>
      </right>
      <top/>
      <bottom style="medium">
        <color indexed="64"/>
      </bottom>
      <diagonal/>
    </border>
    <border>
      <left style="thin">
        <color indexed="8"/>
      </left>
      <right style="thin">
        <color indexed="64"/>
      </right>
      <top/>
      <bottom style="medium">
        <color indexed="64"/>
      </bottom>
      <diagonal/>
    </border>
    <border>
      <left/>
      <right style="thin">
        <color indexed="64"/>
      </right>
      <top style="medium">
        <color indexed="64"/>
      </top>
      <bottom style="thin">
        <color indexed="64"/>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medium">
        <color indexed="64"/>
      </bottom>
      <diagonal/>
    </border>
    <border>
      <left style="dotted">
        <color indexed="64"/>
      </left>
      <right style="dotted">
        <color indexed="64"/>
      </right>
      <top style="medium">
        <color indexed="64"/>
      </top>
      <bottom style="dotted">
        <color indexed="64"/>
      </bottom>
      <diagonal/>
    </border>
    <border>
      <left style="dotted">
        <color indexed="64"/>
      </left>
      <right/>
      <top style="dotted">
        <color indexed="64"/>
      </top>
      <bottom/>
      <diagonal/>
    </border>
    <border>
      <left/>
      <right style="dotted">
        <color indexed="64"/>
      </right>
      <top style="medium">
        <color indexed="64"/>
      </top>
      <bottom style="dotted">
        <color indexed="64"/>
      </bottom>
      <diagonal/>
    </border>
    <border>
      <left/>
      <right style="dotted">
        <color indexed="64"/>
      </right>
      <top style="dotted">
        <color indexed="64"/>
      </top>
      <bottom style="dotted">
        <color indexed="64"/>
      </bottom>
      <diagonal/>
    </border>
    <border>
      <left/>
      <right style="dotted">
        <color indexed="64"/>
      </right>
      <top style="dotted">
        <color indexed="64"/>
      </top>
      <bottom style="medium">
        <color indexed="64"/>
      </bottom>
      <diagonal/>
    </border>
    <border>
      <left style="thin">
        <color indexed="64"/>
      </left>
      <right style="dotted">
        <color indexed="64"/>
      </right>
      <top style="medium">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diagonal/>
    </border>
    <border>
      <left style="dotted">
        <color indexed="64"/>
      </left>
      <right style="medium">
        <color indexed="64"/>
      </right>
      <top style="medium">
        <color indexed="64"/>
      </top>
      <bottom style="dotted">
        <color indexed="64"/>
      </bottom>
      <diagonal/>
    </border>
    <border>
      <left style="dotted">
        <color indexed="64"/>
      </left>
      <right style="medium">
        <color indexed="64"/>
      </right>
      <top style="dotted">
        <color indexed="64"/>
      </top>
      <bottom style="dotted">
        <color indexed="64"/>
      </bottom>
      <diagonal/>
    </border>
    <border>
      <left style="dotted">
        <color indexed="64"/>
      </left>
      <right style="medium">
        <color indexed="64"/>
      </right>
      <top/>
      <bottom style="medium">
        <color indexed="64"/>
      </bottom>
      <diagonal/>
    </border>
    <border>
      <left style="medium">
        <color indexed="64"/>
      </left>
      <right style="dotted">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medium">
        <color indexed="64"/>
      </left>
      <right style="dotted">
        <color indexed="64"/>
      </right>
      <top style="medium">
        <color indexed="64"/>
      </top>
      <bottom style="dotted">
        <color indexed="64"/>
      </bottom>
      <diagonal/>
    </border>
    <border>
      <left style="medium">
        <color indexed="64"/>
      </left>
      <right style="dotted">
        <color indexed="64"/>
      </right>
      <top style="dotted">
        <color indexed="64"/>
      </top>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right style="dotted">
        <color indexed="64"/>
      </right>
      <top style="medium">
        <color indexed="64"/>
      </top>
      <bottom style="medium">
        <color indexed="64"/>
      </bottom>
      <diagonal/>
    </border>
    <border>
      <left style="dotted">
        <color indexed="64"/>
      </left>
      <right/>
      <top style="dotted">
        <color indexed="64"/>
      </top>
      <bottom style="dotted">
        <color indexed="64"/>
      </bottom>
      <diagonal/>
    </border>
    <border>
      <left style="dotted">
        <color indexed="64"/>
      </left>
      <right/>
      <top style="dotted">
        <color indexed="64"/>
      </top>
      <bottom style="medium">
        <color indexed="64"/>
      </bottom>
      <diagonal/>
    </border>
    <border>
      <left style="dotted">
        <color indexed="64"/>
      </left>
      <right/>
      <top style="medium">
        <color indexed="64"/>
      </top>
      <bottom style="dotted">
        <color indexed="64"/>
      </bottom>
      <diagonal/>
    </border>
    <border>
      <left style="dotted">
        <color indexed="64"/>
      </left>
      <right/>
      <top style="medium">
        <color indexed="64"/>
      </top>
      <bottom style="medium">
        <color indexed="64"/>
      </bottom>
      <diagonal/>
    </border>
    <border>
      <left style="medium">
        <color indexed="64"/>
      </left>
      <right style="dotted">
        <color indexed="64"/>
      </right>
      <top/>
      <bottom style="medium">
        <color indexed="64"/>
      </bottom>
      <diagonal/>
    </border>
    <border>
      <left/>
      <right/>
      <top style="medium">
        <color indexed="64"/>
      </top>
      <bottom style="dotted">
        <color indexed="64"/>
      </bottom>
      <diagonal/>
    </border>
    <border>
      <left style="thin">
        <color indexed="64"/>
      </left>
      <right style="dotted">
        <color indexed="64"/>
      </right>
      <top/>
      <bottom style="medium">
        <color indexed="64"/>
      </bottom>
      <diagonal/>
    </border>
    <border>
      <left/>
      <right style="medium">
        <color indexed="64"/>
      </right>
      <top style="medium">
        <color indexed="64"/>
      </top>
      <bottom style="dotted">
        <color indexed="64"/>
      </bottom>
      <diagonal/>
    </border>
    <border>
      <left style="medium">
        <color indexed="64"/>
      </left>
      <right/>
      <top style="medium">
        <color indexed="64"/>
      </top>
      <bottom style="dotted">
        <color indexed="64"/>
      </bottom>
      <diagonal/>
    </border>
    <border>
      <left style="dotted">
        <color indexed="64"/>
      </left>
      <right/>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diagonal/>
    </border>
    <border>
      <left/>
      <right style="thin">
        <color indexed="64"/>
      </right>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double">
        <color indexed="64"/>
      </right>
      <top style="thin">
        <color indexed="64"/>
      </top>
      <bottom/>
      <diagonal/>
    </border>
    <border>
      <left/>
      <right style="double">
        <color indexed="64"/>
      </right>
      <top/>
      <bottom style="thin">
        <color indexed="64"/>
      </bottom>
      <diagonal/>
    </border>
    <border>
      <left/>
      <right style="thin">
        <color indexed="64"/>
      </right>
      <top style="medium">
        <color indexed="64"/>
      </top>
      <bottom style="double">
        <color indexed="64"/>
      </bottom>
      <diagonal/>
    </border>
    <border>
      <left/>
      <right style="medium">
        <color auto="1"/>
      </right>
      <top style="medium">
        <color auto="1"/>
      </top>
      <bottom style="medium">
        <color indexed="64"/>
      </bottom>
      <diagonal/>
    </border>
    <border>
      <left style="medium">
        <color indexed="64"/>
      </left>
      <right/>
      <top style="medium">
        <color indexed="64"/>
      </top>
      <bottom style="medium">
        <color indexed="64"/>
      </bottom>
      <diagonal/>
    </border>
    <border>
      <left style="medium">
        <color indexed="8"/>
      </left>
      <right style="double">
        <color indexed="8"/>
      </right>
      <top style="thin">
        <color indexed="8"/>
      </top>
      <bottom style="medium">
        <color indexed="64"/>
      </bottom>
      <diagonal/>
    </border>
    <border>
      <left style="medium">
        <color indexed="8"/>
      </left>
      <right style="double">
        <color indexed="8"/>
      </right>
      <top/>
      <bottom style="thin">
        <color indexed="8"/>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double">
        <color indexed="64"/>
      </bottom>
      <diagonal/>
    </border>
    <border>
      <left/>
      <right/>
      <top style="medium">
        <color indexed="64"/>
      </top>
      <bottom style="double">
        <color indexed="64"/>
      </bottom>
      <diagonal/>
    </border>
    <border>
      <left style="medium">
        <color indexed="64"/>
      </left>
      <right style="thin">
        <color indexed="64"/>
      </right>
      <top/>
      <bottom style="double">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style="double">
        <color indexed="64"/>
      </right>
      <top style="medium">
        <color indexed="64"/>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thin">
        <color indexed="64"/>
      </bottom>
      <diagonal/>
    </border>
    <border>
      <left style="medium">
        <color indexed="64"/>
      </left>
      <right/>
      <top style="double">
        <color indexed="64"/>
      </top>
      <bottom/>
      <diagonal/>
    </border>
    <border>
      <left style="medium">
        <color indexed="64"/>
      </left>
      <right style="thin">
        <color indexed="64"/>
      </right>
      <top style="double">
        <color indexed="64"/>
      </top>
      <bottom/>
      <diagonal/>
    </border>
    <border>
      <left style="double">
        <color indexed="64"/>
      </left>
      <right style="thin">
        <color indexed="64"/>
      </right>
      <top/>
      <bottom style="medium">
        <color indexed="64"/>
      </bottom>
      <diagonal/>
    </border>
    <border>
      <left style="double">
        <color indexed="64"/>
      </left>
      <right style="thin">
        <color indexed="64"/>
      </right>
      <top/>
      <bottom style="thin">
        <color indexed="64"/>
      </bottom>
      <diagonal/>
    </border>
    <border>
      <left/>
      <right style="double">
        <color indexed="64"/>
      </right>
      <top style="medium">
        <color indexed="64"/>
      </top>
      <bottom/>
      <diagonal/>
    </border>
    <border>
      <left style="double">
        <color indexed="64"/>
      </left>
      <right style="double">
        <color indexed="64"/>
      </right>
      <top style="thin">
        <color indexed="64"/>
      </top>
      <bottom style="medium">
        <color indexed="64"/>
      </bottom>
      <diagonal/>
    </border>
    <border>
      <left style="double">
        <color indexed="64"/>
      </left>
      <right style="double">
        <color indexed="64"/>
      </right>
      <top style="double">
        <color indexed="64"/>
      </top>
      <bottom style="thin">
        <color indexed="64"/>
      </bottom>
      <diagonal/>
    </border>
    <border>
      <left/>
      <right style="double">
        <color indexed="64"/>
      </right>
      <top style="double">
        <color indexed="64"/>
      </top>
      <bottom/>
      <diagonal/>
    </border>
    <border>
      <left style="medium">
        <color indexed="8"/>
      </left>
      <right/>
      <top style="medium">
        <color indexed="8"/>
      </top>
      <bottom style="medium">
        <color indexed="8"/>
      </bottom>
      <diagonal/>
    </border>
    <border diagonalUp="1">
      <left style="medium">
        <color indexed="8"/>
      </left>
      <right style="medium">
        <color indexed="8"/>
      </right>
      <top style="thin">
        <color indexed="8"/>
      </top>
      <bottom style="thin">
        <color indexed="8"/>
      </bottom>
      <diagonal style="thin">
        <color indexed="8"/>
      </diagonal>
    </border>
    <border>
      <left style="thin">
        <color indexed="64"/>
      </left>
      <right style="medium">
        <color indexed="8"/>
      </right>
      <top style="thin">
        <color indexed="8"/>
      </top>
      <bottom/>
      <diagonal/>
    </border>
    <border>
      <left style="thin">
        <color indexed="64"/>
      </left>
      <right/>
      <top/>
      <bottom style="thin">
        <color indexed="8"/>
      </bottom>
      <diagonal/>
    </border>
    <border>
      <left style="thin">
        <color indexed="8"/>
      </left>
      <right/>
      <top style="medium">
        <color indexed="8"/>
      </top>
      <bottom style="thin">
        <color indexed="8"/>
      </bottom>
      <diagonal/>
    </border>
    <border>
      <left style="medium">
        <color indexed="8"/>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top/>
      <bottom style="thin">
        <color indexed="64"/>
      </bottom>
      <diagonal/>
    </border>
    <border>
      <left style="thin">
        <color indexed="8"/>
      </left>
      <right style="thin">
        <color indexed="8"/>
      </right>
      <top/>
      <bottom style="thin">
        <color indexed="8"/>
      </bottom>
      <diagonal/>
    </border>
    <border>
      <left style="thin">
        <color indexed="8"/>
      </left>
      <right style="thin">
        <color indexed="8"/>
      </right>
      <top style="medium">
        <color indexed="8"/>
      </top>
      <bottom style="thin">
        <color indexed="8"/>
      </bottom>
      <diagonal/>
    </border>
    <border>
      <left style="medium">
        <color indexed="64"/>
      </left>
      <right style="dotted">
        <color indexed="64"/>
      </right>
      <top style="hair">
        <color indexed="64"/>
      </top>
      <bottom style="hair">
        <color indexed="64"/>
      </bottom>
      <diagonal/>
    </border>
    <border>
      <left style="medium">
        <color indexed="64"/>
      </left>
      <right style="dotted">
        <color indexed="64"/>
      </right>
      <top style="medium">
        <color indexed="64"/>
      </top>
      <bottom/>
      <diagonal/>
    </border>
    <border>
      <left style="medium">
        <color indexed="64"/>
      </left>
      <right style="dotted">
        <color indexed="64"/>
      </right>
      <top/>
      <bottom style="dotted">
        <color indexed="64"/>
      </bottom>
      <diagonal/>
    </border>
    <border>
      <left style="thin">
        <color indexed="64"/>
      </left>
      <right style="dotted">
        <color indexed="64"/>
      </right>
      <top style="medium">
        <color indexed="64"/>
      </top>
      <bottom/>
      <diagonal/>
    </border>
    <border>
      <left style="medium">
        <color indexed="64"/>
      </left>
      <right style="medium">
        <color indexed="64"/>
      </right>
      <top style="dotted">
        <color indexed="64"/>
      </top>
      <bottom style="dotted">
        <color indexed="64"/>
      </bottom>
      <diagonal/>
    </border>
    <border>
      <left style="dotted">
        <color indexed="64"/>
      </left>
      <right style="dotted">
        <color indexed="64"/>
      </right>
      <top style="medium">
        <color indexed="64"/>
      </top>
      <bottom/>
      <diagonal/>
    </border>
    <border>
      <left style="medium">
        <color auto="1"/>
      </left>
      <right/>
      <top/>
      <bottom/>
      <diagonal/>
    </border>
    <border>
      <left style="medium">
        <color auto="1"/>
      </left>
      <right/>
      <top/>
      <bottom style="medium">
        <color auto="1"/>
      </bottom>
      <diagonal/>
    </border>
    <border>
      <left style="medium">
        <color indexed="64"/>
      </left>
      <right/>
      <top style="dotted">
        <color indexed="64"/>
      </top>
      <bottom/>
      <diagonal/>
    </border>
    <border>
      <left/>
      <right/>
      <top style="dotted">
        <color indexed="64"/>
      </top>
      <bottom/>
      <diagonal/>
    </border>
    <border>
      <left style="medium">
        <color indexed="64"/>
      </left>
      <right/>
      <top style="dotted">
        <color indexed="64"/>
      </top>
      <bottom style="dotted">
        <color indexed="64"/>
      </bottom>
      <diagonal/>
    </border>
    <border>
      <left style="medium">
        <color indexed="64"/>
      </left>
      <right/>
      <top style="dotted">
        <color indexed="64"/>
      </top>
      <bottom style="medium">
        <color indexed="64"/>
      </bottom>
      <diagonal/>
    </border>
    <border>
      <left style="dotted">
        <color indexed="64"/>
      </left>
      <right style="dotted">
        <color indexed="64"/>
      </right>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medium">
        <color indexed="64"/>
      </bottom>
      <diagonal/>
    </border>
    <border>
      <left style="medium">
        <color indexed="8"/>
      </left>
      <right style="medium">
        <color indexed="8"/>
      </right>
      <top/>
      <bottom style="medium">
        <color indexed="64"/>
      </bottom>
      <diagonal/>
    </border>
    <border>
      <left style="dotted">
        <color indexed="64"/>
      </left>
      <right style="medium">
        <color indexed="64"/>
      </right>
      <top style="medium">
        <color indexed="64"/>
      </top>
      <bottom/>
      <diagonal/>
    </border>
    <border>
      <left style="dotted">
        <color indexed="64"/>
      </left>
      <right style="medium">
        <color indexed="64"/>
      </right>
      <top/>
      <bottom style="dotted">
        <color indexed="64"/>
      </bottom>
      <diagonal/>
    </border>
    <border>
      <left/>
      <right style="dotted">
        <color indexed="64"/>
      </right>
      <top/>
      <bottom style="dotted">
        <color indexed="64"/>
      </bottom>
      <diagonal/>
    </border>
    <border>
      <left style="dotted">
        <color indexed="64"/>
      </left>
      <right/>
      <top/>
      <bottom style="dotted">
        <color indexed="64"/>
      </bottom>
      <diagonal/>
    </border>
    <border>
      <left/>
      <right style="dotted">
        <color indexed="64"/>
      </right>
      <top style="medium">
        <color indexed="64"/>
      </top>
      <bottom/>
      <diagonal/>
    </border>
    <border>
      <left style="dotted">
        <color indexed="64"/>
      </left>
      <right/>
      <top style="medium">
        <color indexed="64"/>
      </top>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style="dotted">
        <color indexed="64"/>
      </top>
      <bottom/>
      <diagonal/>
    </border>
    <border>
      <left style="medium">
        <color indexed="64"/>
      </left>
      <right style="medium">
        <color indexed="64"/>
      </right>
      <top style="dotted">
        <color indexed="64"/>
      </top>
      <bottom style="medium">
        <color indexed="64"/>
      </bottom>
      <diagonal/>
    </border>
    <border>
      <left style="dotted">
        <color indexed="64"/>
      </left>
      <right style="thin">
        <color indexed="64"/>
      </right>
      <top style="dotted">
        <color indexed="64"/>
      </top>
      <bottom/>
      <diagonal/>
    </border>
    <border>
      <left style="dotted">
        <color indexed="64"/>
      </left>
      <right style="thin">
        <color indexed="64"/>
      </right>
      <top/>
      <bottom style="medium">
        <color auto="1"/>
      </bottom>
      <diagonal/>
    </border>
    <border>
      <left style="thin">
        <color auto="1"/>
      </left>
      <right style="thin">
        <color auto="1"/>
      </right>
      <top style="thin">
        <color auto="1"/>
      </top>
      <bottom style="thin">
        <color auto="1"/>
      </bottom>
      <diagonal/>
    </border>
    <border>
      <left/>
      <right style="thin">
        <color indexed="64"/>
      </right>
      <top style="medium">
        <color indexed="8"/>
      </top>
      <bottom style="medium">
        <color indexed="64"/>
      </bottom>
      <diagonal/>
    </border>
    <border>
      <left/>
      <right style="dotted">
        <color indexed="64"/>
      </right>
      <top/>
      <bottom style="medium">
        <color indexed="64"/>
      </bottom>
      <diagonal/>
    </border>
    <border>
      <left/>
      <right style="dotted">
        <color indexed="64"/>
      </right>
      <top style="dotted">
        <color indexed="64"/>
      </top>
      <bottom/>
      <diagonal/>
    </border>
    <border>
      <left style="thin">
        <color indexed="64"/>
      </left>
      <right style="dotted">
        <color indexed="64"/>
      </right>
      <top style="medium">
        <color indexed="64"/>
      </top>
      <bottom style="medium">
        <color indexed="64"/>
      </bottom>
      <diagonal/>
    </border>
    <border>
      <left style="dotted">
        <color indexed="64"/>
      </left>
      <right style="dotted">
        <color indexed="64"/>
      </right>
      <top/>
      <bottom/>
      <diagonal/>
    </border>
    <border>
      <left style="dotted">
        <color indexed="64"/>
      </left>
      <right/>
      <top/>
      <bottom/>
      <diagonal/>
    </border>
    <border>
      <left style="thin">
        <color indexed="64"/>
      </left>
      <right style="thin">
        <color indexed="64"/>
      </right>
      <top style="thin">
        <color indexed="64"/>
      </top>
      <bottom/>
      <diagonal/>
    </border>
    <border>
      <left style="dotted">
        <color indexed="64"/>
      </left>
      <right style="medium">
        <color indexed="64"/>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style="medium">
        <color indexed="64"/>
      </left>
      <right style="dotted">
        <color indexed="64"/>
      </right>
      <top/>
      <bottom/>
      <diagonal/>
    </border>
    <border>
      <left/>
      <right style="dotted">
        <color indexed="64"/>
      </right>
      <top/>
      <bottom/>
      <diagonal/>
    </border>
    <border>
      <left style="thin">
        <color indexed="64"/>
      </left>
      <right style="dotted">
        <color indexed="64"/>
      </right>
      <top/>
      <bottom/>
      <diagonal/>
    </border>
    <border diagonalUp="1">
      <left style="medium">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right/>
      <top style="thin">
        <color indexed="64"/>
      </top>
      <bottom style="thin">
        <color indexed="64"/>
      </bottom>
      <diagonal/>
    </border>
    <border>
      <left style="thin">
        <color auto="1"/>
      </left>
      <right/>
      <top style="thin">
        <color auto="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8"/>
      </left>
      <right/>
      <top style="thin">
        <color indexed="8"/>
      </top>
      <bottom/>
      <diagonal/>
    </border>
    <border>
      <left style="thin">
        <color indexed="8"/>
      </left>
      <right/>
      <top style="thin">
        <color indexed="8"/>
      </top>
      <bottom/>
      <diagonal/>
    </border>
    <border>
      <left style="medium">
        <color indexed="64"/>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thin">
        <color indexed="8"/>
      </left>
      <right style="medium">
        <color indexed="8"/>
      </right>
      <top style="thin">
        <color indexed="8"/>
      </top>
      <bottom/>
      <diagonal/>
    </border>
    <border>
      <left/>
      <right style="thin">
        <color indexed="8"/>
      </right>
      <top/>
      <bottom style="medium">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8"/>
      </top>
      <bottom/>
      <diagonal/>
    </border>
    <border>
      <left style="medium">
        <color indexed="8"/>
      </left>
      <right style="thin">
        <color indexed="64"/>
      </right>
      <top style="thin">
        <color indexed="8"/>
      </top>
      <bottom/>
      <diagonal/>
    </border>
    <border>
      <left style="thin">
        <color indexed="64"/>
      </left>
      <right/>
      <top style="thin">
        <color indexed="8"/>
      </top>
      <bottom/>
      <diagonal/>
    </border>
    <border>
      <left style="medium">
        <color indexed="64"/>
      </left>
      <right style="double">
        <color indexed="64"/>
      </right>
      <top style="medium">
        <color indexed="8"/>
      </top>
      <bottom style="medium">
        <color indexed="64"/>
      </bottom>
      <diagonal/>
    </border>
    <border>
      <left style="double">
        <color indexed="64"/>
      </left>
      <right style="double">
        <color indexed="64"/>
      </right>
      <top style="medium">
        <color indexed="8"/>
      </top>
      <bottom style="medium">
        <color indexed="8"/>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style="thin">
        <color indexed="64"/>
      </left>
      <right style="dotted">
        <color indexed="64"/>
      </right>
      <top/>
      <bottom style="dotted">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thin">
        <color indexed="64"/>
      </bottom>
      <diagonal/>
    </border>
    <border>
      <left style="thin">
        <color auto="1"/>
      </left>
      <right style="thin">
        <color indexed="64"/>
      </right>
      <top style="thin">
        <color auto="1"/>
      </top>
      <bottom style="double">
        <color indexed="64"/>
      </bottom>
      <diagonal/>
    </border>
    <border>
      <left style="thin">
        <color auto="1"/>
      </left>
      <right style="thin">
        <color auto="1"/>
      </right>
      <top/>
      <bottom style="thin">
        <color auto="1"/>
      </bottom>
      <diagonal/>
    </border>
    <border>
      <left style="thin">
        <color auto="1"/>
      </left>
      <right/>
      <top/>
      <bottom style="medium">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double">
        <color indexed="64"/>
      </bottom>
      <diagonal/>
    </border>
    <border>
      <left style="thin">
        <color auto="1"/>
      </left>
      <right style="medium">
        <color indexed="64"/>
      </right>
      <top style="thin">
        <color auto="1"/>
      </top>
      <bottom style="double">
        <color indexed="64"/>
      </bottom>
      <diagonal/>
    </border>
    <border>
      <left style="thin">
        <color auto="1"/>
      </left>
      <right style="medium">
        <color indexed="64"/>
      </right>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auto="1"/>
      </left>
      <right/>
      <top style="thin">
        <color auto="1"/>
      </top>
      <bottom style="double">
        <color indexed="64"/>
      </bottom>
      <diagonal/>
    </border>
    <border>
      <left style="medium">
        <color indexed="64"/>
      </left>
      <right style="medium">
        <color indexed="64"/>
      </right>
      <top/>
      <bottom style="dotted">
        <color indexed="64"/>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double">
        <color indexed="64"/>
      </bottom>
      <diagonal/>
    </border>
    <border>
      <left style="dashed">
        <color indexed="64"/>
      </left>
      <right style="dashed">
        <color indexed="64"/>
      </right>
      <top/>
      <bottom style="dashed">
        <color indexed="64"/>
      </bottom>
      <diagonal/>
    </border>
    <border>
      <left style="medium">
        <color indexed="64"/>
      </left>
      <right style="dashed">
        <color indexed="64"/>
      </right>
      <top style="dashed">
        <color indexed="64"/>
      </top>
      <bottom style="dashed">
        <color indexed="64"/>
      </bottom>
      <diagonal/>
    </border>
    <border>
      <left style="dashed">
        <color indexed="64"/>
      </left>
      <right style="medium">
        <color indexed="64"/>
      </right>
      <top style="dashed">
        <color indexed="64"/>
      </top>
      <bottom style="dashed">
        <color indexed="64"/>
      </bottom>
      <diagonal/>
    </border>
    <border>
      <left style="medium">
        <color indexed="64"/>
      </left>
      <right style="dashed">
        <color indexed="64"/>
      </right>
      <top style="medium">
        <color indexed="64"/>
      </top>
      <bottom style="dashed">
        <color indexed="64"/>
      </bottom>
      <diagonal/>
    </border>
    <border>
      <left style="dashed">
        <color indexed="64"/>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style="medium">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
      <left style="medium">
        <color indexed="64"/>
      </left>
      <right style="medium">
        <color indexed="64"/>
      </right>
      <top style="medium">
        <color indexed="64"/>
      </top>
      <bottom style="dashed">
        <color indexed="64"/>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style="dashed">
        <color indexed="64"/>
      </top>
      <bottom style="medium">
        <color indexed="64"/>
      </bottom>
      <diagonal/>
    </border>
    <border>
      <left style="medium">
        <color indexed="64"/>
      </left>
      <right style="medium">
        <color indexed="64"/>
      </right>
      <top style="dashed">
        <color indexed="64"/>
      </top>
      <bottom style="double">
        <color indexed="64"/>
      </bottom>
      <diagonal/>
    </border>
    <border>
      <left style="dashed">
        <color indexed="64"/>
      </left>
      <right style="dashed">
        <color indexed="64"/>
      </right>
      <top/>
      <bottom style="medium">
        <color indexed="64"/>
      </bottom>
      <diagonal/>
    </border>
    <border>
      <left style="dashed">
        <color indexed="64"/>
      </left>
      <right style="medium">
        <color indexed="64"/>
      </right>
      <top/>
      <bottom style="medium">
        <color indexed="64"/>
      </bottom>
      <diagonal/>
    </border>
    <border>
      <left style="dashed">
        <color indexed="64"/>
      </left>
      <right style="medium">
        <color indexed="64"/>
      </right>
      <top style="dashed">
        <color indexed="64"/>
      </top>
      <bottom style="double">
        <color indexed="64"/>
      </bottom>
      <diagonal/>
    </border>
    <border>
      <left/>
      <right style="dashed">
        <color indexed="64"/>
      </right>
      <top style="medium">
        <color indexed="64"/>
      </top>
      <bottom/>
      <diagonal/>
    </border>
    <border>
      <left style="dashed">
        <color indexed="64"/>
      </left>
      <right style="dashed">
        <color indexed="64"/>
      </right>
      <top style="medium">
        <color indexed="64"/>
      </top>
      <bottom/>
      <diagonal/>
    </border>
    <border>
      <left style="medium">
        <color indexed="64"/>
      </left>
      <right style="dashed">
        <color indexed="64"/>
      </right>
      <top style="dashed">
        <color indexed="64"/>
      </top>
      <bottom style="double">
        <color indexed="64"/>
      </bottom>
      <diagonal/>
    </border>
    <border>
      <left style="medium">
        <color indexed="64"/>
      </left>
      <right style="dashed">
        <color indexed="64"/>
      </right>
      <top/>
      <bottom style="medium">
        <color indexed="64"/>
      </bottom>
      <diagonal/>
    </border>
    <border>
      <left style="dashed">
        <color indexed="64"/>
      </left>
      <right/>
      <top style="medium">
        <color indexed="64"/>
      </top>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style="dashed">
        <color indexed="64"/>
      </bottom>
      <diagonal/>
    </border>
    <border>
      <left/>
      <right style="medium">
        <color indexed="64"/>
      </right>
      <top style="dashed">
        <color indexed="64"/>
      </top>
      <bottom style="double">
        <color indexed="64"/>
      </bottom>
      <diagonal/>
    </border>
    <border>
      <left style="dotted">
        <color indexed="64"/>
      </left>
      <right style="thin">
        <color indexed="64"/>
      </right>
      <top style="medium">
        <color indexed="64"/>
      </top>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bottom/>
      <diagonal/>
    </border>
    <border>
      <left style="medium">
        <color indexed="64"/>
      </left>
      <right style="dotted">
        <color indexed="64"/>
      </right>
      <top style="thin">
        <color indexed="64"/>
      </top>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medium">
        <color indexed="64"/>
      </bottom>
      <diagonal/>
    </border>
    <border>
      <left style="thin">
        <color indexed="64"/>
      </left>
      <right style="dotted">
        <color indexed="64"/>
      </right>
      <top style="thin">
        <color indexed="64"/>
      </top>
      <bottom/>
      <diagonal/>
    </border>
    <border>
      <left style="medium">
        <color indexed="64"/>
      </left>
      <right style="medium">
        <color indexed="64"/>
      </right>
      <top/>
      <bottom style="dashed">
        <color indexed="64"/>
      </bottom>
      <diagonal/>
    </border>
    <border>
      <left style="medium">
        <color indexed="64"/>
      </left>
      <right style="dashed">
        <color indexed="64"/>
      </right>
      <top/>
      <bottom style="dashed">
        <color indexed="64"/>
      </bottom>
      <diagonal/>
    </border>
    <border>
      <left style="dashed">
        <color indexed="64"/>
      </left>
      <right style="medium">
        <color indexed="64"/>
      </right>
      <top/>
      <bottom style="dashed">
        <color indexed="64"/>
      </bottom>
      <diagonal/>
    </border>
    <border>
      <left/>
      <right style="medium">
        <color indexed="64"/>
      </right>
      <top/>
      <bottom style="dashed">
        <color indexed="64"/>
      </bottom>
      <diagonal/>
    </border>
    <border>
      <left/>
      <right style="medium">
        <color indexed="64"/>
      </right>
      <top style="dashed">
        <color indexed="64"/>
      </top>
      <bottom style="medium">
        <color indexed="64"/>
      </bottom>
      <diagonal/>
    </border>
    <border>
      <left/>
      <right style="medium">
        <color indexed="64"/>
      </right>
      <top style="thin">
        <color auto="1"/>
      </top>
      <bottom style="double">
        <color indexed="64"/>
      </bottom>
      <diagonal/>
    </border>
    <border>
      <left style="medium">
        <color indexed="64"/>
      </left>
      <right/>
      <top style="double">
        <color indexed="64"/>
      </top>
      <bottom style="medium">
        <color indexed="64"/>
      </bottom>
      <diagonal/>
    </border>
    <border>
      <left style="medium">
        <color indexed="8"/>
      </left>
      <right/>
      <top/>
      <bottom style="medium">
        <color indexed="8"/>
      </bottom>
      <diagonal/>
    </border>
    <border>
      <left style="thin">
        <color indexed="8"/>
      </left>
      <right/>
      <top style="thin">
        <color indexed="8"/>
      </top>
      <bottom style="medium">
        <color indexed="8"/>
      </bottom>
      <diagonal/>
    </border>
    <border>
      <left style="thin">
        <color indexed="8"/>
      </left>
      <right/>
      <top style="thin">
        <color indexed="8"/>
      </top>
      <bottom style="thin">
        <color indexed="8"/>
      </bottom>
      <diagonal/>
    </border>
    <border>
      <left style="medium">
        <color indexed="8"/>
      </left>
      <right style="medium">
        <color indexed="8"/>
      </right>
      <top/>
      <bottom style="medium">
        <color indexed="8"/>
      </bottom>
      <diagonal/>
    </border>
    <border>
      <left style="medium">
        <color indexed="8"/>
      </left>
      <right/>
      <top style="thin">
        <color indexed="8"/>
      </top>
      <bottom style="medium">
        <color indexed="8"/>
      </bottom>
      <diagonal/>
    </border>
    <border>
      <left style="medium">
        <color indexed="8"/>
      </left>
      <right/>
      <top style="thin">
        <color indexed="8"/>
      </top>
      <bottom style="thin">
        <color indexed="8"/>
      </bottom>
      <diagonal/>
    </border>
    <border>
      <left style="thin">
        <color indexed="64"/>
      </left>
      <right style="medium">
        <color indexed="64"/>
      </right>
      <top/>
      <bottom style="medium">
        <color indexed="64"/>
      </bottom>
      <diagonal/>
    </border>
    <border>
      <left style="thin">
        <color auto="1"/>
      </left>
      <right style="thin">
        <color indexed="64"/>
      </right>
      <top style="thin">
        <color auto="1"/>
      </top>
      <bottom/>
      <diagonal/>
    </border>
    <border>
      <left style="thin">
        <color auto="1"/>
      </left>
      <right style="thin">
        <color indexed="64"/>
      </right>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thin">
        <color indexed="64"/>
      </top>
      <bottom style="medium">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right/>
      <top/>
      <bottom style="medium">
        <color indexed="64"/>
      </bottom>
      <diagonal/>
    </border>
    <border>
      <left style="thin">
        <color indexed="64"/>
      </left>
      <right/>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style="hair">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bottom style="thin">
        <color indexed="64"/>
      </bottom>
      <diagonal/>
    </border>
    <border>
      <left style="thin">
        <color auto="1"/>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medium">
        <color indexed="8"/>
      </top>
      <bottom style="medium">
        <color indexed="8"/>
      </bottom>
      <diagonal/>
    </border>
    <border>
      <left/>
      <right/>
      <top style="medium">
        <color indexed="8"/>
      </top>
      <bottom/>
      <diagonal/>
    </border>
    <border>
      <left/>
      <right style="medium">
        <color indexed="64"/>
      </right>
      <top style="medium">
        <color indexed="64"/>
      </top>
      <bottom/>
      <diagonal/>
    </border>
    <border diagonalUp="1">
      <left/>
      <right style="medium">
        <color indexed="8"/>
      </right>
      <top/>
      <bottom style="thin">
        <color indexed="8"/>
      </bottom>
      <diagonal style="thin">
        <color indexed="8"/>
      </diagonal>
    </border>
    <border diagonalUp="1">
      <left/>
      <right style="medium">
        <color indexed="8"/>
      </right>
      <top style="thin">
        <color indexed="8"/>
      </top>
      <bottom style="thin">
        <color indexed="8"/>
      </bottom>
      <diagonal style="thin">
        <color indexed="8"/>
      </diagonal>
    </border>
    <border>
      <left/>
      <right style="medium">
        <color indexed="8"/>
      </right>
      <top style="medium">
        <color indexed="8"/>
      </top>
      <bottom style="thin">
        <color indexed="8"/>
      </bottom>
      <diagonal/>
    </border>
    <border>
      <left/>
      <right style="medium">
        <color indexed="8"/>
      </right>
      <top/>
      <bottom style="thin">
        <color indexed="8"/>
      </bottom>
      <diagonal/>
    </border>
    <border diagonalUp="1">
      <left/>
      <right style="medium">
        <color indexed="8"/>
      </right>
      <top style="medium">
        <color indexed="8"/>
      </top>
      <bottom style="medium">
        <color indexed="8"/>
      </bottom>
      <diagonal style="thin">
        <color indexed="8"/>
      </diagonal>
    </border>
    <border>
      <left/>
      <right style="medium">
        <color indexed="8"/>
      </right>
      <top style="medium">
        <color indexed="8"/>
      </top>
      <bottom style="medium">
        <color indexed="8"/>
      </bottom>
      <diagonal/>
    </border>
    <border diagonalUp="1">
      <left/>
      <right style="medium">
        <color indexed="8"/>
      </right>
      <top style="medium">
        <color indexed="8"/>
      </top>
      <bottom style="medium">
        <color indexed="64"/>
      </bottom>
      <diagonal style="thin">
        <color indexed="64"/>
      </diagonal>
    </border>
    <border>
      <left/>
      <right style="medium">
        <color indexed="8"/>
      </right>
      <top style="medium">
        <color indexed="8"/>
      </top>
      <bottom/>
      <diagonal/>
    </border>
    <border>
      <left/>
      <right style="medium">
        <color indexed="8"/>
      </right>
      <top style="thin">
        <color indexed="64"/>
      </top>
      <bottom/>
      <diagonal/>
    </border>
    <border diagonalUp="1">
      <left style="medium">
        <color indexed="64"/>
      </left>
      <right style="thin">
        <color indexed="64"/>
      </right>
      <top/>
      <bottom style="thin">
        <color indexed="8"/>
      </bottom>
      <diagonal style="thin">
        <color indexed="8"/>
      </diagonal>
    </border>
    <border diagonalUp="1">
      <left style="medium">
        <color indexed="64"/>
      </left>
      <right style="thin">
        <color indexed="64"/>
      </right>
      <top style="thin">
        <color indexed="8"/>
      </top>
      <bottom style="thin">
        <color indexed="8"/>
      </bottom>
      <diagonal style="thin">
        <color indexed="8"/>
      </diagonal>
    </border>
    <border>
      <left style="medium">
        <color indexed="64"/>
      </left>
      <right style="thin">
        <color indexed="64"/>
      </right>
      <top style="thin">
        <color indexed="8"/>
      </top>
      <bottom style="thin">
        <color indexed="8"/>
      </bottom>
      <diagonal/>
    </border>
    <border>
      <left style="medium">
        <color indexed="64"/>
      </left>
      <right style="thin">
        <color indexed="64"/>
      </right>
      <top style="thin">
        <color indexed="8"/>
      </top>
      <bottom style="medium">
        <color indexed="8"/>
      </bottom>
      <diagonal/>
    </border>
    <border>
      <left style="medium">
        <color indexed="64"/>
      </left>
      <right style="thin">
        <color indexed="64"/>
      </right>
      <top style="medium">
        <color indexed="8"/>
      </top>
      <bottom style="thin">
        <color indexed="8"/>
      </bottom>
      <diagonal/>
    </border>
    <border>
      <left style="medium">
        <color indexed="64"/>
      </left>
      <right style="thin">
        <color indexed="64"/>
      </right>
      <top/>
      <bottom style="thin">
        <color indexed="8"/>
      </bottom>
      <diagonal/>
    </border>
    <border>
      <left style="medium">
        <color indexed="64"/>
      </left>
      <right style="thin">
        <color indexed="64"/>
      </right>
      <top/>
      <bottom style="medium">
        <color indexed="8"/>
      </bottom>
      <diagonal/>
    </border>
    <border diagonalUp="1">
      <left style="medium">
        <color indexed="64"/>
      </left>
      <right style="thin">
        <color indexed="64"/>
      </right>
      <top style="medium">
        <color indexed="8"/>
      </top>
      <bottom style="medium">
        <color indexed="8"/>
      </bottom>
      <diagonal style="thin">
        <color indexed="8"/>
      </diagonal>
    </border>
    <border>
      <left style="medium">
        <color indexed="64"/>
      </left>
      <right style="thin">
        <color indexed="64"/>
      </right>
      <top style="medium">
        <color indexed="8"/>
      </top>
      <bottom style="medium">
        <color indexed="8"/>
      </bottom>
      <diagonal/>
    </border>
    <border diagonalUp="1">
      <left style="medium">
        <color indexed="64"/>
      </left>
      <right style="thin">
        <color indexed="64"/>
      </right>
      <top style="medium">
        <color indexed="8"/>
      </top>
      <bottom style="medium">
        <color indexed="64"/>
      </bottom>
      <diagonal style="thin">
        <color indexed="64"/>
      </diagonal>
    </border>
    <border>
      <left style="medium">
        <color indexed="64"/>
      </left>
      <right style="thin">
        <color indexed="64"/>
      </right>
      <top style="medium">
        <color indexed="8"/>
      </top>
      <bottom/>
      <diagonal/>
    </border>
    <border>
      <left style="medium">
        <color indexed="64"/>
      </left>
      <right style="thin">
        <color indexed="64"/>
      </right>
      <top style="thin">
        <color indexed="8"/>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medium">
        <color indexed="64"/>
      </left>
      <right style="thin">
        <color indexed="8"/>
      </right>
      <top/>
      <bottom style="medium">
        <color indexed="64"/>
      </bottom>
      <diagonal/>
    </border>
    <border>
      <left style="thin">
        <color indexed="8"/>
      </left>
      <right/>
      <top style="medium">
        <color indexed="64"/>
      </top>
      <bottom/>
      <diagonal/>
    </border>
    <border>
      <left style="thin">
        <color indexed="8"/>
      </left>
      <right style="medium">
        <color indexed="64"/>
      </right>
      <top style="thin">
        <color indexed="64"/>
      </top>
      <bottom/>
      <diagonal/>
    </border>
    <border>
      <left/>
      <right style="medium">
        <color indexed="64"/>
      </right>
      <top style="medium">
        <color indexed="8"/>
      </top>
      <bottom/>
      <diagonal/>
    </border>
    <border>
      <left style="thin">
        <color indexed="8"/>
      </left>
      <right style="thin">
        <color indexed="8"/>
      </right>
      <top/>
      <bottom style="medium">
        <color indexed="64"/>
      </bottom>
      <diagonal/>
    </border>
    <border>
      <left style="thin">
        <color indexed="8"/>
      </left>
      <right style="medium">
        <color indexed="64"/>
      </right>
      <top style="medium">
        <color indexed="8"/>
      </top>
      <bottom/>
      <diagonal/>
    </border>
    <border>
      <left style="thin">
        <color indexed="8"/>
      </left>
      <right style="medium">
        <color indexed="64"/>
      </right>
      <top/>
      <bottom style="medium">
        <color indexed="64"/>
      </bottom>
      <diagonal/>
    </border>
    <border>
      <left style="medium">
        <color indexed="64"/>
      </left>
      <right/>
      <top/>
      <bottom style="medium">
        <color indexed="8"/>
      </bottom>
      <diagonal/>
    </border>
    <border>
      <left/>
      <right style="thin">
        <color indexed="64"/>
      </right>
      <top style="medium">
        <color indexed="8"/>
      </top>
      <bottom style="medium">
        <color indexed="8"/>
      </bottom>
      <diagonal/>
    </border>
    <border>
      <left/>
      <right style="medium">
        <color indexed="64"/>
      </right>
      <top style="medium">
        <color auto="1"/>
      </top>
      <bottom/>
      <diagonal/>
    </border>
    <border>
      <left style="medium">
        <color auto="1"/>
      </left>
      <right style="thin">
        <color auto="1"/>
      </right>
      <top/>
      <bottom style="medium">
        <color indexed="64"/>
      </bottom>
      <diagonal/>
    </border>
    <border>
      <left/>
      <right style="thin">
        <color indexed="64"/>
      </right>
      <top style="medium">
        <color indexed="64"/>
      </top>
      <bottom style="medium">
        <color indexed="8"/>
      </bottom>
      <diagonal/>
    </border>
    <border diagonalUp="1">
      <left style="medium">
        <color indexed="64"/>
      </left>
      <right style="medium">
        <color indexed="64"/>
      </right>
      <top style="medium">
        <color indexed="64"/>
      </top>
      <bottom style="medium">
        <color indexed="64"/>
      </bottom>
      <diagonal style="thin">
        <color indexed="64"/>
      </diagonal>
    </border>
    <border diagonalUp="1">
      <left style="medium">
        <color indexed="64"/>
      </left>
      <right style="thin">
        <color indexed="64"/>
      </right>
      <top style="medium">
        <color indexed="64"/>
      </top>
      <bottom style="medium">
        <color indexed="64"/>
      </bottom>
      <diagonal style="thin">
        <color indexed="64"/>
      </diagonal>
    </border>
    <border diagonalUp="1">
      <left style="thin">
        <color indexed="64"/>
      </left>
      <right style="thin">
        <color indexed="64"/>
      </right>
      <top style="medium">
        <color indexed="64"/>
      </top>
      <bottom style="medium">
        <color indexed="64"/>
      </bottom>
      <diagonal style="thin">
        <color indexed="64"/>
      </diagonal>
    </border>
    <border diagonalUp="1">
      <left style="thin">
        <color indexed="64"/>
      </left>
      <right style="medium">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medium">
        <color indexed="64"/>
      </left>
      <right style="thin">
        <color auto="1"/>
      </right>
      <top style="medium">
        <color indexed="64"/>
      </top>
      <bottom/>
      <diagonal/>
    </border>
    <border>
      <left style="medium">
        <color indexed="64"/>
      </left>
      <right/>
      <top/>
      <bottom/>
      <diagonal/>
    </border>
    <border>
      <left style="thin">
        <color indexed="8"/>
      </left>
      <right style="medium">
        <color indexed="64"/>
      </right>
      <top style="medium">
        <color indexed="64"/>
      </top>
      <bottom/>
      <diagonal/>
    </border>
    <border>
      <left style="thin">
        <color indexed="64"/>
      </left>
      <right style="thin">
        <color auto="1"/>
      </right>
      <top/>
      <bottom style="medium">
        <color indexed="64"/>
      </bottom>
      <diagonal/>
    </border>
    <border>
      <left style="thin">
        <color indexed="64"/>
      </left>
      <right style="thin">
        <color indexed="8"/>
      </right>
      <top/>
      <bottom/>
      <diagonal/>
    </border>
    <border>
      <left style="thin">
        <color indexed="8"/>
      </left>
      <right style="thin">
        <color indexed="8"/>
      </right>
      <top/>
      <bottom/>
      <diagonal/>
    </border>
    <border>
      <left style="thin">
        <color auto="1"/>
      </left>
      <right/>
      <top/>
      <bottom/>
      <diagonal/>
    </border>
    <border>
      <left style="thin">
        <color auto="1"/>
      </left>
      <right/>
      <top style="medium">
        <color indexed="64"/>
      </top>
      <bottom/>
      <diagonal/>
    </border>
    <border>
      <left/>
      <right/>
      <top style="medium">
        <color indexed="64"/>
      </top>
      <bottom style="medium">
        <color indexed="8"/>
      </bottom>
      <diagonal/>
    </border>
    <border>
      <left/>
      <right style="medium">
        <color indexed="64"/>
      </right>
      <top/>
      <bottom style="thin">
        <color indexed="64"/>
      </bottom>
      <diagonal/>
    </border>
    <border>
      <left style="medium">
        <color indexed="64"/>
      </left>
      <right style="thin">
        <color indexed="64"/>
      </right>
      <top style="medium">
        <color indexed="8"/>
      </top>
      <bottom style="medium">
        <color indexed="64"/>
      </bottom>
      <diagonal/>
    </border>
    <border>
      <left style="medium">
        <color indexed="64"/>
      </left>
      <right style="medium">
        <color indexed="64"/>
      </right>
      <top style="medium">
        <color indexed="8"/>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8"/>
      </bottom>
      <diagonal/>
    </border>
    <border>
      <left style="thin">
        <color indexed="64"/>
      </left>
      <right style="thin">
        <color indexed="64"/>
      </right>
      <top style="medium">
        <color indexed="64"/>
      </top>
      <bottom style="medium">
        <color indexed="8"/>
      </bottom>
      <diagonal/>
    </border>
    <border diagonalUp="1">
      <left style="thin">
        <color indexed="64"/>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left style="thin">
        <color indexed="64"/>
      </left>
      <right style="thin">
        <color indexed="64"/>
      </right>
      <top style="thin">
        <color indexed="64"/>
      </top>
      <bottom style="thin">
        <color indexed="64"/>
      </bottom>
      <diagonal/>
    </border>
  </borders>
  <cellStyleXfs count="5">
    <xf numFmtId="0" fontId="0" fillId="0" borderId="0"/>
    <xf numFmtId="9" fontId="2" fillId="0" borderId="0" applyFont="0" applyFill="0" applyBorder="0" applyAlignment="0" applyProtection="0"/>
    <xf numFmtId="38" fontId="2" fillId="0" borderId="0" applyFont="0" applyFill="0" applyBorder="0" applyAlignment="0" applyProtection="0"/>
    <xf numFmtId="0" fontId="36" fillId="0" borderId="0">
      <alignment vertical="center"/>
    </xf>
    <xf numFmtId="0" fontId="1" fillId="0" borderId="0">
      <alignment vertical="center"/>
    </xf>
  </cellStyleXfs>
  <cellXfs count="2756">
    <xf numFmtId="0" fontId="0" fillId="0" borderId="0" xfId="0"/>
    <xf numFmtId="0" fontId="14" fillId="0" borderId="21" xfId="0" applyFont="1" applyFill="1" applyBorder="1"/>
    <xf numFmtId="38" fontId="14" fillId="0" borderId="25" xfId="2" applyFont="1" applyFill="1" applyBorder="1"/>
    <xf numFmtId="38" fontId="14" fillId="0" borderId="0" xfId="2" applyFont="1" applyFill="1" applyBorder="1"/>
    <xf numFmtId="0" fontId="15" fillId="0" borderId="0" xfId="0" applyFont="1"/>
    <xf numFmtId="0" fontId="14" fillId="0" borderId="65" xfId="0" applyFont="1" applyFill="1" applyBorder="1"/>
    <xf numFmtId="38" fontId="14" fillId="0" borderId="66" xfId="2" applyFont="1" applyFill="1" applyBorder="1"/>
    <xf numFmtId="0" fontId="20" fillId="0" borderId="0" xfId="0" applyFont="1" applyFill="1"/>
    <xf numFmtId="0" fontId="4" fillId="0" borderId="0" xfId="0" applyFont="1" applyFill="1"/>
    <xf numFmtId="38" fontId="2" fillId="0" borderId="0" xfId="2" applyFont="1" applyFill="1" applyBorder="1"/>
    <xf numFmtId="0" fontId="2" fillId="0" borderId="0" xfId="0" applyFont="1" applyBorder="1" applyAlignment="1">
      <alignment vertical="center"/>
    </xf>
    <xf numFmtId="0" fontId="2" fillId="0" borderId="0" xfId="0" applyFont="1" applyBorder="1" applyAlignment="1">
      <alignment horizontal="center" vertical="center" wrapText="1"/>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38" fontId="2" fillId="0" borderId="0" xfId="2" applyFont="1" applyFill="1" applyBorder="1" applyAlignment="1">
      <alignment horizontal="center"/>
    </xf>
    <xf numFmtId="0" fontId="8" fillId="0" borderId="0" xfId="0" applyFont="1"/>
    <xf numFmtId="0" fontId="26" fillId="0" borderId="0" xfId="0" applyFont="1"/>
    <xf numFmtId="0" fontId="27" fillId="0" borderId="0" xfId="0" applyFont="1"/>
    <xf numFmtId="0" fontId="26" fillId="0" borderId="140" xfId="0" applyFont="1" applyBorder="1"/>
    <xf numFmtId="0" fontId="26" fillId="0" borderId="0" xfId="0" applyFont="1" applyBorder="1"/>
    <xf numFmtId="0" fontId="31" fillId="0" borderId="140" xfId="0" applyFont="1" applyBorder="1"/>
    <xf numFmtId="0" fontId="31" fillId="0" borderId="0" xfId="0" applyFont="1" applyBorder="1"/>
    <xf numFmtId="0" fontId="26" fillId="0" borderId="75" xfId="0" applyFont="1" applyBorder="1"/>
    <xf numFmtId="0" fontId="26" fillId="0" borderId="76" xfId="0" applyFont="1" applyBorder="1"/>
    <xf numFmtId="0" fontId="26" fillId="0" borderId="68" xfId="0" applyFont="1" applyBorder="1" applyAlignment="1">
      <alignment horizontal="center"/>
    </xf>
    <xf numFmtId="0" fontId="26" fillId="0" borderId="0" xfId="0" applyFont="1" applyBorder="1" applyAlignment="1">
      <alignment horizontal="center"/>
    </xf>
    <xf numFmtId="0" fontId="26" fillId="0" borderId="68" xfId="0" applyFont="1" applyBorder="1"/>
    <xf numFmtId="0" fontId="26" fillId="0" borderId="84" xfId="0" applyFont="1" applyBorder="1" applyAlignment="1">
      <alignment horizontal="center"/>
    </xf>
    <xf numFmtId="0" fontId="26" fillId="0" borderId="227" xfId="0" applyFont="1" applyBorder="1" applyAlignment="1">
      <alignment horizontal="center" vertical="center" wrapText="1"/>
    </xf>
    <xf numFmtId="0" fontId="26" fillId="0" borderId="85" xfId="0" applyFont="1" applyBorder="1" applyAlignment="1">
      <alignment horizontal="center"/>
    </xf>
    <xf numFmtId="0" fontId="26" fillId="0" borderId="228" xfId="0" applyFont="1" applyBorder="1" applyAlignment="1">
      <alignment horizontal="center" vertical="center" wrapText="1"/>
    </xf>
    <xf numFmtId="0" fontId="26" fillId="0" borderId="0" xfId="0" applyFont="1" applyAlignment="1">
      <alignment horizontal="center" vertical="center" wrapText="1" shrinkToFit="1"/>
    </xf>
    <xf numFmtId="0" fontId="26" fillId="0" borderId="89" xfId="0" applyFont="1" applyBorder="1" applyAlignment="1">
      <alignment horizontal="center"/>
    </xf>
    <xf numFmtId="0" fontId="31" fillId="0" borderId="0" xfId="0" applyFont="1"/>
    <xf numFmtId="0" fontId="27" fillId="11" borderId="0" xfId="0" applyFont="1" applyFill="1"/>
    <xf numFmtId="0" fontId="32" fillId="0" borderId="0" xfId="0" applyNumberFormat="1" applyFont="1" applyAlignment="1">
      <alignment vertical="top" wrapText="1"/>
    </xf>
    <xf numFmtId="0" fontId="0" fillId="0" borderId="0" xfId="0" applyNumberFormat="1" applyAlignment="1">
      <alignment vertical="top" wrapText="1"/>
    </xf>
    <xf numFmtId="0" fontId="0" fillId="0" borderId="246" xfId="0" applyNumberFormat="1" applyBorder="1" applyAlignment="1">
      <alignment vertical="top" wrapText="1"/>
    </xf>
    <xf numFmtId="0" fontId="0" fillId="0" borderId="40" xfId="0" applyNumberFormat="1" applyBorder="1" applyAlignment="1">
      <alignment vertical="top" wrapText="1"/>
    </xf>
    <xf numFmtId="0" fontId="32"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40" xfId="0" applyNumberFormat="1" applyBorder="1" applyAlignment="1">
      <alignment horizontal="center" vertical="top" wrapText="1"/>
    </xf>
    <xf numFmtId="0" fontId="0" fillId="0" borderId="253" xfId="0" applyNumberFormat="1" applyBorder="1" applyAlignment="1">
      <alignment horizontal="center" vertical="top" wrapText="1"/>
    </xf>
    <xf numFmtId="38" fontId="0" fillId="0" borderId="0" xfId="2" applyFont="1" applyFill="1" applyBorder="1"/>
    <xf numFmtId="0" fontId="4" fillId="0" borderId="75" xfId="0" applyFont="1" applyFill="1" applyBorder="1" applyAlignment="1">
      <alignment horizontal="left"/>
    </xf>
    <xf numFmtId="0" fontId="4" fillId="0" borderId="77" xfId="0" applyFont="1" applyFill="1" applyBorder="1" applyAlignment="1">
      <alignment horizontal="center"/>
    </xf>
    <xf numFmtId="0" fontId="4" fillId="0" borderId="76" xfId="0" applyFont="1" applyFill="1" applyBorder="1" applyAlignment="1">
      <alignment horizontal="center"/>
    </xf>
    <xf numFmtId="0" fontId="4" fillId="0" borderId="80" xfId="0" applyFont="1" applyFill="1" applyBorder="1" applyAlignment="1"/>
    <xf numFmtId="0" fontId="4" fillId="0" borderId="84" xfId="0" applyFont="1" applyFill="1" applyBorder="1" applyAlignment="1">
      <alignment horizontal="center"/>
    </xf>
    <xf numFmtId="0" fontId="4" fillId="0" borderId="94" xfId="0" applyFont="1" applyFill="1" applyBorder="1" applyAlignment="1">
      <alignment horizontal="center"/>
    </xf>
    <xf numFmtId="0" fontId="4" fillId="0" borderId="137" xfId="0" applyFont="1" applyFill="1" applyBorder="1" applyAlignment="1">
      <alignment horizontal="center"/>
    </xf>
    <xf numFmtId="0" fontId="4" fillId="0" borderId="138" xfId="0" applyFont="1" applyFill="1" applyBorder="1" applyAlignment="1">
      <alignment horizontal="center"/>
    </xf>
    <xf numFmtId="0" fontId="4" fillId="0" borderId="85" xfId="0" applyFont="1" applyFill="1" applyBorder="1" applyAlignment="1">
      <alignment horizontal="center"/>
    </xf>
    <xf numFmtId="0" fontId="4" fillId="0" borderId="68" xfId="0" applyFont="1" applyFill="1" applyBorder="1" applyAlignment="1">
      <alignment horizontal="center"/>
    </xf>
    <xf numFmtId="0" fontId="4" fillId="0" borderId="0" xfId="0" applyFont="1" applyFill="1" applyBorder="1" applyAlignment="1">
      <alignment horizontal="center"/>
    </xf>
    <xf numFmtId="0" fontId="4" fillId="0" borderId="69" xfId="0" applyFont="1" applyFill="1" applyBorder="1" applyAlignment="1">
      <alignment horizontal="center"/>
    </xf>
    <xf numFmtId="0" fontId="4" fillId="0" borderId="89" xfId="0" applyFont="1" applyFill="1" applyBorder="1" applyAlignment="1">
      <alignment horizontal="center"/>
    </xf>
    <xf numFmtId="0" fontId="4" fillId="0" borderId="139" xfId="0" applyFont="1" applyFill="1" applyBorder="1" applyAlignment="1">
      <alignment horizontal="center"/>
    </xf>
    <xf numFmtId="0" fontId="4" fillId="0" borderId="140" xfId="0" applyFont="1" applyFill="1" applyBorder="1" applyAlignment="1">
      <alignment horizontal="center"/>
    </xf>
    <xf numFmtId="0" fontId="4" fillId="0" borderId="141" xfId="0" applyFont="1" applyFill="1" applyBorder="1" applyAlignment="1">
      <alignment horizontal="center"/>
    </xf>
    <xf numFmtId="0" fontId="4" fillId="0" borderId="0" xfId="0" applyFont="1" applyFill="1" applyAlignment="1">
      <alignment horizontal="right"/>
    </xf>
    <xf numFmtId="0" fontId="9" fillId="0" borderId="0" xfId="0" applyFont="1" applyFill="1"/>
    <xf numFmtId="0" fontId="9" fillId="0" borderId="0" xfId="0" applyFont="1" applyFill="1" applyAlignment="1"/>
    <xf numFmtId="0" fontId="4" fillId="0" borderId="0" xfId="0" applyFont="1" applyFill="1" applyBorder="1"/>
    <xf numFmtId="0" fontId="4" fillId="0" borderId="0" xfId="0" applyFont="1" applyFill="1" applyAlignment="1"/>
    <xf numFmtId="38" fontId="2" fillId="0" borderId="0" xfId="2" applyFont="1" applyFill="1"/>
    <xf numFmtId="38" fontId="2" fillId="0" borderId="167" xfId="2" applyFont="1" applyFill="1" applyBorder="1"/>
    <xf numFmtId="38" fontId="2" fillId="0" borderId="89" xfId="2" applyFont="1" applyFill="1" applyBorder="1"/>
    <xf numFmtId="38" fontId="2" fillId="0" borderId="139" xfId="2" applyFont="1" applyFill="1" applyBorder="1"/>
    <xf numFmtId="38" fontId="2" fillId="0" borderId="166" xfId="2" applyFont="1" applyFill="1" applyBorder="1"/>
    <xf numFmtId="38" fontId="2" fillId="0" borderId="170" xfId="2" applyFont="1" applyFill="1" applyBorder="1"/>
    <xf numFmtId="38" fontId="2" fillId="0" borderId="171" xfId="2" applyFont="1" applyFill="1" applyBorder="1"/>
    <xf numFmtId="38" fontId="2" fillId="0" borderId="80" xfId="2" applyFont="1" applyFill="1" applyBorder="1"/>
    <xf numFmtId="38" fontId="2" fillId="0" borderId="75" xfId="2" applyFont="1" applyFill="1" applyBorder="1"/>
    <xf numFmtId="38" fontId="2" fillId="0" borderId="33" xfId="2" applyFont="1" applyFill="1" applyBorder="1"/>
    <xf numFmtId="40" fontId="2" fillId="0" borderId="167" xfId="2" applyNumberFormat="1" applyFont="1" applyFill="1" applyBorder="1"/>
    <xf numFmtId="40" fontId="2" fillId="0" borderId="89" xfId="2" applyNumberFormat="1" applyFont="1" applyFill="1" applyBorder="1"/>
    <xf numFmtId="40" fontId="2" fillId="0" borderId="139" xfId="2" applyNumberFormat="1" applyFont="1" applyFill="1" applyBorder="1"/>
    <xf numFmtId="0" fontId="0" fillId="0" borderId="0" xfId="0" applyFill="1"/>
    <xf numFmtId="0" fontId="17" fillId="0" borderId="0" xfId="0" applyFont="1" applyFill="1"/>
    <xf numFmtId="0" fontId="10" fillId="0" borderId="0" xfId="0" applyFont="1" applyFill="1"/>
    <xf numFmtId="0" fontId="14" fillId="0" borderId="0" xfId="0" applyFont="1" applyFill="1" applyBorder="1" applyAlignment="1">
      <alignment horizontal="center" vertical="center"/>
    </xf>
    <xf numFmtId="0" fontId="15" fillId="0" borderId="0" xfId="0" applyFont="1" applyFill="1"/>
    <xf numFmtId="0" fontId="11" fillId="0" borderId="0" xfId="0" applyFont="1" applyFill="1"/>
    <xf numFmtId="0" fontId="12" fillId="0" borderId="0" xfId="0" applyFont="1" applyFill="1"/>
    <xf numFmtId="0" fontId="14" fillId="0" borderId="22" xfId="0" applyFont="1" applyFill="1" applyBorder="1" applyAlignment="1">
      <alignment horizontal="center" vertical="center"/>
    </xf>
    <xf numFmtId="38" fontId="14" fillId="0" borderId="108" xfId="2" applyFont="1" applyFill="1" applyBorder="1"/>
    <xf numFmtId="38" fontId="14" fillId="0" borderId="28" xfId="2" applyFont="1" applyFill="1" applyBorder="1"/>
    <xf numFmtId="38" fontId="14" fillId="0" borderId="107" xfId="2" applyFont="1" applyFill="1" applyBorder="1"/>
    <xf numFmtId="0" fontId="12" fillId="0" borderId="0" xfId="0" applyFont="1" applyFill="1" applyAlignment="1">
      <alignment horizontal="center"/>
    </xf>
    <xf numFmtId="182" fontId="12" fillId="0" borderId="0" xfId="0" applyNumberFormat="1" applyFont="1" applyFill="1"/>
    <xf numFmtId="38" fontId="0" fillId="0" borderId="0" xfId="0" applyNumberFormat="1" applyFill="1"/>
    <xf numFmtId="0" fontId="12" fillId="0" borderId="19" xfId="0" applyFont="1" applyFill="1" applyBorder="1"/>
    <xf numFmtId="0" fontId="0" fillId="0" borderId="20" xfId="0" applyFill="1" applyBorder="1"/>
    <xf numFmtId="0" fontId="14" fillId="0" borderId="297" xfId="0" applyFont="1" applyFill="1" applyBorder="1" applyAlignment="1">
      <alignment horizontal="center" vertical="center"/>
    </xf>
    <xf numFmtId="0" fontId="14" fillId="0" borderId="301" xfId="0" applyFont="1" applyFill="1" applyBorder="1" applyAlignment="1">
      <alignment horizontal="center" vertical="center"/>
    </xf>
    <xf numFmtId="38" fontId="12" fillId="0" borderId="0" xfId="2" applyFont="1" applyFill="1" applyBorder="1" applyAlignment="1"/>
    <xf numFmtId="0" fontId="26" fillId="0" borderId="293" xfId="0" applyFont="1" applyFill="1" applyBorder="1" applyAlignment="1">
      <alignment horizontal="center" vertical="center"/>
    </xf>
    <xf numFmtId="0" fontId="26" fillId="0" borderId="288" xfId="0" applyFont="1" applyFill="1" applyBorder="1" applyAlignment="1">
      <alignment horizontal="center" vertical="center"/>
    </xf>
    <xf numFmtId="38" fontId="4" fillId="0" borderId="86" xfId="2" applyFont="1" applyFill="1" applyBorder="1" applyAlignment="1">
      <alignment horizontal="right"/>
    </xf>
    <xf numFmtId="0" fontId="4" fillId="0" borderId="1" xfId="0" applyFont="1" applyFill="1" applyBorder="1" applyAlignment="1">
      <alignment horizontal="center"/>
    </xf>
    <xf numFmtId="0" fontId="8" fillId="0" borderId="307" xfId="0" applyFont="1" applyFill="1" applyBorder="1" applyAlignment="1">
      <alignment vertical="center"/>
    </xf>
    <xf numFmtId="0" fontId="8" fillId="0" borderId="38" xfId="0" applyFont="1" applyFill="1" applyBorder="1" applyAlignment="1">
      <alignment vertical="center"/>
    </xf>
    <xf numFmtId="38" fontId="2" fillId="4" borderId="168" xfId="2" applyFont="1" applyFill="1" applyBorder="1"/>
    <xf numFmtId="38" fontId="2" fillId="4" borderId="166" xfId="2" applyFont="1" applyFill="1" applyBorder="1"/>
    <xf numFmtId="40" fontId="2" fillId="2" borderId="169" xfId="2" applyNumberFormat="1" applyFont="1" applyFill="1" applyBorder="1"/>
    <xf numFmtId="40" fontId="2" fillId="2" borderId="166" xfId="2" applyNumberFormat="1" applyFont="1" applyFill="1" applyBorder="1"/>
    <xf numFmtId="0" fontId="14" fillId="4" borderId="21" xfId="0" applyFont="1" applyFill="1" applyBorder="1"/>
    <xf numFmtId="38" fontId="14" fillId="4" borderId="326" xfId="2" applyFont="1" applyFill="1" applyBorder="1"/>
    <xf numFmtId="38" fontId="14" fillId="2" borderId="29" xfId="2" applyFont="1" applyFill="1" applyBorder="1"/>
    <xf numFmtId="0" fontId="14" fillId="4" borderId="24" xfId="0" applyFont="1" applyFill="1" applyBorder="1"/>
    <xf numFmtId="0" fontId="14" fillId="2" borderId="30" xfId="0" applyFont="1" applyFill="1" applyBorder="1"/>
    <xf numFmtId="38" fontId="14" fillId="12" borderId="31" xfId="2" applyFont="1" applyFill="1" applyBorder="1"/>
    <xf numFmtId="0" fontId="14" fillId="2" borderId="33" xfId="0" applyFont="1" applyFill="1" applyBorder="1"/>
    <xf numFmtId="0" fontId="14" fillId="4" borderId="31" xfId="0" applyFont="1" applyFill="1" applyBorder="1"/>
    <xf numFmtId="38" fontId="14" fillId="4" borderId="327" xfId="2" applyFont="1" applyFill="1" applyBorder="1"/>
    <xf numFmtId="38" fontId="14" fillId="4" borderId="30" xfId="2" applyFont="1" applyFill="1" applyBorder="1"/>
    <xf numFmtId="38" fontId="14" fillId="4" borderId="31" xfId="2" applyFont="1" applyFill="1" applyBorder="1"/>
    <xf numFmtId="38" fontId="14" fillId="4" borderId="29" xfId="2" applyNumberFormat="1" applyFont="1" applyFill="1" applyBorder="1"/>
    <xf numFmtId="0" fontId="12" fillId="4" borderId="19" xfId="0" applyFont="1" applyFill="1" applyBorder="1"/>
    <xf numFmtId="0" fontId="8" fillId="0" borderId="252" xfId="0" applyFont="1" applyFill="1" applyBorder="1" applyAlignment="1" applyProtection="1">
      <alignment vertical="center" textRotation="255"/>
    </xf>
    <xf numFmtId="0" fontId="33" fillId="0" borderId="429" xfId="0" applyFont="1" applyFill="1" applyBorder="1" applyAlignment="1">
      <alignment horizontal="center" vertical="center"/>
    </xf>
    <xf numFmtId="0" fontId="33" fillId="0" borderId="431" xfId="0" applyFont="1" applyFill="1" applyBorder="1" applyAlignment="1">
      <alignment horizontal="right" vertical="center"/>
    </xf>
    <xf numFmtId="38" fontId="2" fillId="0" borderId="141" xfId="2" applyFont="1" applyFill="1" applyBorder="1"/>
    <xf numFmtId="38" fontId="2" fillId="0" borderId="77" xfId="2" applyFont="1" applyFill="1" applyBorder="1"/>
    <xf numFmtId="38" fontId="26" fillId="0" borderId="0" xfId="2" applyFont="1" applyFill="1" applyBorder="1" applyAlignment="1">
      <alignment horizontal="center" vertical="center" wrapText="1"/>
    </xf>
    <xf numFmtId="38" fontId="26" fillId="0" borderId="349" xfId="2" applyFont="1" applyFill="1" applyBorder="1" applyAlignment="1">
      <alignment vertical="center" wrapText="1"/>
    </xf>
    <xf numFmtId="38" fontId="2" fillId="0" borderId="433" xfId="2" applyFont="1" applyFill="1" applyBorder="1"/>
    <xf numFmtId="38" fontId="2" fillId="0" borderId="437" xfId="2" applyFont="1" applyFill="1" applyBorder="1"/>
    <xf numFmtId="38" fontId="2" fillId="0" borderId="439" xfId="2" applyFont="1" applyFill="1" applyBorder="1"/>
    <xf numFmtId="38" fontId="2" fillId="0" borderId="440" xfId="2" applyFont="1" applyFill="1" applyBorder="1"/>
    <xf numFmtId="38" fontId="26" fillId="0" borderId="86" xfId="2" applyFont="1" applyFill="1" applyBorder="1" applyAlignment="1">
      <alignment horizontal="center" vertical="center" wrapText="1"/>
    </xf>
    <xf numFmtId="38" fontId="2" fillId="0" borderId="445" xfId="2" applyFont="1" applyFill="1" applyBorder="1"/>
    <xf numFmtId="38" fontId="2" fillId="0" borderId="446" xfId="2" applyFont="1" applyFill="1" applyBorder="1"/>
    <xf numFmtId="38" fontId="2" fillId="0" borderId="450" xfId="2" applyFont="1" applyFill="1" applyBorder="1"/>
    <xf numFmtId="38" fontId="2" fillId="0" borderId="448" xfId="2" applyFont="1" applyFill="1" applyBorder="1"/>
    <xf numFmtId="38" fontId="2" fillId="4" borderId="452" xfId="2" applyFont="1" applyFill="1" applyBorder="1"/>
    <xf numFmtId="38" fontId="2" fillId="4" borderId="453" xfId="2" applyFont="1" applyFill="1" applyBorder="1"/>
    <xf numFmtId="38" fontId="2" fillId="4" borderId="454" xfId="2" applyFont="1" applyFill="1" applyBorder="1"/>
    <xf numFmtId="38" fontId="2" fillId="0" borderId="457" xfId="2" applyFont="1" applyFill="1" applyBorder="1"/>
    <xf numFmtId="38" fontId="2" fillId="0" borderId="455" xfId="2" applyFont="1" applyFill="1" applyBorder="1"/>
    <xf numFmtId="38" fontId="2" fillId="4" borderId="458" xfId="2" applyFont="1" applyFill="1" applyBorder="1"/>
    <xf numFmtId="38" fontId="2" fillId="4" borderId="442" xfId="2" applyFont="1" applyFill="1" applyBorder="1"/>
    <xf numFmtId="38" fontId="2" fillId="4" borderId="443" xfId="2" applyFont="1" applyFill="1" applyBorder="1"/>
    <xf numFmtId="38" fontId="26" fillId="0" borderId="459" xfId="2" applyFont="1" applyFill="1" applyBorder="1" applyAlignment="1">
      <alignment horizontal="center" vertical="center" shrinkToFit="1"/>
    </xf>
    <xf numFmtId="38" fontId="26" fillId="0" borderId="436" xfId="2" applyFont="1" applyFill="1" applyBorder="1" applyAlignment="1">
      <alignment horizontal="center" vertical="center" shrinkToFit="1"/>
    </xf>
    <xf numFmtId="38" fontId="26" fillId="0" borderId="349" xfId="2" applyFont="1" applyFill="1" applyBorder="1" applyAlignment="1">
      <alignment vertical="center" shrinkToFit="1"/>
    </xf>
    <xf numFmtId="38" fontId="26" fillId="0" borderId="444" xfId="2" applyFont="1" applyFill="1" applyBorder="1" applyAlignment="1">
      <alignment horizontal="center" vertical="center" shrinkToFit="1"/>
    </xf>
    <xf numFmtId="38" fontId="2" fillId="0" borderId="0" xfId="2" applyFont="1" applyFill="1" applyAlignment="1">
      <alignment shrinkToFit="1"/>
    </xf>
    <xf numFmtId="0" fontId="37" fillId="0" borderId="0" xfId="0" applyFont="1" applyFill="1" applyAlignment="1">
      <alignment horizontal="right"/>
    </xf>
    <xf numFmtId="0" fontId="37" fillId="0" borderId="0" xfId="0" applyFont="1" applyFill="1"/>
    <xf numFmtId="0" fontId="39" fillId="0" borderId="0" xfId="0" applyFont="1" applyFill="1" applyAlignment="1">
      <alignment vertical="top"/>
    </xf>
    <xf numFmtId="0" fontId="4" fillId="0" borderId="80" xfId="0" applyFont="1" applyFill="1" applyBorder="1" applyAlignment="1">
      <alignment horizontal="center"/>
    </xf>
    <xf numFmtId="38" fontId="18" fillId="0" borderId="0" xfId="2" applyFont="1" applyFill="1"/>
    <xf numFmtId="38" fontId="12" fillId="4" borderId="332" xfId="2" applyFont="1" applyFill="1" applyBorder="1"/>
    <xf numFmtId="38" fontId="12" fillId="4" borderId="333" xfId="2" applyFont="1" applyFill="1" applyBorder="1"/>
    <xf numFmtId="38" fontId="12" fillId="4" borderId="334" xfId="2" applyFont="1" applyFill="1" applyBorder="1"/>
    <xf numFmtId="38" fontId="26" fillId="0" borderId="435" xfId="2" applyFont="1" applyFill="1" applyBorder="1" applyAlignment="1">
      <alignment horizontal="center" vertical="center" shrinkToFit="1"/>
    </xf>
    <xf numFmtId="0" fontId="0" fillId="0" borderId="0" xfId="0" applyFont="1" applyFill="1"/>
    <xf numFmtId="0" fontId="42" fillId="0" borderId="4" xfId="0" applyFont="1" applyFill="1" applyBorder="1" applyAlignment="1">
      <alignment horizontal="center" vertical="center"/>
    </xf>
    <xf numFmtId="0" fontId="42" fillId="0" borderId="6" xfId="0" applyFont="1" applyFill="1" applyBorder="1" applyAlignment="1">
      <alignment horizontal="center" vertical="center"/>
    </xf>
    <xf numFmtId="38" fontId="42" fillId="4" borderId="18" xfId="2" applyFont="1" applyFill="1" applyBorder="1" applyAlignment="1">
      <alignment vertical="center"/>
    </xf>
    <xf numFmtId="38" fontId="42" fillId="0" borderId="35" xfId="2" applyFont="1" applyFill="1" applyBorder="1" applyAlignment="1">
      <alignment vertical="center"/>
    </xf>
    <xf numFmtId="38" fontId="42" fillId="2" borderId="380" xfId="2" applyFont="1" applyFill="1" applyBorder="1" applyAlignment="1">
      <alignment vertical="center"/>
    </xf>
    <xf numFmtId="38" fontId="42" fillId="0" borderId="359" xfId="2" applyFont="1" applyFill="1" applyBorder="1" applyAlignment="1">
      <alignment vertical="center"/>
    </xf>
    <xf numFmtId="38" fontId="42" fillId="0" borderId="337" xfId="2" applyFont="1" applyFill="1" applyBorder="1" applyAlignment="1">
      <alignment vertical="center"/>
    </xf>
    <xf numFmtId="0" fontId="42" fillId="0" borderId="4" xfId="0" applyFont="1" applyFill="1" applyBorder="1" applyAlignment="1">
      <alignment vertical="center"/>
    </xf>
    <xf numFmtId="38" fontId="42" fillId="4" borderId="43" xfId="2" applyFont="1" applyFill="1" applyBorder="1" applyAlignment="1">
      <alignment vertical="center"/>
    </xf>
    <xf numFmtId="38" fontId="42" fillId="0" borderId="37" xfId="2" applyFont="1" applyFill="1" applyBorder="1" applyAlignment="1">
      <alignment vertical="center"/>
    </xf>
    <xf numFmtId="38" fontId="42" fillId="2" borderId="187" xfId="2" applyFont="1" applyFill="1" applyBorder="1" applyAlignment="1">
      <alignment vertical="center"/>
    </xf>
    <xf numFmtId="38" fontId="42" fillId="0" borderId="268" xfId="2" applyFont="1" applyFill="1" applyBorder="1" applyAlignment="1">
      <alignment vertical="center"/>
    </xf>
    <xf numFmtId="38" fontId="42" fillId="0" borderId="38" xfId="2" applyFont="1" applyFill="1" applyBorder="1" applyAlignment="1">
      <alignment vertical="center"/>
    </xf>
    <xf numFmtId="0" fontId="42" fillId="0" borderId="10" xfId="0" applyFont="1" applyFill="1" applyBorder="1" applyAlignment="1">
      <alignment vertical="center"/>
    </xf>
    <xf numFmtId="38" fontId="42" fillId="4" borderId="343" xfId="2" applyFont="1" applyFill="1" applyBorder="1" applyAlignment="1">
      <alignment vertical="center"/>
    </xf>
    <xf numFmtId="0" fontId="42" fillId="0" borderId="11" xfId="0" applyFont="1" applyFill="1" applyBorder="1" applyAlignment="1">
      <alignment vertical="center"/>
    </xf>
    <xf numFmtId="0" fontId="42" fillId="0" borderId="11" xfId="0" applyFont="1" applyFill="1" applyBorder="1" applyAlignment="1">
      <alignment horizontal="center" vertical="center"/>
    </xf>
    <xf numFmtId="38" fontId="42" fillId="2" borderId="43" xfId="2" applyFont="1" applyFill="1" applyBorder="1" applyAlignment="1">
      <alignment vertical="center"/>
    </xf>
    <xf numFmtId="38" fontId="43" fillId="2" borderId="325" xfId="2" applyFont="1" applyFill="1" applyBorder="1" applyAlignment="1">
      <alignment vertical="center"/>
    </xf>
    <xf numFmtId="38" fontId="43" fillId="2" borderId="344" xfId="2" applyFont="1" applyFill="1" applyBorder="1" applyAlignment="1">
      <alignment vertical="center"/>
    </xf>
    <xf numFmtId="38" fontId="43" fillId="2" borderId="198" xfId="2" applyFont="1" applyFill="1" applyBorder="1" applyAlignment="1">
      <alignment vertical="center"/>
    </xf>
    <xf numFmtId="38" fontId="43" fillId="2" borderId="364" xfId="2" applyFont="1" applyFill="1" applyBorder="1" applyAlignment="1">
      <alignment vertical="center"/>
    </xf>
    <xf numFmtId="38" fontId="43" fillId="2" borderId="44" xfId="2" applyFont="1" applyFill="1" applyBorder="1" applyAlignment="1">
      <alignment vertical="center"/>
    </xf>
    <xf numFmtId="38" fontId="43" fillId="2" borderId="63" xfId="2" applyFont="1" applyFill="1" applyBorder="1" applyAlignment="1">
      <alignment vertical="center"/>
    </xf>
    <xf numFmtId="38" fontId="43" fillId="2" borderId="339" xfId="2" applyFont="1" applyFill="1" applyBorder="1" applyAlignment="1">
      <alignment vertical="center"/>
    </xf>
    <xf numFmtId="0" fontId="43" fillId="2" borderId="14" xfId="0" applyFont="1" applyFill="1" applyBorder="1" applyAlignment="1">
      <alignment vertical="center"/>
    </xf>
    <xf numFmtId="0" fontId="43" fillId="0" borderId="6" xfId="0" applyFont="1" applyFill="1" applyBorder="1" applyAlignment="1">
      <alignment horizontal="center" vertical="center"/>
    </xf>
    <xf numFmtId="38" fontId="42" fillId="2" borderId="341" xfId="2" applyFont="1" applyFill="1" applyBorder="1" applyAlignment="1">
      <alignment vertical="center"/>
    </xf>
    <xf numFmtId="38" fontId="42" fillId="0" borderId="376" xfId="2" applyFont="1" applyFill="1" applyBorder="1" applyAlignment="1">
      <alignment vertical="center"/>
    </xf>
    <xf numFmtId="38" fontId="43" fillId="4" borderId="325" xfId="2" applyFont="1" applyFill="1" applyBorder="1" applyAlignment="1">
      <alignment vertical="center"/>
    </xf>
    <xf numFmtId="38" fontId="43" fillId="4" borderId="34" xfId="2" applyFont="1" applyFill="1" applyBorder="1" applyAlignment="1">
      <alignment vertical="center"/>
    </xf>
    <xf numFmtId="38" fontId="43" fillId="4" borderId="339" xfId="2" applyFont="1" applyFill="1" applyBorder="1" applyAlignment="1">
      <alignment vertical="center"/>
    </xf>
    <xf numFmtId="38" fontId="43" fillId="2" borderId="8" xfId="2" applyFont="1" applyFill="1" applyBorder="1" applyAlignment="1">
      <alignment vertical="center"/>
    </xf>
    <xf numFmtId="38" fontId="43" fillId="2" borderId="340" xfId="2" applyFont="1" applyFill="1" applyBorder="1" applyAlignment="1">
      <alignment vertical="center"/>
    </xf>
    <xf numFmtId="0" fontId="43" fillId="0" borderId="14" xfId="0" applyFont="1" applyFill="1" applyBorder="1" applyAlignment="1">
      <alignment vertical="center"/>
    </xf>
    <xf numFmtId="38" fontId="42" fillId="2" borderId="381" xfId="2" applyFont="1" applyFill="1" applyBorder="1" applyAlignment="1">
      <alignment vertical="center"/>
    </xf>
    <xf numFmtId="38" fontId="42" fillId="0" borderId="338" xfId="2" applyFont="1" applyFill="1" applyBorder="1" applyAlignment="1">
      <alignment vertical="center"/>
    </xf>
    <xf numFmtId="38" fontId="43" fillId="4" borderId="158" xfId="2" applyFont="1" applyFill="1" applyBorder="1" applyAlignment="1">
      <alignment vertical="center"/>
    </xf>
    <xf numFmtId="38" fontId="43" fillId="4" borderId="372" xfId="2" applyFont="1" applyFill="1" applyBorder="1" applyAlignment="1">
      <alignment vertical="center"/>
    </xf>
    <xf numFmtId="38" fontId="43" fillId="2" borderId="187" xfId="2" applyFont="1" applyFill="1" applyBorder="1" applyAlignment="1">
      <alignment vertical="center"/>
    </xf>
    <xf numFmtId="38" fontId="43" fillId="2" borderId="268" xfId="2" applyFont="1" applyFill="1" applyBorder="1" applyAlignment="1">
      <alignment vertical="center"/>
    </xf>
    <xf numFmtId="38" fontId="43" fillId="2" borderId="39" xfId="2" applyFont="1" applyFill="1" applyBorder="1" applyAlignment="1">
      <alignment vertical="center"/>
    </xf>
    <xf numFmtId="38" fontId="43" fillId="2" borderId="37" xfId="2" applyFont="1" applyFill="1" applyBorder="1" applyAlignment="1">
      <alignment vertical="center"/>
    </xf>
    <xf numFmtId="0" fontId="43" fillId="0" borderId="6" xfId="0" applyFont="1" applyFill="1" applyBorder="1" applyAlignment="1">
      <alignment vertical="center"/>
    </xf>
    <xf numFmtId="38" fontId="43" fillId="4" borderId="365" xfId="2" applyFont="1" applyFill="1" applyBorder="1" applyAlignment="1">
      <alignment vertical="center"/>
    </xf>
    <xf numFmtId="38" fontId="43" fillId="4" borderId="366" xfId="2" applyFont="1" applyFill="1" applyBorder="1" applyAlignment="1">
      <alignment vertical="center"/>
    </xf>
    <xf numFmtId="38" fontId="43" fillId="4" borderId="254" xfId="2" applyFont="1" applyFill="1" applyBorder="1" applyAlignment="1">
      <alignment vertical="center"/>
    </xf>
    <xf numFmtId="0" fontId="43" fillId="2" borderId="17" xfId="0" applyFont="1" applyFill="1" applyBorder="1" applyAlignment="1">
      <alignment vertical="center"/>
    </xf>
    <xf numFmtId="38" fontId="42" fillId="4" borderId="341" xfId="2" applyFont="1" applyFill="1" applyBorder="1" applyAlignment="1">
      <alignment vertical="center"/>
    </xf>
    <xf numFmtId="0" fontId="42" fillId="2" borderId="16" xfId="0" applyFont="1" applyFill="1" applyBorder="1" applyAlignment="1">
      <alignment vertical="center"/>
    </xf>
    <xf numFmtId="38" fontId="42" fillId="4" borderId="316" xfId="2" applyFont="1" applyFill="1" applyBorder="1" applyAlignment="1">
      <alignment vertical="center"/>
    </xf>
    <xf numFmtId="38" fontId="42" fillId="4" borderId="374" xfId="2" applyFont="1" applyFill="1" applyBorder="1" applyAlignment="1">
      <alignment vertical="center"/>
    </xf>
    <xf numFmtId="0" fontId="42" fillId="2" borderId="358" xfId="0" applyFont="1" applyFill="1" applyBorder="1" applyAlignment="1">
      <alignment vertical="center"/>
    </xf>
    <xf numFmtId="38" fontId="43" fillId="4" borderId="57" xfId="2" applyFont="1" applyFill="1" applyBorder="1" applyAlignment="1">
      <alignment vertical="center"/>
    </xf>
    <xf numFmtId="0" fontId="43" fillId="2" borderId="62" xfId="0" applyFont="1" applyFill="1" applyBorder="1" applyAlignment="1">
      <alignment vertical="center"/>
    </xf>
    <xf numFmtId="38" fontId="42" fillId="0" borderId="355" xfId="2" applyFont="1" applyBorder="1" applyAlignment="1">
      <alignment vertical="center"/>
    </xf>
    <xf numFmtId="38" fontId="42" fillId="0" borderId="36" xfId="2" applyFont="1" applyFill="1" applyBorder="1" applyAlignment="1">
      <alignment vertical="center"/>
    </xf>
    <xf numFmtId="38" fontId="42" fillId="2" borderId="18" xfId="2" applyFont="1" applyFill="1" applyBorder="1" applyAlignment="1">
      <alignment vertical="center"/>
    </xf>
    <xf numFmtId="0" fontId="42" fillId="2" borderId="17" xfId="0" applyFont="1" applyFill="1" applyBorder="1" applyAlignment="1">
      <alignment vertical="center"/>
    </xf>
    <xf numFmtId="0" fontId="42" fillId="0" borderId="4" xfId="0" applyFont="1" applyFill="1" applyBorder="1" applyAlignment="1">
      <alignment horizontal="left" vertical="center"/>
    </xf>
    <xf numFmtId="38" fontId="42" fillId="2" borderId="382" xfId="2" applyFont="1" applyFill="1" applyBorder="1" applyAlignment="1">
      <alignment vertical="center"/>
    </xf>
    <xf numFmtId="38" fontId="42" fillId="0" borderId="137" xfId="2" applyFont="1" applyBorder="1" applyAlignment="1">
      <alignment vertical="center"/>
    </xf>
    <xf numFmtId="38" fontId="42" fillId="0" borderId="182" xfId="2" applyFont="1" applyFill="1" applyBorder="1" applyAlignment="1">
      <alignment vertical="center"/>
    </xf>
    <xf numFmtId="38" fontId="42" fillId="2" borderId="137" xfId="2" applyFont="1" applyFill="1" applyBorder="1" applyAlignment="1">
      <alignment vertical="center"/>
    </xf>
    <xf numFmtId="0" fontId="42" fillId="2" borderId="11" xfId="0" applyFont="1" applyFill="1" applyBorder="1" applyAlignment="1">
      <alignment vertical="center"/>
    </xf>
    <xf numFmtId="0" fontId="42" fillId="0" borderId="183" xfId="0" applyFont="1" applyFill="1" applyBorder="1" applyAlignment="1">
      <alignment horizontal="left" vertical="center"/>
    </xf>
    <xf numFmtId="38" fontId="42" fillId="0" borderId="38" xfId="2" applyFont="1" applyBorder="1" applyAlignment="1">
      <alignment vertical="center"/>
    </xf>
    <xf numFmtId="38" fontId="42" fillId="0" borderId="39" xfId="2" applyFont="1" applyFill="1" applyBorder="1" applyAlignment="1">
      <alignment vertical="center"/>
    </xf>
    <xf numFmtId="38" fontId="42" fillId="2" borderId="38" xfId="2" applyFont="1" applyFill="1" applyBorder="1" applyAlignment="1">
      <alignment vertical="center"/>
    </xf>
    <xf numFmtId="0" fontId="42" fillId="0" borderId="11" xfId="0" applyFont="1" applyFill="1" applyBorder="1" applyAlignment="1">
      <alignment horizontal="left" vertical="center"/>
    </xf>
    <xf numFmtId="0" fontId="42" fillId="0" borderId="12" xfId="0" applyFont="1" applyFill="1" applyBorder="1" applyAlignment="1">
      <alignment vertical="center"/>
    </xf>
    <xf numFmtId="38" fontId="42" fillId="2" borderId="223" xfId="2" applyFont="1" applyFill="1" applyBorder="1" applyAlignment="1">
      <alignment vertical="center"/>
    </xf>
    <xf numFmtId="38" fontId="42" fillId="2" borderId="345" xfId="2" applyFont="1" applyFill="1" applyBorder="1" applyAlignment="1">
      <alignment vertical="center"/>
    </xf>
    <xf numFmtId="38" fontId="42" fillId="2" borderId="325" xfId="2" applyFont="1" applyFill="1" applyBorder="1" applyAlignment="1">
      <alignment vertical="center"/>
    </xf>
    <xf numFmtId="38" fontId="42" fillId="2" borderId="7" xfId="2" applyFont="1" applyFill="1" applyBorder="1" applyAlignment="1">
      <alignment vertical="center"/>
    </xf>
    <xf numFmtId="38" fontId="42" fillId="2" borderId="63" xfId="2" applyFont="1" applyFill="1" applyBorder="1" applyAlignment="1">
      <alignment vertical="center"/>
    </xf>
    <xf numFmtId="0" fontId="42" fillId="2" borderId="184" xfId="0" applyFont="1" applyFill="1" applyBorder="1" applyAlignment="1">
      <alignment vertical="center"/>
    </xf>
    <xf numFmtId="0" fontId="42" fillId="0" borderId="15" xfId="0" applyFont="1" applyFill="1" applyBorder="1" applyAlignment="1">
      <alignment vertical="center"/>
    </xf>
    <xf numFmtId="38" fontId="42" fillId="2" borderId="316" xfId="2" applyFont="1" applyFill="1" applyBorder="1" applyAlignment="1">
      <alignment vertical="center"/>
    </xf>
    <xf numFmtId="0" fontId="42" fillId="0" borderId="25" xfId="0" applyFont="1" applyFill="1" applyBorder="1" applyAlignment="1">
      <alignment vertical="center"/>
    </xf>
    <xf numFmtId="38" fontId="42" fillId="2" borderId="37" xfId="2" applyFont="1" applyFill="1" applyBorder="1" applyAlignment="1">
      <alignment vertical="center"/>
    </xf>
    <xf numFmtId="0" fontId="42" fillId="0" borderId="13" xfId="0" applyFont="1" applyFill="1" applyBorder="1" applyAlignment="1">
      <alignment vertical="center"/>
    </xf>
    <xf numFmtId="38" fontId="42" fillId="4" borderId="37" xfId="2" applyFont="1" applyFill="1" applyBorder="1" applyAlignment="1">
      <alignment vertical="center"/>
    </xf>
    <xf numFmtId="38" fontId="42" fillId="2" borderId="130" xfId="2" applyFont="1" applyFill="1" applyBorder="1" applyAlignment="1">
      <alignment vertical="center"/>
    </xf>
    <xf numFmtId="38" fontId="42" fillId="2" borderId="34" xfId="2" applyFont="1" applyFill="1" applyBorder="1" applyAlignment="1">
      <alignment vertical="center"/>
    </xf>
    <xf numFmtId="38" fontId="42" fillId="2" borderId="378" xfId="2" applyFont="1" applyFill="1" applyBorder="1" applyAlignment="1">
      <alignment vertical="center"/>
    </xf>
    <xf numFmtId="38" fontId="42" fillId="2" borderId="64" xfId="2" applyFont="1" applyFill="1" applyBorder="1" applyAlignment="1">
      <alignment vertical="center"/>
    </xf>
    <xf numFmtId="38" fontId="42" fillId="2" borderId="346" xfId="2" applyFont="1" applyFill="1" applyBorder="1" applyAlignment="1">
      <alignment vertical="center"/>
    </xf>
    <xf numFmtId="38" fontId="42" fillId="2" borderId="136" xfId="2" applyFont="1" applyFill="1" applyBorder="1" applyAlignment="1">
      <alignment vertical="center"/>
    </xf>
    <xf numFmtId="38" fontId="42" fillId="2" borderId="315" xfId="2" applyFont="1" applyFill="1" applyBorder="1" applyAlignment="1">
      <alignment vertical="center"/>
    </xf>
    <xf numFmtId="38" fontId="42" fillId="4" borderId="363" xfId="2" applyFont="1" applyFill="1" applyBorder="1" applyAlignment="1">
      <alignment vertical="center"/>
    </xf>
    <xf numFmtId="38" fontId="42" fillId="4" borderId="379" xfId="2" applyFont="1" applyFill="1" applyBorder="1" applyAlignment="1">
      <alignment vertical="center"/>
    </xf>
    <xf numFmtId="38" fontId="42" fillId="4" borderId="48" xfId="2" applyFont="1" applyFill="1" applyBorder="1" applyAlignment="1">
      <alignment vertical="center"/>
    </xf>
    <xf numFmtId="38" fontId="42" fillId="4" borderId="41" xfId="2" applyFont="1" applyFill="1" applyBorder="1" applyAlignment="1">
      <alignment vertical="center"/>
    </xf>
    <xf numFmtId="0" fontId="0" fillId="0" borderId="86" xfId="0" applyFont="1" applyFill="1" applyBorder="1" applyAlignment="1">
      <alignment horizontal="center"/>
    </xf>
    <xf numFmtId="0" fontId="12" fillId="0" borderId="19" xfId="0" applyFont="1" applyFill="1" applyBorder="1" applyAlignment="1">
      <alignment horizontal="center" vertical="center"/>
    </xf>
    <xf numFmtId="0" fontId="12" fillId="0" borderId="23" xfId="0" applyFont="1" applyFill="1" applyBorder="1" applyAlignment="1">
      <alignment horizontal="center" vertical="center"/>
    </xf>
    <xf numFmtId="0" fontId="12" fillId="0" borderId="306" xfId="0" applyFont="1" applyFill="1" applyBorder="1" applyAlignment="1">
      <alignment horizontal="center" vertical="center"/>
    </xf>
    <xf numFmtId="0" fontId="12" fillId="0" borderId="22" xfId="0" applyFont="1" applyFill="1" applyBorder="1" applyAlignment="1">
      <alignment horizontal="center" vertical="center"/>
    </xf>
    <xf numFmtId="0" fontId="12" fillId="0" borderId="297" xfId="0" applyFont="1" applyFill="1" applyBorder="1" applyAlignment="1">
      <alignment horizontal="center" vertical="center"/>
    </xf>
    <xf numFmtId="0" fontId="12" fillId="0" borderId="301" xfId="0" applyFont="1" applyFill="1" applyBorder="1" applyAlignment="1">
      <alignment horizontal="center" vertical="center"/>
    </xf>
    <xf numFmtId="0" fontId="12" fillId="0" borderId="311" xfId="0" applyFont="1" applyFill="1" applyBorder="1" applyAlignment="1">
      <alignment horizontal="center" vertical="center"/>
    </xf>
    <xf numFmtId="38" fontId="12" fillId="0" borderId="27" xfId="2" applyFont="1" applyFill="1" applyBorder="1"/>
    <xf numFmtId="38" fontId="12" fillId="0" borderId="28" xfId="2" applyFont="1" applyFill="1" applyBorder="1"/>
    <xf numFmtId="38" fontId="12" fillId="0" borderId="70" xfId="2" applyFont="1" applyFill="1" applyBorder="1"/>
    <xf numFmtId="38" fontId="12" fillId="0" borderId="109" xfId="2" applyFont="1" applyFill="1" applyBorder="1"/>
    <xf numFmtId="38" fontId="12" fillId="0" borderId="108" xfId="2" applyFont="1" applyFill="1" applyBorder="1"/>
    <xf numFmtId="182" fontId="0" fillId="0" borderId="0" xfId="0" applyNumberFormat="1" applyFont="1" applyFill="1"/>
    <xf numFmtId="0" fontId="0" fillId="4" borderId="20" xfId="0" applyFont="1" applyFill="1" applyBorder="1"/>
    <xf numFmtId="182" fontId="26" fillId="0" borderId="0" xfId="2" applyNumberFormat="1" applyFont="1" applyFill="1" applyBorder="1" applyAlignment="1">
      <alignment horizontal="center"/>
    </xf>
    <xf numFmtId="38" fontId="12" fillId="12" borderId="30" xfId="2" applyFont="1" applyFill="1" applyBorder="1"/>
    <xf numFmtId="0" fontId="12" fillId="0" borderId="24" xfId="0" applyFont="1" applyFill="1" applyBorder="1" applyAlignment="1">
      <alignment horizontal="center" vertical="center"/>
    </xf>
    <xf numFmtId="38" fontId="12" fillId="0" borderId="29" xfId="2" applyFont="1" applyFill="1" applyBorder="1"/>
    <xf numFmtId="38" fontId="12" fillId="4" borderId="30" xfId="2" applyFont="1" applyFill="1" applyBorder="1"/>
    <xf numFmtId="38" fontId="12" fillId="4" borderId="402" xfId="2" applyFont="1" applyFill="1" applyBorder="1"/>
    <xf numFmtId="38" fontId="12" fillId="4" borderId="403" xfId="2" applyFont="1" applyFill="1" applyBorder="1"/>
    <xf numFmtId="0" fontId="26" fillId="0" borderId="188" xfId="0" applyFont="1" applyFill="1" applyBorder="1" applyAlignment="1">
      <alignment horizontal="center" vertical="center" shrinkToFit="1"/>
    </xf>
    <xf numFmtId="0" fontId="12" fillId="0" borderId="304" xfId="0" applyFont="1" applyFill="1" applyBorder="1" applyAlignment="1">
      <alignment horizontal="center" vertical="center"/>
    </xf>
    <xf numFmtId="0" fontId="12" fillId="0" borderId="328" xfId="0" applyFont="1" applyFill="1" applyBorder="1" applyAlignment="1">
      <alignment horizontal="center" vertical="center"/>
    </xf>
    <xf numFmtId="38" fontId="43" fillId="2" borderId="367" xfId="2" applyFont="1" applyFill="1" applyBorder="1" applyAlignment="1">
      <alignment vertical="center"/>
    </xf>
    <xf numFmtId="38" fontId="43" fillId="2" borderId="368" xfId="2" applyFont="1" applyFill="1" applyBorder="1" applyAlignment="1">
      <alignment vertical="center"/>
    </xf>
    <xf numFmtId="38" fontId="43" fillId="2" borderId="369" xfId="2" applyFont="1" applyFill="1" applyBorder="1" applyAlignment="1">
      <alignment vertical="center"/>
    </xf>
    <xf numFmtId="38" fontId="43" fillId="2" borderId="377" xfId="2" applyFont="1" applyFill="1" applyBorder="1" applyAlignment="1">
      <alignment vertical="center"/>
    </xf>
    <xf numFmtId="38" fontId="43" fillId="2" borderId="370" xfId="2" applyFont="1" applyFill="1" applyBorder="1" applyAlignment="1">
      <alignment vertical="center"/>
    </xf>
    <xf numFmtId="0" fontId="43" fillId="2" borderId="371" xfId="0" applyFont="1" applyFill="1" applyBorder="1" applyAlignment="1">
      <alignment vertical="center"/>
    </xf>
    <xf numFmtId="0" fontId="12" fillId="0" borderId="53" xfId="0" applyFont="1" applyFill="1" applyBorder="1" applyAlignment="1">
      <alignment horizontal="center" vertical="center"/>
    </xf>
    <xf numFmtId="0" fontId="12" fillId="4" borderId="30" xfId="0" applyFont="1" applyFill="1" applyBorder="1"/>
    <xf numFmtId="0" fontId="12" fillId="4" borderId="402" xfId="0" applyFont="1" applyFill="1" applyBorder="1"/>
    <xf numFmtId="0" fontId="12" fillId="4" borderId="403" xfId="0" applyFont="1" applyFill="1" applyBorder="1"/>
    <xf numFmtId="38" fontId="12" fillId="12" borderId="330" xfId="2" applyFont="1" applyFill="1" applyBorder="1"/>
    <xf numFmtId="38" fontId="12" fillId="12" borderId="331" xfId="2" applyFont="1" applyFill="1" applyBorder="1"/>
    <xf numFmtId="38" fontId="12" fillId="12" borderId="329" xfId="2" applyFont="1" applyFill="1" applyBorder="1"/>
    <xf numFmtId="38" fontId="12" fillId="12" borderId="212" xfId="2" applyFont="1" applyFill="1" applyBorder="1"/>
    <xf numFmtId="182" fontId="12" fillId="0" borderId="0" xfId="2" applyNumberFormat="1" applyFont="1" applyFill="1" applyBorder="1"/>
    <xf numFmtId="38" fontId="0" fillId="0" borderId="0" xfId="0" applyNumberFormat="1" applyFont="1" applyFill="1"/>
    <xf numFmtId="38" fontId="12" fillId="12" borderId="402" xfId="2" applyFont="1" applyFill="1" applyBorder="1"/>
    <xf numFmtId="38" fontId="12" fillId="12" borderId="403" xfId="2" applyFont="1" applyFill="1" applyBorder="1"/>
    <xf numFmtId="0" fontId="12" fillId="0" borderId="353" xfId="0" applyFont="1" applyFill="1" applyBorder="1" applyAlignment="1">
      <alignment horizontal="center" vertical="center"/>
    </xf>
    <xf numFmtId="0" fontId="12" fillId="4" borderId="24" xfId="0" applyFont="1" applyFill="1" applyBorder="1"/>
    <xf numFmtId="38" fontId="12" fillId="2" borderId="29" xfId="2" applyFont="1" applyFill="1" applyBorder="1"/>
    <xf numFmtId="0" fontId="12" fillId="4" borderId="33" xfId="0" applyFont="1" applyFill="1" applyBorder="1"/>
    <xf numFmtId="0" fontId="12" fillId="4" borderId="175" xfId="0" applyFont="1" applyFill="1" applyBorder="1"/>
    <xf numFmtId="38" fontId="12" fillId="12" borderId="327" xfId="2" applyFont="1" applyFill="1" applyBorder="1"/>
    <xf numFmtId="38" fontId="12" fillId="12" borderId="33" xfId="2" applyFont="1" applyFill="1" applyBorder="1"/>
    <xf numFmtId="38" fontId="12" fillId="12" borderId="213" xfId="2" applyFont="1" applyFill="1" applyBorder="1"/>
    <xf numFmtId="38" fontId="12" fillId="4" borderId="327" xfId="2" applyFont="1" applyFill="1" applyBorder="1"/>
    <xf numFmtId="38" fontId="12" fillId="4" borderId="29" xfId="2" applyFont="1" applyFill="1" applyBorder="1"/>
    <xf numFmtId="38" fontId="8" fillId="0" borderId="182" xfId="2" applyFont="1" applyFill="1" applyBorder="1" applyAlignment="1">
      <alignment horizontal="center" vertical="center" shrinkToFit="1"/>
    </xf>
    <xf numFmtId="38" fontId="42" fillId="0" borderId="182" xfId="2" applyFont="1" applyFill="1" applyBorder="1" applyAlignment="1">
      <alignment horizontal="center" vertical="center"/>
    </xf>
    <xf numFmtId="38" fontId="26" fillId="0" borderId="434" xfId="2" applyFont="1" applyFill="1" applyBorder="1" applyAlignment="1">
      <alignment horizontal="center" vertical="center" shrinkToFit="1"/>
    </xf>
    <xf numFmtId="38" fontId="26" fillId="0" borderId="456" xfId="2" applyFont="1" applyFill="1" applyBorder="1" applyAlignment="1">
      <alignment horizontal="center" vertical="center" shrinkToFit="1"/>
    </xf>
    <xf numFmtId="38" fontId="26" fillId="0" borderId="461" xfId="2" applyFont="1" applyFill="1" applyBorder="1" applyAlignment="1">
      <alignment horizontal="center" vertical="center" shrinkToFit="1"/>
    </xf>
    <xf numFmtId="38" fontId="26" fillId="0" borderId="438" xfId="2" applyFont="1" applyFill="1" applyBorder="1" applyAlignment="1">
      <alignment horizontal="center" vertical="center" shrinkToFit="1"/>
    </xf>
    <xf numFmtId="38" fontId="4" fillId="0" borderId="487" xfId="2" applyFont="1" applyFill="1" applyBorder="1" applyAlignment="1">
      <alignment vertical="center" textRotation="255" shrinkToFit="1"/>
    </xf>
    <xf numFmtId="38" fontId="14" fillId="0" borderId="27" xfId="2" applyFont="1" applyFill="1" applyBorder="1"/>
    <xf numFmtId="0" fontId="14" fillId="0" borderId="288" xfId="0" applyFont="1" applyFill="1" applyBorder="1" applyAlignment="1">
      <alignment horizontal="center" vertical="center"/>
    </xf>
    <xf numFmtId="0" fontId="0" fillId="0" borderId="113" xfId="0" applyBorder="1" applyAlignment="1">
      <alignment vertical="center"/>
    </xf>
    <xf numFmtId="0" fontId="0" fillId="0" borderId="137" xfId="0" applyBorder="1" applyAlignment="1">
      <alignment vertical="center"/>
    </xf>
    <xf numFmtId="0" fontId="42" fillId="0" borderId="496" xfId="0" applyFont="1" applyFill="1" applyBorder="1" applyAlignment="1">
      <alignment vertical="center"/>
    </xf>
    <xf numFmtId="38" fontId="2" fillId="0" borderId="506" xfId="2" applyFont="1" applyFill="1" applyBorder="1"/>
    <xf numFmtId="38" fontId="2" fillId="0" borderId="505" xfId="2" applyFont="1" applyFill="1" applyBorder="1"/>
    <xf numFmtId="0" fontId="4" fillId="0" borderId="0" xfId="0" applyFont="1" applyFill="1" applyAlignment="1">
      <alignment horizontal="center"/>
    </xf>
    <xf numFmtId="40" fontId="2" fillId="2" borderId="508" xfId="2" applyNumberFormat="1" applyFont="1" applyFill="1" applyBorder="1"/>
    <xf numFmtId="40" fontId="2" fillId="2" borderId="443" xfId="2" applyNumberFormat="1" applyFont="1" applyFill="1" applyBorder="1"/>
    <xf numFmtId="40" fontId="2" fillId="2" borderId="509" xfId="2" applyNumberFormat="1" applyFont="1" applyFill="1" applyBorder="1"/>
    <xf numFmtId="38" fontId="2" fillId="0" borderId="510" xfId="2" applyFont="1" applyFill="1" applyBorder="1"/>
    <xf numFmtId="0" fontId="45" fillId="0" borderId="0" xfId="0" applyFont="1" applyFill="1" applyAlignment="1">
      <alignment horizontal="right"/>
    </xf>
    <xf numFmtId="38" fontId="26" fillId="0" borderId="441" xfId="2" applyFont="1" applyFill="1" applyBorder="1" applyAlignment="1">
      <alignment horizontal="center" vertical="center" shrinkToFit="1"/>
    </xf>
    <xf numFmtId="38" fontId="2" fillId="4" borderId="433" xfId="2" applyFont="1" applyFill="1" applyBorder="1"/>
    <xf numFmtId="38" fontId="26" fillId="0" borderId="24" xfId="2" applyFont="1" applyFill="1" applyBorder="1" applyAlignment="1">
      <alignment horizontal="center" vertical="center" wrapText="1"/>
    </xf>
    <xf numFmtId="38" fontId="26" fillId="0" borderId="33" xfId="2" applyFont="1" applyFill="1" applyBorder="1" applyAlignment="1">
      <alignment horizontal="center" vertical="center" wrapText="1"/>
    </xf>
    <xf numFmtId="38" fontId="26" fillId="0" borderId="33" xfId="2" applyFont="1" applyFill="1" applyBorder="1" applyAlignment="1">
      <alignment vertical="center" shrinkToFit="1"/>
    </xf>
    <xf numFmtId="38" fontId="26" fillId="0" borderId="33" xfId="2" applyFont="1" applyFill="1" applyBorder="1" applyAlignment="1">
      <alignment horizontal="center" vertical="center" shrinkToFit="1"/>
    </xf>
    <xf numFmtId="38" fontId="26" fillId="0" borderId="511" xfId="2" applyFont="1" applyFill="1" applyBorder="1" applyAlignment="1">
      <alignment vertical="center" shrinkToFit="1"/>
    </xf>
    <xf numFmtId="38" fontId="26" fillId="0" borderId="0" xfId="2" applyFont="1" applyFill="1" applyBorder="1" applyAlignment="1">
      <alignment vertical="center" shrinkToFit="1"/>
    </xf>
    <xf numFmtId="38" fontId="0" fillId="0" borderId="0" xfId="2" applyFont="1" applyFill="1" applyAlignment="1">
      <alignment horizontal="right" vertical="center"/>
    </xf>
    <xf numFmtId="38" fontId="0" fillId="0" borderId="0" xfId="2" applyFont="1" applyFill="1" applyAlignment="1">
      <alignment vertical="center"/>
    </xf>
    <xf numFmtId="38" fontId="18" fillId="0" borderId="0" xfId="2" applyFont="1" applyFill="1" applyBorder="1"/>
    <xf numFmtId="38" fontId="26" fillId="0" borderId="70" xfId="2" applyFont="1" applyFill="1" applyBorder="1" applyAlignment="1">
      <alignment horizontal="center" vertical="center" shrinkToFit="1"/>
    </xf>
    <xf numFmtId="38" fontId="2" fillId="4" borderId="509" xfId="2" applyFont="1" applyFill="1" applyBorder="1"/>
    <xf numFmtId="38" fontId="2" fillId="4" borderId="528" xfId="2" applyFont="1" applyFill="1" applyBorder="1"/>
    <xf numFmtId="38" fontId="2" fillId="4" borderId="33" xfId="2" applyFont="1" applyFill="1" applyBorder="1"/>
    <xf numFmtId="38" fontId="12" fillId="4" borderId="534" xfId="2" applyFont="1" applyFill="1" applyBorder="1"/>
    <xf numFmtId="38" fontId="2" fillId="0" borderId="451" xfId="2" applyFont="1" applyFill="1" applyBorder="1"/>
    <xf numFmtId="38" fontId="2" fillId="0" borderId="435" xfId="2" applyFont="1" applyFill="1" applyBorder="1"/>
    <xf numFmtId="38" fontId="2" fillId="0" borderId="444" xfId="2" applyFont="1" applyFill="1" applyBorder="1"/>
    <xf numFmtId="38" fontId="2" fillId="0" borderId="536" xfId="2" applyFont="1" applyFill="1" applyBorder="1"/>
    <xf numFmtId="38" fontId="2" fillId="0" borderId="438" xfId="2" applyFont="1" applyFill="1" applyBorder="1"/>
    <xf numFmtId="38" fontId="2" fillId="0" borderId="473" xfId="2" applyFont="1" applyFill="1" applyBorder="1"/>
    <xf numFmtId="0" fontId="50" fillId="0" borderId="13" xfId="0" applyFont="1" applyFill="1" applyBorder="1" applyAlignment="1">
      <alignment vertical="center"/>
    </xf>
    <xf numFmtId="38" fontId="2" fillId="0" borderId="543" xfId="2" applyFont="1" applyFill="1" applyBorder="1"/>
    <xf numFmtId="38" fontId="26" fillId="0" borderId="0" xfId="2" applyFont="1" applyFill="1" applyBorder="1" applyAlignment="1">
      <alignment horizontal="center" vertical="center" shrinkToFit="1"/>
    </xf>
    <xf numFmtId="38" fontId="26" fillId="0" borderId="0" xfId="2" applyFont="1" applyFill="1" applyBorder="1" applyAlignment="1">
      <alignment horizontal="center" vertical="center" wrapText="1"/>
    </xf>
    <xf numFmtId="40" fontId="2" fillId="2" borderId="545" xfId="2" applyNumberFormat="1" applyFont="1" applyFill="1" applyBorder="1"/>
    <xf numFmtId="38" fontId="2" fillId="0" borderId="554" xfId="2" applyFont="1" applyFill="1" applyBorder="1"/>
    <xf numFmtId="38" fontId="2" fillId="0" borderId="540" xfId="2" applyFont="1" applyFill="1" applyBorder="1"/>
    <xf numFmtId="185" fontId="2" fillId="0" borderId="0" xfId="2" applyNumberFormat="1" applyFont="1" applyFill="1" applyBorder="1"/>
    <xf numFmtId="38" fontId="0" fillId="0" borderId="0" xfId="2" applyFont="1" applyFill="1" applyBorder="1" applyAlignment="1">
      <alignment horizontal="center"/>
    </xf>
    <xf numFmtId="38" fontId="2" fillId="0" borderId="557" xfId="2" applyFont="1" applyFill="1" applyBorder="1"/>
    <xf numFmtId="38" fontId="2" fillId="0" borderId="551" xfId="2" applyFont="1" applyFill="1" applyBorder="1"/>
    <xf numFmtId="38" fontId="2" fillId="0" borderId="556" xfId="2" applyFont="1" applyFill="1" applyBorder="1"/>
    <xf numFmtId="40" fontId="2" fillId="2" borderId="112" xfId="2" applyNumberFormat="1" applyFont="1" applyFill="1" applyBorder="1"/>
    <xf numFmtId="38" fontId="26" fillId="0" borderId="0" xfId="2" applyFont="1" applyFill="1" applyBorder="1" applyAlignment="1">
      <alignment vertical="center" wrapText="1"/>
    </xf>
    <xf numFmtId="38" fontId="26" fillId="0" borderId="0" xfId="2" applyFont="1" applyFill="1" applyBorder="1"/>
    <xf numFmtId="38" fontId="46" fillId="0" borderId="0" xfId="2" applyFont="1" applyFill="1" applyBorder="1"/>
    <xf numFmtId="38" fontId="2" fillId="4" borderId="0" xfId="2" applyFont="1" applyFill="1" applyBorder="1"/>
    <xf numFmtId="38" fontId="48" fillId="0" borderId="0" xfId="2" applyFont="1" applyFill="1" applyBorder="1" applyAlignment="1">
      <alignment horizontal="center"/>
    </xf>
    <xf numFmtId="38" fontId="48" fillId="0" borderId="0" xfId="2" applyFont="1" applyFill="1" applyBorder="1"/>
    <xf numFmtId="38" fontId="26" fillId="0" borderId="0" xfId="2" applyFont="1" applyFill="1" applyBorder="1" applyAlignment="1">
      <alignment horizontal="center" vertical="center" wrapText="1"/>
    </xf>
    <xf numFmtId="38" fontId="26" fillId="0" borderId="0" xfId="2" applyFont="1" applyFill="1" applyBorder="1" applyAlignment="1">
      <alignment horizontal="center" vertical="center" shrinkToFit="1"/>
    </xf>
    <xf numFmtId="38" fontId="2" fillId="0" borderId="552" xfId="2" applyFont="1" applyFill="1" applyBorder="1"/>
    <xf numFmtId="38" fontId="2" fillId="4" borderId="169" xfId="2" applyFont="1" applyFill="1" applyBorder="1"/>
    <xf numFmtId="40" fontId="2" fillId="0" borderId="450" xfId="2" applyNumberFormat="1" applyFont="1" applyFill="1" applyBorder="1"/>
    <xf numFmtId="40" fontId="2" fillId="0" borderId="437" xfId="2" applyNumberFormat="1" applyFont="1" applyFill="1" applyBorder="1"/>
    <xf numFmtId="40" fontId="2" fillId="0" borderId="448" xfId="2" applyNumberFormat="1" applyFont="1" applyFill="1" applyBorder="1"/>
    <xf numFmtId="40" fontId="2" fillId="0" borderId="433" xfId="2" applyNumberFormat="1" applyFont="1" applyFill="1" applyBorder="1"/>
    <xf numFmtId="40" fontId="2" fillId="4" borderId="474" xfId="2" applyNumberFormat="1" applyFont="1" applyFill="1" applyBorder="1"/>
    <xf numFmtId="40" fontId="2" fillId="4" borderId="452" xfId="2" applyNumberFormat="1" applyFont="1" applyFill="1" applyBorder="1"/>
    <xf numFmtId="40" fontId="2" fillId="4" borderId="453" xfId="2" applyNumberFormat="1" applyFont="1" applyFill="1" applyBorder="1"/>
    <xf numFmtId="0" fontId="12" fillId="0" borderId="362" xfId="0" applyFont="1" applyFill="1" applyBorder="1" applyAlignment="1">
      <alignment horizontal="center" vertical="center"/>
    </xf>
    <xf numFmtId="182" fontId="0" fillId="0" borderId="33" xfId="0" applyNumberFormat="1" applyFont="1" applyFill="1" applyBorder="1"/>
    <xf numFmtId="0" fontId="12" fillId="0" borderId="468" xfId="0" applyFont="1" applyFill="1" applyBorder="1" applyAlignment="1">
      <alignment horizontal="center" vertical="center"/>
    </xf>
    <xf numFmtId="38" fontId="12" fillId="4" borderId="474" xfId="2" applyFont="1" applyFill="1" applyBorder="1"/>
    <xf numFmtId="38" fontId="26" fillId="0" borderId="438" xfId="2" applyFont="1" applyFill="1" applyBorder="1" applyAlignment="1">
      <alignment horizontal="center" vertical="center" shrinkToFit="1"/>
    </xf>
    <xf numFmtId="182" fontId="11" fillId="0" borderId="0" xfId="0" applyNumberFormat="1" applyFont="1" applyFill="1" applyAlignment="1">
      <alignment horizontal="center" vertical="center" wrapText="1"/>
    </xf>
    <xf numFmtId="0" fontId="11" fillId="0" borderId="0" xfId="0" applyFont="1" applyFill="1" applyAlignment="1">
      <alignment horizontal="center" vertical="center" wrapText="1"/>
    </xf>
    <xf numFmtId="40" fontId="2" fillId="0" borderId="445" xfId="2" applyNumberFormat="1" applyFont="1" applyFill="1" applyBorder="1"/>
    <xf numFmtId="40" fontId="2" fillId="0" borderId="439" xfId="2" applyNumberFormat="1" applyFont="1" applyFill="1" applyBorder="1"/>
    <xf numFmtId="40" fontId="2" fillId="0" borderId="457" xfId="2" applyNumberFormat="1" applyFont="1" applyFill="1" applyBorder="1"/>
    <xf numFmtId="40" fontId="2" fillId="0" borderId="446" xfId="2" applyNumberFormat="1" applyFont="1" applyFill="1" applyBorder="1"/>
    <xf numFmtId="40" fontId="2" fillId="0" borderId="440" xfId="2" applyNumberFormat="1" applyFont="1" applyFill="1" applyBorder="1"/>
    <xf numFmtId="40" fontId="2" fillId="0" borderId="455" xfId="2" applyNumberFormat="1" applyFont="1" applyFill="1" applyBorder="1"/>
    <xf numFmtId="40" fontId="2" fillId="0" borderId="171" xfId="2" applyNumberFormat="1" applyFont="1" applyFill="1" applyBorder="1"/>
    <xf numFmtId="40" fontId="2" fillId="0" borderId="80" xfId="2" applyNumberFormat="1" applyFont="1" applyFill="1" applyBorder="1"/>
    <xf numFmtId="40" fontId="2" fillId="0" borderId="552" xfId="2" applyNumberFormat="1" applyFont="1" applyFill="1" applyBorder="1"/>
    <xf numFmtId="40" fontId="2" fillId="0" borderId="451" xfId="2" applyNumberFormat="1" applyFont="1" applyFill="1" applyBorder="1"/>
    <xf numFmtId="40" fontId="2" fillId="0" borderId="435" xfId="2" applyNumberFormat="1" applyFont="1" applyFill="1" applyBorder="1"/>
    <xf numFmtId="40" fontId="2" fillId="0" borderId="444" xfId="2" applyNumberFormat="1" applyFont="1" applyFill="1" applyBorder="1"/>
    <xf numFmtId="40" fontId="2" fillId="0" borderId="536" xfId="2" applyNumberFormat="1" applyFont="1" applyFill="1" applyBorder="1"/>
    <xf numFmtId="40" fontId="2" fillId="0" borderId="438" xfId="2" applyNumberFormat="1" applyFont="1" applyFill="1" applyBorder="1"/>
    <xf numFmtId="40" fontId="2" fillId="0" borderId="554" xfId="2" applyNumberFormat="1" applyFont="1" applyFill="1" applyBorder="1"/>
    <xf numFmtId="40" fontId="2" fillId="0" borderId="540" xfId="2" applyNumberFormat="1" applyFont="1" applyFill="1" applyBorder="1"/>
    <xf numFmtId="40" fontId="2" fillId="0" borderId="347" xfId="2" applyNumberFormat="1" applyFont="1" applyFill="1" applyBorder="1"/>
    <xf numFmtId="40" fontId="2" fillId="0" borderId="551" xfId="2" applyNumberFormat="1" applyFont="1" applyFill="1" applyBorder="1"/>
    <xf numFmtId="40" fontId="2" fillId="4" borderId="541" xfId="2" applyNumberFormat="1" applyFont="1" applyFill="1" applyBorder="1"/>
    <xf numFmtId="40" fontId="2" fillId="4" borderId="454" xfId="2" applyNumberFormat="1" applyFont="1" applyFill="1" applyBorder="1"/>
    <xf numFmtId="40" fontId="2" fillId="4" borderId="458" xfId="2" applyNumberFormat="1" applyFont="1" applyFill="1" applyBorder="1"/>
    <xf numFmtId="40" fontId="2" fillId="4" borderId="537" xfId="2" applyNumberFormat="1" applyFont="1" applyFill="1" applyBorder="1"/>
    <xf numFmtId="40" fontId="2" fillId="2" borderId="383" xfId="2" applyNumberFormat="1" applyFont="1" applyFill="1" applyBorder="1"/>
    <xf numFmtId="40" fontId="2" fillId="4" borderId="573" xfId="2" applyNumberFormat="1" applyFont="1" applyFill="1" applyBorder="1"/>
    <xf numFmtId="40" fontId="2" fillId="4" borderId="574" xfId="2" applyNumberFormat="1" applyFont="1" applyFill="1" applyBorder="1"/>
    <xf numFmtId="40" fontId="2" fillId="4" borderId="33" xfId="2" applyNumberFormat="1" applyFont="1" applyFill="1" applyBorder="1"/>
    <xf numFmtId="40" fontId="2" fillId="4" borderId="291" xfId="2" applyNumberFormat="1" applyFont="1" applyFill="1" applyBorder="1"/>
    <xf numFmtId="40" fontId="2" fillId="4" borderId="542" xfId="2" applyNumberFormat="1" applyFont="1" applyFill="1" applyBorder="1"/>
    <xf numFmtId="40" fontId="2" fillId="4" borderId="576" xfId="2" applyNumberFormat="1" applyFont="1" applyFill="1" applyBorder="1"/>
    <xf numFmtId="40" fontId="2" fillId="2" borderId="510" xfId="2" applyNumberFormat="1" applyFont="1" applyFill="1" applyBorder="1"/>
    <xf numFmtId="40" fontId="2" fillId="2" borderId="433" xfId="2" applyNumberFormat="1" applyFont="1" applyFill="1" applyBorder="1"/>
    <xf numFmtId="40" fontId="2" fillId="2" borderId="538" xfId="2" applyNumberFormat="1" applyFont="1" applyFill="1" applyBorder="1"/>
    <xf numFmtId="40" fontId="2" fillId="2" borderId="446" xfId="2" applyNumberFormat="1" applyFont="1" applyFill="1" applyBorder="1"/>
    <xf numFmtId="38" fontId="2" fillId="4" borderId="437" xfId="2" applyFont="1" applyFill="1" applyBorder="1"/>
    <xf numFmtId="38" fontId="2" fillId="4" borderId="445" xfId="2" applyFont="1" applyFill="1" applyBorder="1"/>
    <xf numFmtId="38" fontId="2" fillId="4" borderId="446" xfId="2" applyFont="1" applyFill="1" applyBorder="1"/>
    <xf numFmtId="38" fontId="2" fillId="4" borderId="517" xfId="2" applyFont="1" applyFill="1" applyBorder="1"/>
    <xf numFmtId="40" fontId="2" fillId="2" borderId="442" xfId="2" applyNumberFormat="1" applyFont="1" applyFill="1" applyBorder="1"/>
    <xf numFmtId="40" fontId="2" fillId="2" borderId="437" xfId="2" applyNumberFormat="1" applyFont="1" applyFill="1" applyBorder="1"/>
    <xf numFmtId="40" fontId="2" fillId="2" borderId="577" xfId="2" applyNumberFormat="1" applyFont="1" applyFill="1" applyBorder="1"/>
    <xf numFmtId="40" fontId="2" fillId="2" borderId="517" xfId="2" applyNumberFormat="1" applyFont="1" applyFill="1" applyBorder="1"/>
    <xf numFmtId="40" fontId="2" fillId="2" borderId="445" xfId="2" applyNumberFormat="1" applyFont="1" applyFill="1" applyBorder="1"/>
    <xf numFmtId="40" fontId="2" fillId="2" borderId="523" xfId="2" applyNumberFormat="1" applyFont="1" applyFill="1" applyBorder="1"/>
    <xf numFmtId="40" fontId="2" fillId="2" borderId="528" xfId="2" applyNumberFormat="1" applyFont="1" applyFill="1" applyBorder="1"/>
    <xf numFmtId="38" fontId="2" fillId="4" borderId="457" xfId="2" applyFont="1" applyFill="1" applyBorder="1"/>
    <xf numFmtId="38" fontId="2" fillId="4" borderId="455" xfId="2" applyFont="1" applyFill="1" applyBorder="1"/>
    <xf numFmtId="38" fontId="2" fillId="4" borderId="525" xfId="2" applyFont="1" applyFill="1" applyBorder="1"/>
    <xf numFmtId="38" fontId="2" fillId="4" borderId="572" xfId="2" applyFont="1" applyFill="1" applyBorder="1"/>
    <xf numFmtId="38" fontId="2" fillId="4" borderId="573" xfId="2" applyFont="1" applyFill="1" applyBorder="1"/>
    <xf numFmtId="38" fontId="2" fillId="4" borderId="574" xfId="2" applyFont="1" applyFill="1" applyBorder="1"/>
    <xf numFmtId="38" fontId="0" fillId="5" borderId="553" xfId="2" applyFont="1" applyFill="1" applyBorder="1" applyAlignment="1">
      <alignment horizontal="center" vertical="center"/>
    </xf>
    <xf numFmtId="38" fontId="2" fillId="5" borderId="553" xfId="2" applyFont="1" applyFill="1" applyBorder="1" applyAlignment="1">
      <alignment horizontal="right" vertical="center"/>
    </xf>
    <xf numFmtId="38" fontId="0" fillId="5" borderId="552" xfId="2" applyFont="1" applyFill="1" applyBorder="1" applyAlignment="1">
      <alignment horizontal="center" vertical="center"/>
    </xf>
    <xf numFmtId="38" fontId="2" fillId="5" borderId="552" xfId="2" applyFont="1" applyFill="1" applyBorder="1" applyAlignment="1">
      <alignment horizontal="right" vertical="center"/>
    </xf>
    <xf numFmtId="0" fontId="22" fillId="0" borderId="0" xfId="0" applyFont="1" applyBorder="1" applyAlignment="1">
      <alignment vertical="center"/>
    </xf>
    <xf numFmtId="188" fontId="22" fillId="0" borderId="0" xfId="0" applyNumberFormat="1" applyFont="1" applyBorder="1" applyAlignment="1">
      <alignment vertical="center"/>
    </xf>
    <xf numFmtId="0" fontId="11" fillId="0" borderId="0" xfId="0" applyNumberFormat="1" applyFont="1" applyBorder="1" applyAlignment="1">
      <alignment vertical="center" wrapText="1" shrinkToFit="1"/>
    </xf>
    <xf numFmtId="0" fontId="11" fillId="0" borderId="397" xfId="0" applyNumberFormat="1" applyFont="1" applyBorder="1" applyAlignment="1">
      <alignment horizontal="center" vertical="center" wrapText="1" shrinkToFit="1"/>
    </xf>
    <xf numFmtId="0" fontId="11" fillId="0" borderId="387" xfId="0" applyNumberFormat="1" applyFont="1" applyBorder="1" applyAlignment="1">
      <alignment horizontal="center" vertical="center" wrapText="1" shrinkToFit="1"/>
    </xf>
    <xf numFmtId="0" fontId="11" fillId="0" borderId="388" xfId="0" applyNumberFormat="1" applyFont="1" applyBorder="1" applyAlignment="1">
      <alignment horizontal="center" vertical="center" wrapText="1" shrinkToFit="1"/>
    </xf>
    <xf numFmtId="0" fontId="11" fillId="0" borderId="397" xfId="0" applyNumberFormat="1" applyFont="1" applyBorder="1" applyAlignment="1">
      <alignment horizontal="left" vertical="center" wrapText="1" shrinkToFit="1"/>
    </xf>
    <xf numFmtId="0" fontId="11" fillId="0" borderId="387" xfId="0" applyNumberFormat="1" applyFont="1" applyBorder="1" applyAlignment="1">
      <alignment horizontal="left" vertical="center" wrapText="1" shrinkToFit="1"/>
    </xf>
    <xf numFmtId="0" fontId="11" fillId="0" borderId="388" xfId="0" applyNumberFormat="1" applyFont="1" applyBorder="1" applyAlignment="1">
      <alignment horizontal="left" vertical="center" wrapText="1" shrinkToFit="1"/>
    </xf>
    <xf numFmtId="0" fontId="11" fillId="0" borderId="593" xfId="0" applyNumberFormat="1" applyFont="1" applyBorder="1" applyAlignment="1">
      <alignment vertical="center" wrapText="1" shrinkToFit="1"/>
    </xf>
    <xf numFmtId="0" fontId="11" fillId="0" borderId="594" xfId="0" applyNumberFormat="1" applyFont="1" applyBorder="1" applyAlignment="1">
      <alignment vertical="center" wrapText="1" shrinkToFit="1"/>
    </xf>
    <xf numFmtId="0" fontId="11" fillId="0" borderId="595" xfId="0" applyNumberFormat="1" applyFont="1" applyBorder="1" applyAlignment="1">
      <alignment vertical="center" wrapText="1" shrinkToFit="1"/>
    </xf>
    <xf numFmtId="38" fontId="0" fillId="0" borderId="396" xfId="2" applyFont="1" applyFill="1" applyBorder="1" applyAlignment="1">
      <alignment horizontal="center" vertical="center"/>
    </xf>
    <xf numFmtId="38" fontId="22" fillId="0" borderId="0" xfId="2" applyFont="1" applyFill="1" applyBorder="1" applyAlignment="1">
      <alignment vertical="center"/>
    </xf>
    <xf numFmtId="38" fontId="22" fillId="0" borderId="0" xfId="2" applyFont="1" applyFill="1" applyBorder="1" applyAlignment="1">
      <alignment vertical="center" shrinkToFit="1"/>
    </xf>
    <xf numFmtId="38" fontId="39" fillId="0" borderId="0" xfId="2" applyFont="1" applyFill="1" applyBorder="1" applyAlignment="1">
      <alignment vertical="center"/>
    </xf>
    <xf numFmtId="38" fontId="22" fillId="0" borderId="30" xfId="2" applyFont="1" applyFill="1" applyBorder="1" applyAlignment="1">
      <alignment vertical="center" shrinkToFit="1"/>
    </xf>
    <xf numFmtId="0" fontId="0" fillId="0" borderId="86" xfId="0" applyBorder="1" applyAlignment="1">
      <alignment vertical="center" wrapText="1"/>
    </xf>
    <xf numFmtId="38" fontId="26" fillId="0" borderId="29" xfId="2" applyFont="1" applyFill="1" applyBorder="1" applyAlignment="1">
      <alignment vertical="center" wrapText="1"/>
    </xf>
    <xf numFmtId="38" fontId="26" fillId="0" borderId="33" xfId="2" applyFont="1" applyFill="1" applyBorder="1" applyAlignment="1">
      <alignment vertical="center" wrapText="1"/>
    </xf>
    <xf numFmtId="0" fontId="11" fillId="0" borderId="533" xfId="0" applyNumberFormat="1" applyFont="1" applyBorder="1" applyAlignment="1">
      <alignment vertical="center" wrapText="1" shrinkToFit="1"/>
    </xf>
    <xf numFmtId="0" fontId="9" fillId="0" borderId="0" xfId="0" applyFont="1" applyFill="1" applyAlignment="1">
      <alignment vertical="center"/>
    </xf>
    <xf numFmtId="0" fontId="4" fillId="0" borderId="0" xfId="0" applyFont="1" applyFill="1" applyBorder="1" applyAlignment="1"/>
    <xf numFmtId="38" fontId="2" fillId="0" borderId="0" xfId="2" applyFont="1" applyFill="1" applyBorder="1" applyAlignment="1">
      <alignment horizontal="center" vertical="center"/>
    </xf>
    <xf numFmtId="38" fontId="50" fillId="0" borderId="12" xfId="2" applyFont="1" applyFill="1" applyBorder="1" applyAlignment="1">
      <alignment horizontal="center" vertical="center"/>
    </xf>
    <xf numFmtId="0" fontId="33" fillId="0" borderId="410" xfId="0" applyFont="1" applyFill="1" applyBorder="1" applyAlignment="1">
      <alignment horizontal="center" vertical="center"/>
    </xf>
    <xf numFmtId="0" fontId="33" fillId="0" borderId="59" xfId="0" applyFont="1" applyFill="1" applyBorder="1" applyAlignment="1">
      <alignment horizontal="center" vertical="center"/>
    </xf>
    <xf numFmtId="38" fontId="26" fillId="0" borderId="0" xfId="2" applyFont="1" applyFill="1" applyBorder="1" applyAlignment="1">
      <alignment horizontal="center" vertical="center" shrinkToFit="1"/>
    </xf>
    <xf numFmtId="38" fontId="26" fillId="0" borderId="385" xfId="2" applyFont="1" applyFill="1" applyBorder="1" applyAlignment="1">
      <alignment horizontal="center" vertical="center" wrapText="1"/>
    </xf>
    <xf numFmtId="38" fontId="26" fillId="0" borderId="435" xfId="2" applyFont="1" applyFill="1" applyBorder="1" applyAlignment="1">
      <alignment horizontal="center" vertical="center" shrinkToFit="1"/>
    </xf>
    <xf numFmtId="38" fontId="26" fillId="0" borderId="451" xfId="2" applyFont="1" applyFill="1" applyBorder="1" applyAlignment="1">
      <alignment horizontal="center" vertical="center" shrinkToFit="1"/>
    </xf>
    <xf numFmtId="0" fontId="2" fillId="0" borderId="0" xfId="0" applyFont="1" applyBorder="1" applyAlignment="1">
      <alignment horizontal="center" vertical="center"/>
    </xf>
    <xf numFmtId="38" fontId="2" fillId="0" borderId="0" xfId="2" applyFont="1" applyFill="1" applyBorder="1" applyAlignment="1">
      <alignment horizontal="center" vertical="center" shrinkToFit="1"/>
    </xf>
    <xf numFmtId="38" fontId="26" fillId="0" borderId="436" xfId="2" applyFont="1" applyFill="1" applyBorder="1" applyAlignment="1">
      <alignment horizontal="center" vertical="center" shrinkToFit="1"/>
    </xf>
    <xf numFmtId="38" fontId="26" fillId="0" borderId="474" xfId="2" applyFont="1" applyFill="1" applyBorder="1" applyAlignment="1">
      <alignment horizontal="center" vertical="center" shrinkToFit="1"/>
    </xf>
    <xf numFmtId="0" fontId="0" fillId="0" borderId="533" xfId="0" applyFont="1" applyBorder="1" applyAlignment="1">
      <alignment horizontal="center" vertical="center"/>
    </xf>
    <xf numFmtId="38" fontId="26" fillId="0" borderId="511" xfId="2" applyFont="1" applyFill="1" applyBorder="1" applyAlignment="1">
      <alignment horizontal="center" vertical="center" shrinkToFit="1"/>
    </xf>
    <xf numFmtId="0" fontId="0" fillId="0" borderId="0" xfId="0" applyAlignment="1">
      <alignment horizontal="center" vertical="center"/>
    </xf>
    <xf numFmtId="0" fontId="9" fillId="0" borderId="0" xfId="0" applyFont="1" applyFill="1" applyAlignment="1">
      <alignment horizontal="right"/>
    </xf>
    <xf numFmtId="0" fontId="33" fillId="0" borderId="349" xfId="0" applyFont="1" applyFill="1" applyBorder="1" applyAlignment="1">
      <alignment horizontal="center" vertical="center"/>
    </xf>
    <xf numFmtId="0" fontId="33" fillId="0" borderId="326" xfId="0" applyFont="1" applyFill="1" applyBorder="1" applyAlignment="1">
      <alignment horizontal="center" vertical="center"/>
    </xf>
    <xf numFmtId="0" fontId="13" fillId="0" borderId="428" xfId="0" applyFont="1" applyFill="1" applyBorder="1" applyAlignment="1">
      <alignment horizontal="center" vertical="center"/>
    </xf>
    <xf numFmtId="0" fontId="13" fillId="0" borderId="182" xfId="0" applyFont="1" applyFill="1" applyBorder="1" applyAlignment="1">
      <alignment horizontal="center" vertical="center"/>
    </xf>
    <xf numFmtId="0" fontId="33" fillId="0" borderId="26" xfId="0" applyFont="1" applyFill="1" applyBorder="1" applyAlignment="1">
      <alignment horizontal="center" vertical="center"/>
    </xf>
    <xf numFmtId="0" fontId="13" fillId="0" borderId="430" xfId="0" applyFont="1" applyFill="1" applyBorder="1" applyAlignment="1">
      <alignment horizontal="center" vertical="center"/>
    </xf>
    <xf numFmtId="0" fontId="13" fillId="0" borderId="426" xfId="0" applyFont="1" applyFill="1" applyBorder="1" applyAlignment="1">
      <alignment horizontal="center" vertical="center"/>
    </xf>
    <xf numFmtId="0" fontId="33" fillId="0" borderId="324" xfId="0" applyFont="1" applyFill="1" applyBorder="1" applyAlignment="1">
      <alignment horizontal="center" vertical="center"/>
    </xf>
    <xf numFmtId="0" fontId="33" fillId="0" borderId="5" xfId="0" applyFont="1" applyFill="1" applyBorder="1" applyAlignment="1">
      <alignment horizontal="center" vertical="center"/>
    </xf>
    <xf numFmtId="0" fontId="33" fillId="0" borderId="25" xfId="0" applyFont="1" applyFill="1" applyBorder="1" applyAlignment="1">
      <alignment horizontal="center" vertical="center"/>
    </xf>
    <xf numFmtId="0" fontId="33" fillId="0" borderId="148" xfId="0" applyFont="1" applyFill="1" applyBorder="1" applyAlignment="1">
      <alignment horizontal="right" vertical="center"/>
    </xf>
    <xf numFmtId="38" fontId="26" fillId="0" borderId="166" xfId="2" applyFont="1" applyFill="1" applyBorder="1" applyAlignment="1">
      <alignment vertical="center"/>
    </xf>
    <xf numFmtId="38" fontId="26" fillId="0" borderId="170" xfId="2" applyFont="1" applyFill="1" applyBorder="1" applyAlignment="1">
      <alignment vertical="center"/>
    </xf>
    <xf numFmtId="38" fontId="26" fillId="0" borderId="556" xfId="2" applyFont="1" applyFill="1" applyBorder="1" applyAlignment="1">
      <alignment vertical="center"/>
    </xf>
    <xf numFmtId="38" fontId="2" fillId="0" borderId="33" xfId="2" applyFont="1" applyFill="1" applyBorder="1" applyAlignment="1">
      <alignment horizontal="center" vertical="center"/>
    </xf>
    <xf numFmtId="38" fontId="2" fillId="0" borderId="474" xfId="2" applyFont="1" applyFill="1" applyBorder="1" applyAlignment="1">
      <alignment horizontal="center" vertical="center"/>
    </xf>
    <xf numFmtId="0" fontId="2" fillId="0" borderId="0" xfId="0" applyFont="1" applyAlignment="1">
      <alignment vertical="center"/>
    </xf>
    <xf numFmtId="0" fontId="0" fillId="0" borderId="0" xfId="0" applyAlignment="1">
      <alignment vertical="center"/>
    </xf>
    <xf numFmtId="179" fontId="2" fillId="0" borderId="0" xfId="2" applyNumberFormat="1" applyFont="1" applyBorder="1" applyAlignment="1">
      <alignment vertical="center"/>
    </xf>
    <xf numFmtId="181" fontId="2" fillId="0" borderId="0" xfId="2" applyNumberFormat="1" applyFont="1" applyBorder="1" applyAlignment="1">
      <alignment vertical="center"/>
    </xf>
    <xf numFmtId="0" fontId="2" fillId="0" borderId="0" xfId="0" applyFont="1" applyFill="1" applyAlignment="1">
      <alignment vertical="center"/>
    </xf>
    <xf numFmtId="0" fontId="2" fillId="0" borderId="28" xfId="0" applyFont="1" applyBorder="1" applyAlignment="1">
      <alignment horizontal="center" vertical="center"/>
    </xf>
    <xf numFmtId="0" fontId="2" fillId="0" borderId="95" xfId="0" applyFont="1" applyBorder="1" applyAlignment="1">
      <alignment horizontal="center" vertical="center"/>
    </xf>
    <xf numFmtId="0" fontId="2" fillId="0" borderId="178" xfId="0" applyFont="1" applyBorder="1" applyAlignment="1">
      <alignment horizontal="center" vertical="center"/>
    </xf>
    <xf numFmtId="0" fontId="0" fillId="0" borderId="178" xfId="0" applyBorder="1" applyAlignment="1">
      <alignment vertical="center"/>
    </xf>
    <xf numFmtId="0" fontId="0" fillId="0" borderId="361" xfId="0" applyBorder="1" applyAlignment="1">
      <alignment horizontal="center" vertical="center" shrinkToFit="1"/>
    </xf>
    <xf numFmtId="0" fontId="2" fillId="0" borderId="134" xfId="0" applyFont="1" applyBorder="1" applyAlignment="1">
      <alignment horizontal="center" vertical="center"/>
    </xf>
    <xf numFmtId="0" fontId="2" fillId="0" borderId="199" xfId="0" applyFont="1" applyBorder="1" applyAlignment="1">
      <alignment horizontal="center" vertical="center"/>
    </xf>
    <xf numFmtId="0" fontId="0" fillId="0" borderId="210" xfId="0" applyBorder="1" applyAlignment="1">
      <alignment horizontal="center" vertical="center"/>
    </xf>
    <xf numFmtId="0" fontId="0" fillId="0" borderId="199" xfId="0" applyBorder="1" applyAlignment="1">
      <alignment horizontal="center" vertical="center"/>
    </xf>
    <xf numFmtId="0" fontId="0" fillId="0" borderId="70" xfId="0" applyBorder="1" applyAlignment="1">
      <alignment horizontal="center" vertical="center" shrinkToFit="1"/>
    </xf>
    <xf numFmtId="0" fontId="0" fillId="0" borderId="403" xfId="0" applyBorder="1" applyAlignment="1">
      <alignment horizontal="center" vertical="center" shrinkToFit="1"/>
    </xf>
    <xf numFmtId="0" fontId="0" fillId="0" borderId="134" xfId="0" applyBorder="1" applyAlignment="1">
      <alignment horizontal="center" vertical="center" shrinkToFit="1"/>
    </xf>
    <xf numFmtId="0" fontId="0" fillId="0" borderId="112" xfId="0" applyBorder="1" applyAlignment="1">
      <alignment horizontal="center" vertical="center"/>
    </xf>
    <xf numFmtId="0" fontId="2" fillId="0" borderId="71" xfId="0" applyFont="1" applyBorder="1" applyAlignment="1">
      <alignment horizontal="center" vertical="center"/>
    </xf>
    <xf numFmtId="0" fontId="0" fillId="0" borderId="393" xfId="0" applyFont="1" applyBorder="1" applyAlignment="1">
      <alignment vertical="center"/>
    </xf>
    <xf numFmtId="0" fontId="0" fillId="0" borderId="396" xfId="0" applyBorder="1" applyAlignment="1">
      <alignment vertical="center"/>
    </xf>
    <xf numFmtId="177" fontId="25" fillId="4" borderId="432" xfId="2" applyNumberFormat="1" applyFont="1" applyFill="1" applyBorder="1" applyAlignment="1">
      <alignment horizontal="right" vertical="center"/>
    </xf>
    <xf numFmtId="177" fontId="25" fillId="2" borderId="468" xfId="2" applyNumberFormat="1" applyFont="1" applyFill="1" applyBorder="1" applyAlignment="1">
      <alignment horizontal="right" vertical="center"/>
    </xf>
    <xf numFmtId="177" fontId="25" fillId="2" borderId="301" xfId="2" applyNumberFormat="1" applyFont="1" applyFill="1" applyBorder="1" applyAlignment="1">
      <alignment horizontal="right" vertical="center"/>
    </xf>
    <xf numFmtId="38" fontId="2" fillId="9" borderId="19" xfId="2" applyNumberFormat="1" applyFont="1" applyFill="1" applyBorder="1" applyAlignment="1">
      <alignment vertical="center"/>
    </xf>
    <xf numFmtId="38" fontId="2" fillId="7" borderId="170" xfId="0" applyNumberFormat="1" applyFont="1" applyFill="1" applyBorder="1" applyAlignment="1">
      <alignment vertical="center"/>
    </xf>
    <xf numFmtId="0" fontId="0" fillId="0" borderId="0" xfId="0" applyBorder="1" applyAlignment="1">
      <alignment horizontal="center" vertical="center"/>
    </xf>
    <xf numFmtId="177" fontId="53" fillId="4" borderId="77" xfId="2" applyNumberFormat="1" applyFont="1" applyFill="1" applyBorder="1" applyAlignment="1">
      <alignment horizontal="right" vertical="center"/>
    </xf>
    <xf numFmtId="177" fontId="25" fillId="2" borderId="75" xfId="2" applyNumberFormat="1" applyFont="1" applyFill="1" applyBorder="1" applyAlignment="1">
      <alignment horizontal="right" vertical="center"/>
    </xf>
    <xf numFmtId="177" fontId="25" fillId="2" borderId="168" xfId="2" applyNumberFormat="1" applyFont="1" applyFill="1" applyBorder="1" applyAlignment="1">
      <alignment horizontal="right" vertical="center"/>
    </xf>
    <xf numFmtId="38" fontId="2" fillId="9" borderId="170" xfId="2" applyNumberFormat="1" applyFont="1" applyFill="1" applyBorder="1" applyAlignment="1">
      <alignment vertical="center"/>
    </xf>
    <xf numFmtId="38" fontId="0" fillId="0" borderId="0" xfId="2" applyFont="1" applyFill="1" applyBorder="1" applyAlignment="1">
      <alignment vertical="center"/>
    </xf>
    <xf numFmtId="38" fontId="2" fillId="7" borderId="574" xfId="2" applyFont="1" applyFill="1" applyBorder="1" applyAlignment="1">
      <alignment vertical="center"/>
    </xf>
    <xf numFmtId="0" fontId="0" fillId="0" borderId="397" xfId="0" applyBorder="1" applyAlignment="1">
      <alignment horizontal="center" vertical="center"/>
    </xf>
    <xf numFmtId="0" fontId="0" fillId="0" borderId="388" xfId="0" applyFont="1" applyBorder="1" applyAlignment="1">
      <alignment horizontal="center" vertical="center"/>
    </xf>
    <xf numFmtId="0" fontId="2" fillId="0" borderId="138" xfId="0" applyFont="1" applyBorder="1" applyAlignment="1">
      <alignment horizontal="distributed" vertical="center"/>
    </xf>
    <xf numFmtId="0" fontId="0" fillId="0" borderId="168" xfId="0" applyFont="1" applyFill="1" applyBorder="1" applyAlignment="1">
      <alignment horizontal="center" vertical="center"/>
    </xf>
    <xf numFmtId="38" fontId="2" fillId="0" borderId="0" xfId="2" applyFont="1" applyFill="1" applyBorder="1" applyAlignment="1">
      <alignment vertical="center"/>
    </xf>
    <xf numFmtId="38" fontId="2" fillId="7" borderId="573" xfId="2" applyFont="1" applyFill="1" applyBorder="1" applyAlignment="1">
      <alignment vertical="center"/>
    </xf>
    <xf numFmtId="0" fontId="0" fillId="0" borderId="69" xfId="0" applyFont="1" applyBorder="1" applyAlignment="1">
      <alignment vertical="center"/>
    </xf>
    <xf numFmtId="0" fontId="2" fillId="0" borderId="168" xfId="0" applyFont="1" applyFill="1" applyBorder="1" applyAlignment="1">
      <alignment horizontal="center" vertical="center"/>
    </xf>
    <xf numFmtId="38" fontId="2" fillId="0" borderId="0" xfId="0" applyNumberFormat="1" applyFont="1" applyFill="1" applyBorder="1" applyAlignment="1">
      <alignment vertical="center"/>
    </xf>
    <xf numFmtId="0" fontId="2" fillId="0" borderId="69" xfId="0" applyFont="1" applyBorder="1" applyAlignment="1">
      <alignment vertical="center"/>
    </xf>
    <xf numFmtId="38" fontId="30" fillId="0" borderId="0" xfId="2" applyFont="1" applyFill="1" applyBorder="1" applyAlignment="1">
      <alignment horizontal="center" vertical="center"/>
    </xf>
    <xf numFmtId="38" fontId="2" fillId="7" borderId="394" xfId="2" applyFont="1" applyFill="1" applyBorder="1" applyAlignment="1">
      <alignment vertical="center"/>
    </xf>
    <xf numFmtId="0" fontId="0" fillId="0" borderId="396" xfId="0" applyFill="1" applyBorder="1" applyAlignment="1">
      <alignment vertical="center"/>
    </xf>
    <xf numFmtId="0" fontId="2" fillId="0" borderId="174" xfId="0" applyFont="1" applyFill="1" applyBorder="1" applyAlignment="1">
      <alignment horizontal="center" vertical="center"/>
    </xf>
    <xf numFmtId="0" fontId="0" fillId="0" borderId="395" xfId="0" applyBorder="1" applyAlignment="1">
      <alignment vertical="center"/>
    </xf>
    <xf numFmtId="0" fontId="0" fillId="0" borderId="432" xfId="0" applyBorder="1" applyAlignment="1">
      <alignment vertical="center"/>
    </xf>
    <xf numFmtId="38" fontId="2" fillId="7" borderId="387" xfId="2" applyFont="1" applyFill="1" applyBorder="1" applyAlignment="1">
      <alignment vertical="center"/>
    </xf>
    <xf numFmtId="38" fontId="2" fillId="7" borderId="550" xfId="2" applyFont="1" applyFill="1" applyBorder="1" applyAlignment="1">
      <alignment vertical="center"/>
    </xf>
    <xf numFmtId="0" fontId="0" fillId="0" borderId="584" xfId="0" applyFill="1" applyBorder="1" applyAlignment="1">
      <alignment vertical="center"/>
    </xf>
    <xf numFmtId="177" fontId="25" fillId="4" borderId="77" xfId="2" applyNumberFormat="1" applyFont="1" applyFill="1" applyBorder="1" applyAlignment="1">
      <alignment horizontal="right" vertical="center"/>
    </xf>
    <xf numFmtId="38" fontId="2" fillId="0" borderId="347" xfId="2" applyFont="1" applyFill="1" applyBorder="1" applyAlignment="1">
      <alignment vertical="center"/>
    </xf>
    <xf numFmtId="177" fontId="2" fillId="0" borderId="383" xfId="2" applyNumberFormat="1" applyFont="1" applyFill="1" applyBorder="1" applyAlignment="1">
      <alignment vertical="center"/>
    </xf>
    <xf numFmtId="38" fontId="2" fillId="0" borderId="583" xfId="2" applyFont="1" applyFill="1" applyBorder="1" applyAlignment="1">
      <alignment vertical="center"/>
    </xf>
    <xf numFmtId="38" fontId="0" fillId="5" borderId="533" xfId="2" applyFont="1" applyFill="1" applyBorder="1" applyAlignment="1">
      <alignment vertical="center"/>
    </xf>
    <xf numFmtId="38" fontId="2" fillId="9" borderId="170" xfId="2" applyFont="1" applyFill="1" applyBorder="1" applyAlignment="1">
      <alignment vertical="center"/>
    </xf>
    <xf numFmtId="38" fontId="2" fillId="5" borderId="533" xfId="2" applyFont="1" applyFill="1" applyBorder="1" applyAlignment="1">
      <alignment vertical="center"/>
    </xf>
    <xf numFmtId="38" fontId="2" fillId="6" borderId="206" xfId="2" applyFont="1" applyFill="1" applyBorder="1" applyAlignment="1">
      <alignment vertical="center"/>
    </xf>
    <xf numFmtId="178" fontId="2" fillId="6" borderId="580" xfId="2" applyNumberFormat="1" applyFont="1" applyFill="1" applyBorder="1" applyAlignment="1">
      <alignment vertical="center"/>
    </xf>
    <xf numFmtId="0" fontId="0" fillId="0" borderId="120" xfId="0" applyFont="1" applyBorder="1" applyAlignment="1">
      <alignment vertical="center"/>
    </xf>
    <xf numFmtId="0" fontId="2" fillId="0" borderId="81" xfId="0" applyFont="1" applyBorder="1" applyAlignment="1">
      <alignment vertical="center"/>
    </xf>
    <xf numFmtId="38" fontId="2" fillId="6" borderId="203" xfId="2" applyFont="1" applyFill="1" applyBorder="1" applyAlignment="1">
      <alignment vertical="center"/>
    </xf>
    <xf numFmtId="178" fontId="2" fillId="6" borderId="581" xfId="2" applyNumberFormat="1" applyFont="1" applyFill="1" applyBorder="1" applyAlignment="1">
      <alignment vertical="center"/>
    </xf>
    <xf numFmtId="178" fontId="2" fillId="6" borderId="582" xfId="2" applyNumberFormat="1" applyFont="1" applyFill="1" applyBorder="1" applyAlignment="1">
      <alignment vertical="center"/>
    </xf>
    <xf numFmtId="0" fontId="0" fillId="0" borderId="81" xfId="0" applyBorder="1" applyAlignment="1">
      <alignment vertical="center"/>
    </xf>
    <xf numFmtId="38" fontId="2" fillId="6" borderId="209" xfId="2" applyFont="1" applyFill="1" applyBorder="1" applyAlignment="1">
      <alignment vertical="center"/>
    </xf>
    <xf numFmtId="0" fontId="2" fillId="0" borderId="81" xfId="0" applyFont="1" applyFill="1" applyBorder="1" applyAlignment="1">
      <alignment vertical="center" shrinkToFit="1"/>
    </xf>
    <xf numFmtId="38" fontId="2" fillId="6" borderId="580" xfId="2" applyFont="1" applyFill="1" applyBorder="1" applyAlignment="1">
      <alignment vertical="center"/>
    </xf>
    <xf numFmtId="0" fontId="2" fillId="0" borderId="89" xfId="0" applyFont="1" applyBorder="1" applyAlignment="1">
      <alignment vertical="center"/>
    </xf>
    <xf numFmtId="38" fontId="2" fillId="0" borderId="139" xfId="2" applyFont="1" applyFill="1" applyBorder="1" applyAlignment="1">
      <alignment vertical="center"/>
    </xf>
    <xf numFmtId="0" fontId="2" fillId="6" borderId="203" xfId="0" applyFont="1" applyFill="1" applyBorder="1" applyAlignment="1">
      <alignment vertical="center"/>
    </xf>
    <xf numFmtId="0" fontId="0" fillId="0" borderId="0" xfId="0" applyBorder="1" applyAlignment="1">
      <alignment vertical="center"/>
    </xf>
    <xf numFmtId="0" fontId="2" fillId="0" borderId="3" xfId="0" applyFont="1" applyBorder="1" applyAlignment="1">
      <alignment vertical="center"/>
    </xf>
    <xf numFmtId="0" fontId="2" fillId="0" borderId="71" xfId="0" applyFont="1" applyBorder="1" applyAlignment="1">
      <alignment vertical="center"/>
    </xf>
    <xf numFmtId="0" fontId="2" fillId="0" borderId="107" xfId="0" applyFont="1" applyFill="1" applyBorder="1" applyAlignment="1">
      <alignment vertical="center"/>
    </xf>
    <xf numFmtId="177" fontId="25" fillId="4" borderId="186" xfId="2" applyNumberFormat="1" applyFont="1" applyFill="1" applyBorder="1" applyAlignment="1">
      <alignment horizontal="right" vertical="center"/>
    </xf>
    <xf numFmtId="177" fontId="25" fillId="2" borderId="95" xfId="0" applyNumberFormat="1" applyFont="1" applyFill="1" applyBorder="1" applyAlignment="1">
      <alignment horizontal="right" vertical="center"/>
    </xf>
    <xf numFmtId="177" fontId="25" fillId="0" borderId="109" xfId="0" applyNumberFormat="1" applyFont="1" applyFill="1" applyBorder="1" applyAlignment="1">
      <alignment horizontal="right" vertical="center"/>
    </xf>
    <xf numFmtId="38" fontId="2" fillId="9" borderId="211" xfId="2" applyFont="1" applyFill="1" applyBorder="1" applyAlignment="1">
      <alignment vertical="center"/>
    </xf>
    <xf numFmtId="38" fontId="2" fillId="7" borderId="211" xfId="0" applyNumberFormat="1" applyFont="1" applyFill="1" applyBorder="1" applyAlignment="1">
      <alignment vertical="center"/>
    </xf>
    <xf numFmtId="0" fontId="2" fillId="0" borderId="67" xfId="0" applyFont="1" applyBorder="1" applyAlignment="1">
      <alignment vertical="center"/>
    </xf>
    <xf numFmtId="38" fontId="2" fillId="9" borderId="29" xfId="2" applyFont="1" applyFill="1" applyBorder="1" applyAlignment="1">
      <alignment vertical="center"/>
    </xf>
    <xf numFmtId="38" fontId="2" fillId="8" borderId="328" xfId="2" applyFont="1" applyFill="1" applyBorder="1" applyAlignment="1">
      <alignment horizontal="center" vertical="center"/>
    </xf>
    <xf numFmtId="0" fontId="0" fillId="8" borderId="301" xfId="0" applyFill="1" applyBorder="1" applyAlignment="1">
      <alignment horizontal="center" vertical="center"/>
    </xf>
    <xf numFmtId="38" fontId="2" fillId="8" borderId="573" xfId="2" applyFont="1" applyFill="1" applyBorder="1" applyAlignment="1">
      <alignment vertical="center"/>
    </xf>
    <xf numFmtId="38" fontId="2" fillId="8" borderId="572" xfId="2" applyFont="1" applyFill="1" applyBorder="1" applyAlignment="1">
      <alignment vertical="center"/>
    </xf>
    <xf numFmtId="0" fontId="2" fillId="8" borderId="574" xfId="0" applyFont="1" applyFill="1" applyBorder="1" applyAlignment="1">
      <alignment vertical="center" shrinkToFit="1"/>
    </xf>
    <xf numFmtId="0" fontId="24" fillId="0" borderId="0" xfId="0" applyFont="1" applyFill="1" applyBorder="1" applyAlignment="1">
      <alignment horizontal="right" vertical="center"/>
    </xf>
    <xf numFmtId="38" fontId="21" fillId="0" borderId="0" xfId="0" applyNumberFormat="1" applyFont="1" applyAlignment="1">
      <alignment vertical="center"/>
    </xf>
    <xf numFmtId="38" fontId="2" fillId="8" borderId="110" xfId="2" applyFont="1" applyFill="1" applyBorder="1" applyAlignment="1">
      <alignment vertical="center"/>
    </xf>
    <xf numFmtId="0" fontId="2" fillId="8" borderId="383" xfId="0" applyFont="1" applyFill="1" applyBorder="1" applyAlignment="1">
      <alignment vertical="center" shrinkToFit="1"/>
    </xf>
    <xf numFmtId="0" fontId="0" fillId="0" borderId="0" xfId="0" applyFont="1" applyAlignment="1">
      <alignment vertical="center"/>
    </xf>
    <xf numFmtId="0" fontId="21" fillId="0" borderId="0" xfId="0" applyFont="1" applyAlignment="1">
      <alignment vertical="center"/>
    </xf>
    <xf numFmtId="38" fontId="2" fillId="0" borderId="0" xfId="0" applyNumberFormat="1" applyFont="1" applyFill="1" applyBorder="1" applyAlignment="1">
      <alignment vertical="center" shrinkToFit="1"/>
    </xf>
    <xf numFmtId="38" fontId="2" fillId="9" borderId="573" xfId="2" applyFont="1" applyFill="1" applyBorder="1" applyAlignment="1">
      <alignment vertical="center"/>
    </xf>
    <xf numFmtId="0" fontId="0" fillId="9" borderId="432" xfId="0" applyFill="1" applyBorder="1" applyAlignment="1">
      <alignment horizontal="center" vertical="center" shrinkToFit="1"/>
    </xf>
    <xf numFmtId="38" fontId="21" fillId="0" borderId="80" xfId="0" applyNumberFormat="1" applyFont="1" applyBorder="1" applyAlignment="1">
      <alignment vertical="center"/>
    </xf>
    <xf numFmtId="0" fontId="21" fillId="0" borderId="533" xfId="0" applyFont="1" applyBorder="1" applyAlignment="1">
      <alignment vertical="center"/>
    </xf>
    <xf numFmtId="0" fontId="21" fillId="0" borderId="0" xfId="0" applyFont="1" applyFill="1" applyBorder="1" applyAlignment="1">
      <alignment vertical="center"/>
    </xf>
    <xf numFmtId="0" fontId="21" fillId="0" borderId="0" xfId="0" applyFont="1" applyFill="1" applyAlignment="1">
      <alignment vertical="center"/>
    </xf>
    <xf numFmtId="0" fontId="21" fillId="0" borderId="0" xfId="0" applyFont="1" applyBorder="1" applyAlignment="1">
      <alignment vertical="center" wrapText="1" shrinkToFit="1"/>
    </xf>
    <xf numFmtId="0" fontId="19" fillId="0" borderId="0" xfId="0" applyFont="1" applyAlignment="1">
      <alignment vertical="center"/>
    </xf>
    <xf numFmtId="38" fontId="21" fillId="0" borderId="0" xfId="2" applyFont="1" applyAlignment="1">
      <alignment vertical="center"/>
    </xf>
    <xf numFmtId="0" fontId="23" fillId="0" borderId="0" xfId="0" applyFont="1" applyFill="1" applyAlignment="1">
      <alignment vertical="center"/>
    </xf>
    <xf numFmtId="0" fontId="30" fillId="0" borderId="0" xfId="0" applyFont="1" applyAlignment="1">
      <alignment vertical="center"/>
    </xf>
    <xf numFmtId="0" fontId="0" fillId="0" borderId="0" xfId="0" applyFill="1" applyBorder="1" applyAlignment="1">
      <alignment vertical="center"/>
    </xf>
    <xf numFmtId="0" fontId="0" fillId="0" borderId="84" xfId="0" applyFont="1" applyBorder="1" applyAlignment="1">
      <alignment vertical="center"/>
    </xf>
    <xf numFmtId="0" fontId="0" fillId="0" borderId="81" xfId="0" applyFont="1" applyFill="1" applyBorder="1" applyAlignment="1">
      <alignment vertical="center" shrinkToFit="1"/>
    </xf>
    <xf numFmtId="0" fontId="0" fillId="9" borderId="26" xfId="0" applyFont="1" applyFill="1" applyBorder="1" applyAlignment="1">
      <alignment vertical="center"/>
    </xf>
    <xf numFmtId="0" fontId="0" fillId="0" borderId="199" xfId="0" applyBorder="1" applyAlignment="1">
      <alignment horizontal="center" vertical="center" shrinkToFit="1"/>
    </xf>
    <xf numFmtId="0" fontId="2" fillId="0" borderId="95" xfId="0" applyFont="1" applyFill="1" applyBorder="1" applyAlignment="1">
      <alignment horizontal="center" vertical="center"/>
    </xf>
    <xf numFmtId="38" fontId="2" fillId="5" borderId="584" xfId="2" applyFont="1" applyFill="1" applyBorder="1" applyAlignment="1">
      <alignment horizontal="center" vertical="center"/>
    </xf>
    <xf numFmtId="38" fontId="30" fillId="0" borderId="550" xfId="2" applyFont="1" applyFill="1" applyBorder="1" applyAlignment="1">
      <alignment horizontal="center" vertical="center"/>
    </xf>
    <xf numFmtId="38" fontId="2" fillId="7" borderId="395" xfId="2" applyFont="1" applyFill="1" applyBorder="1" applyAlignment="1">
      <alignment vertical="center"/>
    </xf>
    <xf numFmtId="38" fontId="2" fillId="7" borderId="393" xfId="2" applyFont="1" applyFill="1" applyBorder="1" applyAlignment="1">
      <alignment vertical="center"/>
    </xf>
    <xf numFmtId="38" fontId="2" fillId="0" borderId="383" xfId="2" applyFont="1" applyFill="1" applyBorder="1" applyAlignment="1">
      <alignment vertical="center"/>
    </xf>
    <xf numFmtId="38" fontId="2" fillId="0" borderId="549" xfId="2" applyFont="1" applyFill="1" applyBorder="1" applyAlignment="1">
      <alignment vertical="center"/>
    </xf>
    <xf numFmtId="178" fontId="2" fillId="6" borderId="202" xfId="2" applyNumberFormat="1" applyFont="1" applyFill="1" applyBorder="1" applyAlignment="1">
      <alignment vertical="center"/>
    </xf>
    <xf numFmtId="178" fontId="2" fillId="6" borderId="201" xfId="2" applyNumberFormat="1" applyFont="1" applyFill="1" applyBorder="1" applyAlignment="1">
      <alignment vertical="center"/>
    </xf>
    <xf numFmtId="178" fontId="2" fillId="6" borderId="200" xfId="2" applyNumberFormat="1" applyFont="1" applyFill="1" applyBorder="1" applyAlignment="1">
      <alignment vertical="center"/>
    </xf>
    <xf numFmtId="38" fontId="2" fillId="6" borderId="202" xfId="2" applyFont="1" applyFill="1" applyBorder="1" applyAlignment="1">
      <alignment vertical="center"/>
    </xf>
    <xf numFmtId="38" fontId="2" fillId="8" borderId="69" xfId="2" applyFont="1" applyFill="1" applyBorder="1" applyAlignment="1">
      <alignment vertical="center"/>
    </xf>
    <xf numFmtId="0" fontId="21" fillId="0" borderId="0" xfId="0" applyFont="1" applyBorder="1" applyAlignment="1">
      <alignment vertical="center"/>
    </xf>
    <xf numFmtId="38" fontId="21" fillId="0" borderId="80" xfId="0" applyNumberFormat="1" applyFont="1" applyFill="1" applyBorder="1" applyAlignment="1">
      <alignment vertical="center"/>
    </xf>
    <xf numFmtId="0" fontId="0" fillId="0" borderId="576" xfId="0" applyBorder="1" applyAlignment="1">
      <alignment horizontal="center" vertical="center"/>
    </xf>
    <xf numFmtId="0" fontId="0" fillId="0" borderId="432" xfId="0" applyBorder="1" applyAlignment="1">
      <alignment horizontal="center" vertical="center"/>
    </xf>
    <xf numFmtId="38" fontId="2" fillId="7" borderId="576" xfId="2" applyFont="1" applyFill="1" applyBorder="1" applyAlignment="1">
      <alignment vertical="center"/>
    </xf>
    <xf numFmtId="38" fontId="52" fillId="0" borderId="0" xfId="2" applyFont="1" applyFill="1" applyBorder="1" applyAlignment="1">
      <alignment vertical="center"/>
    </xf>
    <xf numFmtId="38" fontId="2" fillId="0" borderId="578" xfId="2" applyFont="1" applyFill="1" applyBorder="1" applyAlignment="1">
      <alignment vertical="center"/>
    </xf>
    <xf numFmtId="0" fontId="0" fillId="0" borderId="0" xfId="0" applyFont="1" applyFill="1" applyBorder="1" applyAlignment="1">
      <alignment vertical="center"/>
    </xf>
    <xf numFmtId="38" fontId="0" fillId="0" borderId="0" xfId="0" applyNumberFormat="1" applyFont="1" applyFill="1" applyBorder="1" applyAlignment="1">
      <alignment vertical="center"/>
    </xf>
    <xf numFmtId="38" fontId="2" fillId="8" borderId="469" xfId="2" applyFont="1" applyFill="1" applyBorder="1" applyAlignment="1">
      <alignment horizontal="center" vertical="center"/>
    </xf>
    <xf numFmtId="38" fontId="2" fillId="8" borderId="574" xfId="2" applyFont="1" applyFill="1" applyBorder="1" applyAlignment="1">
      <alignment vertical="center"/>
    </xf>
    <xf numFmtId="38" fontId="2" fillId="8" borderId="575" xfId="2" applyFont="1" applyFill="1" applyBorder="1" applyAlignment="1">
      <alignment vertical="center"/>
    </xf>
    <xf numFmtId="38" fontId="2" fillId="9" borderId="574" xfId="2" applyFont="1" applyFill="1" applyBorder="1" applyAlignment="1">
      <alignment vertical="center"/>
    </xf>
    <xf numFmtId="38" fontId="21" fillId="0" borderId="533" xfId="0" applyNumberFormat="1" applyFont="1" applyBorder="1" applyAlignment="1">
      <alignment vertical="center"/>
    </xf>
    <xf numFmtId="0" fontId="0" fillId="0" borderId="0" xfId="0" applyFont="1" applyFill="1" applyAlignment="1">
      <alignment vertical="center"/>
    </xf>
    <xf numFmtId="0" fontId="21" fillId="0" borderId="551" xfId="0" applyFont="1" applyBorder="1" applyAlignment="1">
      <alignment vertical="center"/>
    </xf>
    <xf numFmtId="0" fontId="0" fillId="0" borderId="0" xfId="0" applyFill="1" applyAlignment="1">
      <alignment vertical="center"/>
    </xf>
    <xf numFmtId="0" fontId="5" fillId="0" borderId="0" xfId="0" applyFont="1" applyFill="1" applyAlignment="1">
      <alignment vertical="center"/>
    </xf>
    <xf numFmtId="0" fontId="4" fillId="0" borderId="1" xfId="0" applyFont="1" applyFill="1" applyBorder="1" applyAlignment="1">
      <alignment horizontal="center" vertical="center" shrinkToFit="1"/>
    </xf>
    <xf numFmtId="0" fontId="7" fillId="0" borderId="0" xfId="0" applyFont="1" applyFill="1" applyAlignment="1" applyProtection="1">
      <alignment vertical="center"/>
      <protection locked="0"/>
    </xf>
    <xf numFmtId="0" fontId="7" fillId="0" borderId="4" xfId="0" applyFont="1" applyFill="1" applyBorder="1" applyAlignment="1">
      <alignment vertical="center"/>
    </xf>
    <xf numFmtId="0" fontId="7" fillId="0" borderId="5" xfId="0" applyFont="1" applyFill="1" applyBorder="1" applyAlignment="1">
      <alignment vertical="center"/>
    </xf>
    <xf numFmtId="0" fontId="7" fillId="0" borderId="354" xfId="0" applyFont="1" applyFill="1" applyBorder="1" applyAlignment="1">
      <alignment vertical="center"/>
    </xf>
    <xf numFmtId="0" fontId="49" fillId="0" borderId="43" xfId="0" applyFont="1" applyFill="1" applyBorder="1" applyAlignment="1">
      <alignment vertical="center"/>
    </xf>
    <xf numFmtId="0" fontId="49" fillId="0" borderId="44" xfId="0" applyFont="1" applyFill="1" applyBorder="1" applyAlignment="1">
      <alignment vertical="center"/>
    </xf>
    <xf numFmtId="0" fontId="49" fillId="0" borderId="12" xfId="0" applyFont="1" applyFill="1" applyBorder="1" applyAlignment="1">
      <alignment vertical="center"/>
    </xf>
    <xf numFmtId="0" fontId="33" fillId="0" borderId="44" xfId="0" applyFont="1" applyFill="1" applyBorder="1" applyAlignment="1">
      <alignment vertical="center"/>
    </xf>
    <xf numFmtId="0" fontId="33" fillId="0" borderId="43" xfId="0" applyFont="1" applyFill="1" applyBorder="1" applyAlignment="1">
      <alignment vertical="center"/>
    </xf>
    <xf numFmtId="0" fontId="7" fillId="0" borderId="6" xfId="0" applyFont="1" applyFill="1" applyBorder="1" applyAlignment="1">
      <alignment vertical="center"/>
    </xf>
    <xf numFmtId="0" fontId="49" fillId="0" borderId="502" xfId="0" applyFont="1" applyFill="1" applyBorder="1" applyAlignment="1">
      <alignment vertical="center" wrapText="1"/>
    </xf>
    <xf numFmtId="0" fontId="49" fillId="0" borderId="140" xfId="0" applyFont="1" applyFill="1" applyBorder="1" applyAlignment="1">
      <alignment vertical="center" wrapText="1"/>
    </xf>
    <xf numFmtId="0" fontId="49" fillId="0" borderId="139" xfId="0" applyFont="1" applyFill="1" applyBorder="1" applyAlignment="1">
      <alignment vertical="center" wrapText="1"/>
    </xf>
    <xf numFmtId="0" fontId="49" fillId="0" borderId="141" xfId="0" applyFont="1" applyFill="1" applyBorder="1" applyAlignment="1">
      <alignment vertical="center" wrapText="1"/>
    </xf>
    <xf numFmtId="0" fontId="49" fillId="0" borderId="13" xfId="0" applyFont="1" applyFill="1" applyBorder="1" applyAlignment="1">
      <alignment vertical="center"/>
    </xf>
    <xf numFmtId="0" fontId="49" fillId="0" borderId="268" xfId="0" applyFont="1" applyFill="1" applyBorder="1" applyAlignment="1">
      <alignment vertical="center"/>
    </xf>
    <xf numFmtId="0" fontId="49" fillId="0" borderId="13" xfId="0" applyFont="1" applyFill="1" applyBorder="1" applyAlignment="1">
      <alignment horizontal="center" vertical="center"/>
    </xf>
    <xf numFmtId="0" fontId="49" fillId="0" borderId="38" xfId="0" applyFont="1" applyFill="1" applyBorder="1" applyAlignment="1">
      <alignment horizontal="center" vertical="center"/>
    </xf>
    <xf numFmtId="0" fontId="49" fillId="0" borderId="268" xfId="0" applyFont="1" applyFill="1" applyBorder="1" applyAlignment="1">
      <alignment horizontal="center" vertical="center"/>
    </xf>
    <xf numFmtId="0" fontId="49" fillId="0" borderId="59" xfId="0" applyFont="1" applyFill="1" applyBorder="1" applyAlignment="1">
      <alignment horizontal="center" vertical="center"/>
    </xf>
    <xf numFmtId="0" fontId="49" fillId="0" borderId="0" xfId="0" applyFont="1" applyFill="1" applyBorder="1" applyAlignment="1">
      <alignment vertical="center"/>
    </xf>
    <xf numFmtId="0" fontId="46" fillId="0" borderId="0" xfId="0" applyFont="1" applyFill="1" applyAlignment="1">
      <alignment vertical="center"/>
    </xf>
    <xf numFmtId="0" fontId="49" fillId="0" borderId="25" xfId="0" applyFont="1" applyFill="1" applyBorder="1" applyAlignment="1">
      <alignment vertical="center"/>
    </xf>
    <xf numFmtId="0" fontId="26" fillId="0" borderId="0" xfId="0" applyFont="1" applyFill="1" applyAlignment="1">
      <alignment vertical="center"/>
    </xf>
    <xf numFmtId="0" fontId="7" fillId="0" borderId="420" xfId="0" applyFont="1" applyFill="1" applyBorder="1" applyAlignment="1">
      <alignment vertical="center"/>
    </xf>
    <xf numFmtId="0" fontId="49" fillId="0" borderId="354" xfId="0" applyFont="1" applyFill="1" applyBorder="1" applyAlignment="1">
      <alignment horizontal="center" vertical="center"/>
    </xf>
    <xf numFmtId="0" fontId="49" fillId="0" borderId="326" xfId="0" applyFont="1" applyFill="1" applyBorder="1" applyAlignment="1">
      <alignment horizontal="center" vertical="center"/>
    </xf>
    <xf numFmtId="0" fontId="49" fillId="0" borderId="12" xfId="0" applyFont="1" applyFill="1" applyBorder="1" applyAlignment="1">
      <alignment horizontal="center" vertical="center"/>
    </xf>
    <xf numFmtId="0" fontId="49" fillId="0" borderId="44" xfId="0" applyFont="1" applyFill="1" applyBorder="1" applyAlignment="1">
      <alignment horizontal="center" vertical="center"/>
    </xf>
    <xf numFmtId="0" fontId="33" fillId="0" borderId="12" xfId="0" applyFont="1" applyFill="1" applyBorder="1" applyAlignment="1">
      <alignment horizontal="center" vertical="center"/>
    </xf>
    <xf numFmtId="0" fontId="7" fillId="0" borderId="361" xfId="0" applyFont="1" applyFill="1" applyBorder="1" applyAlignment="1">
      <alignment horizontal="center" vertical="center"/>
    </xf>
    <xf numFmtId="1" fontId="7" fillId="0" borderId="419" xfId="2" applyNumberFormat="1" applyFont="1" applyFill="1" applyBorder="1" applyAlignment="1">
      <alignment vertical="center"/>
    </xf>
    <xf numFmtId="1" fontId="7" fillId="0" borderId="21" xfId="0" applyNumberFormat="1" applyFont="1" applyFill="1" applyBorder="1" applyAlignment="1">
      <alignment vertical="center"/>
    </xf>
    <xf numFmtId="1" fontId="7" fillId="4" borderId="21" xfId="0" applyNumberFormat="1" applyFont="1" applyFill="1" applyBorder="1" applyAlignment="1">
      <alignment vertical="center"/>
    </xf>
    <xf numFmtId="1" fontId="7" fillId="0" borderId="409" xfId="0" applyNumberFormat="1" applyFont="1" applyFill="1" applyBorder="1" applyAlignment="1">
      <alignment vertical="center"/>
    </xf>
    <xf numFmtId="1" fontId="7" fillId="4" borderId="409" xfId="0" applyNumberFormat="1" applyFont="1" applyFill="1" applyBorder="1" applyAlignment="1">
      <alignment vertical="center"/>
    </xf>
    <xf numFmtId="1" fontId="7" fillId="4" borderId="374" xfId="0" applyNumberFormat="1" applyFont="1" applyFill="1" applyBorder="1" applyAlignment="1">
      <alignment vertical="center"/>
    </xf>
    <xf numFmtId="1" fontId="7" fillId="4" borderId="316" xfId="0" applyNumberFormat="1" applyFont="1" applyFill="1" applyBorder="1" applyAlignment="1">
      <alignment vertical="center"/>
    </xf>
    <xf numFmtId="0" fontId="7" fillId="0" borderId="421" xfId="0" applyFont="1" applyFill="1" applyBorder="1" applyAlignment="1">
      <alignment horizontal="center" vertical="center"/>
    </xf>
    <xf numFmtId="1" fontId="7" fillId="0" borderId="44" xfId="0" applyNumberFormat="1" applyFont="1" applyFill="1" applyBorder="1" applyAlignment="1">
      <alignment vertical="center"/>
    </xf>
    <xf numFmtId="1" fontId="7" fillId="0" borderId="12" xfId="0" applyNumberFormat="1" applyFont="1" applyFill="1" applyBorder="1" applyAlignment="1">
      <alignment vertical="center"/>
    </xf>
    <xf numFmtId="1" fontId="7" fillId="4" borderId="13" xfId="0" applyNumberFormat="1" applyFont="1" applyFill="1" applyBorder="1" applyAlignment="1">
      <alignment vertical="center"/>
    </xf>
    <xf numFmtId="1" fontId="7" fillId="4" borderId="39" xfId="0" applyNumberFormat="1" applyFont="1" applyFill="1" applyBorder="1" applyAlignment="1">
      <alignment vertical="center"/>
    </xf>
    <xf numFmtId="1" fontId="7" fillId="4" borderId="37" xfId="0" applyNumberFormat="1" applyFont="1" applyFill="1" applyBorder="1" applyAlignment="1">
      <alignment vertical="center"/>
    </xf>
    <xf numFmtId="0" fontId="7" fillId="0" borderId="422" xfId="0" applyFont="1" applyFill="1" applyBorder="1" applyAlignment="1">
      <alignment horizontal="center" vertical="center"/>
    </xf>
    <xf numFmtId="1" fontId="7" fillId="0" borderId="38" xfId="0" applyNumberFormat="1" applyFont="1" applyFill="1" applyBorder="1" applyAlignment="1">
      <alignment vertical="center"/>
    </xf>
    <xf numFmtId="1" fontId="7" fillId="0" borderId="13" xfId="0" applyNumberFormat="1" applyFont="1" applyFill="1" applyBorder="1" applyAlignment="1">
      <alignment vertical="center"/>
    </xf>
    <xf numFmtId="0" fontId="7" fillId="0" borderId="423" xfId="0" applyFont="1" applyFill="1" applyBorder="1" applyAlignment="1">
      <alignment horizontal="center" vertical="center"/>
    </xf>
    <xf numFmtId="1" fontId="7" fillId="0" borderId="8" xfId="0" applyNumberFormat="1" applyFont="1" applyFill="1" applyBorder="1" applyAlignment="1">
      <alignment vertical="center"/>
    </xf>
    <xf numFmtId="1" fontId="7" fillId="0" borderId="61" xfId="0" applyNumberFormat="1" applyFont="1" applyFill="1" applyBorder="1" applyAlignment="1">
      <alignment vertical="center"/>
    </xf>
    <xf numFmtId="1" fontId="7" fillId="4" borderId="12" xfId="0" applyNumberFormat="1" applyFont="1" applyFill="1" applyBorder="1" applyAlignment="1">
      <alignment vertical="center"/>
    </xf>
    <xf numFmtId="1" fontId="7" fillId="4" borderId="50" xfId="0" applyNumberFormat="1" applyFont="1" applyFill="1" applyBorder="1" applyAlignment="1">
      <alignment vertical="center"/>
    </xf>
    <xf numFmtId="1" fontId="7" fillId="4" borderId="326" xfId="0" applyNumberFormat="1" applyFont="1" applyFill="1" applyBorder="1" applyAlignment="1">
      <alignment vertical="center"/>
    </xf>
    <xf numFmtId="1" fontId="7" fillId="4" borderId="58" xfId="0" applyNumberFormat="1" applyFont="1" applyFill="1" applyBorder="1" applyAlignment="1">
      <alignment vertical="center"/>
    </xf>
    <xf numFmtId="1" fontId="7" fillId="4" borderId="34" xfId="0" applyNumberFormat="1" applyFont="1" applyFill="1" applyBorder="1" applyAlignment="1">
      <alignment vertical="center"/>
    </xf>
    <xf numFmtId="0" fontId="7" fillId="0" borderId="133" xfId="0" applyFont="1" applyFill="1" applyBorder="1" applyAlignment="1">
      <alignment horizontal="center" vertical="center"/>
    </xf>
    <xf numFmtId="1" fontId="7" fillId="0" borderId="133" xfId="0" applyNumberFormat="1" applyFont="1" applyFill="1" applyBorder="1" applyAlignment="1">
      <alignment vertical="center"/>
    </xf>
    <xf numFmtId="1" fontId="7" fillId="0" borderId="142" xfId="0" applyNumberFormat="1" applyFont="1" applyFill="1" applyBorder="1" applyAlignment="1">
      <alignment vertical="center"/>
    </xf>
    <xf numFmtId="1" fontId="7" fillId="4" borderId="499" xfId="0" applyNumberFormat="1" applyFont="1" applyFill="1" applyBorder="1" applyAlignment="1">
      <alignment vertical="center"/>
    </xf>
    <xf numFmtId="1" fontId="7" fillId="4" borderId="504" xfId="0" applyNumberFormat="1" applyFont="1" applyFill="1" applyBorder="1" applyAlignment="1">
      <alignment vertical="center"/>
    </xf>
    <xf numFmtId="0" fontId="7" fillId="0" borderId="124" xfId="0" applyFont="1" applyFill="1" applyBorder="1" applyAlignment="1">
      <alignment horizontal="center" vertical="center"/>
    </xf>
    <xf numFmtId="1" fontId="7" fillId="0" borderId="124" xfId="0" applyNumberFormat="1" applyFont="1" applyFill="1" applyBorder="1" applyAlignment="1">
      <alignment vertical="center"/>
    </xf>
    <xf numFmtId="0" fontId="7" fillId="0" borderId="115" xfId="0" applyFont="1" applyFill="1" applyBorder="1" applyAlignment="1">
      <alignment horizontal="center" vertical="center"/>
    </xf>
    <xf numFmtId="1" fontId="7" fillId="0" borderId="115" xfId="0" applyNumberFormat="1" applyFont="1" applyFill="1" applyBorder="1" applyAlignment="1">
      <alignment vertical="center"/>
    </xf>
    <xf numFmtId="1" fontId="7" fillId="4" borderId="61" xfId="0" applyNumberFormat="1" applyFont="1" applyFill="1" applyBorder="1" applyAlignment="1">
      <alignment vertical="center"/>
    </xf>
    <xf numFmtId="1" fontId="7" fillId="4" borderId="63" xfId="0" applyNumberFormat="1" applyFont="1" applyFill="1" applyBorder="1" applyAlignment="1">
      <alignment vertical="center"/>
    </xf>
    <xf numFmtId="0" fontId="7" fillId="0" borderId="128" xfId="0" applyFont="1" applyFill="1" applyBorder="1" applyAlignment="1">
      <alignment horizontal="center" vertical="center"/>
    </xf>
    <xf numFmtId="1" fontId="7" fillId="0" borderId="128" xfId="0" applyNumberFormat="1" applyFont="1" applyFill="1" applyBorder="1" applyAlignment="1">
      <alignment vertical="center"/>
    </xf>
    <xf numFmtId="1" fontId="7" fillId="0" borderId="15" xfId="0" applyNumberFormat="1" applyFont="1" applyFill="1" applyBorder="1" applyAlignment="1">
      <alignment vertical="center"/>
    </xf>
    <xf numFmtId="1" fontId="7" fillId="4" borderId="142" xfId="0" applyNumberFormat="1" applyFont="1" applyFill="1" applyBorder="1" applyAlignment="1">
      <alignment vertical="center"/>
    </xf>
    <xf numFmtId="1" fontId="7" fillId="4" borderId="503" xfId="0" applyNumberFormat="1" applyFont="1" applyFill="1" applyBorder="1" applyAlignment="1">
      <alignment vertical="center"/>
    </xf>
    <xf numFmtId="1" fontId="7" fillId="0" borderId="499" xfId="0" applyNumberFormat="1" applyFont="1" applyFill="1" applyBorder="1" applyAlignment="1">
      <alignment vertical="center"/>
    </xf>
    <xf numFmtId="1" fontId="7" fillId="0" borderId="560" xfId="0" applyNumberFormat="1" applyFont="1" applyFill="1" applyBorder="1" applyAlignment="1">
      <alignment vertical="center"/>
    </xf>
    <xf numFmtId="1" fontId="7" fillId="0" borderId="561" xfId="0" applyNumberFormat="1" applyFont="1" applyFill="1" applyBorder="1" applyAlignment="1">
      <alignment vertical="center"/>
    </xf>
    <xf numFmtId="1" fontId="7" fillId="4" borderId="59" xfId="0" applyNumberFormat="1" applyFont="1" applyFill="1" applyBorder="1" applyAlignment="1">
      <alignment vertical="center"/>
    </xf>
    <xf numFmtId="1" fontId="7" fillId="4" borderId="564" xfId="0" applyNumberFormat="1" applyFont="1" applyFill="1" applyBorder="1" applyAlignment="1">
      <alignment vertical="center"/>
    </xf>
    <xf numFmtId="0" fontId="7" fillId="0" borderId="33" xfId="0" applyFont="1" applyFill="1" applyBorder="1" applyAlignment="1">
      <alignment horizontal="center" vertical="center" shrinkToFit="1"/>
    </xf>
    <xf numFmtId="1" fontId="7" fillId="4" borderId="377" xfId="0" applyNumberFormat="1" applyFont="1" applyFill="1" applyBorder="1" applyAlignment="1">
      <alignment vertical="center"/>
    </xf>
    <xf numFmtId="1" fontId="7" fillId="4" borderId="370" xfId="0" applyNumberFormat="1" applyFont="1" applyFill="1" applyBorder="1" applyAlignment="1">
      <alignment vertical="center"/>
    </xf>
    <xf numFmtId="1" fontId="7" fillId="4" borderId="563" xfId="0" applyNumberFormat="1" applyFont="1" applyFill="1" applyBorder="1" applyAlignment="1">
      <alignment vertical="center"/>
    </xf>
    <xf numFmtId="1" fontId="7" fillId="4" borderId="562" xfId="0" applyNumberFormat="1" applyFont="1" applyFill="1" applyBorder="1" applyAlignment="1">
      <alignment vertical="center"/>
    </xf>
    <xf numFmtId="0" fontId="7" fillId="0" borderId="0" xfId="0" applyFont="1" applyFill="1" applyBorder="1" applyAlignment="1">
      <alignment vertical="center"/>
    </xf>
    <xf numFmtId="0" fontId="38"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187" fontId="0" fillId="0" borderId="0" xfId="0" applyNumberFormat="1" applyFill="1" applyAlignment="1">
      <alignment vertical="center"/>
    </xf>
    <xf numFmtId="0" fontId="0" fillId="0" borderId="0" xfId="0" applyFill="1" applyBorder="1" applyAlignment="1">
      <alignment horizontal="center" vertical="center"/>
    </xf>
    <xf numFmtId="0" fontId="4" fillId="0" borderId="1" xfId="0" applyFont="1" applyFill="1" applyBorder="1" applyAlignment="1">
      <alignment horizontal="center" vertical="center"/>
    </xf>
    <xf numFmtId="0" fontId="0" fillId="0" borderId="74" xfId="0" applyFill="1" applyBorder="1" applyAlignment="1">
      <alignment horizontal="left" vertical="center"/>
    </xf>
    <xf numFmtId="0" fontId="0" fillId="0" borderId="309" xfId="0" applyFill="1" applyBorder="1" applyAlignment="1">
      <alignment horizontal="right" vertical="center"/>
    </xf>
    <xf numFmtId="0" fontId="0" fillId="0" borderId="310" xfId="0" applyFill="1" applyBorder="1" applyAlignment="1">
      <alignment vertical="center"/>
    </xf>
    <xf numFmtId="0" fontId="0" fillId="0" borderId="2" xfId="0" applyFill="1" applyBorder="1" applyAlignment="1">
      <alignment horizontal="right" vertical="center"/>
    </xf>
    <xf numFmtId="38" fontId="4" fillId="0" borderId="3" xfId="2" applyFont="1" applyFill="1" applyBorder="1" applyAlignment="1">
      <alignment horizontal="right" vertical="center"/>
    </xf>
    <xf numFmtId="179" fontId="4" fillId="0" borderId="178" xfId="2" applyNumberFormat="1" applyFont="1" applyFill="1" applyBorder="1" applyAlignment="1">
      <alignment horizontal="right" vertical="center"/>
    </xf>
    <xf numFmtId="180" fontId="4" fillId="0" borderId="179" xfId="2" applyNumberFormat="1" applyFont="1" applyFill="1" applyBorder="1" applyAlignment="1">
      <alignment horizontal="right" vertical="center"/>
    </xf>
    <xf numFmtId="0" fontId="7" fillId="0" borderId="0" xfId="0" applyFont="1" applyFill="1" applyAlignment="1" applyProtection="1">
      <alignment horizontal="right" vertical="center"/>
      <protection locked="0"/>
    </xf>
    <xf numFmtId="0" fontId="7" fillId="0" borderId="9" xfId="0" applyFont="1" applyFill="1" applyBorder="1" applyAlignment="1">
      <alignment vertical="center"/>
    </xf>
    <xf numFmtId="0" fontId="7" fillId="0" borderId="9" xfId="0" applyFont="1" applyFill="1" applyBorder="1" applyAlignment="1">
      <alignment horizontal="center" vertical="center"/>
    </xf>
    <xf numFmtId="1" fontId="7" fillId="0" borderId="354" xfId="0" applyNumberFormat="1" applyFont="1" applyFill="1" applyBorder="1" applyAlignment="1">
      <alignment vertical="center"/>
    </xf>
    <xf numFmtId="1" fontId="7" fillId="0" borderId="326" xfId="0" applyNumberFormat="1" applyFont="1" applyFill="1" applyBorder="1" applyAlignment="1">
      <alignment vertical="center"/>
    </xf>
    <xf numFmtId="1" fontId="7" fillId="0" borderId="256" xfId="0" applyNumberFormat="1" applyFont="1" applyFill="1" applyBorder="1" applyAlignment="1">
      <alignment vertical="center"/>
    </xf>
    <xf numFmtId="1" fontId="14" fillId="0" borderId="427" xfId="2" applyNumberFormat="1" applyFont="1" applyFill="1" applyBorder="1" applyAlignment="1">
      <alignment vertical="center"/>
    </xf>
    <xf numFmtId="1" fontId="7" fillId="0" borderId="350" xfId="0" applyNumberFormat="1" applyFont="1" applyFill="1" applyBorder="1" applyAlignment="1">
      <alignment vertical="center"/>
    </xf>
    <xf numFmtId="1" fontId="7" fillId="0" borderId="150" xfId="0" applyNumberFormat="1" applyFont="1" applyFill="1" applyBorder="1" applyAlignment="1">
      <alignment vertical="center"/>
    </xf>
    <xf numFmtId="1" fontId="7" fillId="0" borderId="149" xfId="0" applyNumberFormat="1" applyFont="1" applyFill="1" applyBorder="1" applyAlignment="1">
      <alignment vertical="center"/>
    </xf>
    <xf numFmtId="1" fontId="14" fillId="0" borderId="393" xfId="2" applyNumberFormat="1" applyFont="1" applyFill="1" applyBorder="1" applyAlignment="1">
      <alignment vertical="center"/>
    </xf>
    <xf numFmtId="1" fontId="14" fillId="0" borderId="354" xfId="2" applyNumberFormat="1" applyFont="1" applyFill="1" applyBorder="1" applyAlignment="1">
      <alignment vertical="center"/>
    </xf>
    <xf numFmtId="1" fontId="7" fillId="0" borderId="9" xfId="0" applyNumberFormat="1" applyFont="1" applyFill="1" applyBorder="1" applyAlignment="1">
      <alignment vertical="center"/>
    </xf>
    <xf numFmtId="1" fontId="7" fillId="4" borderId="318" xfId="0" applyNumberFormat="1" applyFont="1" applyFill="1" applyBorder="1" applyAlignment="1">
      <alignment vertical="center"/>
    </xf>
    <xf numFmtId="1" fontId="7" fillId="0" borderId="143" xfId="0" applyNumberFormat="1" applyFont="1" applyFill="1" applyBorder="1" applyAlignment="1">
      <alignment vertical="center"/>
    </xf>
    <xf numFmtId="1" fontId="7" fillId="0" borderId="144" xfId="0" applyNumberFormat="1" applyFont="1" applyFill="1" applyBorder="1" applyAlignment="1">
      <alignment vertical="center"/>
    </xf>
    <xf numFmtId="1" fontId="7" fillId="0" borderId="145" xfId="0" applyNumberFormat="1" applyFont="1" applyFill="1" applyBorder="1" applyAlignment="1">
      <alignment vertical="center"/>
    </xf>
    <xf numFmtId="0" fontId="7" fillId="0" borderId="128" xfId="0" applyFont="1" applyFill="1" applyBorder="1" applyAlignment="1">
      <alignment vertical="center"/>
    </xf>
    <xf numFmtId="38" fontId="14" fillId="0" borderId="348" xfId="2" applyFont="1" applyFill="1" applyBorder="1" applyAlignment="1">
      <alignment vertical="center"/>
    </xf>
    <xf numFmtId="0" fontId="7" fillId="0" borderId="21" xfId="0" applyFont="1" applyFill="1" applyBorder="1" applyAlignment="1">
      <alignment vertical="center"/>
    </xf>
    <xf numFmtId="0" fontId="7" fillId="0" borderId="149" xfId="0" applyFont="1" applyFill="1" applyBorder="1" applyAlignment="1">
      <alignment vertical="center"/>
    </xf>
    <xf numFmtId="0" fontId="7" fillId="4" borderId="322" xfId="0" applyFont="1" applyFill="1" applyBorder="1" applyAlignment="1">
      <alignment vertical="center"/>
    </xf>
    <xf numFmtId="1" fontId="7" fillId="0" borderId="50" xfId="0" applyNumberFormat="1" applyFont="1" applyFill="1" applyBorder="1" applyAlignment="1">
      <alignment vertical="center"/>
    </xf>
    <xf numFmtId="1" fontId="7" fillId="0" borderId="117" xfId="0" applyNumberFormat="1" applyFont="1" applyFill="1" applyBorder="1" applyAlignment="1">
      <alignment vertical="center"/>
    </xf>
    <xf numFmtId="1" fontId="7" fillId="0" borderId="153" xfId="0" applyNumberFormat="1" applyFont="1" applyFill="1" applyBorder="1" applyAlignment="1">
      <alignment vertical="center"/>
    </xf>
    <xf numFmtId="1" fontId="7" fillId="0" borderId="154" xfId="0" applyNumberFormat="1" applyFont="1" applyFill="1" applyBorder="1" applyAlignment="1">
      <alignment vertical="center"/>
    </xf>
    <xf numFmtId="1" fontId="7" fillId="4" borderId="319" xfId="0" applyNumberFormat="1" applyFont="1" applyFill="1" applyBorder="1" applyAlignment="1">
      <alignment vertical="center"/>
    </xf>
    <xf numFmtId="1" fontId="7" fillId="0" borderId="155" xfId="0" applyNumberFormat="1" applyFont="1" applyFill="1" applyBorder="1" applyAlignment="1">
      <alignment vertical="center"/>
    </xf>
    <xf numFmtId="1" fontId="7" fillId="0" borderId="156" xfId="0" applyNumberFormat="1" applyFont="1" applyFill="1" applyBorder="1" applyAlignment="1">
      <alignment vertical="center"/>
    </xf>
    <xf numFmtId="1" fontId="7" fillId="0" borderId="152" xfId="0" applyNumberFormat="1" applyFont="1" applyFill="1" applyBorder="1" applyAlignment="1">
      <alignment vertical="center"/>
    </xf>
    <xf numFmtId="0" fontId="7" fillId="0" borderId="25" xfId="0" applyFont="1" applyFill="1" applyBorder="1" applyAlignment="1">
      <alignment vertical="center"/>
    </xf>
    <xf numFmtId="0" fontId="7" fillId="0" borderId="12" xfId="0" applyFont="1" applyFill="1" applyBorder="1" applyAlignment="1">
      <alignment vertical="center"/>
    </xf>
    <xf numFmtId="0" fontId="7" fillId="0" borderId="117" xfId="0" applyFont="1" applyFill="1" applyBorder="1" applyAlignment="1">
      <alignment vertical="center"/>
    </xf>
    <xf numFmtId="0" fontId="7" fillId="4" borderId="157" xfId="0" applyFont="1" applyFill="1" applyBorder="1" applyAlignment="1">
      <alignment vertical="center"/>
    </xf>
    <xf numFmtId="0" fontId="7" fillId="0" borderId="115" xfId="0" applyFont="1" applyFill="1" applyBorder="1" applyAlignment="1">
      <alignment vertical="center"/>
    </xf>
    <xf numFmtId="1" fontId="7" fillId="0" borderId="130" xfId="0" applyNumberFormat="1" applyFont="1" applyFill="1" applyBorder="1" applyAlignment="1">
      <alignment vertical="center"/>
    </xf>
    <xf numFmtId="1" fontId="7" fillId="0" borderId="63" xfId="0" applyNumberFormat="1" applyFont="1" applyFill="1" applyBorder="1" applyAlignment="1">
      <alignment vertical="center"/>
    </xf>
    <xf numFmtId="1" fontId="7" fillId="0" borderId="132" xfId="0" applyNumberFormat="1" applyFont="1" applyFill="1" applyBorder="1" applyAlignment="1">
      <alignment vertical="center"/>
    </xf>
    <xf numFmtId="1" fontId="7" fillId="0" borderId="223" xfId="0" applyNumberFormat="1" applyFont="1" applyFill="1" applyBorder="1" applyAlignment="1">
      <alignment vertical="center"/>
    </xf>
    <xf numFmtId="1" fontId="7" fillId="0" borderId="224" xfId="0" applyNumberFormat="1" applyFont="1" applyFill="1" applyBorder="1" applyAlignment="1">
      <alignment vertical="center"/>
    </xf>
    <xf numFmtId="1" fontId="7" fillId="0" borderId="648" xfId="0" applyNumberFormat="1" applyFont="1" applyFill="1" applyBorder="1" applyAlignment="1">
      <alignment vertical="center"/>
    </xf>
    <xf numFmtId="1" fontId="7" fillId="0" borderId="651" xfId="0" applyNumberFormat="1" applyFont="1" applyFill="1" applyBorder="1" applyAlignment="1">
      <alignment vertical="center"/>
    </xf>
    <xf numFmtId="1" fontId="7" fillId="4" borderId="475" xfId="0" applyNumberFormat="1" applyFont="1" applyFill="1" applyBorder="1" applyAlignment="1">
      <alignment vertical="center"/>
    </xf>
    <xf numFmtId="1" fontId="7" fillId="0" borderId="225" xfId="0" applyNumberFormat="1" applyFont="1" applyFill="1" applyBorder="1" applyAlignment="1">
      <alignment vertical="center"/>
    </xf>
    <xf numFmtId="1" fontId="7" fillId="0" borderId="226" xfId="0" applyNumberFormat="1" applyFont="1" applyFill="1" applyBorder="1" applyAlignment="1">
      <alignment vertical="center"/>
    </xf>
    <xf numFmtId="1" fontId="7" fillId="0" borderId="215" xfId="0" applyNumberFormat="1" applyFont="1" applyFill="1" applyBorder="1" applyAlignment="1">
      <alignment vertical="center"/>
    </xf>
    <xf numFmtId="0" fontId="7" fillId="0" borderId="130" xfId="0" applyFont="1" applyFill="1" applyBorder="1" applyAlignment="1">
      <alignment horizontal="center" vertical="center"/>
    </xf>
    <xf numFmtId="0" fontId="7" fillId="0" borderId="130" xfId="0" applyFont="1" applyFill="1" applyBorder="1" applyAlignment="1">
      <alignment vertical="center"/>
    </xf>
    <xf numFmtId="0" fontId="7" fillId="0" borderId="61" xfId="0" applyFont="1" applyFill="1" applyBorder="1" applyAlignment="1">
      <alignment vertical="center"/>
    </xf>
    <xf numFmtId="0" fontId="7" fillId="0" borderId="132" xfId="0" applyFont="1" applyFill="1" applyBorder="1" applyAlignment="1">
      <alignment vertical="center"/>
    </xf>
    <xf numFmtId="0" fontId="7" fillId="4" borderId="215" xfId="0" applyFont="1" applyFill="1" applyBorder="1" applyAlignment="1">
      <alignment vertical="center"/>
    </xf>
    <xf numFmtId="1" fontId="7" fillId="0" borderId="56" xfId="0" applyNumberFormat="1" applyFont="1" applyFill="1" applyBorder="1" applyAlignment="1">
      <alignment vertical="center"/>
    </xf>
    <xf numFmtId="1" fontId="7" fillId="0" borderId="129" xfId="0" applyNumberFormat="1" applyFont="1" applyFill="1" applyBorder="1" applyAlignment="1">
      <alignment vertical="center"/>
    </xf>
    <xf numFmtId="1" fontId="7" fillId="0" borderId="219" xfId="0" applyNumberFormat="1" applyFont="1" applyFill="1" applyBorder="1" applyAlignment="1">
      <alignment vertical="center"/>
    </xf>
    <xf numFmtId="1" fontId="7" fillId="0" borderId="220" xfId="0" applyNumberFormat="1" applyFont="1" applyFill="1" applyBorder="1" applyAlignment="1">
      <alignment vertical="center"/>
    </xf>
    <xf numFmtId="1" fontId="7" fillId="0" borderId="500" xfId="0" applyNumberFormat="1" applyFont="1" applyFill="1" applyBorder="1" applyAlignment="1">
      <alignment vertical="center"/>
    </xf>
    <xf numFmtId="1" fontId="7" fillId="4" borderId="476" xfId="0" applyNumberFormat="1" applyFont="1" applyFill="1" applyBorder="1" applyAlignment="1">
      <alignment vertical="center"/>
    </xf>
    <xf numFmtId="1" fontId="7" fillId="0" borderId="221" xfId="0" applyNumberFormat="1" applyFont="1" applyFill="1" applyBorder="1" applyAlignment="1">
      <alignment vertical="center"/>
    </xf>
    <xf numFmtId="1" fontId="7" fillId="0" borderId="222" xfId="0" applyNumberFormat="1" applyFont="1" applyFill="1" applyBorder="1" applyAlignment="1">
      <alignment vertical="center"/>
    </xf>
    <xf numFmtId="1" fontId="7" fillId="0" borderId="216" xfId="0" applyNumberFormat="1" applyFont="1" applyFill="1" applyBorder="1" applyAlignment="1">
      <alignment vertical="center"/>
    </xf>
    <xf numFmtId="0" fontId="7" fillId="0" borderId="15" xfId="0" applyFont="1" applyFill="1" applyBorder="1" applyAlignment="1">
      <alignment vertical="center"/>
    </xf>
    <xf numFmtId="0" fontId="7" fillId="0" borderId="129" xfId="0" applyFont="1" applyFill="1" applyBorder="1" applyAlignment="1">
      <alignment vertical="center"/>
    </xf>
    <xf numFmtId="1" fontId="7" fillId="0" borderId="39" xfId="0" applyNumberFormat="1" applyFont="1" applyFill="1" applyBorder="1" applyAlignment="1">
      <alignment vertical="center"/>
    </xf>
    <xf numFmtId="1" fontId="7" fillId="0" borderId="126" xfId="0" applyNumberFormat="1" applyFont="1" applyFill="1" applyBorder="1" applyAlignment="1">
      <alignment vertical="center"/>
    </xf>
    <xf numFmtId="1" fontId="7" fillId="0" borderId="158" xfId="0" applyNumberFormat="1" applyFont="1" applyFill="1" applyBorder="1" applyAlignment="1">
      <alignment vertical="center"/>
    </xf>
    <xf numFmtId="1" fontId="7" fillId="0" borderId="159" xfId="0" applyNumberFormat="1" applyFont="1" applyFill="1" applyBorder="1" applyAlignment="1">
      <alignment vertical="center"/>
    </xf>
    <xf numFmtId="1" fontId="7" fillId="0" borderId="649" xfId="0" applyNumberFormat="1" applyFont="1" applyFill="1" applyBorder="1" applyAlignment="1">
      <alignment vertical="center"/>
    </xf>
    <xf numFmtId="1" fontId="7" fillId="0" borderId="652" xfId="0" applyNumberFormat="1" applyFont="1" applyFill="1" applyBorder="1" applyAlignment="1">
      <alignment vertical="center"/>
    </xf>
    <xf numFmtId="1" fontId="7" fillId="0" borderId="161" xfId="0" applyNumberFormat="1" applyFont="1" applyFill="1" applyBorder="1" applyAlignment="1">
      <alignment vertical="center"/>
    </xf>
    <xf numFmtId="1" fontId="7" fillId="0" borderId="162" xfId="0" applyNumberFormat="1" applyFont="1" applyFill="1" applyBorder="1" applyAlignment="1">
      <alignment vertical="center"/>
    </xf>
    <xf numFmtId="1" fontId="7" fillId="0" borderId="157" xfId="0" applyNumberFormat="1" applyFont="1" applyFill="1" applyBorder="1" applyAlignment="1">
      <alignment vertical="center"/>
    </xf>
    <xf numFmtId="0" fontId="7" fillId="0" borderId="124" xfId="0" applyFont="1" applyFill="1" applyBorder="1" applyAlignment="1">
      <alignment vertical="center"/>
    </xf>
    <xf numFmtId="0" fontId="7" fillId="0" borderId="13" xfId="0" applyFont="1" applyFill="1" applyBorder="1" applyAlignment="1">
      <alignment vertical="center"/>
    </xf>
    <xf numFmtId="0" fontId="7" fillId="0" borderId="126" xfId="0" applyFont="1" applyFill="1" applyBorder="1" applyAlignment="1">
      <alignment vertical="center"/>
    </xf>
    <xf numFmtId="0" fontId="7" fillId="0" borderId="321" xfId="0" applyFont="1" applyFill="1" applyBorder="1" applyAlignment="1">
      <alignment vertical="center"/>
    </xf>
    <xf numFmtId="0" fontId="7" fillId="0" borderId="159" xfId="0" applyFont="1" applyFill="1" applyBorder="1" applyAlignment="1">
      <alignment vertical="center"/>
    </xf>
    <xf numFmtId="0" fontId="7" fillId="0" borderId="5" xfId="0" applyFont="1" applyFill="1" applyBorder="1" applyAlignment="1">
      <alignment horizontal="center" vertical="center"/>
    </xf>
    <xf numFmtId="1" fontId="7" fillId="0" borderId="5" xfId="0" applyNumberFormat="1" applyFont="1" applyFill="1" applyBorder="1" applyAlignment="1">
      <alignment vertical="center"/>
    </xf>
    <xf numFmtId="1" fontId="7" fillId="0" borderId="25" xfId="0" applyNumberFormat="1" applyFont="1" applyFill="1" applyBorder="1" applyAlignment="1">
      <alignment vertical="center"/>
    </xf>
    <xf numFmtId="1" fontId="7" fillId="0" borderId="85" xfId="0" applyNumberFormat="1" applyFont="1" applyFill="1" applyBorder="1" applyAlignment="1">
      <alignment vertical="center"/>
    </xf>
    <xf numFmtId="1" fontId="7" fillId="0" borderId="163" xfId="0" applyNumberFormat="1" applyFont="1" applyFill="1" applyBorder="1" applyAlignment="1">
      <alignment vertical="center"/>
    </xf>
    <xf numFmtId="1" fontId="7" fillId="0" borderId="68" xfId="0" applyNumberFormat="1" applyFont="1" applyFill="1" applyBorder="1" applyAlignment="1">
      <alignment vertical="center"/>
    </xf>
    <xf numFmtId="1" fontId="7" fillId="0" borderId="146" xfId="0" applyNumberFormat="1" applyFont="1" applyFill="1" applyBorder="1" applyAlignment="1">
      <alignment vertical="center"/>
    </xf>
    <xf numFmtId="1" fontId="7" fillId="0" borderId="147" xfId="0" applyNumberFormat="1" applyFont="1" applyFill="1" applyBorder="1" applyAlignment="1">
      <alignment vertical="center"/>
    </xf>
    <xf numFmtId="1" fontId="7" fillId="0" borderId="148" xfId="0" applyNumberFormat="1" applyFont="1" applyFill="1" applyBorder="1" applyAlignment="1">
      <alignment vertical="center"/>
    </xf>
    <xf numFmtId="0" fontId="7" fillId="0" borderId="85" xfId="0" applyFont="1" applyFill="1" applyBorder="1" applyAlignment="1">
      <alignment vertical="center"/>
    </xf>
    <xf numFmtId="0" fontId="7" fillId="0" borderId="68" xfId="0" applyFont="1" applyFill="1" applyBorder="1" applyAlignment="1">
      <alignment vertical="center"/>
    </xf>
    <xf numFmtId="0" fontId="7" fillId="0" borderId="154" xfId="0" applyFont="1" applyFill="1" applyBorder="1" applyAlignment="1">
      <alignment vertical="center"/>
    </xf>
    <xf numFmtId="1" fontId="7" fillId="0" borderId="566" xfId="0" applyNumberFormat="1" applyFont="1" applyFill="1" applyBorder="1" applyAlignment="1">
      <alignment vertical="center"/>
    </xf>
    <xf numFmtId="1" fontId="7" fillId="0" borderId="567" xfId="0" applyNumberFormat="1" applyFont="1" applyFill="1" applyBorder="1" applyAlignment="1">
      <alignment vertical="center"/>
    </xf>
    <xf numFmtId="1" fontId="7" fillId="0" borderId="568" xfId="0" applyNumberFormat="1" applyFont="1" applyFill="1" applyBorder="1" applyAlignment="1">
      <alignment vertical="center"/>
    </xf>
    <xf numFmtId="1" fontId="7" fillId="0" borderId="569" xfId="0" applyNumberFormat="1" applyFont="1" applyFill="1" applyBorder="1" applyAlignment="1">
      <alignment vertical="center"/>
    </xf>
    <xf numFmtId="1" fontId="7" fillId="4" borderId="320" xfId="0" applyNumberFormat="1" applyFont="1" applyFill="1" applyBorder="1" applyAlignment="1">
      <alignment vertical="center"/>
    </xf>
    <xf numFmtId="0" fontId="7" fillId="0" borderId="224" xfId="0" applyFont="1" applyFill="1" applyBorder="1" applyAlignment="1">
      <alignment vertical="center"/>
    </xf>
    <xf numFmtId="0" fontId="7" fillId="4" borderId="152" xfId="0" applyFont="1" applyFill="1" applyBorder="1" applyAlignment="1">
      <alignment vertical="center"/>
    </xf>
    <xf numFmtId="1" fontId="7" fillId="4" borderId="33" xfId="0" applyNumberFormat="1" applyFont="1" applyFill="1" applyBorder="1" applyAlignment="1">
      <alignment vertical="center"/>
    </xf>
    <xf numFmtId="1" fontId="7" fillId="4" borderId="474" xfId="0" applyNumberFormat="1" applyFont="1" applyFill="1" applyBorder="1" applyAlignment="1">
      <alignment vertical="center"/>
    </xf>
    <xf numFmtId="1" fontId="7" fillId="4" borderId="371" xfId="0" applyNumberFormat="1" applyFont="1" applyFill="1" applyBorder="1" applyAlignment="1">
      <alignment vertical="center"/>
    </xf>
    <xf numFmtId="1" fontId="7" fillId="4" borderId="570" xfId="0" applyNumberFormat="1" applyFont="1" applyFill="1" applyBorder="1" applyAlignment="1">
      <alignment vertical="center"/>
    </xf>
    <xf numFmtId="1" fontId="7" fillId="4" borderId="571" xfId="0" applyNumberFormat="1" applyFont="1" applyFill="1" applyBorder="1" applyAlignment="1">
      <alignment vertical="center"/>
    </xf>
    <xf numFmtId="1" fontId="7" fillId="4" borderId="565" xfId="0" applyNumberFormat="1" applyFont="1" applyFill="1" applyBorder="1" applyAlignment="1">
      <alignment vertical="center"/>
    </xf>
    <xf numFmtId="0" fontId="7" fillId="4" borderId="57" xfId="0" applyFont="1" applyFill="1" applyBorder="1" applyAlignment="1">
      <alignment vertical="center"/>
    </xf>
    <xf numFmtId="38" fontId="7" fillId="4" borderId="257" xfId="0" applyNumberFormat="1" applyFont="1" applyFill="1" applyBorder="1" applyAlignment="1">
      <alignment vertical="center"/>
    </xf>
    <xf numFmtId="0" fontId="7" fillId="4" borderId="266" xfId="0" applyFont="1" applyFill="1" applyBorder="1" applyAlignment="1">
      <alignment vertical="center"/>
    </xf>
    <xf numFmtId="0" fontId="7" fillId="4" borderId="323" xfId="0" applyFont="1" applyFill="1" applyBorder="1" applyAlignment="1">
      <alignment vertical="center"/>
    </xf>
    <xf numFmtId="0" fontId="38" fillId="0" borderId="18" xfId="0" applyFont="1" applyFill="1" applyBorder="1" applyAlignment="1" applyProtection="1">
      <alignment vertical="center"/>
      <protection locked="0"/>
    </xf>
    <xf numFmtId="0" fontId="7" fillId="0" borderId="18" xfId="0" applyFont="1" applyFill="1" applyBorder="1" applyAlignment="1" applyProtection="1">
      <alignment vertical="center"/>
      <protection locked="0"/>
    </xf>
    <xf numFmtId="0" fontId="38" fillId="0" borderId="0" xfId="0" applyFont="1" applyFill="1" applyBorder="1" applyAlignment="1">
      <alignment horizontal="left" vertical="center"/>
    </xf>
    <xf numFmtId="0" fontId="37" fillId="0" borderId="0" xfId="0" applyFont="1" applyFill="1" applyAlignment="1">
      <alignment vertical="center"/>
    </xf>
    <xf numFmtId="38" fontId="18" fillId="0" borderId="0" xfId="2" applyFont="1" applyFill="1" applyAlignment="1">
      <alignment vertical="center"/>
    </xf>
    <xf numFmtId="38" fontId="2" fillId="0" borderId="0" xfId="2" applyFont="1" applyFill="1" applyAlignment="1">
      <alignment vertical="center"/>
    </xf>
    <xf numFmtId="0" fontId="2" fillId="0" borderId="74" xfId="0" applyFont="1" applyFill="1" applyBorder="1" applyAlignment="1">
      <alignment horizontal="left" vertical="center"/>
    </xf>
    <xf numFmtId="0" fontId="2" fillId="0" borderId="2" xfId="0" applyFont="1" applyFill="1" applyBorder="1" applyAlignment="1">
      <alignment horizontal="right" vertical="center"/>
    </xf>
    <xf numFmtId="38" fontId="4" fillId="0" borderId="0" xfId="2" applyFont="1" applyFill="1" applyBorder="1" applyAlignment="1">
      <alignment horizontal="right" vertical="center"/>
    </xf>
    <xf numFmtId="38" fontId="2" fillId="0" borderId="0" xfId="2" applyFont="1" applyFill="1" applyAlignment="1">
      <alignment vertical="center" shrinkToFit="1"/>
    </xf>
    <xf numFmtId="38" fontId="2" fillId="0" borderId="506" xfId="2" applyFont="1" applyFill="1" applyBorder="1" applyAlignment="1">
      <alignment vertical="center"/>
    </xf>
    <xf numFmtId="38" fontId="2" fillId="0" borderId="457" xfId="2" applyFont="1" applyFill="1" applyBorder="1" applyAlignment="1">
      <alignment vertical="center"/>
    </xf>
    <xf numFmtId="38" fontId="2" fillId="0" borderId="463" xfId="2" applyFont="1" applyFill="1" applyBorder="1" applyAlignment="1">
      <alignment vertical="center"/>
    </xf>
    <xf numFmtId="38" fontId="2" fillId="0" borderId="510" xfId="2" applyFont="1" applyFill="1" applyBorder="1" applyAlignment="1">
      <alignment vertical="center"/>
    </xf>
    <xf numFmtId="38" fontId="2" fillId="0" borderId="437" xfId="2" applyFont="1" applyFill="1" applyBorder="1" applyAlignment="1">
      <alignment vertical="center"/>
    </xf>
    <xf numFmtId="38" fontId="2" fillId="0" borderId="439" xfId="2" applyFont="1" applyFill="1" applyBorder="1" applyAlignment="1">
      <alignment vertical="center"/>
    </xf>
    <xf numFmtId="38" fontId="2" fillId="4" borderId="527" xfId="2" applyFont="1" applyFill="1" applyBorder="1" applyAlignment="1">
      <alignment vertical="center"/>
    </xf>
    <xf numFmtId="38" fontId="2" fillId="4" borderId="510" xfId="2" applyFont="1" applyFill="1" applyBorder="1" applyAlignment="1">
      <alignment vertical="center"/>
    </xf>
    <xf numFmtId="38" fontId="2" fillId="0" borderId="518" xfId="2" applyFont="1" applyFill="1" applyBorder="1" applyAlignment="1">
      <alignment vertical="center"/>
    </xf>
    <xf numFmtId="38" fontId="2" fillId="0" borderId="448" xfId="2" applyFont="1" applyFill="1" applyBorder="1" applyAlignment="1">
      <alignment vertical="center"/>
    </xf>
    <xf numFmtId="38" fontId="2" fillId="0" borderId="455" xfId="2" applyFont="1" applyFill="1" applyBorder="1" applyAlignment="1">
      <alignment vertical="center"/>
    </xf>
    <xf numFmtId="38" fontId="2" fillId="0" borderId="515" xfId="2" applyFont="1" applyFill="1" applyBorder="1" applyAlignment="1">
      <alignment vertical="center"/>
    </xf>
    <xf numFmtId="38" fontId="2" fillId="0" borderId="433" xfId="2" applyFont="1" applyFill="1" applyBorder="1" applyAlignment="1">
      <alignment vertical="center"/>
    </xf>
    <xf numFmtId="38" fontId="2" fillId="0" borderId="440" xfId="2" applyFont="1" applyFill="1" applyBorder="1" applyAlignment="1">
      <alignment vertical="center"/>
    </xf>
    <xf numFmtId="38" fontId="2" fillId="4" borderId="433" xfId="2" applyFont="1" applyFill="1" applyBorder="1" applyAlignment="1">
      <alignment vertical="center"/>
    </xf>
    <xf numFmtId="38" fontId="2" fillId="0" borderId="519" xfId="2" applyFont="1" applyFill="1" applyBorder="1" applyAlignment="1">
      <alignment vertical="center"/>
    </xf>
    <xf numFmtId="38" fontId="2" fillId="0" borderId="507" xfId="2" applyFont="1" applyFill="1" applyBorder="1" applyAlignment="1">
      <alignment vertical="center"/>
    </xf>
    <xf numFmtId="38" fontId="2" fillId="0" borderId="517" xfId="2" applyFont="1" applyFill="1" applyBorder="1" applyAlignment="1">
      <alignment vertical="center"/>
    </xf>
    <xf numFmtId="38" fontId="2" fillId="0" borderId="449" xfId="2" applyFont="1" applyFill="1" applyBorder="1" applyAlignment="1">
      <alignment vertical="center"/>
    </xf>
    <xf numFmtId="38" fontId="2" fillId="0" borderId="456" xfId="2" applyFont="1" applyFill="1" applyBorder="1" applyAlignment="1">
      <alignment vertical="center"/>
    </xf>
    <xf numFmtId="38" fontId="2" fillId="0" borderId="516" xfId="2" applyFont="1" applyFill="1" applyBorder="1" applyAlignment="1">
      <alignment vertical="center"/>
    </xf>
    <xf numFmtId="38" fontId="2" fillId="0" borderId="434" xfId="2" applyFont="1" applyFill="1" applyBorder="1" applyAlignment="1">
      <alignment vertical="center"/>
    </xf>
    <xf numFmtId="38" fontId="2" fillId="0" borderId="441" xfId="2" applyFont="1" applyFill="1" applyBorder="1" applyAlignment="1">
      <alignment vertical="center"/>
    </xf>
    <xf numFmtId="38" fontId="2" fillId="4" borderId="434" xfId="2" applyFont="1" applyFill="1" applyBorder="1" applyAlignment="1">
      <alignment vertical="center"/>
    </xf>
    <xf numFmtId="38" fontId="2" fillId="0" borderId="520" xfId="2" applyFont="1" applyFill="1" applyBorder="1" applyAlignment="1">
      <alignment vertical="center"/>
    </xf>
    <xf numFmtId="38" fontId="0" fillId="0" borderId="33" xfId="2" applyFont="1" applyFill="1" applyBorder="1" applyAlignment="1">
      <alignment horizontal="center" vertical="center"/>
    </xf>
    <xf numFmtId="38" fontId="2" fillId="0" borderId="26" xfId="2" applyFont="1" applyFill="1" applyBorder="1" applyAlignment="1">
      <alignment vertical="center"/>
    </xf>
    <xf numFmtId="38" fontId="2" fillId="0" borderId="464" xfId="2" applyFont="1" applyFill="1" applyBorder="1" applyAlignment="1">
      <alignment vertical="center"/>
    </xf>
    <xf numFmtId="38" fontId="2" fillId="4" borderId="512" xfId="2" applyFont="1" applyFill="1" applyBorder="1" applyAlignment="1">
      <alignment vertical="center"/>
    </xf>
    <xf numFmtId="38" fontId="2" fillId="4" borderId="453" xfId="2" applyFont="1" applyFill="1" applyBorder="1" applyAlignment="1">
      <alignment vertical="center"/>
    </xf>
    <xf numFmtId="38" fontId="2" fillId="4" borderId="454" xfId="2" applyFont="1" applyFill="1" applyBorder="1" applyAlignment="1">
      <alignment vertical="center"/>
    </xf>
    <xf numFmtId="38" fontId="2" fillId="4" borderId="458" xfId="2" applyFont="1" applyFill="1" applyBorder="1" applyAlignment="1">
      <alignment vertical="center"/>
    </xf>
    <xf numFmtId="38" fontId="2" fillId="4" borderId="436" xfId="2" applyFont="1" applyFill="1" applyBorder="1" applyAlignment="1">
      <alignment vertical="center"/>
    </xf>
    <xf numFmtId="38" fontId="2" fillId="4" borderId="464" xfId="2" applyFont="1" applyFill="1" applyBorder="1" applyAlignment="1">
      <alignment vertical="center"/>
    </xf>
    <xf numFmtId="38" fontId="2" fillId="0" borderId="109" xfId="2" applyFont="1" applyFill="1" applyBorder="1" applyAlignment="1">
      <alignment vertical="center"/>
    </xf>
    <xf numFmtId="38" fontId="26" fillId="0" borderId="0" xfId="2" applyFont="1" applyFill="1" applyBorder="1" applyAlignment="1">
      <alignment vertical="center" wrapText="1" shrinkToFit="1"/>
    </xf>
    <xf numFmtId="38" fontId="2" fillId="4" borderId="33" xfId="2" applyFont="1" applyFill="1" applyBorder="1" applyAlignment="1">
      <alignment vertical="center"/>
    </xf>
    <xf numFmtId="40" fontId="2" fillId="0" borderId="0" xfId="2" applyNumberFormat="1" applyFont="1" applyFill="1" applyBorder="1" applyAlignment="1">
      <alignment vertical="center"/>
    </xf>
    <xf numFmtId="0" fontId="0" fillId="0" borderId="385" xfId="0" applyFill="1" applyBorder="1" applyAlignment="1">
      <alignment vertical="center"/>
    </xf>
    <xf numFmtId="0" fontId="4" fillId="0" borderId="0" xfId="0" applyFont="1" applyFill="1" applyBorder="1" applyAlignment="1">
      <alignment horizontal="center" vertical="center" shrinkToFit="1"/>
    </xf>
    <xf numFmtId="0" fontId="4" fillId="0" borderId="0" xfId="0" applyFont="1" applyFill="1" applyBorder="1" applyAlignment="1">
      <alignment vertical="center"/>
    </xf>
    <xf numFmtId="0" fontId="44" fillId="0" borderId="124" xfId="0" applyFont="1" applyFill="1" applyBorder="1" applyAlignment="1">
      <alignment horizontal="center" vertical="center" wrapText="1"/>
    </xf>
    <xf numFmtId="0" fontId="33" fillId="0" borderId="63" xfId="0" applyFont="1" applyFill="1" applyBorder="1" applyAlignment="1">
      <alignment vertical="center" wrapText="1"/>
    </xf>
    <xf numFmtId="0" fontId="33" fillId="0" borderId="61" xfId="0" applyFont="1" applyFill="1" applyBorder="1" applyAlignment="1">
      <alignment vertical="center" wrapText="1"/>
    </xf>
    <xf numFmtId="38" fontId="14" fillId="0" borderId="419" xfId="2" applyFont="1" applyFill="1" applyBorder="1" applyAlignment="1">
      <alignment vertical="center"/>
    </xf>
    <xf numFmtId="38" fontId="7" fillId="0" borderId="409" xfId="0" applyNumberFormat="1" applyFont="1" applyFill="1" applyBorder="1" applyAlignment="1">
      <alignment vertical="center"/>
    </xf>
    <xf numFmtId="0" fontId="7" fillId="0" borderId="44" xfId="0" applyFont="1" applyFill="1" applyBorder="1" applyAlignment="1">
      <alignment vertical="center"/>
    </xf>
    <xf numFmtId="38" fontId="7" fillId="0" borderId="13" xfId="0" applyNumberFormat="1" applyFont="1" applyFill="1" applyBorder="1" applyAlignment="1">
      <alignment vertical="center"/>
    </xf>
    <xf numFmtId="0" fontId="7" fillId="0" borderId="38" xfId="0" applyFont="1" applyFill="1" applyBorder="1" applyAlignment="1">
      <alignment vertical="center"/>
    </xf>
    <xf numFmtId="0" fontId="7" fillId="0" borderId="8" xfId="0" applyFont="1" applyFill="1" applyBorder="1" applyAlignment="1">
      <alignment vertical="center"/>
    </xf>
    <xf numFmtId="38" fontId="7" fillId="0" borderId="12" xfId="0" applyNumberFormat="1" applyFont="1" applyFill="1" applyBorder="1" applyAlignment="1">
      <alignment vertical="center"/>
    </xf>
    <xf numFmtId="0" fontId="7" fillId="0" borderId="133" xfId="0" applyFont="1" applyFill="1" applyBorder="1" applyAlignment="1">
      <alignment vertical="center"/>
    </xf>
    <xf numFmtId="0" fontId="7" fillId="0" borderId="142" xfId="0" applyFont="1" applyFill="1" applyBorder="1" applyAlignment="1">
      <alignment vertical="center"/>
    </xf>
    <xf numFmtId="38" fontId="7" fillId="0" borderId="499" xfId="0" applyNumberFormat="1" applyFont="1" applyFill="1" applyBorder="1" applyAlignment="1">
      <alignment vertical="center"/>
    </xf>
    <xf numFmtId="38" fontId="7" fillId="0" borderId="61" xfId="0" applyNumberFormat="1" applyFont="1" applyFill="1" applyBorder="1" applyAlignment="1">
      <alignment vertical="center"/>
    </xf>
    <xf numFmtId="38" fontId="7" fillId="0" borderId="142" xfId="0" applyNumberFormat="1" applyFont="1" applyFill="1" applyBorder="1" applyAlignment="1">
      <alignment vertical="center"/>
    </xf>
    <xf numFmtId="38" fontId="7" fillId="0" borderId="326" xfId="0" applyNumberFormat="1" applyFont="1" applyFill="1" applyBorder="1" applyAlignment="1">
      <alignment vertical="center"/>
    </xf>
    <xf numFmtId="186" fontId="7" fillId="4" borderId="313" xfId="0" applyNumberFormat="1" applyFont="1" applyFill="1" applyBorder="1" applyAlignment="1">
      <alignment vertical="center"/>
    </xf>
    <xf numFmtId="186" fontId="7" fillId="4" borderId="314" xfId="0" applyNumberFormat="1" applyFont="1" applyFill="1" applyBorder="1" applyAlignment="1">
      <alignment vertical="center"/>
    </xf>
    <xf numFmtId="38" fontId="2" fillId="0" borderId="506" xfId="2" applyNumberFormat="1" applyFont="1" applyFill="1" applyBorder="1" applyAlignment="1">
      <alignment vertical="center"/>
    </xf>
    <xf numFmtId="38" fontId="2" fillId="0" borderId="437" xfId="2" applyNumberFormat="1" applyFont="1" applyFill="1" applyBorder="1" applyAlignment="1">
      <alignment vertical="center"/>
    </xf>
    <xf numFmtId="38" fontId="2" fillId="4" borderId="508" xfId="2" applyNumberFormat="1" applyFont="1" applyFill="1" applyBorder="1" applyAlignment="1">
      <alignment vertical="center"/>
    </xf>
    <xf numFmtId="38" fontId="2" fillId="0" borderId="450" xfId="2" applyNumberFormat="1" applyFont="1" applyFill="1" applyBorder="1" applyAlignment="1">
      <alignment vertical="center"/>
    </xf>
    <xf numFmtId="38" fontId="2" fillId="0" borderId="510" xfId="2" applyNumberFormat="1" applyFont="1" applyFill="1" applyBorder="1" applyAlignment="1">
      <alignment vertical="center"/>
    </xf>
    <xf numFmtId="38" fontId="2" fillId="4" borderId="468" xfId="2" applyNumberFormat="1" applyFont="1" applyFill="1" applyBorder="1" applyAlignment="1">
      <alignment vertical="center"/>
    </xf>
    <xf numFmtId="38" fontId="2" fillId="4" borderId="361" xfId="2" applyNumberFormat="1" applyFont="1" applyFill="1" applyBorder="1" applyAlignment="1">
      <alignment vertical="center"/>
    </xf>
    <xf numFmtId="38" fontId="2" fillId="0" borderId="141" xfId="2" applyNumberFormat="1" applyFont="1" applyFill="1" applyBorder="1" applyAlignment="1">
      <alignment vertical="center"/>
    </xf>
    <xf numFmtId="38" fontId="2" fillId="0" borderId="89" xfId="2" applyNumberFormat="1" applyFont="1" applyFill="1" applyBorder="1" applyAlignment="1">
      <alignment vertical="center"/>
    </xf>
    <xf numFmtId="38" fontId="2" fillId="4" borderId="168" xfId="2" applyNumberFormat="1" applyFont="1" applyFill="1" applyBorder="1" applyAlignment="1">
      <alignment vertical="center"/>
    </xf>
    <xf numFmtId="38" fontId="2" fillId="0" borderId="139" xfId="2" applyNumberFormat="1" applyFont="1" applyFill="1" applyBorder="1" applyAlignment="1">
      <alignment vertical="center"/>
    </xf>
    <xf numFmtId="38" fontId="2" fillId="4" borderId="169" xfId="2" applyNumberFormat="1" applyFont="1" applyFill="1" applyBorder="1" applyAlignment="1">
      <alignment vertical="center"/>
    </xf>
    <xf numFmtId="38" fontId="2" fillId="0" borderId="167" xfId="2" applyNumberFormat="1" applyFont="1" applyFill="1" applyBorder="1" applyAlignment="1">
      <alignment vertical="center"/>
    </xf>
    <xf numFmtId="38" fontId="2" fillId="4" borderId="166" xfId="2" applyNumberFormat="1" applyFont="1" applyFill="1" applyBorder="1" applyAlignment="1">
      <alignment vertical="center"/>
    </xf>
    <xf numFmtId="38" fontId="2" fillId="0" borderId="166" xfId="2" applyFont="1" applyFill="1" applyBorder="1" applyAlignment="1">
      <alignment vertical="center"/>
    </xf>
    <xf numFmtId="38" fontId="2" fillId="0" borderId="448" xfId="2" applyNumberFormat="1" applyFont="1" applyFill="1" applyBorder="1" applyAlignment="1">
      <alignment vertical="center"/>
    </xf>
    <xf numFmtId="38" fontId="2" fillId="0" borderId="433" xfId="2" applyNumberFormat="1" applyFont="1" applyFill="1" applyBorder="1" applyAlignment="1">
      <alignment vertical="center"/>
    </xf>
    <xf numFmtId="38" fontId="2" fillId="4" borderId="559" xfId="2" applyNumberFormat="1" applyFont="1" applyFill="1" applyBorder="1" applyAlignment="1">
      <alignment vertical="center"/>
    </xf>
    <xf numFmtId="38" fontId="2" fillId="4" borderId="519" xfId="2" applyNumberFormat="1" applyFont="1" applyFill="1" applyBorder="1" applyAlignment="1">
      <alignment vertical="center"/>
    </xf>
    <xf numFmtId="38" fontId="2" fillId="4" borderId="509" xfId="2" applyNumberFormat="1" applyFont="1" applyFill="1" applyBorder="1" applyAlignment="1">
      <alignment vertical="center"/>
    </xf>
    <xf numFmtId="38" fontId="2" fillId="0" borderId="77" xfId="2" applyNumberFormat="1" applyFont="1" applyFill="1" applyBorder="1" applyAlignment="1">
      <alignment vertical="center"/>
    </xf>
    <xf numFmtId="38" fontId="2" fillId="0" borderId="80" xfId="2" applyNumberFormat="1" applyFont="1" applyFill="1" applyBorder="1" applyAlignment="1">
      <alignment vertical="center"/>
    </xf>
    <xf numFmtId="38" fontId="2" fillId="0" borderId="75" xfId="2" applyNumberFormat="1" applyFont="1" applyFill="1" applyBorder="1" applyAlignment="1">
      <alignment vertical="center"/>
    </xf>
    <xf numFmtId="38" fontId="2" fillId="0" borderId="552" xfId="2" applyNumberFormat="1" applyFont="1" applyFill="1" applyBorder="1" applyAlignment="1">
      <alignment vertical="center"/>
    </xf>
    <xf numFmtId="38" fontId="2" fillId="0" borderId="533" xfId="2" applyNumberFormat="1" applyFont="1" applyFill="1" applyBorder="1" applyAlignment="1">
      <alignment vertical="center"/>
    </xf>
    <xf numFmtId="38" fontId="2" fillId="0" borderId="171" xfId="2" applyNumberFormat="1" applyFont="1" applyFill="1" applyBorder="1" applyAlignment="1">
      <alignment vertical="center"/>
    </xf>
    <xf numFmtId="38" fontId="2" fillId="0" borderId="170" xfId="2" applyFont="1" applyFill="1" applyBorder="1" applyAlignment="1">
      <alignment vertical="center"/>
    </xf>
    <xf numFmtId="38" fontId="2" fillId="0" borderId="507" xfId="2" applyNumberFormat="1" applyFont="1" applyFill="1" applyBorder="1" applyAlignment="1">
      <alignment vertical="center"/>
    </xf>
    <xf numFmtId="38" fontId="0" fillId="0" borderId="170" xfId="2" applyFont="1" applyFill="1" applyBorder="1" applyAlignment="1">
      <alignment vertical="center"/>
    </xf>
    <xf numFmtId="38" fontId="2" fillId="0" borderId="172" xfId="2" applyFont="1" applyFill="1" applyBorder="1" applyAlignment="1">
      <alignment vertical="center"/>
    </xf>
    <xf numFmtId="38" fontId="2" fillId="0" borderId="449" xfId="2" applyNumberFormat="1" applyFont="1" applyFill="1" applyBorder="1" applyAlignment="1">
      <alignment vertical="center"/>
    </xf>
    <xf numFmtId="38" fontId="2" fillId="0" borderId="434" xfId="2" applyNumberFormat="1" applyFont="1" applyFill="1" applyBorder="1" applyAlignment="1">
      <alignment vertical="center"/>
    </xf>
    <xf numFmtId="38" fontId="2" fillId="4" borderId="558" xfId="2" applyNumberFormat="1" applyFont="1" applyFill="1" applyBorder="1" applyAlignment="1">
      <alignment vertical="center"/>
    </xf>
    <xf numFmtId="38" fontId="2" fillId="4" borderId="520" xfId="2" applyNumberFormat="1" applyFont="1" applyFill="1" applyBorder="1" applyAlignment="1">
      <alignment vertical="center"/>
    </xf>
    <xf numFmtId="38" fontId="2" fillId="4" borderId="530" xfId="2" applyNumberFormat="1" applyFont="1" applyFill="1" applyBorder="1" applyAlignment="1">
      <alignment vertical="center"/>
    </xf>
    <xf numFmtId="38" fontId="2" fillId="0" borderId="138" xfId="2" applyNumberFormat="1" applyFont="1" applyFill="1" applyBorder="1" applyAlignment="1">
      <alignment vertical="center"/>
    </xf>
    <xf numFmtId="38" fontId="2" fillId="0" borderId="84" xfId="2" applyNumberFormat="1" applyFont="1" applyFill="1" applyBorder="1" applyAlignment="1">
      <alignment vertical="center"/>
    </xf>
    <xf numFmtId="38" fontId="2" fillId="0" borderId="94" xfId="2" applyNumberFormat="1" applyFont="1" applyFill="1" applyBorder="1" applyAlignment="1">
      <alignment vertical="center"/>
    </xf>
    <xf numFmtId="38" fontId="2" fillId="0" borderId="551" xfId="2" applyNumberFormat="1" applyFont="1" applyFill="1" applyBorder="1" applyAlignment="1">
      <alignment vertical="center"/>
    </xf>
    <xf numFmtId="38" fontId="2" fillId="0" borderId="540" xfId="2" applyNumberFormat="1" applyFont="1" applyFill="1" applyBorder="1" applyAlignment="1">
      <alignment vertical="center"/>
    </xf>
    <xf numFmtId="38" fontId="2" fillId="0" borderId="173" xfId="2" applyNumberFormat="1" applyFont="1" applyFill="1" applyBorder="1" applyAlignment="1">
      <alignment vertical="center"/>
    </xf>
    <xf numFmtId="38" fontId="2" fillId="4" borderId="26" xfId="2" applyNumberFormat="1" applyFont="1" applyFill="1" applyBorder="1" applyAlignment="1">
      <alignment vertical="center"/>
    </xf>
    <xf numFmtId="38" fontId="2" fillId="4" borderId="452" xfId="2" applyNumberFormat="1" applyFont="1" applyFill="1" applyBorder="1" applyAlignment="1">
      <alignment vertical="center"/>
    </xf>
    <xf numFmtId="38" fontId="2" fillId="4" borderId="453" xfId="2" applyNumberFormat="1" applyFont="1" applyFill="1" applyBorder="1" applyAlignment="1">
      <alignment vertical="center"/>
    </xf>
    <xf numFmtId="38" fontId="2" fillId="4" borderId="461" xfId="2" applyNumberFormat="1" applyFont="1" applyFill="1" applyBorder="1" applyAlignment="1">
      <alignment vertical="center"/>
    </xf>
    <xf numFmtId="38" fontId="2" fillId="4" borderId="459" xfId="2" applyNumberFormat="1" applyFont="1" applyFill="1" applyBorder="1" applyAlignment="1">
      <alignment vertical="center"/>
    </xf>
    <xf numFmtId="38" fontId="2" fillId="4" borderId="436" xfId="2" applyNumberFormat="1" applyFont="1" applyFill="1" applyBorder="1" applyAlignment="1">
      <alignment vertical="center"/>
    </xf>
    <xf numFmtId="38" fontId="2" fillId="4" borderId="70" xfId="2" applyNumberFormat="1" applyFont="1" applyFill="1" applyBorder="1" applyAlignment="1">
      <alignment vertical="center"/>
    </xf>
    <xf numFmtId="38" fontId="2" fillId="4" borderId="29" xfId="2" applyNumberFormat="1" applyFont="1" applyFill="1" applyBorder="1" applyAlignment="1">
      <alignment vertical="center"/>
    </xf>
    <xf numFmtId="38" fontId="2" fillId="4" borderId="175" xfId="2" applyNumberFormat="1" applyFont="1" applyFill="1" applyBorder="1" applyAlignment="1">
      <alignment vertical="center"/>
    </xf>
    <xf numFmtId="38" fontId="2" fillId="4" borderId="31" xfId="2" applyNumberFormat="1" applyFont="1" applyFill="1" applyBorder="1" applyAlignment="1">
      <alignment vertical="center"/>
    </xf>
    <xf numFmtId="38" fontId="2" fillId="4" borderId="32" xfId="2" applyNumberFormat="1" applyFont="1" applyFill="1" applyBorder="1" applyAlignment="1">
      <alignment vertical="center"/>
    </xf>
    <xf numFmtId="38" fontId="2" fillId="4" borderId="402" xfId="2" applyNumberFormat="1" applyFont="1" applyFill="1" applyBorder="1" applyAlignment="1">
      <alignment vertical="center"/>
    </xf>
    <xf numFmtId="38" fontId="2" fillId="4" borderId="176" xfId="2" applyNumberFormat="1" applyFont="1" applyFill="1" applyBorder="1" applyAlignment="1">
      <alignment vertical="center"/>
    </xf>
    <xf numFmtId="38" fontId="2" fillId="4" borderId="403" xfId="2" applyNumberFormat="1" applyFont="1" applyFill="1" applyBorder="1" applyAlignment="1">
      <alignment vertical="center"/>
    </xf>
    <xf numFmtId="38" fontId="2" fillId="4" borderId="30" xfId="2" applyNumberFormat="1" applyFont="1" applyFill="1" applyBorder="1" applyAlignment="1">
      <alignment vertical="center"/>
    </xf>
    <xf numFmtId="38" fontId="2" fillId="0" borderId="33" xfId="2" applyFont="1" applyFill="1" applyBorder="1" applyAlignment="1">
      <alignment vertical="center"/>
    </xf>
    <xf numFmtId="40" fontId="2" fillId="0" borderId="450" xfId="2" applyNumberFormat="1" applyFont="1" applyFill="1" applyBorder="1" applyAlignment="1">
      <alignment vertical="center"/>
    </xf>
    <xf numFmtId="40" fontId="2" fillId="0" borderId="437" xfId="2" applyNumberFormat="1" applyFont="1" applyFill="1" applyBorder="1" applyAlignment="1">
      <alignment vertical="center"/>
    </xf>
    <xf numFmtId="40" fontId="2" fillId="2" borderId="508" xfId="2" applyNumberFormat="1" applyFont="1" applyFill="1" applyBorder="1" applyAlignment="1">
      <alignment vertical="center"/>
    </xf>
    <xf numFmtId="40" fontId="2" fillId="2" borderId="468" xfId="2" applyNumberFormat="1" applyFont="1" applyFill="1" applyBorder="1" applyAlignment="1">
      <alignment vertical="center"/>
    </xf>
    <xf numFmtId="40" fontId="2" fillId="2" borderId="24" xfId="2" applyNumberFormat="1" applyFont="1" applyFill="1" applyBorder="1" applyAlignment="1">
      <alignment vertical="center"/>
    </xf>
    <xf numFmtId="40" fontId="2" fillId="0" borderId="167" xfId="2" applyNumberFormat="1" applyFont="1" applyFill="1" applyBorder="1" applyAlignment="1">
      <alignment vertical="center"/>
    </xf>
    <xf numFmtId="40" fontId="2" fillId="0" borderId="89" xfId="2" applyNumberFormat="1" applyFont="1" applyFill="1" applyBorder="1" applyAlignment="1">
      <alignment vertical="center"/>
    </xf>
    <xf numFmtId="40" fontId="2" fillId="2" borderId="169" xfId="2" applyNumberFormat="1" applyFont="1" applyFill="1" applyBorder="1" applyAlignment="1">
      <alignment vertical="center"/>
    </xf>
    <xf numFmtId="40" fontId="2" fillId="0" borderId="139" xfId="2" applyNumberFormat="1" applyFont="1" applyFill="1" applyBorder="1" applyAlignment="1">
      <alignment vertical="center"/>
    </xf>
    <xf numFmtId="40" fontId="2" fillId="2" borderId="166" xfId="2" applyNumberFormat="1" applyFont="1" applyFill="1" applyBorder="1" applyAlignment="1">
      <alignment vertical="center"/>
    </xf>
    <xf numFmtId="40" fontId="2" fillId="0" borderId="448" xfId="2" applyNumberFormat="1" applyFont="1" applyFill="1" applyBorder="1" applyAlignment="1">
      <alignment vertical="center"/>
    </xf>
    <xf numFmtId="40" fontId="2" fillId="0" borderId="433" xfId="2" applyNumberFormat="1" applyFont="1" applyFill="1" applyBorder="1" applyAlignment="1">
      <alignment vertical="center"/>
    </xf>
    <xf numFmtId="40" fontId="2" fillId="2" borderId="519" xfId="2" applyNumberFormat="1" applyFont="1" applyFill="1" applyBorder="1" applyAlignment="1">
      <alignment vertical="center"/>
    </xf>
    <xf numFmtId="40" fontId="2" fillId="2" borderId="509" xfId="2" applyNumberFormat="1" applyFont="1" applyFill="1" applyBorder="1" applyAlignment="1">
      <alignment vertical="center"/>
    </xf>
    <xf numFmtId="40" fontId="2" fillId="0" borderId="171" xfId="2" applyNumberFormat="1" applyFont="1" applyFill="1" applyBorder="1" applyAlignment="1">
      <alignment vertical="center"/>
    </xf>
    <xf numFmtId="40" fontId="2" fillId="0" borderId="80" xfId="2" applyNumberFormat="1" applyFont="1" applyFill="1" applyBorder="1" applyAlignment="1">
      <alignment vertical="center"/>
    </xf>
    <xf numFmtId="40" fontId="2" fillId="0" borderId="533" xfId="2" applyNumberFormat="1" applyFont="1" applyFill="1" applyBorder="1" applyAlignment="1">
      <alignment vertical="center"/>
    </xf>
    <xf numFmtId="40" fontId="2" fillId="2" borderId="545" xfId="2" applyNumberFormat="1" applyFont="1" applyFill="1" applyBorder="1" applyAlignment="1">
      <alignment vertical="center"/>
    </xf>
    <xf numFmtId="40" fontId="0" fillId="4" borderId="474" xfId="2" applyNumberFormat="1" applyFont="1" applyFill="1" applyBorder="1" applyAlignment="1">
      <alignment vertical="center"/>
    </xf>
    <xf numFmtId="40" fontId="0" fillId="4" borderId="452" xfId="2" applyNumberFormat="1" applyFont="1" applyFill="1" applyBorder="1" applyAlignment="1">
      <alignment vertical="center"/>
    </xf>
    <xf numFmtId="40" fontId="0" fillId="4" borderId="542" xfId="2" applyNumberFormat="1" applyFont="1" applyFill="1" applyBorder="1" applyAlignment="1">
      <alignment vertical="center"/>
    </xf>
    <xf numFmtId="40" fontId="0" fillId="4" borderId="291" xfId="2" applyNumberFormat="1" applyFont="1" applyFill="1" applyBorder="1" applyAlignment="1">
      <alignment vertical="center"/>
    </xf>
    <xf numFmtId="40" fontId="0" fillId="4" borderId="453" xfId="2" applyNumberFormat="1" applyFont="1" applyFill="1" applyBorder="1" applyAlignment="1">
      <alignment vertical="center"/>
    </xf>
    <xf numFmtId="40" fontId="0" fillId="4" borderId="574" xfId="2" applyNumberFormat="1" applyFont="1" applyFill="1" applyBorder="1" applyAlignment="1">
      <alignment vertical="center"/>
    </xf>
    <xf numFmtId="40" fontId="0" fillId="4" borderId="576" xfId="2" applyNumberFormat="1" applyFont="1" applyFill="1" applyBorder="1" applyAlignment="1">
      <alignment vertical="center"/>
    </xf>
    <xf numFmtId="40" fontId="0" fillId="4" borderId="573" xfId="2" applyNumberFormat="1" applyFont="1" applyFill="1" applyBorder="1" applyAlignment="1">
      <alignment vertical="center"/>
    </xf>
    <xf numFmtId="0" fontId="0" fillId="0" borderId="0" xfId="0" applyAlignment="1">
      <alignment horizontal="left" vertical="center" wrapText="1"/>
    </xf>
    <xf numFmtId="0" fontId="0" fillId="0" borderId="0" xfId="0" applyFont="1" applyBorder="1" applyAlignment="1">
      <alignment vertical="center"/>
    </xf>
    <xf numFmtId="38" fontId="0" fillId="0" borderId="0" xfId="2" applyFont="1" applyFill="1" applyBorder="1" applyAlignment="1">
      <alignment horizontal="center" vertical="center"/>
    </xf>
    <xf numFmtId="0" fontId="0" fillId="0" borderId="0" xfId="0" applyFill="1" applyAlignment="1">
      <alignment horizontal="center" vertical="center"/>
    </xf>
    <xf numFmtId="38" fontId="2" fillId="0" borderId="86" xfId="2" applyNumberFormat="1" applyFont="1" applyFill="1" applyBorder="1" applyAlignment="1">
      <alignment vertical="center"/>
    </xf>
    <xf numFmtId="38" fontId="2" fillId="0" borderId="584" xfId="2" applyFont="1" applyFill="1" applyBorder="1" applyAlignment="1">
      <alignment vertical="center"/>
    </xf>
    <xf numFmtId="0" fontId="0" fillId="0" borderId="588" xfId="0" applyBorder="1" applyAlignment="1">
      <alignment vertical="center"/>
    </xf>
    <xf numFmtId="0" fontId="0" fillId="0" borderId="533" xfId="0" applyBorder="1" applyAlignment="1">
      <alignment vertical="center"/>
    </xf>
    <xf numFmtId="0" fontId="0" fillId="0" borderId="589" xfId="0" applyBorder="1" applyAlignment="1">
      <alignment vertical="center"/>
    </xf>
    <xf numFmtId="0" fontId="0" fillId="0" borderId="593" xfId="0" applyBorder="1" applyAlignment="1">
      <alignment vertical="center"/>
    </xf>
    <xf numFmtId="0" fontId="0" fillId="0" borderId="594" xfId="0" applyBorder="1" applyAlignment="1">
      <alignment vertical="center"/>
    </xf>
    <xf numFmtId="0" fontId="0" fillId="0" borderId="595" xfId="0" applyBorder="1" applyAlignment="1">
      <alignment vertical="center"/>
    </xf>
    <xf numFmtId="0" fontId="0" fillId="0" borderId="0" xfId="0" applyFont="1" applyBorder="1" applyAlignment="1">
      <alignment horizontal="center" vertical="center"/>
    </xf>
    <xf numFmtId="38" fontId="2" fillId="0" borderId="645" xfId="2" applyFont="1" applyFill="1" applyBorder="1" applyAlignment="1">
      <alignment vertical="center"/>
    </xf>
    <xf numFmtId="0" fontId="0" fillId="0" borderId="590" xfId="0" applyBorder="1" applyAlignment="1">
      <alignment vertical="center"/>
    </xf>
    <xf numFmtId="0" fontId="0" fillId="0" borderId="585" xfId="0" applyBorder="1" applyAlignment="1">
      <alignment vertical="center"/>
    </xf>
    <xf numFmtId="0" fontId="0" fillId="0" borderId="591" xfId="0" applyBorder="1" applyAlignment="1">
      <alignment vertical="center"/>
    </xf>
    <xf numFmtId="38" fontId="0" fillId="0" borderId="646" xfId="2" applyFont="1" applyFill="1" applyBorder="1" applyAlignment="1">
      <alignment vertical="center"/>
    </xf>
    <xf numFmtId="38" fontId="2" fillId="0" borderId="107" xfId="2" applyFont="1" applyFill="1" applyBorder="1" applyAlignment="1">
      <alignment vertical="center"/>
    </xf>
    <xf numFmtId="38" fontId="2" fillId="0" borderId="108" xfId="2" applyFont="1" applyFill="1" applyBorder="1" applyAlignment="1">
      <alignment vertical="center"/>
    </xf>
    <xf numFmtId="0" fontId="0" fillId="0" borderId="27" xfId="0" applyBorder="1" applyAlignment="1">
      <alignment vertical="center"/>
    </xf>
    <xf numFmtId="38" fontId="0" fillId="0" borderId="27" xfId="2" applyFont="1" applyFill="1" applyBorder="1" applyAlignment="1">
      <alignment horizontal="right" vertical="center"/>
    </xf>
    <xf numFmtId="38" fontId="2" fillId="0" borderId="27" xfId="2" applyFont="1" applyFill="1" applyBorder="1" applyAlignment="1">
      <alignment vertical="center"/>
    </xf>
    <xf numFmtId="38" fontId="32" fillId="0" borderId="0" xfId="2" applyFont="1" applyFill="1" applyAlignment="1">
      <alignment vertical="center"/>
    </xf>
    <xf numFmtId="38" fontId="26" fillId="0" borderId="640" xfId="2" applyFont="1" applyFill="1" applyBorder="1" applyAlignment="1">
      <alignment vertical="center"/>
    </xf>
    <xf numFmtId="40" fontId="2" fillId="0" borderId="641" xfId="2" applyNumberFormat="1" applyFont="1" applyFill="1" applyBorder="1" applyAlignment="1">
      <alignment vertical="center"/>
    </xf>
    <xf numFmtId="38" fontId="2" fillId="0" borderId="605" xfId="2" applyFont="1" applyFill="1" applyBorder="1" applyAlignment="1">
      <alignment vertical="center"/>
    </xf>
    <xf numFmtId="38" fontId="2" fillId="4" borderId="642" xfId="2" applyFont="1" applyFill="1" applyBorder="1" applyAlignment="1">
      <alignment vertical="center"/>
    </xf>
    <xf numFmtId="38" fontId="2" fillId="4" borderId="605" xfId="2" applyFont="1" applyFill="1" applyBorder="1" applyAlignment="1">
      <alignment vertical="center"/>
    </xf>
    <xf numFmtId="40" fontId="2" fillId="0" borderId="605" xfId="2" applyNumberFormat="1" applyFont="1" applyFill="1" applyBorder="1" applyAlignment="1">
      <alignment vertical="center"/>
    </xf>
    <xf numFmtId="38" fontId="2" fillId="0" borderId="642" xfId="2" applyFont="1" applyFill="1" applyBorder="1" applyAlignment="1">
      <alignment vertical="center"/>
    </xf>
    <xf numFmtId="38" fontId="2" fillId="0" borderId="640" xfId="2" applyFont="1" applyFill="1" applyBorder="1" applyAlignment="1">
      <alignment vertical="center"/>
    </xf>
    <xf numFmtId="38" fontId="2" fillId="0" borderId="641" xfId="2" applyFont="1" applyFill="1" applyBorder="1" applyAlignment="1">
      <alignment vertical="center"/>
    </xf>
    <xf numFmtId="38" fontId="2" fillId="0" borderId="643" xfId="2" applyFont="1" applyFill="1" applyBorder="1" applyAlignment="1">
      <alignment vertical="center"/>
    </xf>
    <xf numFmtId="38" fontId="0" fillId="0" borderId="0" xfId="0" applyNumberFormat="1" applyAlignment="1">
      <alignment vertical="center"/>
    </xf>
    <xf numFmtId="38" fontId="26" fillId="0" borderId="614" xfId="2" applyFont="1" applyFill="1" applyBorder="1" applyAlignment="1">
      <alignment vertical="center"/>
    </xf>
    <xf numFmtId="40" fontId="2" fillId="0" borderId="606" xfId="2" applyNumberFormat="1" applyFont="1" applyFill="1" applyBorder="1" applyAlignment="1">
      <alignment vertical="center"/>
    </xf>
    <xf numFmtId="38" fontId="2" fillId="0" borderId="602" xfId="2" applyFont="1" applyFill="1" applyBorder="1" applyAlignment="1">
      <alignment vertical="center"/>
    </xf>
    <xf numFmtId="38" fontId="2" fillId="4" borderId="607" xfId="2" applyFont="1" applyFill="1" applyBorder="1" applyAlignment="1">
      <alignment vertical="center"/>
    </xf>
    <xf numFmtId="38" fontId="2" fillId="4" borderId="602" xfId="2" applyFont="1" applyFill="1" applyBorder="1" applyAlignment="1">
      <alignment vertical="center"/>
    </xf>
    <xf numFmtId="40" fontId="2" fillId="0" borderId="602" xfId="2" applyNumberFormat="1" applyFont="1" applyFill="1" applyBorder="1" applyAlignment="1">
      <alignment vertical="center"/>
    </xf>
    <xf numFmtId="38" fontId="2" fillId="0" borderId="607" xfId="2" applyFont="1" applyFill="1" applyBorder="1" applyAlignment="1">
      <alignment vertical="center"/>
    </xf>
    <xf numFmtId="38" fontId="2" fillId="0" borderId="614" xfId="2" applyFont="1" applyFill="1" applyBorder="1" applyAlignment="1">
      <alignment vertical="center"/>
    </xf>
    <xf numFmtId="38" fontId="2" fillId="0" borderId="606" xfId="2" applyFont="1" applyFill="1" applyBorder="1" applyAlignment="1">
      <alignment vertical="center"/>
    </xf>
    <xf numFmtId="38" fontId="2" fillId="0" borderId="629" xfId="2" applyFont="1" applyFill="1" applyBorder="1" applyAlignment="1">
      <alignment vertical="center"/>
    </xf>
    <xf numFmtId="38" fontId="26" fillId="0" borderId="616" xfId="2" applyFont="1" applyFill="1" applyBorder="1" applyAlignment="1">
      <alignment vertical="center"/>
    </xf>
    <xf numFmtId="40" fontId="2" fillId="0" borderId="622" xfId="2" applyNumberFormat="1" applyFont="1" applyFill="1" applyBorder="1" applyAlignment="1">
      <alignment vertical="center"/>
    </xf>
    <xf numFmtId="38" fontId="2" fillId="0" borderId="604" xfId="2" applyFont="1" applyFill="1" applyBorder="1" applyAlignment="1">
      <alignment vertical="center"/>
    </xf>
    <xf numFmtId="38" fontId="2" fillId="4" borderId="619" xfId="2" applyFont="1" applyFill="1" applyBorder="1" applyAlignment="1">
      <alignment vertical="center"/>
    </xf>
    <xf numFmtId="38" fontId="2" fillId="4" borderId="604" xfId="2" applyFont="1" applyFill="1" applyBorder="1" applyAlignment="1">
      <alignment vertical="center"/>
    </xf>
    <xf numFmtId="40" fontId="2" fillId="0" borderId="604" xfId="2" applyNumberFormat="1" applyFont="1" applyFill="1" applyBorder="1" applyAlignment="1">
      <alignment vertical="center"/>
    </xf>
    <xf numFmtId="38" fontId="2" fillId="0" borderId="619" xfId="2" applyFont="1" applyFill="1" applyBorder="1" applyAlignment="1">
      <alignment vertical="center"/>
    </xf>
    <xf numFmtId="38" fontId="2" fillId="0" borderId="616" xfId="2" applyFont="1" applyFill="1" applyBorder="1" applyAlignment="1">
      <alignment vertical="center"/>
    </xf>
    <xf numFmtId="38" fontId="2" fillId="0" borderId="622" xfId="2" applyFont="1" applyFill="1" applyBorder="1" applyAlignment="1">
      <alignment vertical="center"/>
    </xf>
    <xf numFmtId="38" fontId="2" fillId="0" borderId="630" xfId="2" applyFont="1" applyFill="1" applyBorder="1" applyAlignment="1">
      <alignment vertical="center"/>
    </xf>
    <xf numFmtId="38" fontId="0" fillId="0" borderId="29" xfId="2" applyFont="1" applyFill="1" applyBorder="1" applyAlignment="1">
      <alignment horizontal="center" vertical="center"/>
    </xf>
    <xf numFmtId="38" fontId="2" fillId="0" borderId="623" xfId="2" applyFont="1" applyFill="1" applyBorder="1" applyAlignment="1">
      <alignment vertical="center"/>
    </xf>
    <xf numFmtId="38" fontId="2" fillId="0" borderId="617" xfId="2" applyFont="1" applyFill="1" applyBorder="1" applyAlignment="1">
      <alignment vertical="center"/>
    </xf>
    <xf numFmtId="38" fontId="2" fillId="0" borderId="618" xfId="2" applyFont="1" applyFill="1" applyBorder="1" applyAlignment="1">
      <alignment vertical="center"/>
    </xf>
    <xf numFmtId="38" fontId="2" fillId="0" borderId="29" xfId="2" applyFont="1" applyFill="1" applyBorder="1" applyAlignment="1">
      <alignment vertical="center"/>
    </xf>
    <xf numFmtId="38" fontId="0" fillId="0" borderId="0" xfId="0" applyNumberFormat="1" applyFill="1" applyAlignment="1">
      <alignment vertical="center"/>
    </xf>
    <xf numFmtId="182" fontId="15" fillId="0" borderId="0" xfId="2" applyNumberFormat="1" applyFont="1" applyFill="1" applyBorder="1" applyAlignment="1">
      <alignment horizontal="right" vertical="center"/>
    </xf>
    <xf numFmtId="0" fontId="32" fillId="0" borderId="0" xfId="0" applyFont="1" applyAlignment="1">
      <alignment vertical="center"/>
    </xf>
    <xf numFmtId="38" fontId="55" fillId="0" borderId="0" xfId="2" applyFont="1" applyFill="1" applyBorder="1" applyAlignment="1">
      <alignment vertical="center"/>
    </xf>
    <xf numFmtId="38" fontId="0" fillId="0" borderId="167" xfId="2" applyFont="1" applyFill="1" applyBorder="1" applyAlignment="1">
      <alignment vertical="center"/>
    </xf>
    <xf numFmtId="38" fontId="0" fillId="0" borderId="139" xfId="2" applyFont="1" applyFill="1" applyBorder="1" applyAlignment="1">
      <alignment vertical="center"/>
    </xf>
    <xf numFmtId="185" fontId="2" fillId="0" borderId="167" xfId="2" applyNumberFormat="1" applyFont="1" applyFill="1" applyBorder="1" applyAlignment="1">
      <alignment vertical="center"/>
    </xf>
    <xf numFmtId="0" fontId="0" fillId="0" borderId="586" xfId="0" applyBorder="1" applyAlignment="1">
      <alignment vertical="center"/>
    </xf>
    <xf numFmtId="38" fontId="2" fillId="0" borderId="586" xfId="2" applyFont="1" applyFill="1" applyBorder="1" applyAlignment="1">
      <alignment vertical="center"/>
    </xf>
    <xf numFmtId="38" fontId="0" fillId="0" borderId="586" xfId="2" applyFont="1" applyFill="1" applyBorder="1" applyAlignment="1">
      <alignment vertical="center"/>
    </xf>
    <xf numFmtId="185" fontId="2" fillId="0" borderId="169" xfId="2" applyNumberFormat="1" applyFont="1" applyFill="1" applyBorder="1" applyAlignment="1">
      <alignment vertical="center"/>
    </xf>
    <xf numFmtId="38" fontId="0" fillId="0" borderId="533" xfId="0" applyNumberFormat="1" applyBorder="1" applyAlignment="1">
      <alignment vertical="center"/>
    </xf>
    <xf numFmtId="38" fontId="2" fillId="0" borderId="588" xfId="2" applyFont="1" applyFill="1" applyBorder="1" applyAlignment="1">
      <alignment vertical="center"/>
    </xf>
    <xf numFmtId="38" fontId="2" fillId="0" borderId="552" xfId="2" applyFont="1" applyFill="1" applyBorder="1" applyAlignment="1">
      <alignment vertical="center"/>
    </xf>
    <xf numFmtId="185" fontId="2" fillId="0" borderId="588" xfId="2" applyNumberFormat="1" applyFont="1" applyFill="1" applyBorder="1" applyAlignment="1">
      <alignment vertical="center"/>
    </xf>
    <xf numFmtId="38" fontId="2" fillId="0" borderId="533" xfId="2" applyFont="1" applyFill="1" applyBorder="1" applyAlignment="1">
      <alignment vertical="center"/>
    </xf>
    <xf numFmtId="185" fontId="2" fillId="0" borderId="589" xfId="2" applyNumberFormat="1" applyFont="1" applyFill="1" applyBorder="1" applyAlignment="1">
      <alignment vertical="center"/>
    </xf>
    <xf numFmtId="185" fontId="2" fillId="0" borderId="0" xfId="2" applyNumberFormat="1" applyFont="1" applyFill="1" applyBorder="1" applyAlignment="1">
      <alignment vertical="center"/>
    </xf>
    <xf numFmtId="0" fontId="0" fillId="0" borderId="0" xfId="0" applyFont="1" applyBorder="1" applyAlignment="1">
      <alignment vertical="center" shrinkToFit="1"/>
    </xf>
    <xf numFmtId="38" fontId="0" fillId="0" borderId="533" xfId="2" applyFont="1" applyFill="1" applyBorder="1" applyAlignment="1">
      <alignment horizontal="center" vertical="center"/>
    </xf>
    <xf numFmtId="38" fontId="2" fillId="0" borderId="589" xfId="2" applyFont="1" applyFill="1" applyBorder="1" applyAlignment="1">
      <alignment vertical="center"/>
    </xf>
    <xf numFmtId="38" fontId="2" fillId="0" borderId="590" xfId="2" applyFont="1" applyFill="1" applyBorder="1" applyAlignment="1">
      <alignment vertical="center"/>
    </xf>
    <xf numFmtId="38" fontId="2" fillId="0" borderId="600" xfId="2" applyFont="1" applyFill="1" applyBorder="1" applyAlignment="1">
      <alignment vertical="center"/>
    </xf>
    <xf numFmtId="185" fontId="2" fillId="0" borderId="590" xfId="2" applyNumberFormat="1" applyFont="1" applyFill="1" applyBorder="1" applyAlignment="1">
      <alignment vertical="center"/>
    </xf>
    <xf numFmtId="38" fontId="2" fillId="0" borderId="585" xfId="2" applyFont="1" applyFill="1" applyBorder="1" applyAlignment="1">
      <alignment vertical="center"/>
    </xf>
    <xf numFmtId="185" fontId="2" fillId="0" borderId="591" xfId="2" applyNumberFormat="1" applyFont="1" applyFill="1" applyBorder="1" applyAlignment="1">
      <alignment vertical="center"/>
    </xf>
    <xf numFmtId="38" fontId="2" fillId="0" borderId="587" xfId="2" applyFont="1" applyFill="1" applyBorder="1" applyAlignment="1">
      <alignment vertical="center"/>
    </xf>
    <xf numFmtId="38" fontId="2" fillId="0" borderId="599" xfId="2" applyFont="1" applyFill="1" applyBorder="1" applyAlignment="1">
      <alignment vertical="center"/>
    </xf>
    <xf numFmtId="38" fontId="2" fillId="0" borderId="592" xfId="2" applyFont="1" applyFill="1" applyBorder="1" applyAlignment="1">
      <alignment vertical="center"/>
    </xf>
    <xf numFmtId="38" fontId="22" fillId="0" borderId="0" xfId="2" applyFont="1" applyFill="1" applyAlignment="1">
      <alignment vertical="center"/>
    </xf>
    <xf numFmtId="38" fontId="2" fillId="0" borderId="71" xfId="2" applyFont="1" applyFill="1" applyBorder="1" applyAlignment="1">
      <alignment vertical="center"/>
    </xf>
    <xf numFmtId="38" fontId="2" fillId="4" borderId="506" xfId="2" applyFont="1" applyFill="1" applyBorder="1" applyAlignment="1">
      <alignment vertical="center"/>
    </xf>
    <xf numFmtId="38" fontId="2" fillId="0" borderId="522" xfId="2" applyFont="1" applyFill="1" applyBorder="1" applyAlignment="1">
      <alignment vertical="center"/>
    </xf>
    <xf numFmtId="38" fontId="2" fillId="0" borderId="527" xfId="2" applyFont="1" applyFill="1" applyBorder="1" applyAlignment="1">
      <alignment vertical="center"/>
    </xf>
    <xf numFmtId="38" fontId="2" fillId="0" borderId="526" xfId="2" applyFont="1" applyFill="1" applyBorder="1" applyAlignment="1">
      <alignment vertical="center"/>
    </xf>
    <xf numFmtId="38" fontId="2" fillId="4" borderId="442" xfId="2" applyFont="1" applyFill="1" applyBorder="1" applyAlignment="1">
      <alignment vertical="center"/>
    </xf>
    <xf numFmtId="38" fontId="2" fillId="4" borderId="508" xfId="2" applyFont="1" applyFill="1" applyBorder="1" applyAlignment="1">
      <alignment vertical="center"/>
    </xf>
    <xf numFmtId="38" fontId="2" fillId="0" borderId="631" xfId="2" applyFont="1" applyFill="1" applyBorder="1" applyAlignment="1">
      <alignment vertical="center"/>
    </xf>
    <xf numFmtId="38" fontId="2" fillId="4" borderId="526" xfId="2" applyFont="1" applyFill="1" applyBorder="1" applyAlignment="1">
      <alignment vertical="center"/>
    </xf>
    <xf numFmtId="38" fontId="2" fillId="4" borderId="437" xfId="2" applyFont="1" applyFill="1" applyBorder="1" applyAlignment="1">
      <alignment vertical="center"/>
    </xf>
    <xf numFmtId="38" fontId="2" fillId="4" borderId="445" xfId="2" applyFont="1" applyFill="1" applyBorder="1" applyAlignment="1">
      <alignment vertical="center"/>
    </xf>
    <xf numFmtId="38" fontId="2" fillId="4" borderId="601" xfId="2" applyFont="1" applyFill="1" applyBorder="1" applyAlignment="1">
      <alignment vertical="center"/>
    </xf>
    <xf numFmtId="38" fontId="2" fillId="4" borderId="385" xfId="2" applyFont="1" applyFill="1" applyBorder="1" applyAlignment="1">
      <alignment vertical="center"/>
    </xf>
    <xf numFmtId="38" fontId="2" fillId="4" borderId="297" xfId="2" applyFont="1" applyFill="1" applyBorder="1" applyAlignment="1">
      <alignment vertical="center"/>
    </xf>
    <xf numFmtId="38" fontId="2" fillId="4" borderId="81" xfId="2" applyFont="1" applyFill="1" applyBorder="1" applyAlignment="1">
      <alignment vertical="center"/>
    </xf>
    <xf numFmtId="38" fontId="2" fillId="4" borderId="468" xfId="2" applyFont="1" applyFill="1" applyBorder="1" applyAlignment="1">
      <alignment vertical="center"/>
    </xf>
    <xf numFmtId="38" fontId="2" fillId="4" borderId="301" xfId="2" applyFont="1" applyFill="1" applyBorder="1" applyAlignment="1">
      <alignment vertical="center"/>
    </xf>
    <xf numFmtId="38" fontId="2" fillId="4" borderId="166" xfId="2" applyFont="1" applyFill="1" applyBorder="1" applyAlignment="1">
      <alignment vertical="center"/>
    </xf>
    <xf numFmtId="38" fontId="2" fillId="4" borderId="448" xfId="2" applyFont="1" applyFill="1" applyBorder="1" applyAlignment="1">
      <alignment vertical="center"/>
    </xf>
    <xf numFmtId="38" fontId="2" fillId="0" borderId="446" xfId="2" applyFont="1" applyFill="1" applyBorder="1" applyAlignment="1">
      <alignment vertical="center"/>
    </xf>
    <xf numFmtId="38" fontId="2" fillId="4" borderId="443" xfId="2" applyFont="1" applyFill="1" applyBorder="1" applyAlignment="1">
      <alignment vertical="center"/>
    </xf>
    <xf numFmtId="38" fontId="2" fillId="4" borderId="455" xfId="2" applyFont="1" applyFill="1" applyBorder="1" applyAlignment="1">
      <alignment vertical="center"/>
    </xf>
    <xf numFmtId="38" fontId="2" fillId="0" borderId="632" xfId="2" applyFont="1" applyFill="1" applyBorder="1" applyAlignment="1">
      <alignment vertical="center"/>
    </xf>
    <xf numFmtId="38" fontId="2" fillId="4" borderId="440" xfId="2" applyFont="1" applyFill="1" applyBorder="1" applyAlignment="1">
      <alignment vertical="center"/>
    </xf>
    <xf numFmtId="38" fontId="2" fillId="0" borderId="525" xfId="2" applyFont="1" applyFill="1" applyBorder="1" applyAlignment="1">
      <alignment vertical="center"/>
    </xf>
    <xf numFmtId="38" fontId="2" fillId="4" borderId="517" xfId="2" applyFont="1" applyFill="1" applyBorder="1" applyAlignment="1">
      <alignment vertical="center"/>
    </xf>
    <xf numFmtId="38" fontId="2" fillId="4" borderId="523" xfId="2" applyFont="1" applyFill="1" applyBorder="1" applyAlignment="1">
      <alignment vertical="center"/>
    </xf>
    <xf numFmtId="38" fontId="2" fillId="4" borderId="509" xfId="2" applyFont="1" applyFill="1" applyBorder="1" applyAlignment="1">
      <alignment vertical="center"/>
    </xf>
    <xf numFmtId="38" fontId="2" fillId="4" borderId="120" xfId="2" applyFont="1" applyFill="1" applyBorder="1" applyAlignment="1">
      <alignment vertical="center"/>
    </xf>
    <xf numFmtId="38" fontId="2" fillId="4" borderId="80" xfId="2" applyFont="1" applyFill="1" applyBorder="1" applyAlignment="1">
      <alignment vertical="center"/>
    </xf>
    <xf numFmtId="38" fontId="2" fillId="4" borderId="552" xfId="2" applyFont="1" applyFill="1" applyBorder="1" applyAlignment="1">
      <alignment vertical="center"/>
    </xf>
    <xf numFmtId="38" fontId="2" fillId="4" borderId="168" xfId="2" applyFont="1" applyFill="1" applyBorder="1" applyAlignment="1">
      <alignment vertical="center"/>
    </xf>
    <xf numFmtId="38" fontId="2" fillId="4" borderId="170" xfId="2" applyFont="1" applyFill="1" applyBorder="1" applyAlignment="1">
      <alignment vertical="center"/>
    </xf>
    <xf numFmtId="38" fontId="2" fillId="0" borderId="523" xfId="2" applyFont="1" applyFill="1" applyBorder="1" applyAlignment="1">
      <alignment vertical="center"/>
    </xf>
    <xf numFmtId="38" fontId="2" fillId="0" borderId="524" xfId="2" applyFont="1" applyFill="1" applyBorder="1" applyAlignment="1">
      <alignment vertical="center"/>
    </xf>
    <xf numFmtId="38" fontId="2" fillId="0" borderId="435" xfId="2" applyFont="1" applyFill="1" applyBorder="1" applyAlignment="1">
      <alignment vertical="center"/>
    </xf>
    <xf numFmtId="38" fontId="2" fillId="0" borderId="444" xfId="2" applyFont="1" applyFill="1" applyBorder="1" applyAlignment="1">
      <alignment vertical="center"/>
    </xf>
    <xf numFmtId="38" fontId="2" fillId="0" borderId="536" xfId="2" applyFont="1" applyFill="1" applyBorder="1" applyAlignment="1">
      <alignment vertical="center"/>
    </xf>
    <xf numFmtId="38" fontId="2" fillId="0" borderId="438" xfId="2" applyFont="1" applyFill="1" applyBorder="1" applyAlignment="1">
      <alignment vertical="center"/>
    </xf>
    <xf numFmtId="38" fontId="2" fillId="4" borderId="449" xfId="2" applyFont="1" applyFill="1" applyBorder="1" applyAlignment="1">
      <alignment vertical="center"/>
    </xf>
    <xf numFmtId="38" fontId="2" fillId="0" borderId="436" xfId="2" applyFont="1" applyFill="1" applyBorder="1" applyAlignment="1">
      <alignment vertical="center"/>
    </xf>
    <xf numFmtId="38" fontId="2" fillId="0" borderId="447" xfId="2" applyFont="1" applyFill="1" applyBorder="1" applyAlignment="1">
      <alignment vertical="center"/>
    </xf>
    <xf numFmtId="38" fontId="2" fillId="0" borderId="535" xfId="2" applyFont="1" applyFill="1" applyBorder="1" applyAlignment="1">
      <alignment vertical="center"/>
    </xf>
    <xf numFmtId="38" fontId="2" fillId="4" borderId="596" xfId="2" applyFont="1" applyFill="1" applyBorder="1" applyAlignment="1">
      <alignment vertical="center"/>
    </xf>
    <xf numFmtId="38" fontId="2" fillId="4" borderId="597" xfId="2" applyFont="1" applyFill="1" applyBorder="1" applyAlignment="1">
      <alignment vertical="center"/>
    </xf>
    <xf numFmtId="38" fontId="2" fillId="0" borderId="538" xfId="2" applyFont="1" applyFill="1" applyBorder="1" applyAlignment="1">
      <alignment vertical="center"/>
    </xf>
    <xf numFmtId="38" fontId="2" fillId="0" borderId="633" xfId="2" applyFont="1" applyFill="1" applyBorder="1" applyAlignment="1">
      <alignment vertical="center"/>
    </xf>
    <xf numFmtId="38" fontId="2" fillId="4" borderId="441" xfId="2" applyFont="1" applyFill="1" applyBorder="1" applyAlignment="1">
      <alignment vertical="center"/>
    </xf>
    <xf numFmtId="38" fontId="2" fillId="0" borderId="539" xfId="2" applyFont="1" applyFill="1" applyBorder="1" applyAlignment="1">
      <alignment vertical="center"/>
    </xf>
    <xf numFmtId="38" fontId="2" fillId="4" borderId="530" xfId="2" applyFont="1" applyFill="1" applyBorder="1" applyAlignment="1">
      <alignment vertical="center"/>
    </xf>
    <xf numFmtId="38" fontId="2" fillId="4" borderId="598" xfId="2" applyFont="1" applyFill="1" applyBorder="1" applyAlignment="1">
      <alignment vertical="center"/>
    </xf>
    <xf numFmtId="38" fontId="2" fillId="0" borderId="112" xfId="2" applyFont="1" applyFill="1" applyBorder="1" applyAlignment="1">
      <alignment vertical="center"/>
    </xf>
    <xf numFmtId="38" fontId="2" fillId="4" borderId="26" xfId="2" applyFont="1" applyFill="1" applyBorder="1" applyAlignment="1">
      <alignment vertical="center"/>
    </xf>
    <xf numFmtId="38" fontId="2" fillId="4" borderId="447" xfId="2" applyFont="1" applyFill="1" applyBorder="1" applyAlignment="1">
      <alignment vertical="center"/>
    </xf>
    <xf numFmtId="38" fontId="2" fillId="4" borderId="452" xfId="2" applyFont="1" applyFill="1" applyBorder="1" applyAlignment="1">
      <alignment vertical="center"/>
    </xf>
    <xf numFmtId="38" fontId="2" fillId="4" borderId="537" xfId="2" applyFont="1" applyFill="1" applyBorder="1" applyAlignment="1">
      <alignment vertical="center"/>
    </xf>
    <xf numFmtId="38" fontId="2" fillId="4" borderId="542" xfId="2" applyFont="1" applyFill="1" applyBorder="1" applyAlignment="1">
      <alignment vertical="center"/>
    </xf>
    <xf numFmtId="38" fontId="2" fillId="4" borderId="107" xfId="2" applyFont="1" applyFill="1" applyBorder="1" applyAlignment="1">
      <alignment vertical="center"/>
    </xf>
    <xf numFmtId="38" fontId="2" fillId="4" borderId="291" xfId="2" applyFont="1" applyFill="1" applyBorder="1" applyAlignment="1">
      <alignment vertical="center"/>
    </xf>
    <xf numFmtId="38" fontId="2" fillId="4" borderId="402" xfId="2" applyFont="1" applyFill="1" applyBorder="1" applyAlignment="1">
      <alignment vertical="center"/>
    </xf>
    <xf numFmtId="38" fontId="2" fillId="4" borderId="473" xfId="2" applyFont="1" applyFill="1" applyBorder="1" applyAlignment="1">
      <alignment vertical="center"/>
    </xf>
    <xf numFmtId="38" fontId="2" fillId="4" borderId="176" xfId="2" applyFont="1" applyFill="1" applyBorder="1" applyAlignment="1">
      <alignment vertical="center"/>
    </xf>
    <xf numFmtId="38" fontId="2" fillId="4" borderId="576" xfId="2" applyFont="1" applyFill="1" applyBorder="1" applyAlignment="1">
      <alignment vertical="center"/>
    </xf>
    <xf numFmtId="38" fontId="2" fillId="4" borderId="403" xfId="2" applyFont="1" applyFill="1" applyBorder="1" applyAlignment="1">
      <alignment vertical="center"/>
    </xf>
    <xf numFmtId="38" fontId="2" fillId="4" borderId="474" xfId="2" applyFont="1" applyFill="1" applyBorder="1" applyAlignment="1">
      <alignment vertical="center"/>
    </xf>
    <xf numFmtId="38" fontId="2" fillId="4" borderId="541" xfId="2" applyFont="1" applyFill="1" applyBorder="1"/>
    <xf numFmtId="0" fontId="18" fillId="0" borderId="0" xfId="0" applyFont="1" applyFill="1" applyAlignment="1">
      <alignment vertical="center"/>
    </xf>
    <xf numFmtId="0" fontId="42" fillId="0" borderId="0" xfId="0" applyFont="1" applyFill="1" applyAlignment="1" applyProtection="1">
      <alignment vertical="center"/>
      <protection locked="0"/>
    </xf>
    <xf numFmtId="0" fontId="42" fillId="0" borderId="5" xfId="0" applyFont="1" applyFill="1" applyBorder="1" applyAlignment="1">
      <alignment vertical="center"/>
    </xf>
    <xf numFmtId="0" fontId="42" fillId="0" borderId="8" xfId="0" applyFont="1" applyFill="1" applyBorder="1" applyAlignment="1">
      <alignment horizontal="center" vertical="center"/>
    </xf>
    <xf numFmtId="0" fontId="42" fillId="0" borderId="34" xfId="0" applyFont="1" applyFill="1" applyBorder="1" applyAlignment="1">
      <alignment horizontal="center" vertical="center"/>
    </xf>
    <xf numFmtId="0" fontId="42" fillId="0" borderId="325" xfId="0" applyFont="1" applyFill="1" applyBorder="1" applyAlignment="1">
      <alignment horizontal="center" vertical="center"/>
    </xf>
    <xf numFmtId="0" fontId="42" fillId="0" borderId="63" xfId="0" applyFont="1" applyFill="1" applyBorder="1" applyAlignment="1">
      <alignment horizontal="center" vertical="center"/>
    </xf>
    <xf numFmtId="0" fontId="50" fillId="0" borderId="63" xfId="0" applyFont="1" applyFill="1" applyBorder="1" applyAlignment="1">
      <alignment horizontal="center" vertical="center"/>
    </xf>
    <xf numFmtId="0" fontId="42" fillId="0" borderId="21" xfId="0" applyFont="1" applyFill="1" applyBorder="1" applyAlignment="1">
      <alignment vertical="center"/>
    </xf>
    <xf numFmtId="38" fontId="42" fillId="0" borderId="42" xfId="2" applyFont="1" applyFill="1" applyBorder="1" applyAlignment="1">
      <alignment vertical="center"/>
    </xf>
    <xf numFmtId="38" fontId="42" fillId="0" borderId="180" xfId="2" applyFont="1" applyFill="1" applyBorder="1" applyAlignment="1">
      <alignment vertical="center"/>
    </xf>
    <xf numFmtId="38" fontId="42" fillId="0" borderId="342" xfId="2" applyFont="1" applyFill="1" applyBorder="1" applyAlignment="1">
      <alignment vertical="center"/>
    </xf>
    <xf numFmtId="38" fontId="42" fillId="0" borderId="55" xfId="2" applyFont="1" applyFill="1" applyBorder="1" applyAlignment="1">
      <alignment vertical="center"/>
    </xf>
    <xf numFmtId="38" fontId="42" fillId="0" borderId="336" xfId="2" applyFont="1" applyFill="1" applyBorder="1" applyAlignment="1">
      <alignment vertical="center"/>
    </xf>
    <xf numFmtId="0" fontId="42" fillId="0" borderId="17" xfId="0" applyFont="1" applyFill="1" applyBorder="1" applyAlignment="1">
      <alignment vertical="center"/>
    </xf>
    <xf numFmtId="0" fontId="42" fillId="0" borderId="184" xfId="0" applyFont="1" applyFill="1" applyBorder="1" applyAlignment="1">
      <alignment vertical="center" shrinkToFit="1"/>
    </xf>
    <xf numFmtId="0" fontId="8" fillId="0" borderId="251" xfId="0" applyFont="1" applyFill="1" applyBorder="1" applyAlignment="1" applyProtection="1">
      <alignment vertical="center"/>
    </xf>
    <xf numFmtId="38" fontId="42" fillId="0" borderId="58" xfId="2" applyFont="1" applyFill="1" applyBorder="1" applyAlignment="1">
      <alignment vertical="center"/>
    </xf>
    <xf numFmtId="38" fontId="42" fillId="0" borderId="111" xfId="2" applyFont="1" applyFill="1" applyBorder="1" applyAlignment="1">
      <alignment vertical="center"/>
    </xf>
    <xf numFmtId="0" fontId="42" fillId="0" borderId="62" xfId="0" applyFont="1" applyFill="1" applyBorder="1" applyAlignment="1">
      <alignment vertical="center"/>
    </xf>
    <xf numFmtId="0" fontId="8" fillId="0" borderId="258" xfId="0" applyFont="1" applyFill="1" applyBorder="1" applyAlignment="1" applyProtection="1">
      <alignment vertical="center"/>
    </xf>
    <xf numFmtId="0" fontId="42" fillId="0" borderId="183" xfId="0" applyFont="1" applyFill="1" applyBorder="1" applyAlignment="1">
      <alignment vertical="center" shrinkToFit="1"/>
    </xf>
    <xf numFmtId="38" fontId="43" fillId="4" borderId="252" xfId="2" applyFont="1" applyFill="1" applyBorder="1" applyAlignment="1">
      <alignment vertical="center"/>
    </xf>
    <xf numFmtId="38" fontId="43" fillId="4" borderId="257" xfId="2" applyFont="1" applyFill="1" applyBorder="1" applyAlignment="1">
      <alignment vertical="center"/>
    </xf>
    <xf numFmtId="38" fontId="43" fillId="4" borderId="308" xfId="2" applyFont="1" applyFill="1" applyBorder="1" applyAlignment="1">
      <alignment vertical="center"/>
    </xf>
    <xf numFmtId="0" fontId="42" fillId="0" borderId="16" xfId="0" applyFont="1" applyFill="1" applyBorder="1" applyAlignment="1">
      <alignment vertical="center" shrinkToFit="1"/>
    </xf>
    <xf numFmtId="0" fontId="8" fillId="0" borderId="246" xfId="0" applyFont="1" applyFill="1" applyBorder="1" applyAlignment="1">
      <alignment vertical="center"/>
    </xf>
    <xf numFmtId="38" fontId="42" fillId="0" borderId="46" xfId="2" applyFont="1" applyFill="1" applyBorder="1" applyAlignment="1">
      <alignment vertical="center"/>
    </xf>
    <xf numFmtId="38" fontId="42" fillId="0" borderId="360" xfId="2" applyFont="1" applyBorder="1" applyAlignment="1">
      <alignment vertical="center"/>
    </xf>
    <xf numFmtId="38" fontId="42" fillId="0" borderId="48" xfId="2" applyFont="1" applyFill="1" applyBorder="1" applyAlignment="1">
      <alignment vertical="center"/>
    </xf>
    <xf numFmtId="0" fontId="42" fillId="0" borderId="16" xfId="0" applyFont="1" applyFill="1" applyBorder="1" applyAlignment="1">
      <alignment vertical="center"/>
    </xf>
    <xf numFmtId="0" fontId="42" fillId="0" borderId="354" xfId="0" applyFont="1" applyFill="1" applyBorder="1" applyAlignment="1">
      <alignment vertical="center"/>
    </xf>
    <xf numFmtId="0" fontId="49" fillId="0" borderId="246" xfId="0" applyFont="1" applyFill="1" applyBorder="1" applyAlignment="1">
      <alignment vertical="center"/>
    </xf>
    <xf numFmtId="38" fontId="42" fillId="0" borderId="47" xfId="2" applyFont="1" applyFill="1" applyBorder="1" applyAlignment="1">
      <alignment vertical="center"/>
    </xf>
    <xf numFmtId="38" fontId="42" fillId="0" borderId="41" xfId="2" applyFont="1" applyFill="1" applyBorder="1" applyAlignment="1">
      <alignment vertical="center"/>
    </xf>
    <xf numFmtId="0" fontId="49" fillId="0" borderId="356" xfId="0" applyFont="1" applyFill="1" applyBorder="1" applyAlignment="1">
      <alignment vertical="center"/>
    </xf>
    <xf numFmtId="38" fontId="42" fillId="0" borderId="373" xfId="2" applyFont="1" applyFill="1" applyBorder="1" applyAlignment="1">
      <alignment vertical="center"/>
    </xf>
    <xf numFmtId="38" fontId="42" fillId="0" borderId="375" xfId="2" applyFont="1" applyFill="1" applyBorder="1" applyAlignment="1">
      <alignment vertical="center"/>
    </xf>
    <xf numFmtId="38" fontId="42" fillId="0" borderId="357" xfId="2" applyFont="1" applyFill="1" applyBorder="1" applyAlignment="1">
      <alignment vertical="center"/>
    </xf>
    <xf numFmtId="38" fontId="42" fillId="0" borderId="355" xfId="2" applyFont="1" applyFill="1" applyBorder="1" applyAlignment="1">
      <alignment vertical="center"/>
    </xf>
    <xf numFmtId="0" fontId="42" fillId="0" borderId="254" xfId="0" applyFont="1" applyFill="1" applyBorder="1" applyAlignment="1">
      <alignment vertical="center"/>
    </xf>
    <xf numFmtId="38" fontId="42" fillId="0" borderId="45" xfId="2" applyFont="1" applyFill="1" applyBorder="1" applyAlignment="1">
      <alignment vertical="center"/>
    </xf>
    <xf numFmtId="38" fontId="42" fillId="0" borderId="181" xfId="2" applyFont="1" applyFill="1" applyBorder="1" applyAlignment="1">
      <alignment vertical="center"/>
    </xf>
    <xf numFmtId="38" fontId="42" fillId="0" borderId="50" xfId="2" applyFont="1" applyFill="1" applyBorder="1" applyAlignment="1">
      <alignment vertical="center"/>
    </xf>
    <xf numFmtId="0" fontId="42" fillId="0" borderId="14" xfId="0" applyFont="1" applyFill="1" applyBorder="1" applyAlignment="1">
      <alignment vertical="center"/>
    </xf>
    <xf numFmtId="0" fontId="42" fillId="4" borderId="11" xfId="0" applyFont="1" applyFill="1" applyBorder="1" applyAlignment="1">
      <alignment vertical="center"/>
    </xf>
    <xf numFmtId="38" fontId="42" fillId="0" borderId="267" xfId="2" applyFont="1" applyFill="1" applyBorder="1" applyAlignment="1">
      <alignment vertical="center"/>
    </xf>
    <xf numFmtId="38" fontId="42" fillId="2" borderId="44" xfId="2" applyFont="1" applyFill="1" applyBorder="1" applyAlignment="1">
      <alignment vertical="center"/>
    </xf>
    <xf numFmtId="0" fontId="42" fillId="0" borderId="6" xfId="0" applyFont="1" applyFill="1" applyBorder="1" applyAlignment="1">
      <alignment vertical="center"/>
    </xf>
    <xf numFmtId="38" fontId="42" fillId="0" borderId="51" xfId="2" applyFont="1" applyFill="1" applyBorder="1" applyAlignment="1">
      <alignment vertical="center"/>
    </xf>
    <xf numFmtId="38" fontId="42" fillId="2" borderId="363" xfId="2" applyFont="1" applyFill="1" applyBorder="1" applyAlignment="1">
      <alignment vertical="center"/>
    </xf>
    <xf numFmtId="0" fontId="42" fillId="0" borderId="52" xfId="0" applyFont="1" applyFill="1" applyBorder="1" applyAlignment="1">
      <alignment vertical="center"/>
    </xf>
    <xf numFmtId="0" fontId="42" fillId="0" borderId="49" xfId="0" applyFont="1" applyFill="1" applyBorder="1" applyAlignment="1">
      <alignment vertical="center"/>
    </xf>
    <xf numFmtId="0" fontId="42" fillId="0" borderId="18" xfId="0" applyFont="1" applyFill="1" applyBorder="1" applyAlignment="1" applyProtection="1">
      <alignment vertical="center"/>
      <protection locked="0"/>
    </xf>
    <xf numFmtId="0" fontId="45" fillId="0" borderId="0" xfId="0" applyFont="1" applyFill="1" applyAlignment="1">
      <alignment horizontal="right" vertical="center"/>
    </xf>
    <xf numFmtId="0" fontId="56" fillId="0" borderId="18" xfId="0" applyFont="1" applyFill="1" applyBorder="1" applyAlignment="1" applyProtection="1">
      <alignment vertical="center"/>
      <protection locked="0"/>
    </xf>
    <xf numFmtId="0" fontId="8" fillId="0" borderId="13" xfId="0" applyFont="1" applyFill="1" applyBorder="1" applyAlignment="1" applyProtection="1">
      <alignment horizontal="center" vertical="center"/>
    </xf>
    <xf numFmtId="0" fontId="8" fillId="0" borderId="249" xfId="0" applyFont="1" applyFill="1" applyBorder="1" applyAlignment="1" applyProtection="1">
      <alignment horizontal="center" vertical="center"/>
    </xf>
    <xf numFmtId="0" fontId="42" fillId="0" borderId="33" xfId="0" applyFont="1" applyFill="1" applyBorder="1" applyAlignment="1">
      <alignment horizontal="center" vertical="center"/>
    </xf>
    <xf numFmtId="0" fontId="8" fillId="0" borderId="61" xfId="0" applyFont="1" applyFill="1" applyBorder="1" applyAlignment="1">
      <alignment horizontal="center" vertical="center" shrinkToFit="1"/>
    </xf>
    <xf numFmtId="0" fontId="8" fillId="0" borderId="8" xfId="0" applyFont="1" applyFill="1" applyBorder="1" applyAlignment="1">
      <alignment horizontal="center" vertical="center"/>
    </xf>
    <xf numFmtId="0" fontId="17" fillId="0" borderId="0" xfId="0" applyFont="1" applyFill="1" applyAlignment="1">
      <alignment vertical="center"/>
    </xf>
    <xf numFmtId="0" fontId="0" fillId="0" borderId="86" xfId="0" applyFont="1" applyFill="1" applyBorder="1" applyAlignment="1">
      <alignment horizontal="center" vertical="center"/>
    </xf>
    <xf numFmtId="38" fontId="4" fillId="0" borderId="86" xfId="2" applyFont="1" applyFill="1" applyBorder="1" applyAlignment="1">
      <alignment horizontal="right" vertical="center"/>
    </xf>
    <xf numFmtId="0" fontId="15" fillId="0" borderId="0" xfId="0" applyFont="1" applyFill="1" applyAlignment="1">
      <alignment vertical="center"/>
    </xf>
    <xf numFmtId="0" fontId="0" fillId="0" borderId="66" xfId="0" applyFont="1" applyFill="1" applyBorder="1" applyAlignment="1">
      <alignment vertical="center"/>
    </xf>
    <xf numFmtId="0" fontId="26" fillId="0" borderId="66" xfId="0" applyFont="1" applyFill="1" applyBorder="1" applyAlignment="1">
      <alignment vertical="center"/>
    </xf>
    <xf numFmtId="38" fontId="12" fillId="0" borderId="27" xfId="2" applyFont="1" applyFill="1" applyBorder="1" applyAlignment="1">
      <alignment vertical="center"/>
    </xf>
    <xf numFmtId="38" fontId="12" fillId="0" borderId="28" xfId="2" applyFont="1" applyFill="1" applyBorder="1" applyAlignment="1">
      <alignment vertical="center"/>
    </xf>
    <xf numFmtId="38" fontId="12" fillId="0" borderId="70" xfId="2" applyFont="1" applyFill="1" applyBorder="1" applyAlignment="1">
      <alignment vertical="center"/>
    </xf>
    <xf numFmtId="38" fontId="12" fillId="0" borderId="109" xfId="2" applyFont="1" applyFill="1" applyBorder="1" applyAlignment="1">
      <alignment vertical="center"/>
    </xf>
    <xf numFmtId="38" fontId="12" fillId="0" borderId="108" xfId="2" applyFont="1" applyFill="1" applyBorder="1" applyAlignment="1">
      <alignment vertical="center"/>
    </xf>
    <xf numFmtId="0" fontId="12" fillId="2" borderId="329" xfId="0" applyFont="1" applyFill="1" applyBorder="1" applyAlignment="1">
      <alignment vertical="center"/>
    </xf>
    <xf numFmtId="0" fontId="12" fillId="2" borderId="330" xfId="0" applyFont="1" applyFill="1" applyBorder="1" applyAlignment="1">
      <alignment vertical="center"/>
    </xf>
    <xf numFmtId="0" fontId="12" fillId="2" borderId="331" xfId="0" applyFont="1" applyFill="1" applyBorder="1" applyAlignment="1">
      <alignment vertical="center"/>
    </xf>
    <xf numFmtId="38" fontId="12" fillId="12" borderId="298" xfId="2" applyFont="1" applyFill="1" applyBorder="1" applyAlignment="1">
      <alignment vertical="center"/>
    </xf>
    <xf numFmtId="38" fontId="12" fillId="12" borderId="300" xfId="2" applyFont="1" applyFill="1" applyBorder="1" applyAlignment="1">
      <alignment vertical="center"/>
    </xf>
    <xf numFmtId="38" fontId="12" fillId="12" borderId="303" xfId="2" applyFont="1" applyFill="1" applyBorder="1" applyAlignment="1">
      <alignment vertical="center"/>
    </xf>
    <xf numFmtId="38" fontId="12" fillId="4" borderId="298" xfId="2" applyFont="1" applyFill="1" applyBorder="1" applyAlignment="1">
      <alignment vertical="center"/>
    </xf>
    <xf numFmtId="38" fontId="12" fillId="4" borderId="300" xfId="2" applyFont="1" applyFill="1" applyBorder="1" applyAlignment="1">
      <alignment vertical="center"/>
    </xf>
    <xf numFmtId="38" fontId="12" fillId="4" borderId="303" xfId="2" applyFont="1" applyFill="1" applyBorder="1" applyAlignment="1">
      <alignment vertical="center"/>
    </xf>
    <xf numFmtId="38" fontId="12" fillId="4" borderId="332" xfId="2" applyFont="1" applyFill="1" applyBorder="1" applyAlignment="1">
      <alignment vertical="center"/>
    </xf>
    <xf numFmtId="38" fontId="12" fillId="4" borderId="333" xfId="2" applyFont="1" applyFill="1" applyBorder="1" applyAlignment="1">
      <alignment vertical="center"/>
    </xf>
    <xf numFmtId="38" fontId="12" fillId="4" borderId="334" xfId="2" applyFont="1" applyFill="1" applyBorder="1" applyAlignment="1">
      <alignment vertical="center"/>
    </xf>
    <xf numFmtId="182" fontId="12" fillId="0" borderId="0" xfId="0" applyNumberFormat="1" applyFont="1" applyFill="1" applyBorder="1" applyAlignment="1">
      <alignment vertical="center"/>
    </xf>
    <xf numFmtId="182" fontId="0" fillId="0" borderId="0" xfId="0" applyNumberFormat="1" applyFont="1" applyFill="1" applyAlignment="1">
      <alignment vertical="center"/>
    </xf>
    <xf numFmtId="0" fontId="12" fillId="0" borderId="19" xfId="0" applyFont="1" applyFill="1" applyBorder="1" applyAlignment="1">
      <alignment vertical="center"/>
    </xf>
    <xf numFmtId="0" fontId="0" fillId="0" borderId="20" xfId="0" applyFont="1" applyFill="1" applyBorder="1" applyAlignment="1">
      <alignment vertical="center"/>
    </xf>
    <xf numFmtId="0" fontId="12" fillId="4" borderId="469" xfId="0" applyFont="1" applyFill="1" applyBorder="1" applyAlignment="1">
      <alignment vertical="center"/>
    </xf>
    <xf numFmtId="0" fontId="12" fillId="4" borderId="297" xfId="0" applyFont="1" applyFill="1" applyBorder="1" applyAlignment="1">
      <alignment vertical="center"/>
    </xf>
    <xf numFmtId="0" fontId="12" fillId="4" borderId="301" xfId="0" applyFont="1" applyFill="1" applyBorder="1" applyAlignment="1">
      <alignment vertical="center"/>
    </xf>
    <xf numFmtId="38" fontId="12" fillId="12" borderId="299" xfId="2" applyFont="1" applyFill="1" applyBorder="1" applyAlignment="1">
      <alignment vertical="center"/>
    </xf>
    <xf numFmtId="38" fontId="12" fillId="12" borderId="302" xfId="2" applyFont="1" applyFill="1" applyBorder="1" applyAlignment="1">
      <alignment vertical="center"/>
    </xf>
    <xf numFmtId="38" fontId="12" fillId="4" borderId="314" xfId="2" applyFont="1" applyFill="1" applyBorder="1" applyAlignment="1">
      <alignment vertical="center"/>
    </xf>
    <xf numFmtId="38" fontId="12" fillId="4" borderId="315" xfId="2" applyFont="1" applyFill="1" applyBorder="1" applyAlignment="1">
      <alignment vertical="center"/>
    </xf>
    <xf numFmtId="182" fontId="26" fillId="0" borderId="0" xfId="2" applyNumberFormat="1" applyFont="1" applyFill="1" applyBorder="1" applyAlignment="1">
      <alignment horizontal="center" vertical="center"/>
    </xf>
    <xf numFmtId="38" fontId="12" fillId="12" borderId="27" xfId="2" applyFont="1" applyFill="1" applyBorder="1" applyAlignment="1">
      <alignment vertical="center"/>
    </xf>
    <xf numFmtId="38" fontId="12" fillId="12" borderId="28" xfId="2" applyFont="1" applyFill="1" applyBorder="1" applyAlignment="1">
      <alignment vertical="center"/>
    </xf>
    <xf numFmtId="38" fontId="12" fillId="12" borderId="109" xfId="2" applyFont="1" applyFill="1" applyBorder="1" applyAlignment="1">
      <alignment vertical="center"/>
    </xf>
    <xf numFmtId="38" fontId="12" fillId="4" borderId="28" xfId="2" applyFont="1" applyFill="1" applyBorder="1" applyAlignment="1">
      <alignment vertical="center"/>
    </xf>
    <xf numFmtId="38" fontId="12" fillId="4" borderId="27" xfId="2" applyFont="1" applyFill="1" applyBorder="1" applyAlignment="1">
      <alignment vertical="center"/>
    </xf>
    <xf numFmtId="38" fontId="12" fillId="4" borderId="109" xfId="2" applyFont="1" applyFill="1" applyBorder="1" applyAlignment="1">
      <alignment vertical="center"/>
    </xf>
    <xf numFmtId="182" fontId="0" fillId="0" borderId="0" xfId="0" applyNumberFormat="1" applyFont="1" applyAlignment="1">
      <alignment vertical="center"/>
    </xf>
    <xf numFmtId="0" fontId="12" fillId="4" borderId="305" xfId="0" applyFont="1" applyFill="1" applyBorder="1" applyAlignment="1">
      <alignment vertical="center"/>
    </xf>
    <xf numFmtId="38" fontId="12" fillId="0" borderId="29" xfId="2" applyFont="1" applyFill="1" applyBorder="1" applyAlignment="1">
      <alignment vertical="center"/>
    </xf>
    <xf numFmtId="38" fontId="12" fillId="0" borderId="71" xfId="2" applyFont="1" applyFill="1" applyBorder="1" applyAlignment="1">
      <alignment vertical="center"/>
    </xf>
    <xf numFmtId="0" fontId="12" fillId="4" borderId="328" xfId="0" applyFont="1" applyFill="1" applyBorder="1" applyAlignment="1">
      <alignment vertical="center"/>
    </xf>
    <xf numFmtId="0" fontId="12" fillId="4" borderId="361" xfId="0" applyFont="1" applyFill="1" applyBorder="1" applyAlignment="1">
      <alignment vertical="center"/>
    </xf>
    <xf numFmtId="0" fontId="12" fillId="4" borderId="362" xfId="0" applyFont="1" applyFill="1" applyBorder="1" applyAlignment="1">
      <alignment vertical="center"/>
    </xf>
    <xf numFmtId="0" fontId="12" fillId="4" borderId="386" xfId="0" applyFont="1" applyFill="1" applyBorder="1" applyAlignment="1">
      <alignment vertical="center"/>
    </xf>
    <xf numFmtId="38" fontId="12" fillId="12" borderId="335" xfId="2" applyFont="1" applyFill="1" applyBorder="1" applyAlignment="1">
      <alignment vertical="center"/>
    </xf>
    <xf numFmtId="38" fontId="12" fillId="12" borderId="360" xfId="2" applyFont="1" applyFill="1" applyBorder="1" applyAlignment="1">
      <alignment vertical="center"/>
    </xf>
    <xf numFmtId="38" fontId="12" fillId="2" borderId="212" xfId="2" applyFont="1" applyFill="1" applyBorder="1" applyAlignment="1">
      <alignment vertical="center"/>
    </xf>
    <xf numFmtId="38" fontId="12" fillId="4" borderId="335" xfId="2" applyFont="1" applyFill="1" applyBorder="1" applyAlignment="1">
      <alignment vertical="center"/>
    </xf>
    <xf numFmtId="38" fontId="12" fillId="4" borderId="360" xfId="2" applyFont="1" applyFill="1" applyBorder="1" applyAlignment="1">
      <alignment vertical="center"/>
    </xf>
    <xf numFmtId="38" fontId="12" fillId="4" borderId="302" xfId="2" applyFont="1" applyFill="1" applyBorder="1" applyAlignment="1">
      <alignment vertical="center"/>
    </xf>
    <xf numFmtId="38" fontId="12" fillId="12" borderId="29" xfId="2" applyFont="1" applyFill="1" applyBorder="1" applyAlignment="1">
      <alignment vertical="center"/>
    </xf>
    <xf numFmtId="38" fontId="12" fillId="12" borderId="71" xfId="2" applyFont="1" applyFill="1" applyBorder="1" applyAlignment="1">
      <alignment vertical="center"/>
    </xf>
    <xf numFmtId="38" fontId="12" fillId="12" borderId="108" xfId="2" applyFont="1" applyFill="1" applyBorder="1" applyAlignment="1">
      <alignment vertical="center"/>
    </xf>
    <xf numFmtId="38" fontId="12" fillId="12" borderId="107" xfId="2" applyFont="1" applyFill="1" applyBorder="1" applyAlignment="1">
      <alignment vertical="center"/>
    </xf>
    <xf numFmtId="38" fontId="12" fillId="4" borderId="331" xfId="2" applyFont="1" applyFill="1" applyBorder="1" applyAlignment="1">
      <alignment vertical="center"/>
    </xf>
    <xf numFmtId="38" fontId="12" fillId="4" borderId="352" xfId="2" applyFont="1" applyFill="1" applyBorder="1" applyAlignment="1">
      <alignment vertical="center"/>
    </xf>
    <xf numFmtId="38" fontId="12" fillId="4" borderId="299" xfId="2" applyFont="1" applyFill="1" applyBorder="1" applyAlignment="1">
      <alignment vertical="center"/>
    </xf>
    <xf numFmtId="38" fontId="12" fillId="4" borderId="30" xfId="2" applyFont="1" applyFill="1" applyBorder="1" applyAlignment="1">
      <alignment vertical="center"/>
    </xf>
    <xf numFmtId="38" fontId="12" fillId="4" borderId="402" xfId="2" applyFont="1" applyFill="1" applyBorder="1" applyAlignment="1">
      <alignment vertical="center"/>
    </xf>
    <xf numFmtId="38" fontId="12" fillId="4" borderId="403" xfId="2" applyFont="1" applyFill="1" applyBorder="1" applyAlignment="1">
      <alignment vertical="center"/>
    </xf>
    <xf numFmtId="38" fontId="12" fillId="4" borderId="473" xfId="2" applyFont="1" applyFill="1" applyBorder="1" applyAlignment="1">
      <alignment vertical="center"/>
    </xf>
    <xf numFmtId="182" fontId="0" fillId="0" borderId="0" xfId="0" applyNumberFormat="1" applyFont="1" applyFill="1" applyBorder="1" applyAlignment="1">
      <alignment vertical="center"/>
    </xf>
    <xf numFmtId="182" fontId="0" fillId="0" borderId="86" xfId="0" applyNumberFormat="1" applyFont="1" applyFill="1" applyBorder="1" applyAlignment="1">
      <alignment vertical="center"/>
    </xf>
    <xf numFmtId="184" fontId="0" fillId="0" borderId="33" xfId="0" applyNumberFormat="1" applyFont="1" applyFill="1" applyBorder="1" applyAlignment="1">
      <alignment vertical="center"/>
    </xf>
    <xf numFmtId="0" fontId="56" fillId="0" borderId="0" xfId="0" applyFont="1" applyFill="1" applyAlignment="1">
      <alignment horizontal="right" vertical="center"/>
    </xf>
    <xf numFmtId="0" fontId="56" fillId="0" borderId="0" xfId="0" applyFont="1" applyFill="1" applyAlignment="1">
      <alignment vertical="center"/>
    </xf>
    <xf numFmtId="182" fontId="57" fillId="0" borderId="0" xfId="0" applyNumberFormat="1" applyFont="1" applyFill="1" applyAlignment="1">
      <alignment horizontal="center" vertical="center" wrapText="1"/>
    </xf>
    <xf numFmtId="38" fontId="42" fillId="0" borderId="0" xfId="2" applyFont="1" applyFill="1" applyAlignment="1" applyProtection="1">
      <alignment horizontal="right" vertical="center"/>
      <protection locked="0"/>
    </xf>
    <xf numFmtId="38" fontId="42" fillId="0" borderId="0" xfId="2" applyFont="1" applyFill="1" applyBorder="1" applyAlignment="1">
      <alignment vertical="center"/>
    </xf>
    <xf numFmtId="38" fontId="42" fillId="0" borderId="113" xfId="2" applyFont="1" applyFill="1" applyBorder="1" applyAlignment="1">
      <alignment horizontal="center" vertical="center"/>
    </xf>
    <xf numFmtId="38" fontId="42" fillId="0" borderId="84" xfId="2" applyFont="1" applyFill="1" applyBorder="1" applyAlignment="1">
      <alignment horizontal="center" vertical="center"/>
    </xf>
    <xf numFmtId="38" fontId="42" fillId="0" borderId="25" xfId="2" applyFont="1" applyFill="1" applyBorder="1" applyAlignment="1">
      <alignment horizontal="center" vertical="center"/>
    </xf>
    <xf numFmtId="38" fontId="42" fillId="0" borderId="349" xfId="2" applyFont="1" applyFill="1" applyBorder="1" applyAlignment="1">
      <alignment horizontal="center" vertical="center"/>
    </xf>
    <xf numFmtId="38" fontId="42" fillId="0" borderId="350" xfId="2" applyFont="1" applyFill="1" applyBorder="1" applyAlignment="1">
      <alignment horizontal="center" vertical="center"/>
    </xf>
    <xf numFmtId="38" fontId="42" fillId="0" borderId="84" xfId="2" applyFont="1" applyFill="1" applyBorder="1" applyAlignment="1">
      <alignment vertical="center" shrinkToFit="1"/>
    </xf>
    <xf numFmtId="38" fontId="42" fillId="0" borderId="385" xfId="2" applyFont="1" applyFill="1" applyBorder="1" applyAlignment="1">
      <alignment vertical="center"/>
    </xf>
    <xf numFmtId="38" fontId="4" fillId="0" borderId="362" xfId="2" applyFont="1" applyFill="1" applyBorder="1" applyAlignment="1">
      <alignment vertical="center"/>
    </xf>
    <xf numFmtId="38" fontId="42" fillId="0" borderId="386" xfId="2" applyFont="1" applyFill="1" applyBorder="1" applyAlignment="1">
      <alignment vertical="center"/>
    </xf>
    <xf numFmtId="38" fontId="42" fillId="4" borderId="399" xfId="2" applyFont="1" applyFill="1" applyBorder="1" applyAlignment="1">
      <alignment vertical="center"/>
    </xf>
    <xf numFmtId="38" fontId="42" fillId="4" borderId="411" xfId="2" applyFont="1" applyFill="1" applyBorder="1" applyAlignment="1">
      <alignment vertical="center"/>
    </xf>
    <xf numFmtId="38" fontId="42" fillId="0" borderId="412" xfId="2" applyFont="1" applyFill="1" applyBorder="1" applyAlignment="1">
      <alignment vertical="center"/>
    </xf>
    <xf numFmtId="38" fontId="42" fillId="0" borderId="387" xfId="2" applyFont="1" applyFill="1" applyBorder="1" applyAlignment="1">
      <alignment vertical="center"/>
    </xf>
    <xf numFmtId="38" fontId="42" fillId="4" borderId="393" xfId="2" applyFont="1" applyFill="1" applyBorder="1" applyAlignment="1">
      <alignment vertical="center"/>
    </xf>
    <xf numFmtId="38" fontId="42" fillId="0" borderId="397" xfId="2" applyFont="1" applyFill="1" applyBorder="1" applyAlignment="1">
      <alignment vertical="center"/>
    </xf>
    <xf numFmtId="38" fontId="42" fillId="0" borderId="388" xfId="2" applyFont="1" applyFill="1" applyBorder="1" applyAlignment="1">
      <alignment vertical="center"/>
    </xf>
    <xf numFmtId="38" fontId="42" fillId="0" borderId="349" xfId="2" applyFont="1" applyFill="1" applyBorder="1" applyAlignment="1">
      <alignment vertical="center"/>
    </xf>
    <xf numFmtId="38" fontId="42" fillId="0" borderId="168" xfId="2" applyFont="1" applyFill="1" applyBorder="1" applyAlignment="1">
      <alignment vertical="center"/>
    </xf>
    <xf numFmtId="38" fontId="42" fillId="4" borderId="400" xfId="2" applyFont="1" applyFill="1" applyBorder="1" applyAlignment="1">
      <alignment vertical="center"/>
    </xf>
    <xf numFmtId="38" fontId="42" fillId="0" borderId="413" xfId="2" applyFont="1" applyFill="1" applyBorder="1" applyAlignment="1">
      <alignment vertical="center"/>
    </xf>
    <xf numFmtId="38" fontId="42" fillId="0" borderId="414" xfId="2" applyFont="1" applyFill="1" applyBorder="1" applyAlignment="1">
      <alignment vertical="center"/>
    </xf>
    <xf numFmtId="38" fontId="42" fillId="0" borderId="80" xfId="2" applyFont="1" applyFill="1" applyBorder="1" applyAlignment="1">
      <alignment vertical="center"/>
    </xf>
    <xf numFmtId="38" fontId="42" fillId="0" borderId="75" xfId="2" applyFont="1" applyFill="1" applyBorder="1" applyAlignment="1">
      <alignment vertical="center"/>
    </xf>
    <xf numFmtId="38" fontId="42" fillId="0" borderId="171" xfId="2" applyFont="1" applyFill="1" applyBorder="1" applyAlignment="1">
      <alignment vertical="center"/>
    </xf>
    <xf numFmtId="38" fontId="42" fillId="0" borderId="349" xfId="2" applyFont="1" applyFill="1" applyBorder="1" applyAlignment="1">
      <alignment horizontal="left" vertical="center"/>
    </xf>
    <xf numFmtId="38" fontId="42" fillId="4" borderId="401" xfId="2" applyFont="1" applyFill="1" applyBorder="1" applyAlignment="1">
      <alignment vertical="center"/>
    </xf>
    <xf numFmtId="38" fontId="42" fillId="0" borderId="25" xfId="2" applyFont="1" applyFill="1" applyBorder="1" applyAlignment="1">
      <alignment vertical="center"/>
    </xf>
    <xf numFmtId="38" fontId="42" fillId="0" borderId="326" xfId="2" applyFont="1" applyFill="1" applyBorder="1" applyAlignment="1">
      <alignment vertical="center"/>
    </xf>
    <xf numFmtId="38" fontId="42" fillId="0" borderId="350" xfId="2" applyFont="1" applyFill="1" applyBorder="1" applyAlignment="1">
      <alignment vertical="center"/>
    </xf>
    <xf numFmtId="38" fontId="42" fillId="0" borderId="383" xfId="2" applyFont="1" applyFill="1" applyBorder="1" applyAlignment="1">
      <alignment vertical="center"/>
    </xf>
    <xf numFmtId="38" fontId="42" fillId="4" borderId="268" xfId="2" applyFont="1" applyFill="1" applyBorder="1" applyAlignment="1">
      <alignment vertical="center"/>
    </xf>
    <xf numFmtId="38" fontId="42" fillId="0" borderId="12" xfId="2" applyFont="1" applyFill="1" applyBorder="1" applyAlignment="1">
      <alignment vertical="center"/>
    </xf>
    <xf numFmtId="38" fontId="42" fillId="0" borderId="116" xfId="2" applyFont="1" applyFill="1" applyBorder="1" applyAlignment="1">
      <alignment vertical="center"/>
    </xf>
    <xf numFmtId="38" fontId="42" fillId="0" borderId="117" xfId="2" applyFont="1" applyFill="1" applyBorder="1" applyAlignment="1">
      <alignment vertical="center"/>
    </xf>
    <xf numFmtId="38" fontId="42" fillId="0" borderId="118" xfId="2" applyFont="1" applyFill="1" applyBorder="1" applyAlignment="1">
      <alignment vertical="center"/>
    </xf>
    <xf numFmtId="38" fontId="42" fillId="4" borderId="398" xfId="2" applyFont="1" applyFill="1" applyBorder="1" applyAlignment="1">
      <alignment vertical="center"/>
    </xf>
    <xf numFmtId="38" fontId="42" fillId="0" borderId="389" xfId="2" applyFont="1" applyFill="1" applyBorder="1" applyAlignment="1">
      <alignment vertical="center"/>
    </xf>
    <xf numFmtId="38" fontId="42" fillId="0" borderId="390" xfId="2" applyFont="1" applyFill="1" applyBorder="1" applyAlignment="1">
      <alignment vertical="center"/>
    </xf>
    <xf numFmtId="38" fontId="42" fillId="0" borderId="391" xfId="2" applyFont="1" applyFill="1" applyBorder="1" applyAlignment="1">
      <alignment vertical="center"/>
    </xf>
    <xf numFmtId="38" fontId="42" fillId="0" borderId="392" xfId="2" applyFont="1" applyFill="1" applyBorder="1" applyAlignment="1">
      <alignment vertical="center"/>
    </xf>
    <xf numFmtId="38" fontId="42" fillId="4" borderId="338" xfId="2" applyFont="1" applyFill="1" applyBorder="1" applyAlignment="1">
      <alignment vertical="center"/>
    </xf>
    <xf numFmtId="38" fontId="42" fillId="0" borderId="142" xfId="2" applyFont="1" applyFill="1" applyBorder="1" applyAlignment="1">
      <alignment vertical="center"/>
    </xf>
    <xf numFmtId="38" fontId="42" fillId="0" borderId="189" xfId="2" applyFont="1" applyFill="1" applyBorder="1" applyAlignment="1">
      <alignment vertical="center"/>
    </xf>
    <xf numFmtId="38" fontId="42" fillId="0" borderId="190" xfId="2" applyFont="1" applyFill="1" applyBorder="1" applyAlignment="1">
      <alignment vertical="center"/>
    </xf>
    <xf numFmtId="38" fontId="42" fillId="0" borderId="191" xfId="2" applyFont="1" applyFill="1" applyBorder="1" applyAlignment="1">
      <alignment vertical="center"/>
    </xf>
    <xf numFmtId="38" fontId="42" fillId="0" borderId="13" xfId="2" applyFont="1" applyFill="1" applyBorder="1" applyAlignment="1">
      <alignment vertical="center"/>
    </xf>
    <xf numFmtId="38" fontId="42" fillId="0" borderId="125" xfId="2" applyFont="1" applyFill="1" applyBorder="1" applyAlignment="1">
      <alignment vertical="center"/>
    </xf>
    <xf numFmtId="38" fontId="42" fillId="0" borderId="126" xfId="2" applyFont="1" applyFill="1" applyBorder="1" applyAlignment="1">
      <alignment vertical="center"/>
    </xf>
    <xf numFmtId="38" fontId="42" fillId="0" borderId="127" xfId="2" applyFont="1" applyFill="1" applyBorder="1" applyAlignment="1">
      <alignment vertical="center"/>
    </xf>
    <xf numFmtId="38" fontId="42" fillId="0" borderId="44" xfId="2" applyFont="1" applyFill="1" applyBorder="1" applyAlignment="1">
      <alignment vertical="center"/>
    </xf>
    <xf numFmtId="38" fontId="12" fillId="0" borderId="77" xfId="2" applyFont="1" applyFill="1" applyBorder="1" applyAlignment="1">
      <alignment vertical="center"/>
    </xf>
    <xf numFmtId="38" fontId="42" fillId="4" borderId="267" xfId="2" applyFont="1" applyFill="1" applyBorder="1" applyAlignment="1">
      <alignment vertical="center"/>
    </xf>
    <xf numFmtId="38" fontId="42" fillId="0" borderId="405" xfId="2" applyFont="1" applyFill="1" applyBorder="1" applyAlignment="1">
      <alignment vertical="center"/>
    </xf>
    <xf numFmtId="38" fontId="42" fillId="0" borderId="415" xfId="2" applyFont="1" applyFill="1" applyBorder="1" applyAlignment="1">
      <alignment vertical="center"/>
    </xf>
    <xf numFmtId="38" fontId="42" fillId="0" borderId="406" xfId="2" applyFont="1" applyFill="1" applyBorder="1" applyAlignment="1">
      <alignment vertical="center"/>
    </xf>
    <xf numFmtId="38" fontId="42" fillId="0" borderId="407" xfId="2" applyFont="1" applyFill="1" applyBorder="1" applyAlignment="1">
      <alignment vertical="center"/>
    </xf>
    <xf numFmtId="38" fontId="42" fillId="0" borderId="408" xfId="2" applyFont="1" applyFill="1" applyBorder="1" applyAlignment="1">
      <alignment vertical="center"/>
    </xf>
    <xf numFmtId="38" fontId="42" fillId="0" borderId="416" xfId="2" applyFont="1" applyFill="1" applyBorder="1" applyAlignment="1">
      <alignment vertical="center"/>
    </xf>
    <xf numFmtId="38" fontId="42" fillId="4" borderId="417" xfId="2" applyFont="1" applyFill="1" applyBorder="1" applyAlignment="1">
      <alignment vertical="center"/>
    </xf>
    <xf numFmtId="38" fontId="42" fillId="0" borderId="418" xfId="2" applyFont="1" applyFill="1" applyBorder="1" applyAlignment="1">
      <alignment vertical="center"/>
    </xf>
    <xf numFmtId="38" fontId="42" fillId="0" borderId="404" xfId="2" applyFont="1" applyFill="1" applyBorder="1" applyAlignment="1">
      <alignment vertical="center"/>
    </xf>
    <xf numFmtId="38" fontId="42" fillId="0" borderId="119" xfId="2" applyFont="1" applyFill="1" applyBorder="1" applyAlignment="1">
      <alignment vertical="center"/>
    </xf>
    <xf numFmtId="38" fontId="42" fillId="0" borderId="120" xfId="2" applyFont="1" applyFill="1" applyBorder="1" applyAlignment="1">
      <alignment vertical="center"/>
    </xf>
    <xf numFmtId="38" fontId="42" fillId="0" borderId="192" xfId="2" applyFont="1" applyFill="1" applyBorder="1" applyAlignment="1">
      <alignment vertical="center"/>
    </xf>
    <xf numFmtId="38" fontId="42" fillId="4" borderId="7" xfId="2" applyFont="1" applyFill="1" applyBorder="1" applyAlignment="1">
      <alignment vertical="center"/>
    </xf>
    <xf numFmtId="38" fontId="42" fillId="0" borderId="193" xfId="2" applyFont="1" applyFill="1" applyBorder="1" applyAlignment="1">
      <alignment vertical="center"/>
    </xf>
    <xf numFmtId="38" fontId="42" fillId="0" borderId="194" xfId="2" applyFont="1" applyFill="1" applyBorder="1" applyAlignment="1">
      <alignment vertical="center"/>
    </xf>
    <xf numFmtId="38" fontId="42" fillId="0" borderId="195" xfId="2" applyFont="1" applyFill="1" applyBorder="1" applyAlignment="1">
      <alignment vertical="center"/>
    </xf>
    <xf numFmtId="38" fontId="42" fillId="0" borderId="196" xfId="2" applyFont="1" applyFill="1" applyBorder="1" applyAlignment="1">
      <alignment vertical="center"/>
    </xf>
    <xf numFmtId="38" fontId="42" fillId="4" borderId="376" xfId="2" applyFont="1" applyFill="1" applyBorder="1" applyAlignment="1">
      <alignment vertical="center"/>
    </xf>
    <xf numFmtId="38" fontId="42" fillId="0" borderId="21" xfId="2" applyFont="1" applyFill="1" applyBorder="1" applyAlignment="1">
      <alignment vertical="center"/>
    </xf>
    <xf numFmtId="38" fontId="42" fillId="0" borderId="409" xfId="2" applyFont="1" applyFill="1" applyBorder="1" applyAlignment="1">
      <alignment vertical="center"/>
    </xf>
    <xf numFmtId="38" fontId="42" fillId="0" borderId="65" xfId="2" applyFont="1" applyFill="1" applyBorder="1" applyAlignment="1">
      <alignment vertical="center"/>
    </xf>
    <xf numFmtId="38" fontId="42" fillId="0" borderId="149" xfId="2" applyFont="1" applyFill="1" applyBorder="1" applyAlignment="1">
      <alignment vertical="center"/>
    </xf>
    <xf numFmtId="38" fontId="42" fillId="0" borderId="151" xfId="2" applyFont="1" applyFill="1" applyBorder="1" applyAlignment="1">
      <alignment vertical="center"/>
    </xf>
    <xf numFmtId="38" fontId="42" fillId="0" borderId="121" xfId="2" applyFont="1" applyFill="1" applyBorder="1" applyAlignment="1">
      <alignment vertical="center"/>
    </xf>
    <xf numFmtId="38" fontId="42" fillId="0" borderId="122" xfId="2" applyFont="1" applyFill="1" applyBorder="1" applyAlignment="1">
      <alignment vertical="center"/>
    </xf>
    <xf numFmtId="38" fontId="42" fillId="0" borderId="123" xfId="2" applyFont="1" applyFill="1" applyBorder="1" applyAlignment="1">
      <alignment vertical="center"/>
    </xf>
    <xf numFmtId="38" fontId="42" fillId="0" borderId="197" xfId="2" applyFont="1" applyFill="1" applyBorder="1" applyAlignment="1">
      <alignment vertical="center"/>
    </xf>
    <xf numFmtId="38" fontId="42" fillId="0" borderId="160" xfId="2" applyFont="1" applyFill="1" applyBorder="1" applyAlignment="1">
      <alignment vertical="center"/>
    </xf>
    <xf numFmtId="38" fontId="42" fillId="0" borderId="497" xfId="2" applyFont="1" applyFill="1" applyBorder="1" applyAlignment="1">
      <alignment vertical="center"/>
    </xf>
    <xf numFmtId="38" fontId="42" fillId="0" borderId="61" xfId="2" applyFont="1" applyFill="1" applyBorder="1" applyAlignment="1">
      <alignment vertical="center"/>
    </xf>
    <xf numFmtId="38" fontId="42" fillId="0" borderId="131" xfId="2" applyFont="1" applyFill="1" applyBorder="1" applyAlignment="1">
      <alignment vertical="center"/>
    </xf>
    <xf numFmtId="38" fontId="42" fillId="0" borderId="132" xfId="2" applyFont="1" applyFill="1" applyBorder="1" applyAlignment="1">
      <alignment vertical="center"/>
    </xf>
    <xf numFmtId="38" fontId="42" fillId="0" borderId="198" xfId="2" applyFont="1" applyFill="1" applyBorder="1" applyAlignment="1">
      <alignment vertical="center"/>
    </xf>
    <xf numFmtId="38" fontId="42" fillId="0" borderId="286" xfId="2" applyFont="1" applyFill="1" applyBorder="1" applyAlignment="1">
      <alignment vertical="center"/>
    </xf>
    <xf numFmtId="38" fontId="42" fillId="0" borderId="410" xfId="2" applyFont="1" applyFill="1" applyBorder="1" applyAlignment="1">
      <alignment vertical="center"/>
    </xf>
    <xf numFmtId="38" fontId="42" fillId="0" borderId="135" xfId="2" applyFont="1" applyFill="1" applyBorder="1" applyAlignment="1">
      <alignment vertical="center"/>
    </xf>
    <xf numFmtId="38" fontId="42" fillId="0" borderId="134" xfId="2" applyFont="1" applyFill="1" applyBorder="1" applyAlignment="1">
      <alignment vertical="center"/>
    </xf>
    <xf numFmtId="38" fontId="42" fillId="0" borderId="31" xfId="2" applyFont="1" applyFill="1" applyBorder="1" applyAlignment="1">
      <alignment vertical="center"/>
    </xf>
    <xf numFmtId="38" fontId="42" fillId="0" borderId="32" xfId="2" applyFont="1" applyFill="1" applyBorder="1" applyAlignment="1">
      <alignment vertical="center"/>
    </xf>
    <xf numFmtId="38" fontId="37" fillId="0" borderId="0" xfId="2" applyFont="1" applyFill="1" applyBorder="1" applyAlignment="1" applyProtection="1">
      <alignment vertical="center"/>
      <protection locked="0"/>
    </xf>
    <xf numFmtId="38" fontId="42" fillId="0" borderId="0" xfId="2" applyFont="1" applyFill="1" applyBorder="1" applyAlignment="1" applyProtection="1">
      <alignment vertical="center"/>
      <protection locked="0"/>
    </xf>
    <xf numFmtId="0" fontId="2" fillId="0" borderId="657" xfId="0" applyFont="1" applyBorder="1" applyAlignment="1">
      <alignment horizontal="center" vertical="center"/>
    </xf>
    <xf numFmtId="0" fontId="2" fillId="0" borderId="658" xfId="0" applyFont="1" applyBorder="1" applyAlignment="1">
      <alignment horizontal="center" vertical="center"/>
    </xf>
    <xf numFmtId="0" fontId="2" fillId="0" borderId="659" xfId="0" applyFont="1" applyBorder="1" applyAlignment="1">
      <alignment horizontal="center" vertical="center"/>
    </xf>
    <xf numFmtId="38" fontId="4" fillId="0" borderId="33" xfId="2" applyFont="1" applyFill="1" applyBorder="1" applyAlignment="1">
      <alignment horizontal="center" vertical="center"/>
    </xf>
    <xf numFmtId="0" fontId="4" fillId="0" borderId="0" xfId="0" applyFont="1" applyAlignment="1">
      <alignment vertical="center"/>
    </xf>
    <xf numFmtId="38" fontId="4" fillId="0" borderId="609" xfId="2" applyFont="1" applyFill="1" applyBorder="1" applyAlignment="1">
      <alignment horizontal="center" vertical="center" shrinkToFit="1"/>
    </xf>
    <xf numFmtId="38" fontId="4" fillId="0" borderId="602" xfId="2" applyFont="1" applyFill="1" applyBorder="1" applyAlignment="1">
      <alignment horizontal="center" vertical="center" shrinkToFit="1"/>
    </xf>
    <xf numFmtId="38" fontId="47" fillId="0" borderId="602" xfId="2" applyFont="1" applyFill="1" applyBorder="1" applyAlignment="1">
      <alignment horizontal="center" vertical="center" shrinkToFit="1"/>
    </xf>
    <xf numFmtId="0" fontId="4" fillId="0" borderId="611" xfId="0" applyFont="1" applyBorder="1" applyAlignment="1">
      <alignment horizontal="center" vertical="center" shrinkToFit="1"/>
    </xf>
    <xf numFmtId="0" fontId="4" fillId="0" borderId="603" xfId="0" applyFont="1" applyBorder="1" applyAlignment="1">
      <alignment horizontal="center" vertical="center" shrinkToFit="1"/>
    </xf>
    <xf numFmtId="0" fontId="4" fillId="0" borderId="612" xfId="0" applyFont="1" applyBorder="1" applyAlignment="1">
      <alignment horizontal="center" vertical="center" shrinkToFit="1"/>
    </xf>
    <xf numFmtId="38" fontId="4" fillId="0" borderId="603" xfId="2" applyFont="1" applyFill="1" applyBorder="1" applyAlignment="1">
      <alignment horizontal="center" vertical="center" shrinkToFit="1"/>
    </xf>
    <xf numFmtId="38" fontId="4" fillId="0" borderId="612" xfId="2" applyFont="1" applyFill="1" applyBorder="1" applyAlignment="1">
      <alignment horizontal="center" vertical="center" shrinkToFit="1"/>
    </xf>
    <xf numFmtId="0" fontId="4" fillId="13" borderId="603" xfId="0" applyFont="1" applyFill="1" applyBorder="1" applyAlignment="1">
      <alignment horizontal="center" vertical="center" shrinkToFit="1"/>
    </xf>
    <xf numFmtId="38" fontId="4" fillId="0" borderId="349" xfId="2" applyFont="1" applyFill="1" applyBorder="1" applyAlignment="1">
      <alignment vertical="center" wrapText="1"/>
    </xf>
    <xf numFmtId="38" fontId="4" fillId="0" borderId="0" xfId="2" applyFont="1" applyFill="1" applyBorder="1" applyAlignment="1">
      <alignment horizontal="center" vertical="center" wrapText="1"/>
    </xf>
    <xf numFmtId="38" fontId="4" fillId="0" borderId="86" xfId="2" applyFont="1" applyFill="1" applyBorder="1" applyAlignment="1">
      <alignment horizontal="center" vertical="center" wrapText="1"/>
    </xf>
    <xf numFmtId="38" fontId="4" fillId="0" borderId="349" xfId="2" applyFont="1" applyFill="1" applyBorder="1" applyAlignment="1">
      <alignment vertical="center" shrinkToFit="1"/>
    </xf>
    <xf numFmtId="38" fontId="4" fillId="0" borderId="435" xfId="2" applyFont="1" applyFill="1" applyBorder="1" applyAlignment="1">
      <alignment horizontal="center" vertical="center" shrinkToFit="1"/>
    </xf>
    <xf numFmtId="38" fontId="4" fillId="0" borderId="444" xfId="2" applyFont="1" applyFill="1" applyBorder="1" applyAlignment="1">
      <alignment horizontal="center" vertical="center" shrinkToFit="1"/>
    </xf>
    <xf numFmtId="38" fontId="4" fillId="0" borderId="459" xfId="2" applyFont="1" applyFill="1" applyBorder="1" applyAlignment="1">
      <alignment horizontal="center" vertical="center" shrinkToFit="1"/>
    </xf>
    <xf numFmtId="38" fontId="4" fillId="0" borderId="434" xfId="2" applyFont="1" applyFill="1" applyBorder="1" applyAlignment="1">
      <alignment horizontal="center" vertical="center" shrinkToFit="1"/>
    </xf>
    <xf numFmtId="38" fontId="4" fillId="0" borderId="436" xfId="2" applyFont="1" applyFill="1" applyBorder="1" applyAlignment="1">
      <alignment horizontal="center" vertical="center" shrinkToFit="1"/>
    </xf>
    <xf numFmtId="38" fontId="4" fillId="0" borderId="638" xfId="2" applyFont="1" applyFill="1" applyBorder="1" applyAlignment="1">
      <alignment horizontal="center" vertical="center" shrinkToFit="1"/>
    </xf>
    <xf numFmtId="38" fontId="4" fillId="0" borderId="535" xfId="2" applyFont="1" applyFill="1" applyBorder="1" applyAlignment="1">
      <alignment horizontal="center" vertical="center" shrinkToFit="1"/>
    </xf>
    <xf numFmtId="38" fontId="4" fillId="0" borderId="456" xfId="2" applyFont="1" applyFill="1" applyBorder="1" applyAlignment="1">
      <alignment horizontal="center" vertical="center" shrinkToFit="1"/>
    </xf>
    <xf numFmtId="38" fontId="4" fillId="0" borderId="461" xfId="2" applyFont="1" applyFill="1" applyBorder="1" applyAlignment="1">
      <alignment horizontal="center" vertical="center" shrinkToFit="1"/>
    </xf>
    <xf numFmtId="38" fontId="4" fillId="0" borderId="597" xfId="2" applyFont="1" applyFill="1" applyBorder="1" applyAlignment="1">
      <alignment horizontal="center" vertical="center" shrinkToFit="1"/>
    </xf>
    <xf numFmtId="38" fontId="4" fillId="0" borderId="0" xfId="2" applyFont="1" applyFill="1" applyAlignment="1">
      <alignment vertical="center"/>
    </xf>
    <xf numFmtId="38" fontId="4" fillId="0" borderId="0" xfId="2" applyFont="1" applyFill="1" applyBorder="1" applyAlignment="1">
      <alignment vertical="center"/>
    </xf>
    <xf numFmtId="38" fontId="40" fillId="0" borderId="0" xfId="2" applyFont="1" applyFill="1" applyAlignment="1">
      <alignment vertical="center"/>
    </xf>
    <xf numFmtId="38" fontId="4" fillId="0" borderId="306" xfId="2" applyFont="1" applyFill="1" applyBorder="1" applyAlignment="1">
      <alignment vertical="center"/>
    </xf>
    <xf numFmtId="38" fontId="4" fillId="0" borderId="304" xfId="2" applyFont="1" applyFill="1" applyBorder="1" applyAlignment="1">
      <alignment vertical="center"/>
    </xf>
    <xf numFmtId="38" fontId="4" fillId="0" borderId="66" xfId="2" applyFont="1" applyFill="1" applyBorder="1" applyAlignment="1">
      <alignment vertical="center"/>
    </xf>
    <xf numFmtId="38" fontId="4" fillId="0" borderId="68" xfId="2" applyFont="1" applyFill="1" applyBorder="1" applyAlignment="1">
      <alignment vertical="center"/>
    </xf>
    <xf numFmtId="38" fontId="4" fillId="0" borderId="69" xfId="2" applyFont="1" applyFill="1" applyBorder="1" applyAlignment="1">
      <alignment vertical="center"/>
    </xf>
    <xf numFmtId="38" fontId="4" fillId="0" borderId="349" xfId="2" applyFont="1" applyFill="1" applyBorder="1" applyAlignment="1">
      <alignment vertical="center"/>
    </xf>
    <xf numFmtId="38" fontId="4" fillId="0" borderId="347" xfId="2" applyFont="1" applyFill="1" applyBorder="1" applyAlignment="1">
      <alignment vertical="center"/>
    </xf>
    <xf numFmtId="38" fontId="35" fillId="0" borderId="347" xfId="2" applyFont="1" applyFill="1" applyBorder="1" applyAlignment="1">
      <alignment vertical="center"/>
    </xf>
    <xf numFmtId="38" fontId="35" fillId="0" borderId="69" xfId="2" applyFont="1" applyFill="1" applyBorder="1" applyAlignment="1">
      <alignment vertical="center"/>
    </xf>
    <xf numFmtId="38" fontId="35" fillId="4" borderId="0" xfId="2" applyFont="1" applyFill="1" applyBorder="1" applyAlignment="1">
      <alignment vertical="center"/>
    </xf>
    <xf numFmtId="38" fontId="4" fillId="4" borderId="432" xfId="2" applyFont="1" applyFill="1" applyBorder="1" applyAlignment="1">
      <alignment vertical="center"/>
    </xf>
    <xf numFmtId="38" fontId="4" fillId="4" borderId="0" xfId="2" applyFont="1" applyFill="1" applyBorder="1" applyAlignment="1">
      <alignment vertical="center"/>
    </xf>
    <xf numFmtId="38" fontId="4" fillId="4" borderId="91" xfId="2" applyFont="1" applyFill="1" applyBorder="1" applyAlignment="1">
      <alignment vertical="center"/>
    </xf>
    <xf numFmtId="38" fontId="4" fillId="0" borderId="72" xfId="2" applyFont="1" applyFill="1" applyBorder="1" applyAlignment="1">
      <alignment vertical="center"/>
    </xf>
    <xf numFmtId="38" fontId="47" fillId="0" borderId="73" xfId="2" applyFont="1" applyFill="1" applyBorder="1" applyAlignment="1">
      <alignment vertical="center"/>
    </xf>
    <xf numFmtId="38" fontId="47" fillId="0" borderId="74" xfId="2" applyFont="1" applyFill="1" applyBorder="1" applyAlignment="1">
      <alignment vertical="center"/>
    </xf>
    <xf numFmtId="38" fontId="47" fillId="0" borderId="2" xfId="2" applyFont="1" applyFill="1" applyBorder="1" applyAlignment="1">
      <alignment vertical="center"/>
    </xf>
    <xf numFmtId="38" fontId="4" fillId="0" borderId="75" xfId="2" applyFont="1" applyFill="1" applyBorder="1" applyAlignment="1">
      <alignment vertical="center"/>
    </xf>
    <xf numFmtId="38" fontId="4" fillId="0" borderId="76" xfId="2" applyFont="1" applyFill="1" applyBorder="1" applyAlignment="1">
      <alignment vertical="center"/>
    </xf>
    <xf numFmtId="38" fontId="4" fillId="0" borderId="77" xfId="2" applyFont="1" applyFill="1" applyBorder="1" applyAlignment="1">
      <alignment vertical="center"/>
    </xf>
    <xf numFmtId="38" fontId="4" fillId="4" borderId="76" xfId="2" applyFont="1" applyFill="1" applyBorder="1" applyAlignment="1">
      <alignment vertical="center"/>
    </xf>
    <xf numFmtId="38" fontId="4" fillId="4" borderId="77" xfId="2" applyFont="1" applyFill="1" applyBorder="1" applyAlignment="1">
      <alignment vertical="center"/>
    </xf>
    <xf numFmtId="38" fontId="4" fillId="4" borderId="75" xfId="2" applyFont="1" applyFill="1" applyBorder="1" applyAlignment="1">
      <alignment vertical="center"/>
    </xf>
    <xf numFmtId="38" fontId="4" fillId="4" borderId="82" xfId="2" applyFont="1" applyFill="1" applyBorder="1" applyAlignment="1">
      <alignment vertical="center"/>
    </xf>
    <xf numFmtId="38" fontId="4" fillId="0" borderId="78" xfId="2" applyFont="1" applyFill="1" applyBorder="1" applyAlignment="1">
      <alignment vertical="center"/>
    </xf>
    <xf numFmtId="38" fontId="47" fillId="0" borderId="79" xfId="2" applyFont="1" applyFill="1" applyBorder="1" applyAlignment="1">
      <alignment vertical="center"/>
    </xf>
    <xf numFmtId="38" fontId="47" fillId="0" borderId="137" xfId="2" applyFont="1" applyFill="1" applyBorder="1" applyAlignment="1">
      <alignment vertical="center"/>
    </xf>
    <xf numFmtId="38" fontId="47" fillId="0" borderId="80" xfId="2" applyFont="1" applyFill="1" applyBorder="1" applyAlignment="1">
      <alignment vertical="center"/>
    </xf>
    <xf numFmtId="38" fontId="47" fillId="0" borderId="81" xfId="2" applyFont="1" applyFill="1" applyBorder="1" applyAlignment="1">
      <alignment vertical="center"/>
    </xf>
    <xf numFmtId="38" fontId="4" fillId="2" borderId="75" xfId="2" applyFont="1" applyFill="1" applyBorder="1" applyAlignment="1">
      <alignment vertical="center"/>
    </xf>
    <xf numFmtId="38" fontId="4" fillId="2" borderId="76" xfId="2" applyFont="1" applyFill="1" applyBorder="1" applyAlignment="1">
      <alignment vertical="center"/>
    </xf>
    <xf numFmtId="38" fontId="47" fillId="0" borderId="84" xfId="2" applyFont="1" applyFill="1" applyBorder="1" applyAlignment="1">
      <alignment vertical="center"/>
    </xf>
    <xf numFmtId="38" fontId="47" fillId="0" borderId="350" xfId="2" applyFont="1" applyFill="1" applyBorder="1" applyAlignment="1">
      <alignment vertical="center"/>
    </xf>
    <xf numFmtId="38" fontId="47" fillId="0" borderId="86" xfId="2" applyFont="1" applyFill="1" applyBorder="1" applyAlignment="1">
      <alignment vertical="center"/>
    </xf>
    <xf numFmtId="38" fontId="47" fillId="0" borderId="85" xfId="2" applyFont="1" applyFill="1" applyBorder="1" applyAlignment="1">
      <alignment vertical="center"/>
    </xf>
    <xf numFmtId="38" fontId="4" fillId="0" borderId="94" xfId="2" applyFont="1" applyFill="1" applyBorder="1" applyAlignment="1">
      <alignment vertical="center"/>
    </xf>
    <xf numFmtId="38" fontId="4" fillId="0" borderId="137" xfId="2" applyFont="1" applyFill="1" applyBorder="1" applyAlignment="1">
      <alignment vertical="center"/>
    </xf>
    <xf numFmtId="38" fontId="4" fillId="0" borderId="138" xfId="2" applyFont="1" applyFill="1" applyBorder="1" applyAlignment="1">
      <alignment vertical="center"/>
    </xf>
    <xf numFmtId="38" fontId="4" fillId="4" borderId="94" xfId="2" applyFont="1" applyFill="1" applyBorder="1" applyAlignment="1">
      <alignment vertical="center"/>
    </xf>
    <xf numFmtId="38" fontId="4" fillId="4" borderId="138" xfId="2" applyFont="1" applyFill="1" applyBorder="1" applyAlignment="1">
      <alignment vertical="center"/>
    </xf>
    <xf numFmtId="38" fontId="4" fillId="4" borderId="470" xfId="2" applyFont="1" applyFill="1" applyBorder="1" applyAlignment="1">
      <alignment vertical="center"/>
    </xf>
    <xf numFmtId="38" fontId="4" fillId="4" borderId="137" xfId="2" applyFont="1" applyFill="1" applyBorder="1" applyAlignment="1">
      <alignment vertical="center"/>
    </xf>
    <xf numFmtId="38" fontId="4" fillId="2" borderId="77" xfId="2" applyFont="1" applyFill="1" applyBorder="1" applyAlignment="1">
      <alignment vertical="center"/>
    </xf>
    <xf numFmtId="38" fontId="47" fillId="0" borderId="100" xfId="2" applyFont="1" applyFill="1" applyBorder="1" applyAlignment="1">
      <alignment vertical="center"/>
    </xf>
    <xf numFmtId="38" fontId="4" fillId="2" borderId="94" xfId="2" applyFont="1" applyFill="1" applyBorder="1" applyAlignment="1">
      <alignment vertical="center"/>
    </xf>
    <xf numFmtId="38" fontId="4" fillId="2" borderId="137" xfId="2" applyFont="1" applyFill="1" applyBorder="1" applyAlignment="1">
      <alignment vertical="center"/>
    </xf>
    <xf numFmtId="38" fontId="4" fillId="2" borderId="138" xfId="2" applyFont="1" applyFill="1" applyBorder="1" applyAlignment="1">
      <alignment vertical="center"/>
    </xf>
    <xf numFmtId="38" fontId="4" fillId="0" borderId="95" xfId="2" applyFont="1" applyFill="1" applyBorder="1" applyAlignment="1">
      <alignment vertical="center"/>
    </xf>
    <xf numFmtId="38" fontId="4" fillId="0" borderId="178" xfId="2" applyFont="1" applyFill="1" applyBorder="1" applyAlignment="1">
      <alignment vertical="center"/>
    </xf>
    <xf numFmtId="38" fontId="4" fillId="0" borderId="186" xfId="2" applyFont="1" applyFill="1" applyBorder="1" applyAlignment="1">
      <alignment vertical="center"/>
    </xf>
    <xf numFmtId="38" fontId="4" fillId="4" borderId="95" xfId="2" applyFont="1" applyFill="1" applyBorder="1" applyAlignment="1">
      <alignment vertical="center"/>
    </xf>
    <xf numFmtId="38" fontId="4" fillId="2" borderId="186" xfId="2" applyFont="1" applyFill="1" applyBorder="1" applyAlignment="1">
      <alignment vertical="center"/>
    </xf>
    <xf numFmtId="38" fontId="4" fillId="0" borderId="485" xfId="2" applyFont="1" applyFill="1" applyBorder="1" applyAlignment="1">
      <alignment vertical="center"/>
    </xf>
    <xf numFmtId="38" fontId="47" fillId="0" borderId="89" xfId="2" applyFont="1" applyFill="1" applyBorder="1" applyAlignment="1">
      <alignment vertical="center"/>
    </xf>
    <xf numFmtId="38" fontId="47" fillId="0" borderId="90" xfId="2" applyFont="1" applyFill="1" applyBorder="1" applyAlignment="1">
      <alignment vertical="center"/>
    </xf>
    <xf numFmtId="38" fontId="4" fillId="4" borderId="139" xfId="2" applyFont="1" applyFill="1" applyBorder="1" applyAlignment="1">
      <alignment vertical="center"/>
    </xf>
    <xf numFmtId="38" fontId="4" fillId="2" borderId="141" xfId="2" applyFont="1" applyFill="1" applyBorder="1" applyAlignment="1">
      <alignment vertical="center"/>
    </xf>
    <xf numFmtId="38" fontId="4" fillId="4" borderId="393" xfId="2" applyFont="1" applyFill="1" applyBorder="1" applyAlignment="1">
      <alignment vertical="center"/>
    </xf>
    <xf numFmtId="38" fontId="4" fillId="4" borderId="491" xfId="2" applyFont="1" applyFill="1" applyBorder="1" applyAlignment="1">
      <alignment vertical="center"/>
    </xf>
    <xf numFmtId="38" fontId="4" fillId="0" borderId="484" xfId="2" applyFont="1" applyFill="1" applyBorder="1" applyAlignment="1">
      <alignment vertical="center"/>
    </xf>
    <xf numFmtId="38" fontId="4" fillId="0" borderId="486" xfId="2" applyFont="1" applyFill="1" applyBorder="1" applyAlignment="1">
      <alignment vertical="center"/>
    </xf>
    <xf numFmtId="38" fontId="47" fillId="0" borderId="92" xfId="2" applyFont="1" applyFill="1" applyBorder="1" applyAlignment="1">
      <alignment vertical="center"/>
    </xf>
    <xf numFmtId="38" fontId="47" fillId="0" borderId="93" xfId="2" applyFont="1" applyFill="1" applyBorder="1" applyAlignment="1">
      <alignment vertical="center"/>
    </xf>
    <xf numFmtId="38" fontId="47" fillId="0" borderId="83" xfId="2" applyFont="1" applyFill="1" applyBorder="1" applyAlignment="1">
      <alignment horizontal="left" vertical="center"/>
    </xf>
    <xf numFmtId="38" fontId="47" fillId="0" borderId="0" xfId="2" applyFont="1" applyFill="1" applyBorder="1" applyAlignment="1">
      <alignment vertical="center"/>
    </xf>
    <xf numFmtId="38" fontId="47" fillId="0" borderId="79" xfId="2" applyFont="1" applyFill="1" applyBorder="1" applyAlignment="1">
      <alignment horizontal="left" vertical="center"/>
    </xf>
    <xf numFmtId="38" fontId="47" fillId="0" borderId="76" xfId="2" applyFont="1" applyFill="1" applyBorder="1" applyAlignment="1">
      <alignment vertical="center"/>
    </xf>
    <xf numFmtId="38" fontId="4" fillId="0" borderId="70" xfId="2" applyFont="1" applyFill="1" applyBorder="1" applyAlignment="1">
      <alignment vertical="center"/>
    </xf>
    <xf numFmtId="38" fontId="4" fillId="0" borderId="71" xfId="2" applyFont="1" applyFill="1" applyBorder="1" applyAlignment="1">
      <alignment vertical="center"/>
    </xf>
    <xf numFmtId="38" fontId="4" fillId="2" borderId="70" xfId="2" applyFont="1" applyFill="1" applyBorder="1" applyAlignment="1">
      <alignment vertical="center"/>
    </xf>
    <xf numFmtId="38" fontId="4" fillId="2" borderId="71" xfId="2" applyFont="1" applyFill="1" applyBorder="1" applyAlignment="1">
      <alignment vertical="center"/>
    </xf>
    <xf numFmtId="38" fontId="4" fillId="2" borderId="28" xfId="2" applyFont="1" applyFill="1" applyBorder="1" applyAlignment="1">
      <alignment vertical="center"/>
    </xf>
    <xf numFmtId="38" fontId="4" fillId="4" borderId="70" xfId="2" applyFont="1" applyFill="1" applyBorder="1" applyAlignment="1">
      <alignment vertical="center"/>
    </xf>
    <xf numFmtId="38" fontId="4" fillId="4" borderId="471" xfId="2" applyFont="1" applyFill="1" applyBorder="1" applyAlignment="1">
      <alignment vertical="center"/>
    </xf>
    <xf numFmtId="38" fontId="4" fillId="2" borderId="469" xfId="2" applyFont="1" applyFill="1" applyBorder="1" applyAlignment="1">
      <alignment vertical="center"/>
    </xf>
    <xf numFmtId="38" fontId="4" fillId="0" borderId="393" xfId="2" applyFont="1" applyFill="1" applyBorder="1" applyAlignment="1">
      <alignment vertical="center"/>
    </xf>
    <xf numFmtId="38" fontId="4" fillId="0" borderId="395" xfId="2" applyFont="1" applyFill="1" applyBorder="1" applyAlignment="1">
      <alignment vertical="center"/>
    </xf>
    <xf numFmtId="38" fontId="4" fillId="0" borderId="294" xfId="2" applyFont="1" applyFill="1" applyBorder="1" applyAlignment="1">
      <alignment vertical="center"/>
    </xf>
    <xf numFmtId="38" fontId="4" fillId="4" borderId="71" xfId="2" applyFont="1" applyFill="1" applyBorder="1" applyAlignment="1">
      <alignment vertical="center"/>
    </xf>
    <xf numFmtId="38" fontId="4" fillId="4" borderId="178" xfId="2" applyFont="1" applyFill="1" applyBorder="1" applyAlignment="1">
      <alignment vertical="center"/>
    </xf>
    <xf numFmtId="38" fontId="4" fillId="4" borderId="87" xfId="2" applyFont="1" applyFill="1" applyBorder="1" applyAlignment="1">
      <alignment vertical="center"/>
    </xf>
    <xf numFmtId="38" fontId="4" fillId="0" borderId="492" xfId="2" applyFont="1" applyFill="1" applyBorder="1" applyAlignment="1">
      <alignment vertical="center"/>
    </xf>
    <xf numFmtId="38" fontId="4" fillId="0" borderId="481" xfId="2" applyFont="1" applyFill="1" applyBorder="1" applyAlignment="1">
      <alignment vertical="center"/>
    </xf>
    <xf numFmtId="38" fontId="4" fillId="4" borderId="96" xfId="2" applyFont="1" applyFill="1" applyBorder="1" applyAlignment="1">
      <alignment vertical="center"/>
    </xf>
    <xf numFmtId="38" fontId="4" fillId="4" borderId="97" xfId="2" applyFont="1" applyFill="1" applyBorder="1" applyAlignment="1">
      <alignment vertical="center"/>
    </xf>
    <xf numFmtId="38" fontId="4" fillId="4" borderId="98" xfId="2" applyFont="1" applyFill="1" applyBorder="1" applyAlignment="1">
      <alignment vertical="center"/>
    </xf>
    <xf numFmtId="38" fontId="4" fillId="4" borderId="347" xfId="2" applyFont="1" applyFill="1" applyBorder="1" applyAlignment="1">
      <alignment vertical="center"/>
    </xf>
    <xf numFmtId="38" fontId="4" fillId="2" borderId="69" xfId="2" applyFont="1" applyFill="1" applyBorder="1" applyAlignment="1">
      <alignment vertical="center"/>
    </xf>
    <xf numFmtId="38" fontId="4" fillId="4" borderId="69" xfId="2" applyFont="1" applyFill="1" applyBorder="1" applyAlignment="1">
      <alignment vertical="center"/>
    </xf>
    <xf numFmtId="38" fontId="4" fillId="4" borderId="243" xfId="2" applyFont="1" applyFill="1" applyBorder="1" applyAlignment="1">
      <alignment vertical="center"/>
    </xf>
    <xf numFmtId="38" fontId="4" fillId="0" borderId="84" xfId="2" applyFont="1" applyFill="1" applyBorder="1" applyAlignment="1">
      <alignment vertical="center"/>
    </xf>
    <xf numFmtId="38" fontId="4" fillId="0" borderId="100" xfId="2" applyFont="1" applyFill="1" applyBorder="1" applyAlignment="1">
      <alignment vertical="center"/>
    </xf>
    <xf numFmtId="38" fontId="4" fillId="0" borderId="99" xfId="2" applyFont="1" applyFill="1" applyBorder="1" applyAlignment="1">
      <alignment vertical="center"/>
    </xf>
    <xf numFmtId="38" fontId="4" fillId="4" borderId="103" xfId="2" applyFont="1" applyFill="1" applyBorder="1" applyAlignment="1">
      <alignment vertical="center"/>
    </xf>
    <xf numFmtId="38" fontId="4" fillId="2" borderId="287" xfId="2" applyFont="1" applyFill="1" applyBorder="1" applyAlignment="1">
      <alignment vertical="center"/>
    </xf>
    <xf numFmtId="38" fontId="4" fillId="0" borderId="103" xfId="2" applyFont="1" applyFill="1" applyBorder="1" applyAlignment="1">
      <alignment vertical="center"/>
    </xf>
    <xf numFmtId="38" fontId="4" fillId="0" borderId="287" xfId="2" applyFont="1" applyFill="1" applyBorder="1" applyAlignment="1">
      <alignment vertical="center"/>
    </xf>
    <xf numFmtId="38" fontId="4" fillId="4" borderId="104" xfId="2" applyFont="1" applyFill="1" applyBorder="1" applyAlignment="1">
      <alignment vertical="center"/>
    </xf>
    <xf numFmtId="38" fontId="4" fillId="4" borderId="494" xfId="2" applyFont="1" applyFill="1" applyBorder="1" applyAlignment="1">
      <alignment vertical="center"/>
    </xf>
    <xf numFmtId="38" fontId="4" fillId="0" borderId="493" xfId="2" applyFont="1" applyFill="1" applyBorder="1" applyAlignment="1">
      <alignment vertical="center"/>
    </xf>
    <xf numFmtId="38" fontId="4" fillId="0" borderId="350" xfId="2" applyFont="1" applyFill="1" applyBorder="1" applyAlignment="1">
      <alignment vertical="center"/>
    </xf>
    <xf numFmtId="38" fontId="4" fillId="0" borderId="86" xfId="2" applyFont="1" applyFill="1" applyBorder="1" applyAlignment="1">
      <alignment vertical="center"/>
    </xf>
    <xf numFmtId="38" fontId="4" fillId="0" borderId="89" xfId="2" applyFont="1" applyFill="1" applyBorder="1" applyAlignment="1">
      <alignment vertical="center"/>
    </xf>
    <xf numFmtId="38" fontId="4" fillId="0" borderId="90" xfId="2" applyFont="1" applyFill="1" applyBorder="1" applyAlignment="1">
      <alignment vertical="center"/>
    </xf>
    <xf numFmtId="38" fontId="4" fillId="0" borderId="85" xfId="2" applyFont="1" applyFill="1" applyBorder="1" applyAlignment="1">
      <alignment vertical="center"/>
    </xf>
    <xf numFmtId="38" fontId="4" fillId="0" borderId="96" xfId="2" applyFont="1" applyFill="1" applyBorder="1" applyAlignment="1">
      <alignment vertical="center"/>
    </xf>
    <xf numFmtId="38" fontId="4" fillId="0" borderId="97" xfId="2" applyFont="1" applyFill="1" applyBorder="1" applyAlignment="1">
      <alignment vertical="center"/>
    </xf>
    <xf numFmtId="38" fontId="4" fillId="2" borderId="97" xfId="2" applyFont="1" applyFill="1" applyBorder="1" applyAlignment="1">
      <alignment vertical="center"/>
    </xf>
    <xf numFmtId="38" fontId="4" fillId="4" borderId="467" xfId="2" applyFont="1" applyFill="1" applyBorder="1" applyAlignment="1">
      <alignment vertical="center"/>
    </xf>
    <xf numFmtId="38" fontId="4" fillId="4" borderId="312" xfId="2" applyFont="1" applyFill="1" applyBorder="1" applyAlignment="1">
      <alignment vertical="center"/>
    </xf>
    <xf numFmtId="38" fontId="4" fillId="4" borderId="351" xfId="2" applyFont="1" applyFill="1" applyBorder="1" applyAlignment="1">
      <alignment vertical="center"/>
    </xf>
    <xf numFmtId="38" fontId="4" fillId="0" borderId="101" xfId="2" applyFont="1" applyFill="1" applyBorder="1" applyAlignment="1">
      <alignment vertical="center"/>
    </xf>
    <xf numFmtId="38" fontId="4" fillId="0" borderId="102" xfId="2" applyFont="1" applyFill="1" applyBorder="1" applyAlignment="1">
      <alignment vertical="center"/>
    </xf>
    <xf numFmtId="38" fontId="4" fillId="4" borderId="102" xfId="2" applyFont="1" applyFill="1" applyBorder="1" applyAlignment="1">
      <alignment horizontal="right" vertical="center"/>
    </xf>
    <xf numFmtId="38" fontId="4" fillId="4" borderId="101" xfId="2" applyFont="1" applyFill="1" applyBorder="1" applyAlignment="1">
      <alignment horizontal="right" vertical="center"/>
    </xf>
    <xf numFmtId="38" fontId="4" fillId="4" borderId="237" xfId="2" applyFont="1" applyFill="1" applyBorder="1" applyAlignment="1">
      <alignment horizontal="right" vertical="center"/>
    </xf>
    <xf numFmtId="38" fontId="4" fillId="0" borderId="104" xfId="2" applyFont="1" applyFill="1" applyBorder="1" applyAlignment="1">
      <alignment vertical="center"/>
    </xf>
    <xf numFmtId="38" fontId="4" fillId="0" borderId="103" xfId="2" applyFont="1" applyFill="1" applyBorder="1" applyAlignment="1">
      <alignment horizontal="left" vertical="center"/>
    </xf>
    <xf numFmtId="38" fontId="4" fillId="0" borderId="104" xfId="2" applyFont="1" applyFill="1" applyBorder="1" applyAlignment="1">
      <alignment horizontal="center" vertical="center"/>
    </xf>
    <xf numFmtId="38" fontId="4" fillId="0" borderId="287" xfId="2" applyFont="1" applyFill="1" applyBorder="1" applyAlignment="1">
      <alignment horizontal="center" vertical="center"/>
    </xf>
    <xf numFmtId="38" fontId="4" fillId="0" borderId="105" xfId="2" applyFont="1" applyFill="1" applyBorder="1" applyAlignment="1">
      <alignment vertical="center"/>
    </xf>
    <xf numFmtId="38" fontId="4" fillId="4" borderId="178" xfId="2" applyFont="1" applyFill="1" applyBorder="1" applyAlignment="1">
      <alignment horizontal="right" vertical="center"/>
    </xf>
    <xf numFmtId="38" fontId="4" fillId="0" borderId="27" xfId="2" applyFont="1" applyFill="1" applyBorder="1" applyAlignment="1">
      <alignment vertical="center"/>
    </xf>
    <xf numFmtId="38" fontId="4" fillId="0" borderId="107" xfId="2" applyFont="1" applyFill="1" applyBorder="1" applyAlignment="1">
      <alignment vertical="center"/>
    </xf>
    <xf numFmtId="0" fontId="32" fillId="0" borderId="0" xfId="0" applyFont="1" applyFill="1" applyAlignment="1">
      <alignment horizontal="right" vertical="center"/>
    </xf>
    <xf numFmtId="38" fontId="2" fillId="0" borderId="0" xfId="2" applyFont="1" applyFill="1" applyAlignment="1">
      <alignment horizontal="center" vertical="center"/>
    </xf>
    <xf numFmtId="0" fontId="2" fillId="0" borderId="663" xfId="0" applyFont="1" applyBorder="1" applyAlignment="1">
      <alignment horizontal="center" vertical="center"/>
    </xf>
    <xf numFmtId="0" fontId="2" fillId="0" borderId="663" xfId="0" applyFont="1" applyFill="1" applyBorder="1" applyAlignment="1">
      <alignment horizontal="center" vertical="center"/>
    </xf>
    <xf numFmtId="0" fontId="2" fillId="0" borderId="26" xfId="0" applyFont="1" applyBorder="1" applyAlignment="1">
      <alignment horizontal="center" vertical="center"/>
    </xf>
    <xf numFmtId="0" fontId="2" fillId="0" borderId="665" xfId="0" applyFont="1" applyBorder="1" applyAlignment="1">
      <alignment vertical="center"/>
    </xf>
    <xf numFmtId="0" fontId="2" fillId="0" borderId="655" xfId="0" applyFont="1" applyBorder="1" applyAlignment="1">
      <alignment vertical="center"/>
    </xf>
    <xf numFmtId="0" fontId="2" fillId="0" borderId="666" xfId="0" applyFont="1" applyBorder="1" applyAlignment="1">
      <alignment vertical="center"/>
    </xf>
    <xf numFmtId="38" fontId="2" fillId="10" borderId="655" xfId="2" applyFont="1" applyFill="1" applyBorder="1" applyAlignment="1">
      <alignment vertical="center"/>
    </xf>
    <xf numFmtId="0" fontId="0" fillId="0" borderId="362" xfId="0" applyBorder="1" applyAlignment="1">
      <alignment horizontal="center" vertical="center"/>
    </xf>
    <xf numFmtId="0" fontId="2" fillId="0" borderId="386" xfId="0" applyFont="1" applyBorder="1" applyAlignment="1">
      <alignment horizontal="center" vertical="center"/>
    </xf>
    <xf numFmtId="38" fontId="2" fillId="7" borderId="26" xfId="2" applyFont="1" applyFill="1" applyBorder="1" applyAlignment="1">
      <alignment vertical="center"/>
    </xf>
    <xf numFmtId="38" fontId="2" fillId="7" borderId="595" xfId="2" applyFont="1" applyFill="1" applyBorder="1" applyAlignment="1">
      <alignment vertical="center"/>
    </xf>
    <xf numFmtId="0" fontId="0" fillId="0" borderId="474" xfId="0" applyBorder="1" applyAlignment="1">
      <alignment vertical="center"/>
    </xf>
    <xf numFmtId="0" fontId="52" fillId="0" borderId="0" xfId="0" applyFont="1" applyBorder="1" applyAlignment="1">
      <alignment horizontal="right" vertical="center"/>
    </xf>
    <xf numFmtId="38" fontId="2" fillId="7" borderId="661" xfId="2" applyFont="1" applyFill="1" applyBorder="1" applyAlignment="1">
      <alignment vertical="center"/>
    </xf>
    <xf numFmtId="0" fontId="0" fillId="0" borderId="667" xfId="0" applyFill="1" applyBorder="1" applyAlignment="1">
      <alignment vertical="center"/>
    </xf>
    <xf numFmtId="0" fontId="2" fillId="0" borderId="588" xfId="0" applyFont="1" applyBorder="1" applyAlignment="1">
      <alignment horizontal="center" vertical="center"/>
    </xf>
    <xf numFmtId="0" fontId="0" fillId="0" borderId="654" xfId="0" applyBorder="1" applyAlignment="1">
      <alignment horizontal="center" vertical="center"/>
    </xf>
    <xf numFmtId="38" fontId="2" fillId="0" borderId="654" xfId="2" applyFont="1" applyFill="1" applyBorder="1" applyAlignment="1">
      <alignment vertical="center"/>
    </xf>
    <xf numFmtId="0" fontId="2" fillId="0" borderId="511" xfId="0" applyFont="1" applyBorder="1" applyAlignment="1">
      <alignment horizontal="center" vertical="center"/>
    </xf>
    <xf numFmtId="178" fontId="2" fillId="6" borderId="669" xfId="0" applyNumberFormat="1" applyFont="1" applyFill="1" applyBorder="1" applyAlignment="1">
      <alignment vertical="center"/>
    </xf>
    <xf numFmtId="178" fontId="2" fillId="6" borderId="670" xfId="0" applyNumberFormat="1" applyFont="1" applyFill="1" applyBorder="1" applyAlignment="1">
      <alignment vertical="center"/>
    </xf>
    <xf numFmtId="178" fontId="2" fillId="6" borderId="671" xfId="0" applyNumberFormat="1" applyFont="1" applyFill="1" applyBorder="1" applyAlignment="1">
      <alignment vertical="center"/>
    </xf>
    <xf numFmtId="0" fontId="2" fillId="6" borderId="669" xfId="0" applyFont="1" applyFill="1" applyBorder="1" applyAlignment="1">
      <alignment vertical="center"/>
    </xf>
    <xf numFmtId="0" fontId="2" fillId="6" borderId="670" xfId="0" applyFont="1" applyFill="1" applyBorder="1" applyAlignment="1">
      <alignment vertical="center"/>
    </xf>
    <xf numFmtId="38" fontId="2" fillId="0" borderId="295" xfId="2" applyFont="1" applyFill="1" applyBorder="1" applyAlignment="1">
      <alignment vertical="center"/>
    </xf>
    <xf numFmtId="0" fontId="0" fillId="0" borderId="0" xfId="0" applyBorder="1" applyAlignment="1">
      <alignment vertical="center" shrinkToFit="1"/>
    </xf>
    <xf numFmtId="38" fontId="2" fillId="0" borderId="667" xfId="0" applyNumberFormat="1" applyFont="1" applyBorder="1" applyAlignment="1">
      <alignment vertical="center"/>
    </xf>
    <xf numFmtId="38" fontId="2" fillId="6" borderId="594" xfId="0" applyNumberFormat="1" applyFont="1" applyFill="1" applyBorder="1" applyAlignment="1">
      <alignment vertical="center"/>
    </xf>
    <xf numFmtId="0" fontId="0" fillId="0" borderId="511" xfId="0" applyBorder="1" applyAlignment="1">
      <alignment horizontal="center" vertical="center" wrapText="1"/>
    </xf>
    <xf numFmtId="0" fontId="0" fillId="9" borderId="388" xfId="0" applyFill="1" applyBorder="1" applyAlignment="1">
      <alignment horizontal="center" vertical="center" shrinkToFit="1"/>
    </xf>
    <xf numFmtId="38" fontId="2" fillId="0" borderId="573" xfId="2" applyFont="1" applyFill="1" applyBorder="1" applyAlignment="1">
      <alignment vertical="center"/>
    </xf>
    <xf numFmtId="38" fontId="2" fillId="0" borderId="672" xfId="2" applyFont="1" applyFill="1" applyBorder="1" applyAlignment="1">
      <alignment vertical="center"/>
    </xf>
    <xf numFmtId="38" fontId="2" fillId="9" borderId="593" xfId="2" applyFont="1" applyFill="1" applyBorder="1" applyAlignment="1">
      <alignment vertical="center"/>
    </xf>
    <xf numFmtId="38" fontId="2" fillId="9" borderId="595" xfId="2" applyFont="1" applyFill="1" applyBorder="1" applyAlignment="1">
      <alignment vertical="center"/>
    </xf>
    <xf numFmtId="38" fontId="2" fillId="10" borderId="653" xfId="2" applyFont="1" applyFill="1" applyBorder="1" applyAlignment="1">
      <alignment vertical="center"/>
    </xf>
    <xf numFmtId="38" fontId="2" fillId="7" borderId="673" xfId="2" applyFont="1" applyFill="1" applyBorder="1" applyAlignment="1">
      <alignment vertical="center"/>
    </xf>
    <xf numFmtId="38" fontId="2" fillId="5" borderId="674" xfId="2" applyFont="1" applyFill="1" applyBorder="1" applyAlignment="1">
      <alignment horizontal="center" vertical="center"/>
    </xf>
    <xf numFmtId="38" fontId="2" fillId="5" borderId="589" xfId="2" applyFont="1" applyFill="1" applyBorder="1" applyAlignment="1">
      <alignment horizontal="center" vertical="center"/>
    </xf>
    <xf numFmtId="38" fontId="2" fillId="7" borderId="666" xfId="2" applyFont="1" applyFill="1" applyBorder="1" applyAlignment="1">
      <alignment vertical="center"/>
    </xf>
    <xf numFmtId="38" fontId="52" fillId="0" borderId="552" xfId="2" applyFont="1" applyFill="1" applyBorder="1" applyAlignment="1">
      <alignment horizontal="center" vertical="center"/>
    </xf>
    <xf numFmtId="38" fontId="2" fillId="7" borderId="674" xfId="2" applyFont="1" applyFill="1" applyBorder="1" applyAlignment="1">
      <alignment vertical="center"/>
    </xf>
    <xf numFmtId="38" fontId="2" fillId="7" borderId="676" xfId="2" applyFont="1" applyFill="1" applyBorder="1" applyAlignment="1">
      <alignment vertical="center"/>
    </xf>
    <xf numFmtId="38" fontId="2" fillId="0" borderId="673" xfId="2" applyFont="1" applyFill="1" applyBorder="1" applyAlignment="1">
      <alignment vertical="center"/>
    </xf>
    <xf numFmtId="0" fontId="2" fillId="0" borderId="673" xfId="0" applyFont="1" applyFill="1" applyBorder="1" applyAlignment="1">
      <alignment vertical="center"/>
    </xf>
    <xf numFmtId="38" fontId="2" fillId="6" borderId="595" xfId="0" applyNumberFormat="1" applyFont="1" applyFill="1" applyBorder="1" applyAlignment="1">
      <alignment vertical="center"/>
    </xf>
    <xf numFmtId="38" fontId="2" fillId="8" borderId="576" xfId="2" applyFont="1" applyFill="1" applyBorder="1" applyAlignment="1">
      <alignment vertical="center"/>
    </xf>
    <xf numFmtId="38" fontId="2" fillId="0" borderId="574" xfId="2" applyFont="1" applyFill="1" applyBorder="1" applyAlignment="1">
      <alignment vertical="center"/>
    </xf>
    <xf numFmtId="38" fontId="0" fillId="5" borderId="533" xfId="2" applyFont="1" applyFill="1" applyBorder="1" applyAlignment="1">
      <alignment horizontal="center" vertical="center"/>
    </xf>
    <xf numFmtId="38" fontId="2" fillId="7" borderId="672" xfId="2" applyFont="1" applyFill="1" applyBorder="1" applyAlignment="1">
      <alignment vertical="center"/>
    </xf>
    <xf numFmtId="38" fontId="30" fillId="0" borderId="664" xfId="2" applyFont="1" applyFill="1" applyBorder="1" applyAlignment="1">
      <alignment horizontal="center" vertical="center"/>
    </xf>
    <xf numFmtId="38" fontId="2" fillId="7" borderId="677" xfId="2" applyFont="1" applyFill="1" applyBorder="1" applyAlignment="1">
      <alignment vertical="center"/>
    </xf>
    <xf numFmtId="0" fontId="0" fillId="0" borderId="678" xfId="0" applyFill="1" applyBorder="1" applyAlignment="1">
      <alignment vertical="center"/>
    </xf>
    <xf numFmtId="38" fontId="0" fillId="5" borderId="552" xfId="2" applyFont="1" applyFill="1" applyBorder="1" applyAlignment="1">
      <alignment vertical="center"/>
    </xf>
    <xf numFmtId="38" fontId="0" fillId="0" borderId="672" xfId="2" applyFont="1" applyFill="1" applyBorder="1" applyAlignment="1">
      <alignment vertical="center"/>
    </xf>
    <xf numFmtId="38" fontId="2" fillId="6" borderId="679" xfId="2" applyFont="1" applyFill="1" applyBorder="1" applyAlignment="1">
      <alignment vertical="center"/>
    </xf>
    <xf numFmtId="178" fontId="2" fillId="6" borderId="205" xfId="2" applyNumberFormat="1" applyFont="1" applyFill="1" applyBorder="1" applyAlignment="1">
      <alignment vertical="center"/>
    </xf>
    <xf numFmtId="178" fontId="2" fillId="6" borderId="668" xfId="0" applyNumberFormat="1" applyFont="1" applyFill="1" applyBorder="1" applyAlignment="1">
      <alignment vertical="center"/>
    </xf>
    <xf numFmtId="38" fontId="0" fillId="0" borderId="656" xfId="2" applyFont="1" applyFill="1" applyBorder="1" applyAlignment="1">
      <alignment horizontal="center" vertical="center"/>
    </xf>
    <xf numFmtId="0" fontId="0" fillId="0" borderId="680" xfId="0" applyFill="1" applyBorder="1" applyAlignment="1">
      <alignment horizontal="center" vertical="center"/>
    </xf>
    <xf numFmtId="38" fontId="0" fillId="0" borderId="658" xfId="2" applyFont="1" applyFill="1" applyBorder="1" applyAlignment="1">
      <alignment horizontal="center" vertical="center"/>
    </xf>
    <xf numFmtId="0" fontId="0" fillId="0" borderId="681" xfId="0" applyFill="1" applyBorder="1" applyAlignment="1">
      <alignment horizontal="center" vertical="center"/>
    </xf>
    <xf numFmtId="178" fontId="2" fillId="6" borderId="579" xfId="2" applyNumberFormat="1" applyFont="1" applyFill="1" applyBorder="1" applyAlignment="1">
      <alignment vertical="center"/>
    </xf>
    <xf numFmtId="38" fontId="0" fillId="0" borderId="682" xfId="2" applyFont="1" applyFill="1" applyBorder="1" applyAlignment="1">
      <alignment horizontal="center" vertical="center"/>
    </xf>
    <xf numFmtId="0" fontId="0" fillId="0" borderId="683" xfId="0" applyFill="1" applyBorder="1" applyAlignment="1">
      <alignment horizontal="center" vertical="center"/>
    </xf>
    <xf numFmtId="38" fontId="2" fillId="8" borderId="328" xfId="2" applyFont="1" applyFill="1" applyBorder="1" applyAlignment="1">
      <alignment vertical="center"/>
    </xf>
    <xf numFmtId="0" fontId="0" fillId="9" borderId="397" xfId="0" applyFill="1" applyBorder="1" applyAlignment="1">
      <alignment horizontal="center" vertical="center" shrinkToFit="1"/>
    </xf>
    <xf numFmtId="0" fontId="21" fillId="0" borderId="511" xfId="0" applyFont="1" applyFill="1" applyBorder="1" applyAlignment="1">
      <alignment vertical="center"/>
    </xf>
    <xf numFmtId="0" fontId="0" fillId="0" borderId="74" xfId="0" applyFont="1" applyFill="1" applyBorder="1" applyAlignment="1">
      <alignment horizontal="left" vertical="center"/>
    </xf>
    <xf numFmtId="0" fontId="0" fillId="0" borderId="2" xfId="0" applyFont="1" applyFill="1" applyBorder="1" applyAlignment="1">
      <alignment horizontal="right" vertical="center"/>
    </xf>
    <xf numFmtId="0" fontId="0" fillId="0" borderId="74" xfId="0" applyFont="1" applyFill="1" applyBorder="1" applyAlignment="1">
      <alignment horizontal="left"/>
    </xf>
    <xf numFmtId="0" fontId="0" fillId="0" borderId="2" xfId="0" applyFont="1" applyFill="1" applyBorder="1" applyAlignment="1">
      <alignment horizontal="right"/>
    </xf>
    <xf numFmtId="0" fontId="9" fillId="0" borderId="0" xfId="0" applyFont="1" applyFill="1" applyAlignment="1">
      <alignment horizontal="center"/>
    </xf>
    <xf numFmtId="0" fontId="59" fillId="0" borderId="0" xfId="0" applyFont="1" applyFill="1"/>
    <xf numFmtId="0" fontId="4" fillId="0" borderId="0" xfId="0" applyFont="1" applyAlignment="1">
      <alignment horizontal="left"/>
    </xf>
    <xf numFmtId="0" fontId="20" fillId="14" borderId="0" xfId="0" applyFont="1" applyFill="1"/>
    <xf numFmtId="189" fontId="9" fillId="0" borderId="0" xfId="0" applyNumberFormat="1" applyFont="1" applyFill="1" applyAlignment="1">
      <alignment horizontal="center"/>
    </xf>
    <xf numFmtId="0" fontId="4" fillId="14" borderId="0" xfId="0" applyFont="1" applyFill="1" applyAlignment="1">
      <alignment horizontal="center"/>
    </xf>
    <xf numFmtId="0" fontId="4" fillId="0" borderId="397" xfId="0" applyFont="1" applyFill="1" applyBorder="1" applyAlignment="1">
      <alignment horizontal="center" vertical="center"/>
    </xf>
    <xf numFmtId="0" fontId="0" fillId="0" borderId="395" xfId="0" applyFont="1" applyFill="1" applyBorder="1" applyAlignment="1">
      <alignment horizontal="left" vertical="center"/>
    </xf>
    <xf numFmtId="0" fontId="0" fillId="0" borderId="396" xfId="0" applyFont="1" applyFill="1" applyBorder="1" applyAlignment="1">
      <alignment horizontal="right" vertical="center"/>
    </xf>
    <xf numFmtId="190" fontId="4" fillId="0" borderId="676" xfId="2" applyNumberFormat="1" applyFont="1" applyFill="1" applyBorder="1" applyAlignment="1">
      <alignment horizontal="right" vertical="center"/>
    </xf>
    <xf numFmtId="189" fontId="4" fillId="0" borderId="661" xfId="2" applyNumberFormat="1" applyFont="1" applyFill="1" applyBorder="1" applyAlignment="1">
      <alignment horizontal="right" vertical="center"/>
    </xf>
    <xf numFmtId="180" fontId="4" fillId="0" borderId="667" xfId="2" applyNumberFormat="1" applyFont="1" applyFill="1" applyBorder="1" applyAlignment="1">
      <alignment horizontal="right" vertical="center"/>
    </xf>
    <xf numFmtId="38" fontId="4" fillId="0" borderId="385" xfId="2" applyFont="1" applyFill="1" applyBorder="1" applyAlignment="1">
      <alignment horizontal="center" vertical="center"/>
    </xf>
    <xf numFmtId="0" fontId="4" fillId="0" borderId="395" xfId="0" applyFont="1" applyFill="1" applyBorder="1" applyAlignment="1">
      <alignment horizontal="left" vertical="center"/>
    </xf>
    <xf numFmtId="0" fontId="4" fillId="0" borderId="396" xfId="0" applyFont="1" applyFill="1" applyBorder="1" applyAlignment="1">
      <alignment horizontal="right" vertical="center"/>
    </xf>
    <xf numFmtId="190" fontId="4" fillId="0" borderId="661" xfId="2" applyNumberFormat="1" applyFont="1" applyFill="1" applyBorder="1" applyAlignment="1">
      <alignment horizontal="right" vertical="center"/>
    </xf>
    <xf numFmtId="0" fontId="2" fillId="0" borderId="395" xfId="0" applyFont="1" applyFill="1" applyBorder="1" applyAlignment="1">
      <alignment horizontal="left" vertical="center"/>
    </xf>
    <xf numFmtId="0" fontId="2" fillId="0" borderId="396" xfId="0" applyFont="1" applyFill="1" applyBorder="1" applyAlignment="1">
      <alignment horizontal="right" vertical="center"/>
    </xf>
    <xf numFmtId="0" fontId="4" fillId="0" borderId="397" xfId="0" applyFont="1" applyFill="1" applyBorder="1" applyAlignment="1">
      <alignment horizontal="center"/>
    </xf>
    <xf numFmtId="0" fontId="0" fillId="0" borderId="395" xfId="0" applyFill="1" applyBorder="1" applyAlignment="1">
      <alignment horizontal="left"/>
    </xf>
    <xf numFmtId="0" fontId="0" fillId="0" borderId="396" xfId="0" applyFill="1" applyBorder="1" applyAlignment="1">
      <alignment horizontal="right"/>
    </xf>
    <xf numFmtId="190" fontId="4" fillId="0" borderId="0" xfId="0" applyNumberFormat="1" applyFont="1" applyFill="1"/>
    <xf numFmtId="190" fontId="4" fillId="14" borderId="0" xfId="0" applyNumberFormat="1" applyFont="1" applyFill="1" applyAlignment="1">
      <alignment horizontal="left"/>
    </xf>
    <xf numFmtId="190" fontId="9" fillId="0" borderId="0" xfId="0" applyNumberFormat="1" applyFont="1" applyFill="1" applyAlignment="1">
      <alignment horizontal="center"/>
    </xf>
    <xf numFmtId="1" fontId="9" fillId="0" borderId="0" xfId="0" applyNumberFormat="1" applyFont="1" applyFill="1"/>
    <xf numFmtId="38" fontId="4" fillId="0" borderId="676" xfId="2" applyFont="1" applyFill="1" applyBorder="1" applyAlignment="1">
      <alignment horizontal="right" vertical="center"/>
    </xf>
    <xf numFmtId="0" fontId="4" fillId="0" borderId="397" xfId="0" applyFont="1" applyFill="1" applyBorder="1" applyAlignment="1">
      <alignment horizontal="center" vertical="center" shrinkToFit="1"/>
    </xf>
    <xf numFmtId="0" fontId="4" fillId="0" borderId="676" xfId="0" applyFont="1" applyFill="1" applyBorder="1" applyAlignment="1">
      <alignment vertical="center"/>
    </xf>
    <xf numFmtId="180" fontId="4" fillId="0" borderId="667" xfId="2" applyNumberFormat="1" applyFont="1" applyFill="1" applyBorder="1" applyAlignment="1">
      <alignment horizontal="left" vertical="center"/>
    </xf>
    <xf numFmtId="189" fontId="4" fillId="0" borderId="661" xfId="2" applyNumberFormat="1" applyFont="1" applyFill="1" applyBorder="1" applyAlignment="1">
      <alignment horizontal="center" vertical="center"/>
    </xf>
    <xf numFmtId="180" fontId="4" fillId="0" borderId="667" xfId="2" applyNumberFormat="1" applyFont="1" applyFill="1" applyBorder="1" applyAlignment="1">
      <alignment horizontal="center" vertical="center"/>
    </xf>
    <xf numFmtId="190" fontId="9" fillId="0" borderId="0" xfId="0" applyNumberFormat="1" applyFont="1" applyFill="1" applyAlignment="1">
      <alignment horizontal="right"/>
    </xf>
    <xf numFmtId="0" fontId="4" fillId="0" borderId="0" xfId="0" applyFont="1" applyFill="1" applyAlignment="1">
      <alignment horizontal="center"/>
    </xf>
    <xf numFmtId="0" fontId="9" fillId="0" borderId="140" xfId="0" applyFont="1" applyFill="1" applyBorder="1"/>
    <xf numFmtId="0" fontId="9" fillId="0" borderId="0" xfId="0" applyFont="1" applyFill="1" applyBorder="1"/>
    <xf numFmtId="0" fontId="9" fillId="0" borderId="687" xfId="0" applyFont="1" applyFill="1" applyBorder="1"/>
    <xf numFmtId="0" fontId="9" fillId="0" borderId="137" xfId="0" applyFont="1" applyFill="1" applyBorder="1"/>
    <xf numFmtId="191" fontId="61" fillId="14" borderId="0" xfId="0" applyNumberFormat="1" applyFont="1" applyFill="1" applyAlignment="1">
      <alignment vertical="top"/>
    </xf>
    <xf numFmtId="191" fontId="61" fillId="0" borderId="0" xfId="0" applyNumberFormat="1" applyFont="1" applyFill="1" applyAlignment="1">
      <alignment vertical="top"/>
    </xf>
    <xf numFmtId="190" fontId="0" fillId="0" borderId="0" xfId="2" applyNumberFormat="1" applyFont="1" applyFill="1" applyBorder="1" applyAlignment="1">
      <alignment horizontal="right" vertical="center"/>
    </xf>
    <xf numFmtId="189" fontId="0" fillId="0" borderId="0" xfId="2" applyNumberFormat="1" applyFont="1" applyFill="1" applyBorder="1" applyAlignment="1">
      <alignment horizontal="right" vertical="center"/>
    </xf>
    <xf numFmtId="180" fontId="0" fillId="0" borderId="0" xfId="2" applyNumberFormat="1" applyFont="1" applyFill="1" applyBorder="1" applyAlignment="1">
      <alignment horizontal="right" vertical="center"/>
    </xf>
    <xf numFmtId="0" fontId="62" fillId="0" borderId="0" xfId="0" applyFont="1" applyFill="1" applyAlignment="1">
      <alignment vertical="center"/>
    </xf>
    <xf numFmtId="0" fontId="63" fillId="0" borderId="0" xfId="0" applyFont="1" applyFill="1" applyAlignment="1">
      <alignment vertical="center"/>
    </xf>
    <xf numFmtId="0" fontId="64" fillId="0" borderId="0" xfId="0" applyFont="1" applyFill="1" applyAlignment="1">
      <alignment vertical="center"/>
    </xf>
    <xf numFmtId="0" fontId="64" fillId="0" borderId="0" xfId="0" applyFont="1" applyFill="1"/>
    <xf numFmtId="0" fontId="20" fillId="0" borderId="0" xfId="0" applyFont="1" applyFill="1" applyAlignment="1">
      <alignment horizontal="center"/>
    </xf>
    <xf numFmtId="0" fontId="4" fillId="0" borderId="0" xfId="0" applyFont="1" applyAlignment="1">
      <alignment horizontal="center"/>
    </xf>
    <xf numFmtId="38" fontId="42" fillId="0" borderId="691" xfId="2" applyFont="1" applyFill="1" applyBorder="1" applyAlignment="1">
      <alignment vertical="center"/>
    </xf>
    <xf numFmtId="38" fontId="42" fillId="0" borderId="692" xfId="2" applyFont="1" applyFill="1" applyBorder="1" applyAlignment="1">
      <alignment vertical="center"/>
    </xf>
    <xf numFmtId="38" fontId="42" fillId="0" borderId="372" xfId="2" applyFont="1" applyFill="1" applyBorder="1" applyAlignment="1">
      <alignment vertical="center"/>
    </xf>
    <xf numFmtId="38" fontId="42" fillId="0" borderId="693" xfId="2" applyFont="1" applyFill="1" applyBorder="1" applyAlignment="1">
      <alignment vertical="center"/>
    </xf>
    <xf numFmtId="38" fontId="42" fillId="0" borderId="694" xfId="2" applyFont="1" applyFill="1" applyBorder="1" applyAlignment="1">
      <alignment vertical="center"/>
    </xf>
    <xf numFmtId="38" fontId="8" fillId="0" borderId="0" xfId="2" applyFont="1" applyFill="1" applyBorder="1" applyAlignment="1">
      <alignment vertical="center"/>
    </xf>
    <xf numFmtId="38" fontId="42" fillId="0" borderId="695" xfId="2" applyFont="1" applyFill="1" applyBorder="1" applyAlignment="1">
      <alignment vertical="center"/>
    </xf>
    <xf numFmtId="38" fontId="42" fillId="0" borderId="697" xfId="2" applyFont="1" applyFill="1" applyBorder="1" applyAlignment="1">
      <alignment vertical="center"/>
    </xf>
    <xf numFmtId="38" fontId="42" fillId="0" borderId="698" xfId="2" applyFont="1" applyFill="1" applyBorder="1" applyAlignment="1">
      <alignment vertical="center"/>
    </xf>
    <xf numFmtId="38" fontId="42" fillId="0" borderId="699" xfId="2" applyFont="1" applyFill="1" applyBorder="1" applyAlignment="1">
      <alignment vertical="center"/>
    </xf>
    <xf numFmtId="38" fontId="42" fillId="4" borderId="696" xfId="2" applyFont="1" applyFill="1" applyBorder="1" applyAlignment="1">
      <alignment vertical="center"/>
    </xf>
    <xf numFmtId="0" fontId="42" fillId="0" borderId="108" xfId="0" applyFont="1" applyFill="1" applyBorder="1" applyAlignment="1">
      <alignment vertical="center" wrapText="1"/>
    </xf>
    <xf numFmtId="38" fontId="42" fillId="0" borderId="700" xfId="2" applyFont="1" applyFill="1" applyBorder="1" applyAlignment="1">
      <alignment vertical="center"/>
    </xf>
    <xf numFmtId="38" fontId="42" fillId="0" borderId="701" xfId="2" applyFont="1" applyFill="1" applyBorder="1" applyAlignment="1">
      <alignment vertical="center"/>
    </xf>
    <xf numFmtId="38" fontId="42" fillId="0" borderId="702" xfId="2" applyFont="1" applyFill="1" applyBorder="1" applyAlignment="1">
      <alignment vertical="center"/>
    </xf>
    <xf numFmtId="38" fontId="43" fillId="2" borderId="703" xfId="2" applyFont="1" applyFill="1" applyBorder="1" applyAlignment="1">
      <alignment vertical="center"/>
    </xf>
    <xf numFmtId="38" fontId="43" fillId="4" borderId="703" xfId="2" applyFont="1" applyFill="1" applyBorder="1" applyAlignment="1">
      <alignment vertical="center"/>
    </xf>
    <xf numFmtId="38" fontId="42" fillId="0" borderId="705" xfId="2" applyFont="1" applyFill="1" applyBorder="1" applyAlignment="1">
      <alignment vertical="center"/>
    </xf>
    <xf numFmtId="38" fontId="8" fillId="0" borderId="163" xfId="2" applyFont="1" applyFill="1" applyBorder="1" applyAlignment="1">
      <alignment vertical="center"/>
    </xf>
    <xf numFmtId="38" fontId="43" fillId="4" borderId="702" xfId="2" applyFont="1" applyFill="1" applyBorder="1" applyAlignment="1">
      <alignment vertical="center"/>
    </xf>
    <xf numFmtId="38" fontId="43" fillId="4" borderId="706" xfId="2" applyFont="1" applyFill="1" applyBorder="1" applyAlignment="1">
      <alignment vertical="center"/>
    </xf>
    <xf numFmtId="38" fontId="42" fillId="0" borderId="707" xfId="2" applyFont="1" applyFill="1" applyBorder="1" applyAlignment="1">
      <alignment vertical="center"/>
    </xf>
    <xf numFmtId="38" fontId="42" fillId="0" borderId="708" xfId="2" applyFont="1" applyFill="1" applyBorder="1" applyAlignment="1">
      <alignment vertical="center"/>
    </xf>
    <xf numFmtId="38" fontId="42" fillId="0" borderId="709" xfId="2" applyFont="1" applyFill="1" applyBorder="1" applyAlignment="1">
      <alignment vertical="center"/>
    </xf>
    <xf numFmtId="38" fontId="43" fillId="2" borderId="30" xfId="2" applyFont="1" applyFill="1" applyBorder="1" applyAlignment="1">
      <alignment vertical="center"/>
    </xf>
    <xf numFmtId="38" fontId="42" fillId="0" borderId="710" xfId="2" applyFont="1" applyFill="1" applyBorder="1" applyAlignment="1">
      <alignment vertical="center"/>
    </xf>
    <xf numFmtId="38" fontId="42" fillId="0" borderId="173" xfId="2" applyFont="1" applyFill="1" applyBorder="1" applyAlignment="1">
      <alignment vertical="center"/>
    </xf>
    <xf numFmtId="38" fontId="42" fillId="2" borderId="711" xfId="2" applyFont="1" applyFill="1" applyBorder="1" applyAlignment="1">
      <alignment vertical="center"/>
    </xf>
    <xf numFmtId="38" fontId="42" fillId="4" borderId="708" xfId="2" applyFont="1" applyFill="1" applyBorder="1" applyAlignment="1">
      <alignment vertical="center"/>
    </xf>
    <xf numFmtId="0" fontId="0" fillId="0" borderId="672" xfId="0" applyFont="1" applyFill="1" applyBorder="1" applyAlignment="1">
      <alignment vertical="center"/>
    </xf>
    <xf numFmtId="0" fontId="42" fillId="0" borderId="690" xfId="0" applyFont="1" applyFill="1" applyBorder="1" applyAlignment="1">
      <alignment vertical="center"/>
    </xf>
    <xf numFmtId="0" fontId="42" fillId="0" borderId="86" xfId="0" applyFont="1" applyFill="1" applyBorder="1" applyAlignment="1">
      <alignment vertical="center"/>
    </xf>
    <xf numFmtId="0" fontId="65" fillId="0" borderId="165" xfId="0" applyFont="1" applyFill="1" applyBorder="1" applyAlignment="1">
      <alignment horizontal="center" vertical="center" wrapText="1"/>
    </xf>
    <xf numFmtId="0" fontId="12" fillId="0" borderId="326" xfId="0" applyFont="1" applyFill="1" applyBorder="1" applyAlignment="1">
      <alignment vertical="center"/>
    </xf>
    <xf numFmtId="0" fontId="12" fillId="0" borderId="717" xfId="0" applyFont="1" applyFill="1" applyBorder="1" applyAlignment="1">
      <alignment vertical="center" wrapText="1"/>
    </xf>
    <xf numFmtId="0" fontId="12" fillId="0" borderId="690" xfId="0" applyFont="1" applyFill="1" applyBorder="1" applyAlignment="1">
      <alignment vertical="center" wrapText="1"/>
    </xf>
    <xf numFmtId="0" fontId="12" fillId="4" borderId="326" xfId="0" applyFont="1" applyFill="1" applyBorder="1" applyAlignment="1">
      <alignment vertical="center"/>
    </xf>
    <xf numFmtId="0" fontId="12" fillId="4" borderId="689" xfId="0" applyFont="1" applyFill="1" applyBorder="1" applyAlignment="1">
      <alignment vertical="center"/>
    </xf>
    <xf numFmtId="0" fontId="12" fillId="0" borderId="720" xfId="0" applyFont="1" applyFill="1" applyBorder="1" applyAlignment="1">
      <alignment vertical="center" wrapText="1"/>
    </xf>
    <xf numFmtId="0" fontId="12" fillId="0" borderId="66" xfId="0" applyFont="1" applyFill="1" applyBorder="1" applyAlignment="1">
      <alignment vertical="center"/>
    </xf>
    <xf numFmtId="0" fontId="12" fillId="4" borderId="721" xfId="0" applyFont="1" applyFill="1" applyBorder="1" applyAlignment="1">
      <alignment vertical="center"/>
    </xf>
    <xf numFmtId="38" fontId="12" fillId="4" borderId="722" xfId="2" applyFont="1" applyFill="1" applyBorder="1" applyAlignment="1">
      <alignment horizontal="right" vertical="center"/>
    </xf>
    <xf numFmtId="38" fontId="12" fillId="4" borderId="563" xfId="2" applyFont="1" applyFill="1" applyBorder="1" applyAlignment="1">
      <alignment horizontal="right" vertical="center"/>
    </xf>
    <xf numFmtId="0" fontId="34" fillId="0" borderId="0" xfId="0" applyFont="1" applyFill="1" applyBorder="1" applyAlignment="1">
      <alignment horizontal="left" vertical="center"/>
    </xf>
    <xf numFmtId="38" fontId="12" fillId="12" borderId="724" xfId="2" applyFont="1" applyFill="1" applyBorder="1" applyAlignment="1">
      <alignment vertical="center"/>
    </xf>
    <xf numFmtId="38" fontId="12" fillId="4" borderId="724" xfId="2" applyFont="1" applyFill="1" applyBorder="1" applyAlignment="1">
      <alignment vertical="center"/>
    </xf>
    <xf numFmtId="38" fontId="12" fillId="4" borderId="534" xfId="2" applyFont="1" applyFill="1" applyBorder="1" applyAlignment="1">
      <alignment vertical="center"/>
    </xf>
    <xf numFmtId="0" fontId="12" fillId="0" borderId="0" xfId="0" applyFont="1" applyFill="1" applyBorder="1" applyAlignment="1">
      <alignment vertical="center"/>
    </xf>
    <xf numFmtId="38" fontId="12" fillId="0" borderId="726" xfId="2" applyFont="1" applyFill="1" applyBorder="1" applyAlignment="1">
      <alignment vertical="center"/>
    </xf>
    <xf numFmtId="38" fontId="12" fillId="0" borderId="572" xfId="2" applyFont="1" applyFill="1" applyBorder="1" applyAlignment="1">
      <alignment vertical="center"/>
    </xf>
    <xf numFmtId="38" fontId="12" fillId="4" borderId="26" xfId="2" applyFont="1" applyFill="1" applyBorder="1" applyAlignment="1">
      <alignment vertical="center"/>
    </xf>
    <xf numFmtId="38" fontId="12" fillId="4" borderId="70" xfId="2" applyFont="1" applyFill="1" applyBorder="1" applyAlignment="1">
      <alignment vertical="center"/>
    </xf>
    <xf numFmtId="38" fontId="12" fillId="4" borderId="294" xfId="2" applyFont="1" applyFill="1" applyBorder="1" applyAlignment="1">
      <alignment vertical="center"/>
    </xf>
    <xf numFmtId="38" fontId="12" fillId="4" borderId="108" xfId="2" applyFont="1" applyFill="1" applyBorder="1" applyAlignment="1">
      <alignment vertical="center"/>
    </xf>
    <xf numFmtId="38" fontId="12" fillId="0" borderId="665" xfId="2" applyFont="1" applyFill="1" applyBorder="1" applyAlignment="1">
      <alignment vertical="center"/>
    </xf>
    <xf numFmtId="38" fontId="12" fillId="4" borderId="379" xfId="2" applyFont="1" applyFill="1" applyBorder="1" applyAlignment="1">
      <alignment vertical="center"/>
    </xf>
    <xf numFmtId="38" fontId="12" fillId="12" borderId="575" xfId="2" applyFont="1" applyFill="1" applyBorder="1" applyAlignment="1">
      <alignment vertical="center"/>
    </xf>
    <xf numFmtId="38" fontId="12" fillId="4" borderId="665" xfId="2" applyFont="1" applyFill="1" applyBorder="1" applyAlignment="1">
      <alignment vertical="center"/>
    </xf>
    <xf numFmtId="38" fontId="12" fillId="4" borderId="727" xfId="2" applyFont="1" applyFill="1" applyBorder="1" applyAlignment="1">
      <alignment vertical="center"/>
    </xf>
    <xf numFmtId="0" fontId="0" fillId="0" borderId="0" xfId="0" applyFont="1" applyFill="1" applyBorder="1" applyAlignment="1">
      <alignment horizontal="center" vertical="center"/>
    </xf>
    <xf numFmtId="38" fontId="12" fillId="2" borderId="86" xfId="2" applyFont="1" applyFill="1" applyBorder="1" applyAlignment="1">
      <alignment vertical="center"/>
    </xf>
    <xf numFmtId="38" fontId="12" fillId="4" borderId="69" xfId="2" applyFont="1" applyFill="1" applyBorder="1" applyAlignment="1">
      <alignment vertical="center"/>
    </xf>
    <xf numFmtId="38" fontId="12" fillId="4" borderId="383" xfId="2" applyFont="1" applyFill="1" applyBorder="1" applyAlignment="1">
      <alignment vertical="center"/>
    </xf>
    <xf numFmtId="38" fontId="12" fillId="4" borderId="112" xfId="2" applyFont="1" applyFill="1" applyBorder="1" applyAlignment="1">
      <alignment vertical="center"/>
    </xf>
    <xf numFmtId="38" fontId="12" fillId="4" borderId="0" xfId="2" applyFont="1" applyFill="1" applyBorder="1" applyAlignment="1">
      <alignment vertical="center"/>
    </xf>
    <xf numFmtId="38" fontId="12" fillId="4" borderId="110" xfId="2" applyFont="1" applyFill="1" applyBorder="1" applyAlignment="1">
      <alignment vertical="center"/>
    </xf>
    <xf numFmtId="38" fontId="12" fillId="4" borderId="350" xfId="2" applyFont="1" applyFill="1" applyBorder="1" applyAlignment="1">
      <alignment vertical="center"/>
    </xf>
    <xf numFmtId="38" fontId="12" fillId="4" borderId="86" xfId="2" applyFont="1" applyFill="1" applyBorder="1" applyAlignment="1">
      <alignment vertical="center"/>
    </xf>
    <xf numFmtId="38" fontId="12" fillId="0" borderId="729" xfId="2" applyFont="1" applyFill="1" applyBorder="1" applyAlignment="1">
      <alignment vertical="center"/>
    </xf>
    <xf numFmtId="38" fontId="12" fillId="0" borderId="730" xfId="2" applyFont="1" applyFill="1" applyBorder="1" applyAlignment="1">
      <alignment vertical="center"/>
    </xf>
    <xf numFmtId="38" fontId="12" fillId="0" borderId="731" xfId="2" applyFont="1" applyFill="1" applyBorder="1" applyAlignment="1">
      <alignment vertical="center"/>
    </xf>
    <xf numFmtId="38" fontId="12" fillId="0" borderId="728" xfId="2" applyFont="1" applyFill="1" applyBorder="1" applyAlignment="1">
      <alignment vertical="center"/>
    </xf>
    <xf numFmtId="38" fontId="12" fillId="0" borderId="732" xfId="2" applyFont="1" applyFill="1" applyBorder="1" applyAlignment="1">
      <alignment vertical="center"/>
    </xf>
    <xf numFmtId="0" fontId="12" fillId="4" borderId="713" xfId="0" applyFont="1" applyFill="1" applyBorder="1"/>
    <xf numFmtId="0" fontId="12" fillId="0" borderId="712" xfId="0" applyFont="1" applyFill="1" applyBorder="1" applyAlignment="1">
      <alignment vertical="center" wrapText="1" shrinkToFit="1"/>
    </xf>
    <xf numFmtId="0" fontId="12" fillId="0" borderId="713" xfId="0" applyFont="1" applyFill="1" applyBorder="1" applyAlignment="1">
      <alignment horizontal="center" vertical="center" wrapText="1" shrinkToFit="1"/>
    </xf>
    <xf numFmtId="0" fontId="12" fillId="0" borderId="733" xfId="0" applyFont="1" applyFill="1" applyBorder="1"/>
    <xf numFmtId="38" fontId="12" fillId="0" borderId="653" xfId="2" applyFont="1" applyFill="1" applyBorder="1"/>
    <xf numFmtId="0" fontId="12" fillId="0" borderId="735" xfId="0" applyFont="1" applyFill="1" applyBorder="1"/>
    <xf numFmtId="0" fontId="12" fillId="0" borderId="735" xfId="0" applyFont="1" applyFill="1" applyBorder="1" applyAlignment="1">
      <alignment horizontal="left" vertical="center"/>
    </xf>
    <xf numFmtId="38" fontId="12" fillId="0" borderId="27" xfId="2" applyFont="1" applyFill="1" applyBorder="1" applyAlignment="1">
      <alignment horizontal="right" vertical="center"/>
    </xf>
    <xf numFmtId="38" fontId="12" fillId="0" borderId="28" xfId="2" applyFont="1" applyFill="1" applyBorder="1" applyAlignment="1">
      <alignment horizontal="right" vertical="center"/>
    </xf>
    <xf numFmtId="0" fontId="66" fillId="0" borderId="185" xfId="0" applyFont="1" applyFill="1" applyBorder="1" applyAlignment="1">
      <alignment horizontal="center" vertical="center" wrapText="1" shrinkToFit="1"/>
    </xf>
    <xf numFmtId="38" fontId="12" fillId="4" borderId="108" xfId="2" applyFont="1" applyFill="1" applyBorder="1" applyAlignment="1">
      <alignment horizontal="right" vertical="center"/>
    </xf>
    <xf numFmtId="38" fontId="12" fillId="4" borderId="27" xfId="2" applyFont="1" applyFill="1" applyBorder="1" applyAlignment="1">
      <alignment horizontal="right" vertical="center"/>
    </xf>
    <xf numFmtId="38" fontId="12" fillId="4" borderId="28" xfId="2" applyFont="1" applyFill="1" applyBorder="1" applyAlignment="1">
      <alignment horizontal="right" vertical="center"/>
    </xf>
    <xf numFmtId="38" fontId="12" fillId="4" borderId="107" xfId="2" applyFont="1" applyFill="1" applyBorder="1" applyAlignment="1">
      <alignment horizontal="right" vertical="center"/>
    </xf>
    <xf numFmtId="38" fontId="12" fillId="4" borderId="27" xfId="2" applyFont="1" applyFill="1" applyBorder="1"/>
    <xf numFmtId="38" fontId="12" fillId="4" borderId="109" xfId="2" applyFont="1" applyFill="1" applyBorder="1"/>
    <xf numFmtId="38" fontId="12" fillId="4" borderId="108" xfId="2" applyFont="1" applyFill="1" applyBorder="1"/>
    <xf numFmtId="38" fontId="12" fillId="4" borderId="70" xfId="2" applyFont="1" applyFill="1" applyBorder="1"/>
    <xf numFmtId="38" fontId="12" fillId="4" borderId="28" xfId="2" applyFont="1" applyFill="1" applyBorder="1"/>
    <xf numFmtId="0" fontId="12" fillId="0" borderId="469" xfId="0" applyFont="1" applyFill="1" applyBorder="1" applyAlignment="1">
      <alignment horizontal="center" vertical="center"/>
    </xf>
    <xf numFmtId="38" fontId="12" fillId="0" borderId="665" xfId="2" applyFont="1" applyFill="1" applyBorder="1" applyAlignment="1">
      <alignment horizontal="right" vertical="center"/>
    </xf>
    <xf numFmtId="38" fontId="12" fillId="0" borderId="575" xfId="2" applyFont="1" applyFill="1" applyBorder="1" applyAlignment="1">
      <alignment horizontal="right" vertical="center"/>
    </xf>
    <xf numFmtId="38" fontId="12" fillId="4" borderId="0" xfId="2" applyFont="1" applyFill="1" applyBorder="1" applyAlignment="1">
      <alignment horizontal="right" vertical="center"/>
    </xf>
    <xf numFmtId="0" fontId="12" fillId="4" borderId="575" xfId="0" applyFont="1" applyFill="1" applyBorder="1"/>
    <xf numFmtId="38" fontId="12" fillId="12" borderId="741" xfId="2" applyFont="1" applyFill="1" applyBorder="1"/>
    <xf numFmtId="0" fontId="12" fillId="0" borderId="733" xfId="0" applyFont="1" applyFill="1" applyBorder="1" applyAlignment="1">
      <alignment horizontal="center" vertical="center"/>
    </xf>
    <xf numFmtId="38" fontId="12" fillId="0" borderId="653" xfId="2" applyFont="1" applyFill="1" applyBorder="1" applyAlignment="1">
      <alignment horizontal="right" vertical="center"/>
    </xf>
    <xf numFmtId="38" fontId="12" fillId="4" borderId="653" xfId="2" applyFont="1" applyFill="1" applyBorder="1" applyAlignment="1">
      <alignment horizontal="right" vertical="center"/>
    </xf>
    <xf numFmtId="0" fontId="12" fillId="4" borderId="572" xfId="0" applyFont="1" applyFill="1" applyBorder="1"/>
    <xf numFmtId="0" fontId="12" fillId="4" borderId="573" xfId="0" applyFont="1" applyFill="1" applyBorder="1"/>
    <xf numFmtId="0" fontId="12" fillId="4" borderId="574" xfId="0" applyFont="1" applyFill="1" applyBorder="1"/>
    <xf numFmtId="0" fontId="12" fillId="0" borderId="361" xfId="0" applyFont="1" applyFill="1" applyBorder="1" applyAlignment="1">
      <alignment horizontal="center" vertical="center"/>
    </xf>
    <xf numFmtId="38" fontId="12" fillId="4" borderId="653" xfId="2" applyFont="1" applyFill="1" applyBorder="1"/>
    <xf numFmtId="38" fontId="12" fillId="12" borderId="572" xfId="2" applyFont="1" applyFill="1" applyBorder="1"/>
    <xf numFmtId="38" fontId="12" fillId="12" borderId="473" xfId="2" applyFont="1" applyFill="1" applyBorder="1"/>
    <xf numFmtId="38" fontId="12" fillId="4" borderId="743" xfId="2" applyFont="1" applyFill="1" applyBorder="1"/>
    <xf numFmtId="38" fontId="12" fillId="4" borderId="744" xfId="2" applyFont="1" applyFill="1" applyBorder="1"/>
    <xf numFmtId="0" fontId="26" fillId="0" borderId="19" xfId="0" applyFont="1" applyFill="1" applyBorder="1"/>
    <xf numFmtId="0" fontId="26" fillId="0" borderId="67" xfId="0" applyFont="1" applyFill="1" applyBorder="1"/>
    <xf numFmtId="0" fontId="26" fillId="0" borderId="20" xfId="0" applyFont="1" applyFill="1" applyBorder="1"/>
    <xf numFmtId="38" fontId="12" fillId="12" borderId="747" xfId="2" applyFont="1" applyFill="1" applyBorder="1"/>
    <xf numFmtId="38" fontId="12" fillId="12" borderId="748" xfId="2" applyFont="1" applyFill="1" applyBorder="1"/>
    <xf numFmtId="38" fontId="12" fillId="12" borderId="573" xfId="2" applyFont="1" applyFill="1" applyBorder="1"/>
    <xf numFmtId="38" fontId="12" fillId="12" borderId="574" xfId="2" applyFont="1" applyFill="1" applyBorder="1"/>
    <xf numFmtId="38" fontId="12" fillId="0" borderId="728" xfId="2" applyFont="1" applyFill="1" applyBorder="1"/>
    <xf numFmtId="38" fontId="12" fillId="0" borderId="729" xfId="2" applyFont="1" applyFill="1" applyBorder="1"/>
    <xf numFmtId="38" fontId="12" fillId="0" borderId="730" xfId="2" applyFont="1" applyFill="1" applyBorder="1"/>
    <xf numFmtId="38" fontId="12" fillId="0" borderId="749" xfId="2" applyFont="1" applyFill="1" applyBorder="1"/>
    <xf numFmtId="38" fontId="12" fillId="0" borderId="731" xfId="2" applyFont="1" applyFill="1" applyBorder="1"/>
    <xf numFmtId="38" fontId="12" fillId="0" borderId="750" xfId="2" applyFont="1" applyFill="1" applyBorder="1"/>
    <xf numFmtId="38" fontId="67" fillId="0" borderId="704" xfId="2" applyFont="1" applyFill="1" applyBorder="1" applyAlignment="1">
      <alignment vertical="center"/>
    </xf>
    <xf numFmtId="38" fontId="67" fillId="0" borderId="18" xfId="2" applyFont="1" applyFill="1" applyBorder="1" applyAlignment="1">
      <alignment vertical="center"/>
    </xf>
    <xf numFmtId="38" fontId="67" fillId="0" borderId="38" xfId="2" applyFont="1" applyFill="1" applyBorder="1" applyAlignment="1">
      <alignment vertical="center"/>
    </xf>
    <xf numFmtId="38" fontId="67" fillId="0" borderId="54" xfId="2" applyFont="1" applyFill="1" applyBorder="1" applyAlignment="1">
      <alignment vertical="center"/>
    </xf>
    <xf numFmtId="38" fontId="67" fillId="0" borderId="40" xfId="2" applyFont="1" applyFill="1" applyBorder="1" applyAlignment="1">
      <alignment vertical="center"/>
    </xf>
    <xf numFmtId="38" fontId="67" fillId="0" borderId="710" xfId="2" applyFont="1" applyFill="1" applyBorder="1" applyAlignment="1">
      <alignment vertical="center"/>
    </xf>
    <xf numFmtId="0" fontId="67" fillId="15" borderId="4" xfId="0" applyFont="1" applyFill="1" applyBorder="1" applyAlignment="1">
      <alignment horizontal="left" vertical="center"/>
    </xf>
    <xf numFmtId="0" fontId="67" fillId="0" borderId="10" xfId="0" applyFont="1" applyFill="1" applyBorder="1" applyAlignment="1">
      <alignment horizontal="left" vertical="center"/>
    </xf>
    <xf numFmtId="38" fontId="65" fillId="0" borderId="702" xfId="2" applyFont="1" applyFill="1" applyBorder="1" applyAlignment="1">
      <alignment vertical="center"/>
    </xf>
    <xf numFmtId="38" fontId="65" fillId="0" borderId="372" xfId="2" applyFont="1" applyFill="1" applyBorder="1" applyAlignment="1">
      <alignment vertical="center"/>
    </xf>
    <xf numFmtId="38" fontId="67" fillId="15" borderId="696" xfId="2" applyFont="1" applyFill="1" applyBorder="1" applyAlignment="1">
      <alignment vertical="center"/>
    </xf>
    <xf numFmtId="38" fontId="67" fillId="15" borderId="40" xfId="2" applyFont="1" applyFill="1" applyBorder="1" applyAlignment="1">
      <alignment vertical="center"/>
    </xf>
    <xf numFmtId="38" fontId="67" fillId="0" borderId="702" xfId="2" applyFont="1" applyFill="1" applyBorder="1" applyAlignment="1">
      <alignment vertical="center"/>
    </xf>
    <xf numFmtId="38" fontId="67" fillId="0" borderId="372" xfId="2" applyFont="1" applyFill="1" applyBorder="1" applyAlignment="1">
      <alignment vertical="center"/>
    </xf>
    <xf numFmtId="0" fontId="67" fillId="0" borderId="11" xfId="0" applyFont="1" applyFill="1" applyBorder="1" applyAlignment="1">
      <alignment horizontal="left" vertical="center"/>
    </xf>
    <xf numFmtId="38" fontId="12" fillId="4" borderId="751" xfId="2" applyFont="1" applyFill="1" applyBorder="1" applyAlignment="1">
      <alignment horizontal="right" vertical="center" wrapText="1"/>
    </xf>
    <xf numFmtId="0" fontId="64" fillId="0" borderId="0" xfId="0" applyFont="1" applyFill="1" applyAlignment="1">
      <alignment horizontal="left" vertical="center"/>
    </xf>
    <xf numFmtId="0" fontId="17" fillId="0" borderId="0" xfId="0" applyFont="1" applyFill="1" applyAlignment="1">
      <alignment horizontal="left" vertical="center"/>
    </xf>
    <xf numFmtId="0" fontId="0" fillId="0" borderId="0" xfId="0" applyFont="1" applyFill="1" applyAlignment="1">
      <alignment horizontal="left" vertical="center"/>
    </xf>
    <xf numFmtId="0" fontId="4" fillId="0" borderId="397" xfId="0" applyFont="1" applyFill="1" applyBorder="1" applyAlignment="1">
      <alignment horizontal="left" vertical="center"/>
    </xf>
    <xf numFmtId="0" fontId="0" fillId="0" borderId="396" xfId="0" applyFont="1" applyFill="1" applyBorder="1" applyAlignment="1">
      <alignment horizontal="left" vertical="center"/>
    </xf>
    <xf numFmtId="190" fontId="4" fillId="0" borderId="676" xfId="2" applyNumberFormat="1" applyFont="1" applyFill="1" applyBorder="1" applyAlignment="1">
      <alignment horizontal="left" vertical="center"/>
    </xf>
    <xf numFmtId="189" fontId="4" fillId="0" borderId="661" xfId="2" applyNumberFormat="1" applyFont="1" applyFill="1" applyBorder="1" applyAlignment="1">
      <alignment horizontal="left" vertical="center"/>
    </xf>
    <xf numFmtId="0" fontId="12" fillId="0" borderId="0" xfId="0" applyFont="1" applyFill="1" applyBorder="1" applyAlignment="1">
      <alignment horizontal="left" vertical="center"/>
    </xf>
    <xf numFmtId="38" fontId="12" fillId="0" borderId="0" xfId="2" applyFont="1" applyFill="1" applyBorder="1" applyAlignment="1">
      <alignment horizontal="left" vertical="center"/>
    </xf>
    <xf numFmtId="0" fontId="15" fillId="0" borderId="0" xfId="0" applyFont="1" applyFill="1" applyAlignment="1">
      <alignment horizontal="left" vertical="center"/>
    </xf>
    <xf numFmtId="0" fontId="11" fillId="0" borderId="0" xfId="0" applyFont="1" applyFill="1" applyAlignment="1">
      <alignment horizontal="left" vertical="center"/>
    </xf>
    <xf numFmtId="0" fontId="11" fillId="0" borderId="0" xfId="0" applyFont="1" applyFill="1" applyAlignment="1">
      <alignment horizontal="right" vertical="center"/>
    </xf>
    <xf numFmtId="0" fontId="12" fillId="0" borderId="0" xfId="0" applyFont="1" applyFill="1" applyBorder="1" applyAlignment="1">
      <alignment horizontal="left" vertical="center" shrinkToFit="1"/>
    </xf>
    <xf numFmtId="0" fontId="12" fillId="0" borderId="751" xfId="0" applyFont="1" applyFill="1" applyBorder="1" applyAlignment="1">
      <alignment horizontal="left" vertical="center" wrapText="1" shrinkToFit="1"/>
    </xf>
    <xf numFmtId="0" fontId="12" fillId="0" borderId="751" xfId="0" applyFont="1" applyFill="1" applyBorder="1" applyAlignment="1">
      <alignment horizontal="right" vertical="center" wrapText="1"/>
    </xf>
    <xf numFmtId="0" fontId="12" fillId="0" borderId="751" xfId="0" applyFont="1" applyFill="1" applyBorder="1" applyAlignment="1">
      <alignment horizontal="center" vertical="center" wrapText="1" shrinkToFit="1"/>
    </xf>
    <xf numFmtId="0" fontId="12" fillId="0" borderId="0" xfId="0" applyFont="1" applyFill="1" applyBorder="1" applyAlignment="1">
      <alignment horizontal="left" vertical="center" wrapText="1" shrinkToFit="1"/>
    </xf>
    <xf numFmtId="0" fontId="12" fillId="0" borderId="0" xfId="0" applyFont="1" applyFill="1" applyAlignment="1">
      <alignment horizontal="left" vertical="center"/>
    </xf>
    <xf numFmtId="38" fontId="69" fillId="0" borderId="751" xfId="2" applyFont="1" applyFill="1" applyBorder="1" applyAlignment="1">
      <alignment horizontal="right" vertical="center" wrapText="1"/>
    </xf>
    <xf numFmtId="38" fontId="12" fillId="0" borderId="751" xfId="2" applyFont="1" applyFill="1" applyBorder="1" applyAlignment="1">
      <alignment horizontal="right" vertical="center" wrapText="1"/>
    </xf>
    <xf numFmtId="38" fontId="69" fillId="4" borderId="751" xfId="2" applyFont="1" applyFill="1" applyBorder="1" applyAlignment="1">
      <alignment horizontal="right" vertical="center" wrapText="1" shrinkToFit="1"/>
    </xf>
    <xf numFmtId="0" fontId="12" fillId="0" borderId="0" xfId="0" applyFont="1" applyFill="1" applyBorder="1" applyAlignment="1">
      <alignment horizontal="left" vertical="center" wrapText="1"/>
    </xf>
    <xf numFmtId="38" fontId="12" fillId="0" borderId="751" xfId="2" applyFont="1" applyFill="1" applyBorder="1" applyAlignment="1">
      <alignment horizontal="left" vertical="center" wrapText="1"/>
    </xf>
    <xf numFmtId="38" fontId="12" fillId="4" borderId="751" xfId="2" applyFont="1" applyFill="1" applyBorder="1" applyAlignment="1">
      <alignment horizontal="right" vertical="center" wrapText="1" shrinkToFit="1"/>
    </xf>
    <xf numFmtId="38" fontId="12" fillId="0" borderId="0" xfId="2" applyFont="1" applyFill="1" applyBorder="1" applyAlignment="1">
      <alignment horizontal="left" vertical="center" wrapText="1"/>
    </xf>
    <xf numFmtId="38" fontId="12" fillId="0" borderId="751" xfId="2" applyFont="1" applyFill="1" applyBorder="1" applyAlignment="1">
      <alignment horizontal="right" vertical="center" wrapText="1" shrinkToFit="1"/>
    </xf>
    <xf numFmtId="182" fontId="12" fillId="0" borderId="0" xfId="0" applyNumberFormat="1" applyFont="1" applyFill="1" applyBorder="1" applyAlignment="1">
      <alignment horizontal="left" vertical="center" wrapText="1"/>
    </xf>
    <xf numFmtId="0" fontId="12" fillId="0" borderId="751" xfId="0" applyFont="1" applyFill="1" applyBorder="1" applyAlignment="1">
      <alignment horizontal="right" vertical="center" wrapText="1" shrinkToFit="1"/>
    </xf>
    <xf numFmtId="0" fontId="26" fillId="0" borderId="751" xfId="0" applyFont="1" applyFill="1" applyBorder="1" applyAlignment="1">
      <alignment horizontal="right" vertical="center" wrapText="1"/>
    </xf>
    <xf numFmtId="0" fontId="26" fillId="0" borderId="751"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56" fillId="0" borderId="0" xfId="0" applyFont="1" applyFill="1"/>
    <xf numFmtId="0" fontId="12" fillId="0" borderId="305" xfId="0" applyFont="1" applyFill="1" applyBorder="1" applyAlignment="1">
      <alignment horizontal="center" vertical="center"/>
    </xf>
    <xf numFmtId="38" fontId="12" fillId="2" borderId="107" xfId="2" applyFont="1" applyFill="1" applyBorder="1" applyAlignment="1">
      <alignment vertical="center"/>
    </xf>
    <xf numFmtId="38" fontId="12" fillId="0" borderId="0" xfId="2" applyFont="1" applyFill="1" applyBorder="1" applyAlignment="1">
      <alignment vertical="center"/>
    </xf>
    <xf numFmtId="38" fontId="12" fillId="0" borderId="107" xfId="2" applyFont="1" applyFill="1" applyBorder="1" applyAlignment="1">
      <alignment horizontal="right" vertical="center"/>
    </xf>
    <xf numFmtId="38" fontId="12" fillId="0" borderId="26" xfId="2" applyFont="1" applyFill="1" applyBorder="1" applyAlignment="1">
      <alignment vertical="center"/>
    </xf>
    <xf numFmtId="38" fontId="12" fillId="0" borderId="107" xfId="2" applyFont="1" applyFill="1" applyBorder="1" applyAlignment="1">
      <alignment vertical="center"/>
    </xf>
    <xf numFmtId="0" fontId="12" fillId="0" borderId="0" xfId="0" applyFont="1" applyFill="1" applyBorder="1" applyAlignment="1">
      <alignment horizontal="center" vertical="center"/>
    </xf>
    <xf numFmtId="0" fontId="11" fillId="0" borderId="0" xfId="0" applyFont="1" applyFill="1" applyBorder="1" applyAlignment="1">
      <alignment horizontal="center" vertical="center"/>
    </xf>
    <xf numFmtId="38" fontId="12" fillId="0" borderId="108" xfId="2" applyFont="1" applyFill="1" applyBorder="1" applyAlignment="1">
      <alignment horizontal="right" vertical="center"/>
    </xf>
    <xf numFmtId="0" fontId="4" fillId="0" borderId="684" xfId="0" applyFont="1" applyFill="1" applyBorder="1" applyAlignment="1">
      <alignment horizontal="left" shrinkToFit="1"/>
    </xf>
    <xf numFmtId="0" fontId="4" fillId="0" borderId="685" xfId="0" applyFont="1" applyFill="1" applyBorder="1" applyAlignment="1">
      <alignment horizontal="left" shrinkToFit="1"/>
    </xf>
    <xf numFmtId="0" fontId="4" fillId="0" borderId="686" xfId="0" applyFont="1" applyFill="1" applyBorder="1" applyAlignment="1">
      <alignment horizontal="left" shrinkToFit="1"/>
    </xf>
    <xf numFmtId="189" fontId="42" fillId="0" borderId="0" xfId="0" applyNumberFormat="1" applyFont="1" applyFill="1" applyAlignment="1">
      <alignment horizontal="center"/>
    </xf>
    <xf numFmtId="190" fontId="4" fillId="14" borderId="0" xfId="0" applyNumberFormat="1" applyFont="1" applyFill="1" applyAlignment="1">
      <alignment horizontal="left"/>
    </xf>
    <xf numFmtId="189" fontId="20" fillId="0" borderId="0" xfId="0" applyNumberFormat="1" applyFont="1" applyFill="1" applyAlignment="1">
      <alignment horizontal="center"/>
    </xf>
    <xf numFmtId="190" fontId="20" fillId="14" borderId="0" xfId="0" applyNumberFormat="1" applyFont="1" applyFill="1" applyAlignment="1">
      <alignment horizontal="center"/>
    </xf>
    <xf numFmtId="190" fontId="9" fillId="0" borderId="0" xfId="0" applyNumberFormat="1" applyFont="1" applyFill="1" applyAlignment="1">
      <alignment horizontal="center"/>
    </xf>
    <xf numFmtId="0" fontId="4" fillId="14" borderId="137" xfId="0" applyFont="1" applyFill="1" applyBorder="1" applyAlignment="1">
      <alignment horizontal="left"/>
    </xf>
    <xf numFmtId="0" fontId="4" fillId="14" borderId="140" xfId="0" applyFont="1" applyFill="1" applyBorder="1" applyAlignment="1">
      <alignment horizontal="left"/>
    </xf>
    <xf numFmtId="0" fontId="9" fillId="0" borderId="0" xfId="0" applyFont="1" applyFill="1" applyAlignment="1">
      <alignment horizontal="center"/>
    </xf>
    <xf numFmtId="0" fontId="9" fillId="14" borderId="0" xfId="0" applyFont="1" applyFill="1" applyBorder="1" applyAlignment="1"/>
    <xf numFmtId="0" fontId="22" fillId="14" borderId="0" xfId="0" applyFont="1" applyFill="1" applyBorder="1" applyAlignment="1"/>
    <xf numFmtId="0" fontId="22" fillId="14" borderId="140" xfId="0" applyFont="1" applyFill="1" applyBorder="1" applyAlignment="1"/>
    <xf numFmtId="0" fontId="9" fillId="14" borderId="0" xfId="0" applyFont="1" applyFill="1" applyBorder="1" applyAlignment="1">
      <alignment horizontal="left"/>
    </xf>
    <xf numFmtId="0" fontId="9" fillId="14" borderId="140" xfId="0" applyFont="1" applyFill="1" applyBorder="1" applyAlignment="1">
      <alignment horizontal="left"/>
    </xf>
    <xf numFmtId="38" fontId="41" fillId="0" borderId="0" xfId="2" applyFont="1" applyFill="1" applyAlignment="1">
      <alignment horizontal="center" vertical="center"/>
    </xf>
    <xf numFmtId="38" fontId="4" fillId="0" borderId="468" xfId="2" applyFont="1" applyFill="1" applyBorder="1" applyAlignment="1">
      <alignment horizontal="center" vertical="center" shrinkToFit="1"/>
    </xf>
    <xf numFmtId="38" fontId="4" fillId="0" borderId="469" xfId="2" applyFont="1" applyFill="1" applyBorder="1" applyAlignment="1">
      <alignment horizontal="center" vertical="center" shrinkToFit="1"/>
    </xf>
    <xf numFmtId="38" fontId="4" fillId="0" borderId="241" xfId="2" applyFont="1" applyFill="1" applyBorder="1" applyAlignment="1">
      <alignment horizontal="center" vertical="center"/>
    </xf>
    <xf numFmtId="38" fontId="4" fillId="0" borderId="67" xfId="2" applyFont="1" applyFill="1" applyBorder="1" applyAlignment="1">
      <alignment horizontal="center" vertical="center"/>
    </xf>
    <xf numFmtId="38" fontId="4" fillId="0" borderId="20" xfId="2" applyFont="1" applyFill="1" applyBorder="1" applyAlignment="1">
      <alignment horizontal="center" vertical="center"/>
    </xf>
    <xf numFmtId="38" fontId="4" fillId="0" borderId="83" xfId="2" applyFont="1" applyFill="1" applyBorder="1" applyAlignment="1">
      <alignment horizontal="center" vertical="center"/>
    </xf>
    <xf numFmtId="38" fontId="4" fillId="0" borderId="0" xfId="2" applyFont="1" applyFill="1" applyBorder="1" applyAlignment="1">
      <alignment horizontal="center" vertical="center"/>
    </xf>
    <xf numFmtId="38" fontId="4" fillId="0" borderId="86" xfId="2" applyFont="1" applyFill="1" applyBorder="1" applyAlignment="1">
      <alignment horizontal="center" vertical="center"/>
    </xf>
    <xf numFmtId="38" fontId="4" fillId="0" borderId="106" xfId="2" applyFont="1" applyFill="1" applyBorder="1" applyAlignment="1">
      <alignment horizontal="center" vertical="center"/>
    </xf>
    <xf numFmtId="38" fontId="4" fillId="0" borderId="71" xfId="2" applyFont="1" applyFill="1" applyBorder="1" applyAlignment="1">
      <alignment horizontal="center" vertical="center"/>
    </xf>
    <xf numFmtId="38" fontId="4" fillId="0" borderId="107" xfId="2" applyFont="1" applyFill="1" applyBorder="1" applyAlignment="1">
      <alignment horizontal="center" vertical="center"/>
    </xf>
    <xf numFmtId="38" fontId="4" fillId="0" borderId="70" xfId="2" applyFont="1" applyFill="1" applyBorder="1" applyAlignment="1">
      <alignment horizontal="center" vertical="center"/>
    </xf>
    <xf numFmtId="38" fontId="4" fillId="0" borderId="28" xfId="2" applyFont="1" applyFill="1" applyBorder="1" applyAlignment="1">
      <alignment horizontal="center" vertical="center"/>
    </xf>
    <xf numFmtId="38" fontId="4" fillId="0" borderId="19" xfId="2" applyFont="1" applyFill="1" applyBorder="1" applyAlignment="1">
      <alignment horizontal="center" vertical="center"/>
    </xf>
    <xf numFmtId="38" fontId="4" fillId="0" borderId="304" xfId="2" applyFont="1" applyFill="1" applyBorder="1" applyAlignment="1">
      <alignment horizontal="center" vertical="center"/>
    </xf>
    <xf numFmtId="38" fontId="4" fillId="0" borderId="311" xfId="2" applyFont="1" applyFill="1" applyBorder="1" applyAlignment="1">
      <alignment horizontal="center" vertical="center"/>
    </xf>
    <xf numFmtId="38" fontId="4" fillId="0" borderId="349" xfId="2" applyFont="1" applyFill="1" applyBorder="1" applyAlignment="1">
      <alignment horizontal="center" vertical="center"/>
    </xf>
    <xf numFmtId="38" fontId="4" fillId="0" borderId="69" xfId="2" applyFont="1" applyFill="1" applyBorder="1" applyAlignment="1">
      <alignment horizontal="center" vertical="center"/>
    </xf>
    <xf numFmtId="38" fontId="4" fillId="0" borderId="26" xfId="2" applyFont="1" applyFill="1" applyBorder="1" applyAlignment="1">
      <alignment horizontal="center" vertical="center"/>
    </xf>
    <xf numFmtId="38" fontId="4" fillId="0" borderId="306" xfId="2" applyFont="1" applyFill="1" applyBorder="1" applyAlignment="1">
      <alignment horizontal="center" vertical="center"/>
    </xf>
    <xf numFmtId="38" fontId="4" fillId="0" borderId="242" xfId="2" applyFont="1" applyFill="1" applyBorder="1" applyAlignment="1">
      <alignment horizontal="center" vertical="center"/>
    </xf>
    <xf numFmtId="38" fontId="4" fillId="0" borderId="68" xfId="2" applyFont="1" applyFill="1" applyBorder="1" applyAlignment="1">
      <alignment horizontal="center" vertical="center"/>
    </xf>
    <xf numFmtId="38" fontId="4" fillId="0" borderId="243" xfId="2" applyFont="1" applyFill="1" applyBorder="1" applyAlignment="1">
      <alignment horizontal="center" vertical="center"/>
    </xf>
    <xf numFmtId="38" fontId="4" fillId="0" borderId="244" xfId="2" applyFont="1" applyFill="1" applyBorder="1" applyAlignment="1">
      <alignment horizontal="center" vertical="center"/>
    </xf>
    <xf numFmtId="38" fontId="4" fillId="0" borderId="245" xfId="2" applyFont="1" applyFill="1" applyBorder="1" applyAlignment="1">
      <alignment horizontal="center" vertical="center"/>
    </xf>
    <xf numFmtId="38" fontId="4" fillId="0" borderId="72" xfId="2" applyFont="1" applyFill="1" applyBorder="1" applyAlignment="1">
      <alignment horizontal="center" vertical="center"/>
    </xf>
    <xf numFmtId="38" fontId="4" fillId="0" borderId="88" xfId="2" applyFont="1" applyFill="1" applyBorder="1" applyAlignment="1">
      <alignment horizontal="center" vertical="center"/>
    </xf>
    <xf numFmtId="38" fontId="4" fillId="0" borderId="347" xfId="2" applyFont="1" applyFill="1" applyBorder="1" applyAlignment="1">
      <alignment horizontal="center" vertical="center"/>
    </xf>
    <xf numFmtId="38" fontId="4" fillId="0" borderId="95" xfId="2" applyFont="1" applyFill="1" applyBorder="1" applyAlignment="1">
      <alignment horizontal="center" vertical="center" shrinkToFit="1"/>
    </xf>
    <xf numFmtId="38" fontId="4" fillId="0" borderId="186" xfId="2" applyFont="1" applyFill="1" applyBorder="1" applyAlignment="1">
      <alignment horizontal="center" vertical="center" shrinkToFit="1"/>
    </xf>
    <xf numFmtId="38" fontId="4" fillId="0" borderId="95" xfId="2" applyFont="1" applyFill="1" applyBorder="1" applyAlignment="1">
      <alignment horizontal="center" vertical="center"/>
    </xf>
    <xf numFmtId="38" fontId="4" fillId="0" borderId="186" xfId="2" applyFont="1" applyFill="1" applyBorder="1" applyAlignment="1">
      <alignment horizontal="center" vertical="center"/>
    </xf>
    <xf numFmtId="38" fontId="47" fillId="0" borderId="306" xfId="2" applyFont="1" applyFill="1" applyBorder="1" applyAlignment="1">
      <alignment horizontal="center" vertical="center"/>
    </xf>
    <xf numFmtId="38" fontId="47" fillId="0" borderId="304" xfId="2" applyFont="1" applyFill="1" applyBorder="1" applyAlignment="1">
      <alignment horizontal="center" vertical="center"/>
    </xf>
    <xf numFmtId="38" fontId="47" fillId="0" borderId="288" xfId="2" applyFont="1" applyFill="1" applyBorder="1" applyAlignment="1">
      <alignment horizontal="center" vertical="center"/>
    </xf>
    <xf numFmtId="38" fontId="47" fillId="0" borderId="311" xfId="2" applyFont="1" applyFill="1" applyBorder="1" applyAlignment="1">
      <alignment horizontal="center" vertical="center"/>
    </xf>
    <xf numFmtId="38" fontId="4" fillId="0" borderId="103" xfId="2" applyFont="1" applyFill="1" applyBorder="1" applyAlignment="1">
      <alignment horizontal="center" vertical="center"/>
    </xf>
    <xf numFmtId="38" fontId="4" fillId="0" borderId="287" xfId="2" applyFont="1" applyFill="1" applyBorder="1" applyAlignment="1">
      <alignment horizontal="center" vertical="center"/>
    </xf>
    <xf numFmtId="38" fontId="4" fillId="0" borderId="229" xfId="2" applyFont="1" applyFill="1" applyBorder="1" applyAlignment="1">
      <alignment horizontal="center" vertical="center"/>
    </xf>
    <xf numFmtId="38" fontId="4" fillId="0" borderId="230" xfId="2" applyFont="1" applyFill="1" applyBorder="1" applyAlignment="1">
      <alignment horizontal="center" vertical="center"/>
    </xf>
    <xf numFmtId="38" fontId="4" fillId="4" borderId="178" xfId="2" applyFont="1" applyFill="1" applyBorder="1" applyAlignment="1">
      <alignment vertical="center"/>
    </xf>
    <xf numFmtId="38" fontId="4" fillId="4" borderId="87" xfId="2" applyFont="1" applyFill="1" applyBorder="1" applyAlignment="1">
      <alignment vertical="center"/>
    </xf>
    <xf numFmtId="38" fontId="4" fillId="0" borderId="238" xfId="2" applyFont="1" applyFill="1" applyBorder="1" applyAlignment="1">
      <alignment horizontal="center" vertical="center"/>
    </xf>
    <xf numFmtId="38" fontId="4" fillId="0" borderId="239" xfId="2" applyFont="1" applyFill="1" applyBorder="1" applyAlignment="1">
      <alignment horizontal="center" vertical="center"/>
    </xf>
    <xf numFmtId="38" fontId="4" fillId="0" borderId="240" xfId="2" applyFont="1" applyFill="1" applyBorder="1" applyAlignment="1">
      <alignment horizontal="center" vertical="center"/>
    </xf>
    <xf numFmtId="38" fontId="4" fillId="0" borderId="94" xfId="2" applyFont="1" applyFill="1" applyBorder="1" applyAlignment="1">
      <alignment horizontal="center" vertical="center"/>
    </xf>
    <xf numFmtId="38" fontId="4" fillId="0" borderId="137" xfId="2" applyFont="1" applyFill="1" applyBorder="1" applyAlignment="1">
      <alignment horizontal="center" vertical="center"/>
    </xf>
    <xf numFmtId="38" fontId="4" fillId="0" borderId="138" xfId="2" applyFont="1" applyFill="1" applyBorder="1" applyAlignment="1">
      <alignment horizontal="center" vertical="center"/>
    </xf>
    <xf numFmtId="38" fontId="4" fillId="0" borderId="94" xfId="2" applyFont="1" applyFill="1" applyBorder="1" applyAlignment="1">
      <alignment horizontal="center" vertical="center" shrinkToFit="1"/>
    </xf>
    <xf numFmtId="38" fontId="4" fillId="0" borderId="138" xfId="2" applyFont="1" applyFill="1" applyBorder="1" applyAlignment="1">
      <alignment horizontal="center" vertical="center" shrinkToFit="1"/>
    </xf>
    <xf numFmtId="38" fontId="4" fillId="0" borderId="488" xfId="2" applyFont="1" applyFill="1" applyBorder="1" applyAlignment="1">
      <alignment horizontal="center" vertical="center" textRotation="255" shrinkToFit="1"/>
    </xf>
    <xf numFmtId="38" fontId="4" fillId="0" borderId="108" xfId="2" applyFont="1" applyFill="1" applyBorder="1" applyAlignment="1">
      <alignment horizontal="center" vertical="center" textRotation="255" shrinkToFit="1"/>
    </xf>
    <xf numFmtId="38" fontId="47" fillId="0" borderId="477" xfId="2" applyFont="1" applyFill="1" applyBorder="1" applyAlignment="1">
      <alignment horizontal="center" vertical="center" textRotation="255" shrinkToFit="1"/>
    </xf>
    <xf numFmtId="38" fontId="47" fillId="0" borderId="478" xfId="2" applyFont="1" applyFill="1" applyBorder="1" applyAlignment="1">
      <alignment horizontal="center" vertical="center" textRotation="255" shrinkToFit="1"/>
    </xf>
    <xf numFmtId="38" fontId="47" fillId="0" borderId="489" xfId="2" applyFont="1" applyFill="1" applyBorder="1" applyAlignment="1">
      <alignment horizontal="center" vertical="center" textRotation="255" shrinkToFit="1"/>
    </xf>
    <xf numFmtId="38" fontId="4" fillId="0" borderId="477" xfId="2" applyFont="1" applyFill="1" applyBorder="1" applyAlignment="1">
      <alignment horizontal="center" vertical="center" textRotation="255" shrinkToFit="1"/>
    </xf>
    <xf numFmtId="38" fontId="4" fillId="0" borderId="478" xfId="2" applyFont="1" applyFill="1" applyBorder="1" applyAlignment="1">
      <alignment horizontal="center" vertical="center" textRotation="255" shrinkToFit="1"/>
    </xf>
    <xf numFmtId="38" fontId="4" fillId="0" borderId="490" xfId="2" applyFont="1" applyFill="1" applyBorder="1" applyAlignment="1">
      <alignment horizontal="center" vertical="center" textRotation="255" shrinkToFit="1"/>
    </xf>
    <xf numFmtId="38" fontId="47" fillId="0" borderId="95" xfId="2" applyFont="1" applyFill="1" applyBorder="1" applyAlignment="1">
      <alignment horizontal="center" vertical="center" shrinkToFit="1"/>
    </xf>
    <xf numFmtId="38" fontId="47" fillId="0" borderId="178" xfId="2" applyFont="1" applyFill="1" applyBorder="1" applyAlignment="1">
      <alignment horizontal="center" vertical="center" shrinkToFit="1"/>
    </xf>
    <xf numFmtId="38" fontId="47" fillId="0" borderId="186" xfId="2" applyFont="1" applyFill="1" applyBorder="1" applyAlignment="1">
      <alignment horizontal="center" vertical="center" shrinkToFit="1"/>
    </xf>
    <xf numFmtId="38" fontId="47" fillId="0" borderId="94" xfId="2" applyFont="1" applyFill="1" applyBorder="1" applyAlignment="1">
      <alignment horizontal="center" vertical="center"/>
    </xf>
    <xf numFmtId="38" fontId="47" fillId="0" borderId="137" xfId="2" applyFont="1" applyFill="1" applyBorder="1" applyAlignment="1">
      <alignment horizontal="center" vertical="center"/>
    </xf>
    <xf numFmtId="38" fontId="47" fillId="0" borderId="138" xfId="2" applyFont="1" applyFill="1" applyBorder="1" applyAlignment="1">
      <alignment horizontal="center" vertical="center"/>
    </xf>
    <xf numFmtId="38" fontId="4" fillId="0" borderId="231" xfId="2" applyFont="1" applyFill="1" applyBorder="1" applyAlignment="1">
      <alignment horizontal="center" vertical="center"/>
    </xf>
    <xf numFmtId="38" fontId="4" fillId="0" borderId="232" xfId="2" applyFont="1" applyFill="1" applyBorder="1" applyAlignment="1">
      <alignment horizontal="center" vertical="center"/>
    </xf>
    <xf numFmtId="38" fontId="4" fillId="0" borderId="233" xfId="2" applyFont="1" applyFill="1" applyBorder="1" applyAlignment="1">
      <alignment horizontal="center" vertical="center"/>
    </xf>
    <xf numFmtId="38" fontId="4" fillId="0" borderId="234" xfId="2" applyFont="1" applyFill="1" applyBorder="1" applyAlignment="1">
      <alignment horizontal="center" vertical="center"/>
    </xf>
    <xf numFmtId="38" fontId="4" fillId="0" borderId="98" xfId="2" applyFont="1" applyFill="1" applyBorder="1" applyAlignment="1">
      <alignment horizontal="center" vertical="center"/>
    </xf>
    <xf numFmtId="38" fontId="4" fillId="0" borderId="480" xfId="2" applyFont="1" applyFill="1" applyBorder="1" applyAlignment="1">
      <alignment horizontal="center" vertical="center"/>
    </xf>
    <xf numFmtId="38" fontId="4" fillId="0" borderId="472" xfId="2" applyFont="1" applyFill="1" applyBorder="1" applyAlignment="1">
      <alignment horizontal="center" vertical="center"/>
    </xf>
    <xf numFmtId="38" fontId="4" fillId="0" borderId="297" xfId="2" applyFont="1" applyFill="1" applyBorder="1" applyAlignment="1">
      <alignment horizontal="center" vertical="center" textRotation="255"/>
    </xf>
    <xf numFmtId="38" fontId="4" fillId="0" borderId="350" xfId="2" applyFont="1" applyFill="1" applyBorder="1" applyAlignment="1">
      <alignment horizontal="center" vertical="center" textRotation="255"/>
    </xf>
    <xf numFmtId="38" fontId="4" fillId="0" borderId="27" xfId="2" applyFont="1" applyFill="1" applyBorder="1" applyAlignment="1">
      <alignment horizontal="center" vertical="center" textRotation="255"/>
    </xf>
    <xf numFmtId="38" fontId="4" fillId="0" borderId="482" xfId="2" applyFont="1" applyFill="1" applyBorder="1" applyAlignment="1">
      <alignment horizontal="center" vertical="center"/>
    </xf>
    <xf numFmtId="38" fontId="4" fillId="0" borderId="483" xfId="2" applyFont="1" applyFill="1" applyBorder="1" applyAlignment="1">
      <alignment horizontal="center" vertical="center"/>
    </xf>
    <xf numFmtId="38" fontId="4" fillId="0" borderId="235" xfId="2" applyFont="1" applyFill="1" applyBorder="1" applyAlignment="1">
      <alignment horizontal="center" vertical="center"/>
    </xf>
    <xf numFmtId="38" fontId="4" fillId="0" borderId="236" xfId="2" applyFont="1" applyFill="1" applyBorder="1" applyAlignment="1">
      <alignment horizontal="center" vertical="center"/>
    </xf>
    <xf numFmtId="38" fontId="47" fillId="0" borderId="76" xfId="2" applyFont="1" applyFill="1" applyBorder="1" applyAlignment="1">
      <alignment horizontal="center" vertical="center"/>
    </xf>
    <xf numFmtId="38" fontId="47" fillId="0" borderId="77" xfId="2" applyFont="1" applyFill="1" applyBorder="1" applyAlignment="1">
      <alignment horizontal="center" vertical="center"/>
    </xf>
    <xf numFmtId="38" fontId="47" fillId="0" borderId="80" xfId="2" applyFont="1" applyFill="1" applyBorder="1" applyAlignment="1">
      <alignment horizontal="center" vertical="center" textRotation="255" shrinkToFit="1"/>
    </xf>
    <xf numFmtId="38" fontId="47" fillId="0" borderId="80" xfId="2" applyFont="1" applyFill="1" applyBorder="1" applyAlignment="1">
      <alignment horizontal="center" vertical="center"/>
    </xf>
    <xf numFmtId="38" fontId="4" fillId="0" borderId="294" xfId="2" applyFont="1" applyFill="1" applyBorder="1" applyAlignment="1">
      <alignment horizontal="center" vertical="center" textRotation="255" shrinkToFit="1"/>
    </xf>
    <xf numFmtId="38" fontId="47" fillId="0" borderId="387" xfId="2" applyFont="1" applyFill="1" applyBorder="1" applyAlignment="1">
      <alignment horizontal="center" vertical="center" textRotation="255" shrinkToFit="1"/>
    </xf>
    <xf numFmtId="38" fontId="47" fillId="0" borderId="395" xfId="2" applyFont="1" applyFill="1" applyBorder="1" applyAlignment="1">
      <alignment horizontal="center" vertical="center"/>
    </xf>
    <xf numFmtId="38" fontId="47" fillId="0" borderId="432" xfId="2" applyFont="1" applyFill="1" applyBorder="1" applyAlignment="1">
      <alignment horizontal="center" vertical="center"/>
    </xf>
    <xf numFmtId="38" fontId="2" fillId="0" borderId="0" xfId="2" applyFont="1" applyFill="1" applyAlignment="1">
      <alignment horizontal="center" vertical="center"/>
    </xf>
    <xf numFmtId="38" fontId="47" fillId="0" borderId="490" xfId="2" applyFont="1" applyFill="1" applyBorder="1" applyAlignment="1">
      <alignment horizontal="center" vertical="center" textRotation="255" shrinkToFit="1"/>
    </xf>
    <xf numFmtId="38" fontId="47" fillId="0" borderId="479" xfId="2" applyFont="1" applyFill="1" applyBorder="1" applyAlignment="1">
      <alignment horizontal="center" vertical="center" textRotation="255" shrinkToFit="1"/>
    </xf>
    <xf numFmtId="0" fontId="42" fillId="0" borderId="9" xfId="0" applyFont="1" applyFill="1" applyBorder="1" applyAlignment="1">
      <alignment horizontal="center" vertical="center"/>
    </xf>
    <xf numFmtId="0" fontId="42" fillId="0" borderId="18" xfId="0" applyFont="1" applyFill="1" applyBorder="1" applyAlignment="1">
      <alignment horizontal="center" vertical="center"/>
    </xf>
    <xf numFmtId="0" fontId="42" fillId="0" borderId="250" xfId="0" applyFont="1" applyFill="1" applyBorder="1" applyAlignment="1">
      <alignment horizontal="center" vertical="center"/>
    </xf>
    <xf numFmtId="0" fontId="42" fillId="0" borderId="133" xfId="0" applyFont="1" applyFill="1" applyBorder="1" applyAlignment="1">
      <alignment horizontal="center" vertical="center"/>
    </xf>
    <xf numFmtId="0" fontId="42" fillId="0" borderId="111" xfId="0" applyFont="1" applyFill="1" applyBorder="1" applyAlignment="1">
      <alignment horizontal="center" vertical="center"/>
    </xf>
    <xf numFmtId="0" fontId="42" fillId="0" borderId="251" xfId="0" applyFont="1" applyFill="1" applyBorder="1" applyAlignment="1">
      <alignment horizontal="center" vertical="center"/>
    </xf>
    <xf numFmtId="0" fontId="6" fillId="0" borderId="0" xfId="0" applyFont="1" applyFill="1" applyAlignment="1">
      <alignment horizontal="center" vertical="center"/>
    </xf>
    <xf numFmtId="0" fontId="42" fillId="0" borderId="65" xfId="0" applyFont="1" applyFill="1" applyBorder="1" applyAlignment="1">
      <alignment horizontal="center" vertical="center"/>
    </xf>
    <xf numFmtId="0" fontId="42" fillId="0" borderId="189" xfId="0" applyFont="1" applyFill="1" applyBorder="1" applyAlignment="1">
      <alignment horizontal="center" vertical="center"/>
    </xf>
    <xf numFmtId="0" fontId="42" fillId="0" borderId="712" xfId="0" applyFont="1" applyFill="1" applyBorder="1" applyAlignment="1">
      <alignment horizontal="center" vertical="center"/>
    </xf>
    <xf numFmtId="0" fontId="42" fillId="0" borderId="66" xfId="0" applyFont="1" applyFill="1" applyBorder="1" applyAlignment="1">
      <alignment horizontal="center" vertical="center"/>
    </xf>
    <xf numFmtId="0" fontId="42" fillId="0" borderId="495" xfId="0" applyFont="1" applyFill="1" applyBorder="1" applyAlignment="1">
      <alignment horizontal="center" vertical="center"/>
    </xf>
    <xf numFmtId="0" fontId="42" fillId="0" borderId="360" xfId="0" applyFont="1" applyFill="1" applyBorder="1" applyAlignment="1">
      <alignment horizontal="center" vertical="center"/>
    </xf>
    <xf numFmtId="0" fontId="42" fillId="0" borderId="302" xfId="0" applyFont="1" applyFill="1" applyBorder="1" applyAlignment="1">
      <alignment horizontal="center" vertical="center"/>
    </xf>
    <xf numFmtId="0" fontId="42" fillId="0" borderId="248" xfId="0" applyFont="1" applyFill="1" applyBorder="1" applyAlignment="1">
      <alignment horizontal="center" vertical="center"/>
    </xf>
    <xf numFmtId="0" fontId="42" fillId="0" borderId="5" xfId="0" applyFont="1" applyFill="1" applyBorder="1" applyAlignment="1">
      <alignment horizontal="center" vertical="center"/>
    </xf>
    <xf numFmtId="0" fontId="42" fillId="0" borderId="0" xfId="0" applyFont="1" applyFill="1" applyBorder="1" applyAlignment="1">
      <alignment horizontal="center" vertical="center"/>
    </xf>
    <xf numFmtId="0" fontId="42" fillId="0" borderId="86" xfId="0" applyFont="1" applyFill="1" applyBorder="1" applyAlignment="1">
      <alignment horizontal="center" vertical="center"/>
    </xf>
    <xf numFmtId="0" fontId="42" fillId="0" borderId="354" xfId="0" applyFont="1" applyFill="1" applyBorder="1" applyAlignment="1">
      <alignment horizontal="center" vertical="center"/>
    </xf>
    <xf numFmtId="0" fontId="42" fillId="0" borderId="255" xfId="0" applyFont="1" applyFill="1" applyBorder="1" applyAlignment="1">
      <alignment horizontal="center" vertical="center"/>
    </xf>
    <xf numFmtId="0" fontId="42" fillId="0" borderId="249" xfId="0" applyFont="1" applyFill="1" applyBorder="1" applyAlignment="1">
      <alignment horizontal="center" vertical="center"/>
    </xf>
    <xf numFmtId="0" fontId="8" fillId="0" borderId="355" xfId="0" applyFont="1" applyFill="1" applyBorder="1" applyAlignment="1">
      <alignment horizontal="center" vertical="center" textRotation="255" shrinkToFit="1"/>
    </xf>
    <xf numFmtId="0" fontId="8" fillId="0" borderId="0" xfId="0" applyFont="1" applyFill="1" applyBorder="1" applyAlignment="1">
      <alignment horizontal="center" vertical="center" textRotation="255" shrinkToFit="1"/>
    </xf>
    <xf numFmtId="0" fontId="8" fillId="0" borderId="255" xfId="0" applyFont="1" applyFill="1" applyBorder="1" applyAlignment="1">
      <alignment horizontal="center" vertical="center" textRotation="255" shrinkToFit="1"/>
    </xf>
    <xf numFmtId="0" fontId="8" fillId="0" borderId="354" xfId="0" applyFont="1" applyFill="1" applyBorder="1" applyAlignment="1">
      <alignment horizontal="center" vertical="center" textRotation="255" wrapText="1"/>
    </xf>
    <xf numFmtId="0" fontId="8" fillId="0" borderId="18" xfId="0" applyFont="1" applyFill="1" applyBorder="1" applyAlignment="1">
      <alignment horizontal="center" vertical="center" textRotation="255"/>
    </xf>
    <xf numFmtId="0" fontId="8" fillId="0" borderId="5" xfId="0" applyFont="1" applyFill="1" applyBorder="1" applyAlignment="1">
      <alignment horizontal="center" vertical="center" textRotation="255"/>
    </xf>
    <xf numFmtId="0" fontId="8" fillId="0" borderId="0" xfId="0" applyFont="1" applyFill="1" applyBorder="1" applyAlignment="1">
      <alignment horizontal="center" vertical="center" textRotation="255"/>
    </xf>
    <xf numFmtId="0" fontId="8" fillId="0" borderId="359" xfId="0" applyFont="1" applyFill="1" applyBorder="1" applyAlignment="1" applyProtection="1">
      <alignment horizontal="center" vertical="center" textRotation="255" shrinkToFit="1"/>
    </xf>
    <xf numFmtId="0" fontId="8" fillId="0" borderId="282" xfId="0" applyFont="1" applyFill="1" applyBorder="1" applyAlignment="1" applyProtection="1">
      <alignment horizontal="center" vertical="center" textRotation="255" shrinkToFit="1"/>
    </xf>
    <xf numFmtId="0" fontId="8" fillId="0" borderId="359" xfId="0" applyFont="1" applyFill="1" applyBorder="1" applyAlignment="1" applyProtection="1">
      <alignment horizontal="center" vertical="center" textRotation="255"/>
    </xf>
    <xf numFmtId="0" fontId="8" fillId="0" borderId="282" xfId="0" applyFont="1" applyFill="1" applyBorder="1" applyAlignment="1" applyProtection="1">
      <alignment horizontal="center" vertical="center" textRotation="255"/>
    </xf>
    <xf numFmtId="0" fontId="8" fillId="0" borderId="361" xfId="0" applyFont="1" applyFill="1" applyBorder="1" applyAlignment="1">
      <alignment horizontal="center" vertical="center" textRotation="255"/>
    </xf>
    <xf numFmtId="0" fontId="8" fillId="0" borderId="112" xfId="0" applyFont="1" applyFill="1" applyBorder="1" applyAlignment="1">
      <alignment horizontal="center" vertical="center" textRotation="255"/>
    </xf>
    <xf numFmtId="0" fontId="8" fillId="0" borderId="29" xfId="0" applyFont="1" applyFill="1" applyBorder="1" applyAlignment="1">
      <alignment horizontal="center" vertical="center" textRotation="255"/>
    </xf>
    <xf numFmtId="0" fontId="42" fillId="0" borderId="247" xfId="0" applyFont="1" applyFill="1" applyBorder="1" applyAlignment="1">
      <alignment horizontal="center" vertical="center"/>
    </xf>
    <xf numFmtId="0" fontId="8" fillId="0" borderId="356" xfId="0" applyFont="1" applyFill="1" applyBorder="1" applyAlignment="1">
      <alignment horizontal="center" vertical="center" textRotation="255"/>
    </xf>
    <xf numFmtId="0" fontId="8" fillId="0" borderId="359" xfId="0" applyFont="1" applyFill="1" applyBorder="1" applyAlignment="1">
      <alignment horizontal="center" vertical="center" textRotation="255"/>
    </xf>
    <xf numFmtId="0" fontId="8" fillId="0" borderId="354" xfId="0" applyFont="1" applyFill="1" applyBorder="1" applyAlignment="1">
      <alignment horizontal="center" vertical="center" textRotation="255"/>
    </xf>
    <xf numFmtId="0" fontId="8" fillId="0" borderId="282" xfId="0" applyFont="1" applyFill="1" applyBorder="1" applyAlignment="1">
      <alignment horizontal="center" vertical="center" textRotation="255"/>
    </xf>
    <xf numFmtId="0" fontId="8" fillId="0" borderId="60" xfId="0" applyFont="1" applyFill="1" applyBorder="1" applyAlignment="1">
      <alignment horizontal="center" vertical="center" textRotation="255"/>
    </xf>
    <xf numFmtId="0" fontId="8" fillId="0" borderId="252" xfId="0" applyFont="1" applyFill="1" applyBorder="1" applyAlignment="1">
      <alignment horizontal="center" vertical="center" textRotation="255"/>
    </xf>
    <xf numFmtId="0" fontId="12" fillId="0" borderId="572" xfId="0" applyFont="1" applyFill="1" applyBorder="1" applyAlignment="1">
      <alignment horizontal="center" vertical="center"/>
    </xf>
    <xf numFmtId="0" fontId="12" fillId="0" borderId="573" xfId="0" applyFont="1" applyFill="1" applyBorder="1" applyAlignment="1">
      <alignment horizontal="center" vertical="center"/>
    </xf>
    <xf numFmtId="0" fontId="12" fillId="0" borderId="574" xfId="0" applyFont="1" applyFill="1" applyBorder="1" applyAlignment="1">
      <alignment horizontal="center" vertical="center"/>
    </xf>
    <xf numFmtId="0" fontId="12" fillId="0" borderId="397" xfId="0" applyFont="1" applyFill="1" applyBorder="1" applyAlignment="1">
      <alignment horizontal="center" vertical="center"/>
    </xf>
    <xf numFmtId="0" fontId="12" fillId="0" borderId="388" xfId="0" applyFont="1" applyFill="1" applyBorder="1" applyAlignment="1">
      <alignment horizontal="center" vertical="center"/>
    </xf>
    <xf numFmtId="0" fontId="12" fillId="0" borderId="171" xfId="0" applyFont="1" applyFill="1" applyBorder="1" applyAlignment="1">
      <alignment horizontal="center" vertical="center"/>
    </xf>
    <xf numFmtId="0" fontId="12" fillId="0" borderId="168" xfId="0" applyFont="1" applyFill="1" applyBorder="1" applyAlignment="1">
      <alignment horizontal="center" vertical="center"/>
    </xf>
    <xf numFmtId="0" fontId="12" fillId="0" borderId="164" xfId="0" applyFont="1" applyFill="1" applyBorder="1" applyAlignment="1">
      <alignment horizontal="center" vertical="center"/>
    </xf>
    <xf numFmtId="0" fontId="12" fillId="0" borderId="165" xfId="0" applyFont="1" applyFill="1" applyBorder="1" applyAlignment="1">
      <alignment horizontal="center" vertical="center"/>
    </xf>
    <xf numFmtId="0" fontId="12" fillId="4" borderId="572" xfId="0" applyFont="1" applyFill="1" applyBorder="1" applyAlignment="1">
      <alignment horizontal="center" vertical="center"/>
    </xf>
    <xf numFmtId="0" fontId="12" fillId="4" borderId="574" xfId="0" applyFont="1" applyFill="1" applyBorder="1" applyAlignment="1">
      <alignment horizontal="center" vertical="center"/>
    </xf>
    <xf numFmtId="38" fontId="12" fillId="0" borderId="262" xfId="2" applyFont="1" applyFill="1" applyBorder="1" applyAlignment="1">
      <alignment horizontal="right" vertical="center"/>
    </xf>
    <xf numFmtId="38" fontId="12" fillId="0" borderId="716" xfId="2" applyFont="1" applyFill="1" applyBorder="1" applyAlignment="1">
      <alignment horizontal="right" vertical="center"/>
    </xf>
    <xf numFmtId="38" fontId="12" fillId="0" borderId="256" xfId="2" applyFont="1" applyFill="1" applyBorder="1" applyAlignment="1">
      <alignment horizontal="right" vertical="center"/>
    </xf>
    <xf numFmtId="38" fontId="12" fillId="0" borderId="720" xfId="2" applyFont="1" applyFill="1" applyBorder="1" applyAlignment="1">
      <alignment horizontal="right" vertical="center"/>
    </xf>
    <xf numFmtId="38" fontId="12" fillId="4" borderId="256" xfId="2" applyFont="1" applyFill="1" applyBorder="1" applyAlignment="1">
      <alignment horizontal="right" vertical="center"/>
    </xf>
    <xf numFmtId="38" fontId="12" fillId="4" borderId="720" xfId="2" applyFont="1" applyFill="1" applyBorder="1" applyAlignment="1">
      <alignment horizontal="right" vertical="center"/>
    </xf>
    <xf numFmtId="38" fontId="12" fillId="0" borderId="260" xfId="2" applyFont="1" applyFill="1" applyBorder="1" applyAlignment="1">
      <alignment horizontal="right" vertical="center"/>
    </xf>
    <xf numFmtId="38" fontId="12" fillId="0" borderId="722" xfId="2" applyFont="1" applyFill="1" applyBorder="1" applyAlignment="1">
      <alignment horizontal="right" vertical="center"/>
    </xf>
    <xf numFmtId="38" fontId="12" fillId="0" borderId="26" xfId="2" applyFont="1" applyFill="1" applyBorder="1" applyAlignment="1">
      <alignment vertical="center"/>
    </xf>
    <xf numFmtId="38" fontId="12" fillId="0" borderId="107" xfId="2" applyFont="1" applyFill="1" applyBorder="1" applyAlignment="1">
      <alignment vertical="center"/>
    </xf>
    <xf numFmtId="0" fontId="12" fillId="0" borderId="354" xfId="0" applyFont="1" applyFill="1" applyBorder="1" applyAlignment="1">
      <alignment horizontal="center" vertical="center"/>
    </xf>
    <xf numFmtId="0" fontId="12" fillId="0" borderId="0" xfId="0" applyFont="1" applyFill="1" applyBorder="1" applyAlignment="1">
      <alignment horizontal="center" vertical="center"/>
    </xf>
    <xf numFmtId="0" fontId="11" fillId="0" borderId="474" xfId="0" applyFont="1" applyFill="1" applyBorder="1" applyAlignment="1">
      <alignment horizontal="center" vertical="center"/>
    </xf>
    <xf numFmtId="0" fontId="11" fillId="0" borderId="473" xfId="0" applyFont="1" applyFill="1" applyBorder="1" applyAlignment="1">
      <alignment horizontal="center" vertical="center"/>
    </xf>
    <xf numFmtId="0" fontId="12" fillId="4" borderId="30" xfId="0" applyFont="1" applyFill="1" applyBorder="1" applyAlignment="1">
      <alignment horizontal="center" vertical="center"/>
    </xf>
    <xf numFmtId="0" fontId="12" fillId="4" borderId="573" xfId="0" applyFont="1" applyFill="1" applyBorder="1" applyAlignment="1">
      <alignment horizontal="center" vertical="center"/>
    </xf>
    <xf numFmtId="0" fontId="12" fillId="0" borderId="30" xfId="0" applyFont="1" applyFill="1" applyBorder="1" applyAlignment="1">
      <alignment horizontal="center" vertical="center"/>
    </xf>
    <xf numFmtId="0" fontId="12" fillId="0" borderId="108" xfId="0" applyFont="1" applyFill="1" applyBorder="1" applyAlignment="1">
      <alignment horizontal="center" vertical="center"/>
    </xf>
    <xf numFmtId="0" fontId="12" fillId="0" borderId="27" xfId="0" applyFont="1" applyFill="1" applyBorder="1" applyAlignment="1">
      <alignment horizontal="center" vertical="center"/>
    </xf>
    <xf numFmtId="0" fontId="12" fillId="0" borderId="653" xfId="0" applyFont="1" applyFill="1" applyBorder="1" applyAlignment="1">
      <alignment horizontal="center" vertical="center"/>
    </xf>
    <xf numFmtId="0" fontId="11" fillId="0" borderId="0" xfId="0" applyFont="1" applyFill="1" applyBorder="1" applyAlignment="1">
      <alignment horizontal="center" vertical="center"/>
    </xf>
    <xf numFmtId="0" fontId="12" fillId="0" borderId="714" xfId="0" applyFont="1" applyFill="1" applyBorder="1" applyAlignment="1">
      <alignment horizontal="center" vertical="center" wrapText="1" shrinkToFit="1"/>
    </xf>
    <xf numFmtId="0" fontId="12" fillId="0" borderId="262" xfId="0" applyFont="1" applyFill="1" applyBorder="1" applyAlignment="1">
      <alignment horizontal="center" vertical="center" wrapText="1" shrinkToFit="1"/>
    </xf>
    <xf numFmtId="0" fontId="12" fillId="0" borderId="716" xfId="0" applyFont="1" applyFill="1" applyBorder="1" applyAlignment="1">
      <alignment horizontal="center" vertical="center" wrapText="1" shrinkToFit="1"/>
    </xf>
    <xf numFmtId="0" fontId="12" fillId="0" borderId="715" xfId="0" applyFont="1" applyFill="1" applyBorder="1" applyAlignment="1">
      <alignment horizontal="center" vertical="center" wrapText="1" shrinkToFit="1"/>
    </xf>
    <xf numFmtId="0" fontId="12" fillId="0" borderId="256" xfId="0" applyFont="1" applyFill="1" applyBorder="1" applyAlignment="1">
      <alignment horizontal="center" vertical="center" wrapText="1" shrinkToFit="1"/>
    </xf>
    <xf numFmtId="0" fontId="12" fillId="0" borderId="720" xfId="0" applyFont="1" applyFill="1" applyBorder="1" applyAlignment="1">
      <alignment horizontal="center" vertical="center" wrapText="1" shrinkToFit="1"/>
    </xf>
    <xf numFmtId="0" fontId="12" fillId="0" borderId="690" xfId="0" applyFont="1" applyFill="1" applyBorder="1" applyAlignment="1">
      <alignment horizontal="center" vertical="center" wrapText="1"/>
    </xf>
    <xf numFmtId="0" fontId="12" fillId="0" borderId="86" xfId="0" applyFont="1" applyFill="1" applyBorder="1" applyAlignment="1">
      <alignment horizontal="center" vertical="center" wrapText="1"/>
    </xf>
    <xf numFmtId="0" fontId="12" fillId="0" borderId="249" xfId="0" applyFont="1" applyFill="1" applyBorder="1" applyAlignment="1">
      <alignment horizontal="center" vertical="center" wrapText="1"/>
    </xf>
    <xf numFmtId="0" fontId="12" fillId="0" borderId="94" xfId="0" applyFont="1" applyFill="1" applyBorder="1" applyAlignment="1">
      <alignment horizontal="center" vertical="center" wrapText="1"/>
    </xf>
    <xf numFmtId="0" fontId="12" fillId="0" borderId="70" xfId="0" applyFont="1" applyFill="1" applyBorder="1" applyAlignment="1">
      <alignment horizontal="center" vertical="center" wrapText="1"/>
    </xf>
    <xf numFmtId="0" fontId="12" fillId="0" borderId="80" xfId="0" applyFont="1" applyFill="1" applyBorder="1" applyAlignment="1">
      <alignment horizontal="center" vertical="center"/>
    </xf>
    <xf numFmtId="0" fontId="12" fillId="0" borderId="114" xfId="0" applyFont="1" applyFill="1" applyBorder="1" applyAlignment="1">
      <alignment horizontal="center" vertical="center"/>
    </xf>
    <xf numFmtId="0" fontId="12" fillId="0" borderId="80" xfId="0" applyFont="1" applyFill="1" applyBorder="1" applyAlignment="1">
      <alignment horizontal="center" vertical="center" wrapText="1"/>
    </xf>
    <xf numFmtId="0" fontId="12" fillId="0" borderId="114" xfId="0" applyFont="1" applyFill="1" applyBorder="1" applyAlignment="1">
      <alignment horizontal="center" vertical="center" wrapText="1"/>
    </xf>
    <xf numFmtId="38" fontId="12" fillId="0" borderId="86" xfId="2" applyFont="1" applyFill="1" applyBorder="1" applyAlignment="1">
      <alignment horizontal="right" vertical="center"/>
    </xf>
    <xf numFmtId="38" fontId="12" fillId="0" borderId="107" xfId="2" applyFont="1" applyFill="1" applyBorder="1" applyAlignment="1">
      <alignment horizontal="right" vertical="center"/>
    </xf>
    <xf numFmtId="0" fontId="12" fillId="0" borderId="173" xfId="0" applyFont="1" applyFill="1" applyBorder="1" applyAlignment="1">
      <alignment horizontal="center" vertical="center"/>
    </xf>
    <xf numFmtId="0" fontId="12" fillId="0" borderId="84" xfId="0" applyFont="1" applyFill="1" applyBorder="1" applyAlignment="1">
      <alignment horizontal="center" vertical="center"/>
    </xf>
    <xf numFmtId="0" fontId="12" fillId="0" borderId="84"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12" fillId="0" borderId="173" xfId="0" applyFont="1" applyFill="1" applyBorder="1" applyAlignment="1">
      <alignment horizontal="center" vertical="center" shrinkToFit="1"/>
    </xf>
    <xf numFmtId="0" fontId="12" fillId="0" borderId="108" xfId="0" applyFont="1" applyFill="1" applyBorder="1" applyAlignment="1">
      <alignment horizontal="center" vertical="center" shrinkToFit="1"/>
    </xf>
    <xf numFmtId="0" fontId="26" fillId="0" borderId="134" xfId="0" applyFont="1" applyFill="1" applyBorder="1" applyAlignment="1">
      <alignment horizontal="center" vertical="center"/>
    </xf>
    <xf numFmtId="0" fontId="26" fillId="0" borderId="199" xfId="0" applyFont="1" applyFill="1" applyBorder="1" applyAlignment="1">
      <alignment horizontal="center" vertical="center"/>
    </xf>
    <xf numFmtId="0" fontId="26" fillId="0" borderId="177" xfId="0" applyFont="1" applyFill="1" applyBorder="1" applyAlignment="1">
      <alignment horizontal="center" vertical="center"/>
    </xf>
    <xf numFmtId="0" fontId="26" fillId="0" borderId="74" xfId="0" applyFont="1" applyFill="1" applyBorder="1" applyAlignment="1">
      <alignment horizontal="center" vertical="center"/>
    </xf>
    <xf numFmtId="0" fontId="26" fillId="0" borderId="2" xfId="0" applyFont="1" applyFill="1" applyBorder="1" applyAlignment="1">
      <alignment horizontal="center" vertical="center"/>
    </xf>
    <xf numFmtId="0" fontId="12" fillId="0" borderId="174" xfId="0" applyFont="1" applyFill="1" applyBorder="1" applyAlignment="1">
      <alignment horizontal="center" vertical="center" shrinkToFit="1"/>
    </xf>
    <xf numFmtId="0" fontId="12" fillId="0" borderId="109" xfId="0" applyFont="1" applyFill="1" applyBorder="1" applyAlignment="1">
      <alignment horizontal="center" vertical="center" shrinkToFit="1"/>
    </xf>
    <xf numFmtId="0" fontId="12" fillId="0" borderId="84" xfId="0" applyFont="1" applyFill="1" applyBorder="1" applyAlignment="1">
      <alignment horizontal="center" vertical="center" shrinkToFit="1"/>
    </xf>
    <xf numFmtId="0" fontId="12" fillId="0" borderId="27" xfId="0" applyFont="1" applyFill="1" applyBorder="1" applyAlignment="1">
      <alignment horizontal="center" vertical="center" shrinkToFit="1"/>
    </xf>
    <xf numFmtId="0" fontId="12" fillId="0" borderId="173" xfId="0" applyFont="1" applyFill="1" applyBorder="1" applyAlignment="1">
      <alignment horizontal="center" vertical="center" wrapText="1"/>
    </xf>
    <xf numFmtId="0" fontId="12" fillId="0" borderId="108" xfId="0" applyFont="1" applyFill="1" applyBorder="1" applyAlignment="1">
      <alignment horizontal="center" vertical="center" wrapText="1"/>
    </xf>
    <xf numFmtId="0" fontId="12" fillId="0" borderId="174" xfId="0" applyFont="1" applyFill="1" applyBorder="1" applyAlignment="1">
      <alignment horizontal="center" vertical="center" wrapText="1"/>
    </xf>
    <xf numFmtId="0" fontId="12" fillId="0" borderId="109" xfId="0" applyFont="1" applyFill="1" applyBorder="1" applyAlignment="1">
      <alignment horizontal="center" vertical="center" wrapText="1"/>
    </xf>
    <xf numFmtId="0" fontId="12" fillId="0" borderId="712" xfId="0" applyFont="1" applyFill="1" applyBorder="1" applyAlignment="1">
      <alignment horizontal="center" vertical="center" wrapText="1"/>
    </xf>
    <xf numFmtId="0" fontId="12" fillId="0" borderId="690" xfId="0" applyFont="1" applyFill="1" applyBorder="1" applyAlignment="1">
      <alignment horizontal="center" vertical="center"/>
    </xf>
    <xf numFmtId="0" fontId="12" fillId="0" borderId="511" xfId="0" applyFont="1" applyFill="1" applyBorder="1" applyAlignment="1">
      <alignment horizontal="center" vertical="center"/>
    </xf>
    <xf numFmtId="0" fontId="12" fillId="0" borderId="86"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107" xfId="0" applyFont="1" applyFill="1" applyBorder="1" applyAlignment="1">
      <alignment horizontal="center" vertical="center"/>
    </xf>
    <xf numFmtId="0" fontId="12" fillId="0" borderId="138" xfId="0" applyFont="1" applyFill="1" applyBorder="1" applyAlignment="1">
      <alignment horizontal="center" vertical="center" wrapText="1"/>
    </xf>
    <xf numFmtId="0" fontId="12" fillId="0" borderId="28" xfId="0" applyFont="1" applyFill="1" applyBorder="1" applyAlignment="1">
      <alignment horizontal="center" vertical="center" wrapText="1"/>
    </xf>
    <xf numFmtId="0" fontId="34" fillId="4" borderId="712" xfId="0" applyFont="1" applyFill="1" applyBorder="1" applyAlignment="1">
      <alignment horizontal="center" vertical="center"/>
    </xf>
    <xf numFmtId="0" fontId="34" fillId="4" borderId="725" xfId="0" applyFont="1" applyFill="1" applyBorder="1" applyAlignment="1">
      <alignment horizontal="center" vertical="center"/>
    </xf>
    <xf numFmtId="38" fontId="12" fillId="2" borderId="26" xfId="2" applyFont="1" applyFill="1" applyBorder="1" applyAlignment="1">
      <alignment vertical="center"/>
    </xf>
    <xf numFmtId="38" fontId="12" fillId="2" borderId="107" xfId="2" applyFont="1" applyFill="1" applyBorder="1" applyAlignment="1">
      <alignment vertical="center"/>
    </xf>
    <xf numFmtId="0" fontId="12" fillId="0" borderId="84" xfId="0" applyFont="1" applyFill="1" applyBorder="1" applyAlignment="1">
      <alignment horizontal="center" vertical="center" wrapText="1" shrinkToFit="1"/>
    </xf>
    <xf numFmtId="0" fontId="12" fillId="0" borderId="27" xfId="0" applyFont="1" applyFill="1" applyBorder="1" applyAlignment="1">
      <alignment horizontal="center" vertical="center" wrapText="1" shrinkToFit="1"/>
    </xf>
    <xf numFmtId="38" fontId="12" fillId="0" borderId="0" xfId="2" applyFont="1" applyFill="1" applyBorder="1" applyAlignment="1">
      <alignment vertical="center"/>
    </xf>
    <xf numFmtId="0" fontId="11" fillId="0" borderId="134" xfId="0" applyFont="1" applyFill="1" applyBorder="1" applyAlignment="1">
      <alignment horizontal="center" vertical="center"/>
    </xf>
    <xf numFmtId="0" fontId="11" fillId="0" borderId="210" xfId="0" applyFont="1" applyFill="1" applyBorder="1" applyAlignment="1">
      <alignment horizontal="center" vertical="center"/>
    </xf>
    <xf numFmtId="0" fontId="12" fillId="0" borderId="305" xfId="0" applyFont="1" applyFill="1" applyBorder="1" applyAlignment="1">
      <alignment horizontal="center" vertical="center"/>
    </xf>
    <xf numFmtId="0" fontId="12" fillId="0" borderId="107" xfId="0" applyFont="1" applyFill="1" applyBorder="1" applyAlignment="1">
      <alignment horizontal="center" vertical="center"/>
    </xf>
    <xf numFmtId="0" fontId="26" fillId="0" borderId="24" xfId="0" applyFont="1" applyFill="1" applyBorder="1" applyAlignment="1">
      <alignment horizontal="center" vertical="center" wrapText="1"/>
    </xf>
    <xf numFmtId="0" fontId="26" fillId="0" borderId="90" xfId="0" applyFont="1" applyFill="1" applyBorder="1" applyAlignment="1">
      <alignment horizontal="center" vertical="center" wrapText="1"/>
    </xf>
    <xf numFmtId="0" fontId="26" fillId="0" borderId="290" xfId="0" applyFont="1" applyFill="1" applyBorder="1" applyAlignment="1">
      <alignment horizontal="center" vertical="center"/>
    </xf>
    <xf numFmtId="0" fontId="26" fillId="0" borderId="291" xfId="0" applyFont="1" applyFill="1" applyBorder="1" applyAlignment="1">
      <alignment horizontal="center" vertical="center"/>
    </xf>
    <xf numFmtId="0" fontId="26" fillId="0" borderId="292" xfId="0" applyFont="1" applyFill="1" applyBorder="1" applyAlignment="1">
      <alignment horizontal="center" vertical="center"/>
    </xf>
    <xf numFmtId="0" fontId="26" fillId="0" borderId="185" xfId="0" applyFont="1" applyFill="1" applyBorder="1" applyAlignment="1">
      <alignment horizontal="center" vertical="center" shrinkToFit="1"/>
    </xf>
    <xf numFmtId="0" fontId="26" fillId="0" borderId="140" xfId="0" applyFont="1" applyFill="1" applyBorder="1" applyAlignment="1">
      <alignment horizontal="center" vertical="center" shrinkToFit="1"/>
    </xf>
    <xf numFmtId="0" fontId="12" fillId="0" borderId="540" xfId="0" applyFont="1" applyFill="1" applyBorder="1" applyAlignment="1">
      <alignment horizontal="center" vertical="center" wrapText="1"/>
    </xf>
    <xf numFmtId="0" fontId="26" fillId="0" borderId="385" xfId="0" applyFont="1" applyFill="1" applyBorder="1" applyAlignment="1">
      <alignment horizontal="center" vertical="center"/>
    </xf>
    <xf numFmtId="0" fontId="26" fillId="0" borderId="362" xfId="0" applyFont="1" applyFill="1" applyBorder="1" applyAlignment="1">
      <alignment horizontal="center" vertical="center"/>
    </xf>
    <xf numFmtId="0" fontId="26" fillId="0" borderId="386" xfId="0" applyFont="1" applyFill="1" applyBorder="1" applyAlignment="1">
      <alignment horizontal="center" vertical="center"/>
    </xf>
    <xf numFmtId="0" fontId="26" fillId="0" borderId="185" xfId="0" applyFont="1" applyFill="1" applyBorder="1" applyAlignment="1">
      <alignment horizontal="center" vertical="center"/>
    </xf>
    <xf numFmtId="0" fontId="26" fillId="0" borderId="140" xfId="0" applyFont="1" applyFill="1" applyBorder="1" applyAlignment="1">
      <alignment horizontal="center" vertical="center"/>
    </xf>
    <xf numFmtId="0" fontId="26" fillId="0" borderId="90" xfId="0" applyFont="1" applyFill="1" applyBorder="1" applyAlignment="1">
      <alignment horizontal="center" vertical="center"/>
    </xf>
    <xf numFmtId="0" fontId="12" fillId="0" borderId="185" xfId="0" applyFont="1" applyFill="1" applyBorder="1" applyAlignment="1">
      <alignment horizontal="center" vertical="center"/>
    </xf>
    <xf numFmtId="0" fontId="12" fillId="0" borderId="113" xfId="0" applyFont="1" applyFill="1" applyBorder="1" applyAlignment="1">
      <alignment horizontal="center" vertical="center"/>
    </xf>
    <xf numFmtId="0" fontId="26" fillId="0" borderId="19" xfId="0" applyFont="1" applyFill="1" applyBorder="1" applyAlignment="1">
      <alignment horizontal="center" vertical="center" shrinkToFit="1"/>
    </xf>
    <xf numFmtId="0" fontId="26" fillId="0" borderId="305" xfId="0" applyFont="1" applyFill="1" applyBorder="1" applyAlignment="1">
      <alignment horizontal="center" vertical="center" shrinkToFit="1"/>
    </xf>
    <xf numFmtId="0" fontId="26" fillId="0" borderId="90" xfId="0" applyFont="1" applyFill="1" applyBorder="1" applyAlignment="1">
      <alignment horizontal="center" vertical="center" shrinkToFit="1"/>
    </xf>
    <xf numFmtId="0" fontId="12" fillId="0" borderId="174" xfId="0" applyFont="1" applyFill="1" applyBorder="1" applyAlignment="1">
      <alignment horizontal="center" vertical="center"/>
    </xf>
    <xf numFmtId="0" fontId="12" fillId="0" borderId="109" xfId="0" applyFont="1" applyFill="1" applyBorder="1" applyAlignment="1">
      <alignment horizontal="center" vertical="center"/>
    </xf>
    <xf numFmtId="0" fontId="12" fillId="0" borderId="166" xfId="0" applyFont="1" applyFill="1" applyBorder="1" applyAlignment="1">
      <alignment horizontal="center" vertical="center"/>
    </xf>
    <xf numFmtId="0" fontId="12" fillId="0" borderId="172" xfId="0" applyFont="1" applyFill="1" applyBorder="1" applyAlignment="1">
      <alignment horizontal="center" vertical="center"/>
    </xf>
    <xf numFmtId="0" fontId="12" fillId="0" borderId="137" xfId="0" applyFont="1" applyFill="1" applyBorder="1" applyAlignment="1">
      <alignment horizontal="center" vertical="center"/>
    </xf>
    <xf numFmtId="0" fontId="12" fillId="0" borderId="71" xfId="0" applyFont="1" applyFill="1" applyBorder="1" applyAlignment="1">
      <alignment horizontal="center" vertical="center"/>
    </xf>
    <xf numFmtId="0" fontId="12" fillId="0" borderId="297" xfId="0" applyFont="1" applyFill="1" applyBorder="1" applyAlignment="1">
      <alignment horizontal="center" vertical="center" wrapText="1"/>
    </xf>
    <xf numFmtId="0" fontId="12" fillId="0" borderId="295" xfId="0" applyFont="1" applyFill="1" applyBorder="1" applyAlignment="1">
      <alignment horizontal="center" vertical="center" wrapText="1"/>
    </xf>
    <xf numFmtId="0" fontId="12" fillId="0" borderId="736" xfId="0" applyFont="1" applyFill="1" applyBorder="1" applyAlignment="1">
      <alignment horizontal="center" vertical="center" wrapText="1"/>
    </xf>
    <xf numFmtId="0" fontId="12" fillId="0" borderId="259" xfId="0" applyFont="1" applyFill="1" applyBorder="1" applyAlignment="1">
      <alignment horizontal="center" vertical="center"/>
    </xf>
    <xf numFmtId="0" fontId="12" fillId="0" borderId="672" xfId="0" applyFont="1" applyFill="1" applyBorder="1" applyAlignment="1">
      <alignment horizontal="center" vertical="center"/>
    </xf>
    <xf numFmtId="0" fontId="12" fillId="0" borderId="647" xfId="0" applyFont="1" applyFill="1" applyBorder="1" applyAlignment="1">
      <alignment horizontal="center" vertical="center" shrinkToFit="1"/>
    </xf>
    <xf numFmtId="0" fontId="12" fillId="0" borderId="255" xfId="0" applyFont="1" applyFill="1" applyBorder="1" applyAlignment="1">
      <alignment horizontal="center" vertical="center" shrinkToFit="1"/>
    </xf>
    <xf numFmtId="0" fontId="12" fillId="0" borderId="249" xfId="0" applyFont="1" applyFill="1" applyBorder="1" applyAlignment="1">
      <alignment horizontal="center" vertical="center" shrinkToFit="1"/>
    </xf>
    <xf numFmtId="0" fontId="12" fillId="0" borderId="734" xfId="0" applyFont="1" applyFill="1" applyBorder="1" applyAlignment="1">
      <alignment horizontal="center" vertical="center" wrapText="1" shrinkToFit="1"/>
    </xf>
    <xf numFmtId="38" fontId="12" fillId="0" borderId="110" xfId="2" applyFont="1" applyFill="1" applyBorder="1" applyAlignment="1">
      <alignment horizontal="right" vertical="center"/>
    </xf>
    <xf numFmtId="38" fontId="12" fillId="0" borderId="108" xfId="2" applyFont="1" applyFill="1" applyBorder="1" applyAlignment="1">
      <alignment horizontal="right" vertical="center"/>
    </xf>
    <xf numFmtId="38" fontId="12" fillId="0" borderId="738" xfId="2" applyFont="1" applyFill="1" applyBorder="1" applyAlignment="1">
      <alignment horizontal="right" vertical="center"/>
    </xf>
    <xf numFmtId="0" fontId="12" fillId="0" borderId="740" xfId="0" applyFont="1" applyFill="1" applyBorder="1" applyAlignment="1">
      <alignment horizontal="center" vertical="center" wrapText="1"/>
    </xf>
    <xf numFmtId="0" fontId="12" fillId="0" borderId="739" xfId="0" applyFont="1" applyFill="1" applyBorder="1" applyAlignment="1">
      <alignment horizontal="center" vertical="center" wrapText="1"/>
    </xf>
    <xf numFmtId="0" fontId="12" fillId="0" borderId="666" xfId="0" applyFont="1" applyFill="1" applyBorder="1" applyAlignment="1">
      <alignment horizontal="center" vertical="center" wrapText="1"/>
    </xf>
    <xf numFmtId="0" fontId="12" fillId="0" borderId="107" xfId="0" applyFont="1" applyFill="1" applyBorder="1" applyAlignment="1">
      <alignment horizontal="center" vertical="center" wrapText="1"/>
    </xf>
    <xf numFmtId="0" fontId="11" fillId="0" borderId="134" xfId="0" applyFont="1" applyFill="1" applyBorder="1" applyAlignment="1">
      <alignment horizontal="center"/>
    </xf>
    <xf numFmtId="0" fontId="11" fillId="0" borderId="291" xfId="0" applyFont="1" applyFill="1" applyBorder="1" applyAlignment="1">
      <alignment horizontal="center"/>
    </xf>
    <xf numFmtId="0" fontId="11" fillId="0" borderId="210" xfId="0" applyFont="1" applyFill="1" applyBorder="1" applyAlignment="1">
      <alignment horizontal="center"/>
    </xf>
    <xf numFmtId="38" fontId="12" fillId="2" borderId="26" xfId="2" applyFont="1" applyFill="1" applyBorder="1" applyAlignment="1"/>
    <xf numFmtId="38" fontId="12" fillId="2" borderId="672" xfId="2" applyFont="1" applyFill="1" applyBorder="1" applyAlignment="1"/>
    <xf numFmtId="38" fontId="12" fillId="2" borderId="107" xfId="2" applyFont="1" applyFill="1" applyBorder="1" applyAlignment="1"/>
    <xf numFmtId="0" fontId="12" fillId="4" borderId="60" xfId="0" applyFont="1" applyFill="1" applyBorder="1" applyAlignment="1">
      <alignment horizontal="center" vertical="center"/>
    </xf>
    <xf numFmtId="0" fontId="12" fillId="4" borderId="255" xfId="0" applyFont="1" applyFill="1" applyBorder="1" applyAlignment="1">
      <alignment horizontal="center" vertical="center"/>
    </xf>
    <xf numFmtId="0" fontId="12" fillId="4" borderId="249" xfId="0" applyFont="1" applyFill="1" applyBorder="1" applyAlignment="1">
      <alignment horizontal="center" vertical="center"/>
    </xf>
    <xf numFmtId="0" fontId="12" fillId="0" borderId="246" xfId="0" applyFont="1" applyFill="1" applyBorder="1" applyAlignment="1">
      <alignment horizontal="center" vertical="center" shrinkToFit="1"/>
    </xf>
    <xf numFmtId="0" fontId="12" fillId="0" borderId="688" xfId="0" applyFont="1" applyFill="1" applyBorder="1" applyAlignment="1">
      <alignment horizontal="center" vertical="center" shrinkToFit="1"/>
    </xf>
    <xf numFmtId="0" fontId="12" fillId="0" borderId="360" xfId="0" applyFont="1" applyFill="1" applyBorder="1" applyAlignment="1">
      <alignment horizontal="center" vertical="center" shrinkToFit="1"/>
    </xf>
    <xf numFmtId="0" fontId="12" fillId="0" borderId="172" xfId="0" applyFont="1" applyFill="1" applyBorder="1" applyAlignment="1">
      <alignment horizontal="center" vertical="center" shrinkToFit="1"/>
    </xf>
    <xf numFmtId="0" fontId="12" fillId="0" borderId="29" xfId="0" applyFont="1" applyFill="1" applyBorder="1" applyAlignment="1">
      <alignment horizontal="center" vertical="center" shrinkToFit="1"/>
    </xf>
    <xf numFmtId="0" fontId="26" fillId="0" borderId="742" xfId="0" applyFont="1" applyFill="1" applyBorder="1" applyAlignment="1">
      <alignment horizontal="center" vertical="center" shrinkToFit="1"/>
    </xf>
    <xf numFmtId="0" fontId="26" fillId="0" borderId="290" xfId="0" applyFont="1" applyFill="1" applyBorder="1" applyAlignment="1">
      <alignment horizontal="center"/>
    </xf>
    <xf numFmtId="0" fontId="26" fillId="0" borderId="291" xfId="0" applyFont="1" applyFill="1" applyBorder="1" applyAlignment="1">
      <alignment horizontal="center"/>
    </xf>
    <xf numFmtId="0" fontId="26" fillId="0" borderId="292" xfId="0" applyFont="1" applyFill="1" applyBorder="1" applyAlignment="1">
      <alignment horizontal="center"/>
    </xf>
    <xf numFmtId="0" fontId="12" fillId="0" borderId="653" xfId="0" applyFont="1" applyFill="1" applyBorder="1" applyAlignment="1">
      <alignment horizontal="center" vertical="center" wrapText="1"/>
    </xf>
    <xf numFmtId="0" fontId="12" fillId="0" borderId="686" xfId="0" applyFont="1" applyFill="1" applyBorder="1" applyAlignment="1">
      <alignment horizontal="center" vertical="center"/>
    </xf>
    <xf numFmtId="0" fontId="12" fillId="0" borderId="662" xfId="0" applyFont="1" applyFill="1" applyBorder="1" applyAlignment="1">
      <alignment horizontal="center" vertical="center"/>
    </xf>
    <xf numFmtId="0" fontId="26" fillId="0" borderId="395" xfId="0" applyFont="1" applyFill="1" applyBorder="1" applyAlignment="1">
      <alignment horizontal="center"/>
    </xf>
    <xf numFmtId="0" fontId="26" fillId="0" borderId="74" xfId="0" applyFont="1" applyFill="1" applyBorder="1" applyAlignment="1">
      <alignment horizontal="center"/>
    </xf>
    <xf numFmtId="0" fontId="26" fillId="0" borderId="2" xfId="0" applyFont="1" applyFill="1" applyBorder="1" applyAlignment="1">
      <alignment horizontal="center"/>
    </xf>
    <xf numFmtId="0" fontId="26" fillId="0" borderId="177" xfId="0" applyFont="1" applyFill="1" applyBorder="1" applyAlignment="1">
      <alignment horizontal="center"/>
    </xf>
    <xf numFmtId="0" fontId="26" fillId="0" borderId="394" xfId="0" applyFont="1" applyFill="1" applyBorder="1" applyAlignment="1">
      <alignment horizontal="center"/>
    </xf>
    <xf numFmtId="0" fontId="26" fillId="0" borderId="396" xfId="0" applyFont="1" applyFill="1" applyBorder="1" applyAlignment="1">
      <alignment horizontal="center"/>
    </xf>
    <xf numFmtId="0" fontId="12" fillId="0" borderId="289" xfId="0" applyFont="1" applyFill="1" applyBorder="1" applyAlignment="1">
      <alignment horizontal="center" vertical="center"/>
    </xf>
    <xf numFmtId="0" fontId="26" fillId="0" borderId="1" xfId="0" applyFont="1" applyFill="1" applyBorder="1" applyAlignment="1">
      <alignment horizontal="center" shrinkToFit="1"/>
    </xf>
    <xf numFmtId="0" fontId="26" fillId="0" borderId="745" xfId="0" applyFont="1" applyFill="1" applyBorder="1" applyAlignment="1">
      <alignment horizontal="center" shrinkToFit="1"/>
    </xf>
    <xf numFmtId="0" fontId="26" fillId="0" borderId="746" xfId="0" applyFont="1" applyFill="1" applyBorder="1" applyAlignment="1">
      <alignment horizontal="center" shrinkToFit="1"/>
    </xf>
    <xf numFmtId="0" fontId="26" fillId="0" borderId="296" xfId="0" applyFont="1" applyFill="1" applyBorder="1" applyAlignment="1">
      <alignment horizontal="center" vertical="center" wrapText="1"/>
    </xf>
    <xf numFmtId="0" fontId="26" fillId="0" borderId="166" xfId="0" applyFont="1" applyFill="1" applyBorder="1" applyAlignment="1">
      <alignment horizontal="center" vertical="center" wrapText="1"/>
    </xf>
    <xf numFmtId="0" fontId="26" fillId="0" borderId="474" xfId="0" applyFont="1" applyFill="1" applyBorder="1" applyAlignment="1">
      <alignment horizontal="center" vertical="center" shrinkToFit="1"/>
    </xf>
    <xf numFmtId="0" fontId="26" fillId="0" borderId="291" xfId="0" applyFont="1" applyFill="1" applyBorder="1" applyAlignment="1">
      <alignment horizontal="center" vertical="center" shrinkToFit="1"/>
    </xf>
    <xf numFmtId="0" fontId="26" fillId="0" borderId="473" xfId="0" applyFont="1" applyFill="1" applyBorder="1" applyAlignment="1">
      <alignment horizontal="center" vertical="center" shrinkToFit="1"/>
    </xf>
    <xf numFmtId="0" fontId="12" fillId="0" borderId="77" xfId="0" applyFont="1" applyFill="1" applyBorder="1" applyAlignment="1">
      <alignment horizontal="center" vertical="center"/>
    </xf>
    <xf numFmtId="0" fontId="12" fillId="0" borderId="186" xfId="0" applyFont="1" applyFill="1" applyBorder="1" applyAlignment="1">
      <alignment horizontal="center" vertical="center"/>
    </xf>
    <xf numFmtId="0" fontId="51" fillId="0" borderId="84" xfId="0" applyFont="1" applyFill="1" applyBorder="1" applyAlignment="1">
      <alignment horizontal="center" vertical="center" shrinkToFit="1"/>
    </xf>
    <xf numFmtId="0" fontId="51" fillId="0" borderId="27" xfId="0" applyFont="1" applyFill="1" applyBorder="1" applyAlignment="1">
      <alignment horizontal="center" vertical="center" shrinkToFit="1"/>
    </xf>
    <xf numFmtId="0" fontId="26" fillId="0" borderId="289" xfId="0" applyFont="1" applyFill="1" applyBorder="1" applyAlignment="1">
      <alignment horizontal="center" vertical="center" shrinkToFit="1"/>
    </xf>
    <xf numFmtId="0" fontId="26" fillId="0" borderId="296" xfId="0" applyFont="1" applyFill="1" applyBorder="1" applyAlignment="1">
      <alignment horizontal="center" vertical="center" shrinkToFit="1"/>
    </xf>
    <xf numFmtId="0" fontId="26" fillId="0" borderId="166" xfId="0" applyFont="1" applyFill="1" applyBorder="1" applyAlignment="1">
      <alignment horizontal="center" vertical="center" shrinkToFit="1"/>
    </xf>
    <xf numFmtId="0" fontId="34" fillId="0" borderId="174" xfId="0" applyFont="1" applyFill="1" applyBorder="1" applyAlignment="1">
      <alignment horizontal="center" vertical="center" wrapText="1"/>
    </xf>
    <xf numFmtId="0" fontId="34" fillId="0" borderId="109" xfId="0" applyFont="1" applyFill="1" applyBorder="1" applyAlignment="1">
      <alignment horizontal="center" vertical="center" wrapText="1"/>
    </xf>
    <xf numFmtId="38" fontId="12" fillId="0" borderId="26" xfId="2" applyFont="1" applyFill="1" applyBorder="1" applyAlignment="1"/>
    <xf numFmtId="0" fontId="0" fillId="0" borderId="107" xfId="0" applyFill="1" applyBorder="1" applyAlignment="1"/>
    <xf numFmtId="0" fontId="11" fillId="0" borderId="19" xfId="0" applyFont="1" applyFill="1" applyBorder="1" applyAlignment="1">
      <alignment horizontal="center" vertical="center" shrinkToFit="1"/>
    </xf>
    <xf numFmtId="0" fontId="11" fillId="0" borderId="20" xfId="0" applyFont="1" applyFill="1" applyBorder="1" applyAlignment="1">
      <alignment horizontal="center" vertical="center" shrinkToFit="1"/>
    </xf>
    <xf numFmtId="0" fontId="11" fillId="0" borderId="26" xfId="0" applyFont="1" applyFill="1" applyBorder="1" applyAlignment="1">
      <alignment horizontal="center" vertical="center" shrinkToFit="1"/>
    </xf>
    <xf numFmtId="0" fontId="11" fillId="0" borderId="107" xfId="0" applyFont="1" applyFill="1" applyBorder="1" applyAlignment="1">
      <alignment horizontal="center" vertical="center" shrinkToFit="1"/>
    </xf>
    <xf numFmtId="0" fontId="14" fillId="4" borderId="26" xfId="0" applyFont="1" applyFill="1" applyBorder="1" applyAlignment="1">
      <alignment horizontal="center" vertical="center"/>
    </xf>
    <xf numFmtId="0" fontId="14" fillId="4" borderId="71" xfId="0" applyFont="1" applyFill="1" applyBorder="1" applyAlignment="1">
      <alignment horizontal="center" vertical="center"/>
    </xf>
    <xf numFmtId="0" fontId="14" fillId="0" borderId="136" xfId="0" applyFont="1" applyFill="1" applyBorder="1" applyAlignment="1">
      <alignment horizontal="center" shrinkToFit="1"/>
    </xf>
    <xf numFmtId="0" fontId="14" fillId="0" borderId="40" xfId="0" applyFont="1" applyFill="1" applyBorder="1" applyAlignment="1">
      <alignment horizontal="center" shrinkToFit="1"/>
    </xf>
    <xf numFmtId="0" fontId="14" fillId="0" borderId="26" xfId="0" applyFont="1" applyFill="1" applyBorder="1" applyAlignment="1">
      <alignment horizontal="center" vertical="center"/>
    </xf>
    <xf numFmtId="0" fontId="14" fillId="0" borderId="71" xfId="0" applyFont="1" applyFill="1" applyBorder="1" applyAlignment="1">
      <alignment horizontal="center" vertical="center"/>
    </xf>
    <xf numFmtId="0" fontId="14" fillId="0" borderId="171" xfId="0" applyFont="1" applyFill="1" applyBorder="1" applyAlignment="1">
      <alignment horizontal="center" vertical="center"/>
    </xf>
    <xf numFmtId="0" fontId="14" fillId="0" borderId="173" xfId="0" applyFont="1" applyFill="1" applyBorder="1" applyAlignment="1">
      <alignment horizontal="center" vertical="center"/>
    </xf>
    <xf numFmtId="0" fontId="14" fillId="0" borderId="394" xfId="0" applyFont="1" applyFill="1" applyBorder="1" applyAlignment="1">
      <alignment horizontal="center"/>
    </xf>
    <xf numFmtId="0" fontId="14" fillId="0" borderId="395" xfId="0" applyFont="1" applyFill="1" applyBorder="1" applyAlignment="1">
      <alignment horizontal="center"/>
    </xf>
    <xf numFmtId="0" fontId="14" fillId="0" borderId="396" xfId="0" applyFont="1" applyFill="1" applyBorder="1" applyAlignment="1">
      <alignment horizontal="center"/>
    </xf>
    <xf numFmtId="0" fontId="14" fillId="0" borderId="261" xfId="0" applyFont="1" applyFill="1" applyBorder="1" applyAlignment="1">
      <alignment horizontal="center" vertical="center" wrapText="1" shrinkToFit="1"/>
    </xf>
    <xf numFmtId="0" fontId="14" fillId="0" borderId="262" xfId="0" applyFont="1" applyFill="1" applyBorder="1" applyAlignment="1">
      <alignment horizontal="center" vertical="center" wrapText="1" shrinkToFit="1"/>
    </xf>
    <xf numFmtId="0" fontId="14" fillId="0" borderId="263" xfId="0" applyFont="1" applyFill="1" applyBorder="1" applyAlignment="1">
      <alignment horizontal="center" vertical="center" wrapText="1" shrinkToFit="1"/>
    </xf>
    <xf numFmtId="0" fontId="14" fillId="0" borderId="264" xfId="0" applyFont="1" applyFill="1" applyBorder="1" applyAlignment="1">
      <alignment horizontal="center" vertical="center" wrapText="1"/>
    </xf>
    <xf numFmtId="0" fontId="14" fillId="0" borderId="256" xfId="0" applyFont="1" applyFill="1" applyBorder="1" applyAlignment="1">
      <alignment horizontal="center" vertical="center" wrapText="1"/>
    </xf>
    <xf numFmtId="0" fontId="14" fillId="0" borderId="257" xfId="0" applyFont="1" applyFill="1" applyBorder="1" applyAlignment="1">
      <alignment horizontal="center" vertical="center" wrapText="1"/>
    </xf>
    <xf numFmtId="0" fontId="14" fillId="0" borderId="265" xfId="0" applyFont="1" applyFill="1" applyBorder="1" applyAlignment="1">
      <alignment horizontal="center" vertical="center" wrapText="1"/>
    </xf>
    <xf numFmtId="0" fontId="14" fillId="0" borderId="25" xfId="0" applyFont="1" applyFill="1" applyBorder="1" applyAlignment="1">
      <alignment horizontal="center" vertical="center" wrapText="1"/>
    </xf>
    <xf numFmtId="0" fontId="14" fillId="0" borderId="266" xfId="0" applyFont="1" applyFill="1" applyBorder="1" applyAlignment="1">
      <alignment horizontal="center" vertical="center" wrapText="1"/>
    </xf>
    <xf numFmtId="0" fontId="14" fillId="0" borderId="24" xfId="0" applyFont="1" applyFill="1" applyBorder="1" applyAlignment="1">
      <alignment horizontal="center" vertical="center"/>
    </xf>
    <xf numFmtId="0" fontId="14" fillId="0" borderId="112" xfId="0" applyFont="1" applyFill="1" applyBorder="1" applyAlignment="1">
      <alignment horizontal="center" vertical="center"/>
    </xf>
    <xf numFmtId="0" fontId="14" fillId="0" borderId="29" xfId="0" applyFont="1" applyFill="1" applyBorder="1" applyAlignment="1">
      <alignment horizontal="center" vertical="center"/>
    </xf>
    <xf numFmtId="0" fontId="14" fillId="0" borderId="174" xfId="0" applyFont="1" applyFill="1" applyBorder="1" applyAlignment="1">
      <alignment horizontal="center" vertical="center" wrapText="1"/>
    </xf>
    <xf numFmtId="0" fontId="14" fillId="0" borderId="109" xfId="0" applyFont="1" applyFill="1" applyBorder="1" applyAlignment="1">
      <alignment horizontal="center" vertical="center" wrapText="1"/>
    </xf>
    <xf numFmtId="0" fontId="14" fillId="0" borderId="80" xfId="0" applyFont="1" applyFill="1" applyBorder="1" applyAlignment="1">
      <alignment horizontal="center" vertical="center"/>
    </xf>
    <xf numFmtId="0" fontId="14" fillId="0" borderId="84" xfId="0" applyFont="1" applyFill="1" applyBorder="1" applyAlignment="1">
      <alignment horizontal="center" vertical="center"/>
    </xf>
    <xf numFmtId="0" fontId="14" fillId="0" borderId="27" xfId="0" applyFont="1" applyFill="1" applyBorder="1" applyAlignment="1">
      <alignment horizontal="center" vertical="center"/>
    </xf>
    <xf numFmtId="0" fontId="14" fillId="0" borderId="84" xfId="0" applyFont="1" applyFill="1" applyBorder="1" applyAlignment="1">
      <alignment horizontal="center" vertical="center" wrapText="1"/>
    </xf>
    <xf numFmtId="0" fontId="14" fillId="0" borderId="27" xfId="0" applyFont="1" applyFill="1" applyBorder="1" applyAlignment="1">
      <alignment horizontal="center" vertical="center" wrapText="1"/>
    </xf>
    <xf numFmtId="0" fontId="68" fillId="0" borderId="684" xfId="0" applyFont="1" applyFill="1" applyBorder="1" applyAlignment="1">
      <alignment horizontal="center" vertical="center"/>
    </xf>
    <xf numFmtId="0" fontId="68" fillId="0" borderId="685" xfId="0" applyFont="1" applyFill="1" applyBorder="1" applyAlignment="1">
      <alignment horizontal="center" vertical="center"/>
    </xf>
    <xf numFmtId="0" fontId="68" fillId="0" borderId="686" xfId="0" applyFont="1" applyFill="1" applyBorder="1" applyAlignment="1">
      <alignment horizontal="center" vertical="center"/>
    </xf>
    <xf numFmtId="38" fontId="42" fillId="0" borderId="384" xfId="2" applyFont="1" applyFill="1" applyBorder="1" applyAlignment="1">
      <alignment horizontal="center" vertical="center"/>
    </xf>
    <xf numFmtId="38" fontId="42" fillId="0" borderId="54" xfId="2" applyFont="1" applyFill="1" applyBorder="1" applyAlignment="1">
      <alignment horizontal="center" vertical="center"/>
    </xf>
    <xf numFmtId="38" fontId="42" fillId="0" borderId="394" xfId="2" applyFont="1" applyFill="1" applyBorder="1" applyAlignment="1">
      <alignment horizontal="center" vertical="center"/>
    </xf>
    <xf numFmtId="38" fontId="42" fillId="0" borderId="395" xfId="2" applyFont="1" applyFill="1" applyBorder="1" applyAlignment="1">
      <alignment horizontal="center" vertical="center"/>
    </xf>
    <xf numFmtId="38" fontId="42" fillId="0" borderId="396" xfId="2" applyFont="1" applyFill="1" applyBorder="1" applyAlignment="1">
      <alignment horizontal="center" vertical="center"/>
    </xf>
    <xf numFmtId="38" fontId="42" fillId="0" borderId="267" xfId="2" applyFont="1" applyFill="1" applyBorder="1" applyAlignment="1">
      <alignment horizontal="center" vertical="center"/>
    </xf>
    <xf numFmtId="38" fontId="42" fillId="0" borderId="282" xfId="2" applyFont="1" applyFill="1" applyBorder="1" applyAlignment="1">
      <alignment horizontal="center" vertical="center"/>
    </xf>
    <xf numFmtId="38" fontId="42" fillId="0" borderId="75" xfId="2" applyFont="1" applyFill="1" applyBorder="1" applyAlignment="1">
      <alignment horizontal="center" vertical="center"/>
    </xf>
    <xf numFmtId="38" fontId="42" fillId="0" borderId="77" xfId="2" applyFont="1" applyFill="1" applyBorder="1" applyAlignment="1">
      <alignment horizontal="center" vertical="center"/>
    </xf>
    <xf numFmtId="38" fontId="42" fillId="0" borderId="174" xfId="2" applyFont="1" applyFill="1" applyBorder="1" applyAlignment="1">
      <alignment horizontal="center" vertical="center"/>
    </xf>
    <xf numFmtId="38" fontId="42" fillId="0" borderId="383" xfId="2" applyFont="1" applyFill="1" applyBorder="1" applyAlignment="1">
      <alignment horizontal="center" vertical="center"/>
    </xf>
    <xf numFmtId="38" fontId="50" fillId="0" borderId="12" xfId="2" applyFont="1" applyFill="1" applyBorder="1" applyAlignment="1">
      <alignment horizontal="center" vertical="center"/>
    </xf>
    <xf numFmtId="38" fontId="50" fillId="0" borderId="44" xfId="2" applyFont="1" applyFill="1" applyBorder="1" applyAlignment="1">
      <alignment horizontal="center" vertical="center"/>
    </xf>
    <xf numFmtId="38" fontId="50" fillId="0" borderId="267" xfId="2" applyFont="1" applyFill="1" applyBorder="1" applyAlignment="1">
      <alignment horizontal="center" vertical="center"/>
    </xf>
    <xf numFmtId="38" fontId="2" fillId="0" borderId="385" xfId="2" applyFont="1" applyFill="1" applyBorder="1" applyAlignment="1">
      <alignment horizontal="center" vertical="center"/>
    </xf>
    <xf numFmtId="38" fontId="2" fillId="0" borderId="362" xfId="2" applyFont="1" applyFill="1" applyBorder="1" applyAlignment="1">
      <alignment horizontal="center" vertical="center"/>
    </xf>
    <xf numFmtId="38" fontId="2" fillId="0" borderId="386" xfId="2" applyFont="1" applyFill="1" applyBorder="1" applyAlignment="1">
      <alignment horizontal="center" vertical="center"/>
    </xf>
    <xf numFmtId="38" fontId="2" fillId="0" borderId="349" xfId="2" applyFont="1" applyFill="1" applyBorder="1" applyAlignment="1">
      <alignment horizontal="center" vertical="center"/>
    </xf>
    <xf numFmtId="38" fontId="2" fillId="0" borderId="0" xfId="2" applyFont="1" applyFill="1" applyBorder="1" applyAlignment="1">
      <alignment horizontal="center" vertical="center"/>
    </xf>
    <xf numFmtId="38" fontId="2" fillId="0" borderId="86" xfId="2" applyFont="1" applyFill="1" applyBorder="1" applyAlignment="1">
      <alignment horizontal="center" vertical="center"/>
    </xf>
    <xf numFmtId="38" fontId="2" fillId="0" borderId="26" xfId="2" applyFont="1" applyFill="1" applyBorder="1" applyAlignment="1">
      <alignment horizontal="center" vertical="center"/>
    </xf>
    <xf numFmtId="38" fontId="2" fillId="0" borderId="71" xfId="2" applyFont="1" applyFill="1" applyBorder="1" applyAlignment="1">
      <alignment horizontal="center" vertical="center"/>
    </xf>
    <xf numFmtId="38" fontId="2" fillId="0" borderId="107" xfId="2" applyFont="1" applyFill="1" applyBorder="1" applyAlignment="1">
      <alignment horizontal="center" vertical="center"/>
    </xf>
    <xf numFmtId="38" fontId="4" fillId="0" borderId="80" xfId="2" applyFont="1" applyFill="1" applyBorder="1" applyAlignment="1">
      <alignment horizontal="center" vertical="center"/>
    </xf>
    <xf numFmtId="38" fontId="4" fillId="0" borderId="84" xfId="2" applyFont="1" applyFill="1" applyBorder="1" applyAlignment="1">
      <alignment horizontal="left" vertical="center"/>
    </xf>
    <xf numFmtId="38" fontId="4" fillId="0" borderId="174" xfId="2" applyFont="1" applyFill="1" applyBorder="1" applyAlignment="1">
      <alignment horizontal="left" vertical="center"/>
    </xf>
    <xf numFmtId="38" fontId="42" fillId="0" borderId="171" xfId="2" applyFont="1" applyFill="1" applyBorder="1" applyAlignment="1">
      <alignment horizontal="left" vertical="center"/>
    </xf>
    <xf numFmtId="38" fontId="42" fillId="0" borderId="80" xfId="2" applyFont="1" applyFill="1" applyBorder="1" applyAlignment="1">
      <alignment horizontal="left" vertical="center"/>
    </xf>
    <xf numFmtId="38" fontId="42" fillId="0" borderId="168" xfId="2" applyFont="1" applyFill="1" applyBorder="1" applyAlignment="1">
      <alignment horizontal="left" vertical="center"/>
    </xf>
    <xf numFmtId="38" fontId="42" fillId="0" borderId="164" xfId="2" applyFont="1" applyFill="1" applyBorder="1" applyAlignment="1">
      <alignment horizontal="left" vertical="center"/>
    </xf>
    <xf numFmtId="38" fontId="42" fillId="0" borderId="114" xfId="2" applyFont="1" applyFill="1" applyBorder="1" applyAlignment="1">
      <alignment horizontal="left" vertical="center"/>
    </xf>
    <xf numFmtId="38" fontId="42" fillId="0" borderId="165" xfId="2" applyFont="1" applyFill="1" applyBorder="1" applyAlignment="1">
      <alignment horizontal="left" vertical="center"/>
    </xf>
    <xf numFmtId="38" fontId="8" fillId="0" borderId="167" xfId="2" applyFont="1" applyFill="1" applyBorder="1" applyAlignment="1" applyProtection="1">
      <alignment horizontal="left" vertical="center"/>
    </xf>
    <xf numFmtId="38" fontId="8" fillId="0" borderId="89" xfId="2" applyFont="1" applyFill="1" applyBorder="1" applyAlignment="1" applyProtection="1">
      <alignment horizontal="left" vertical="center"/>
    </xf>
    <xf numFmtId="38" fontId="8" fillId="0" borderId="169" xfId="2" applyFont="1" applyFill="1" applyBorder="1" applyAlignment="1" applyProtection="1">
      <alignment horizontal="left" vertical="center"/>
    </xf>
    <xf numFmtId="38" fontId="8" fillId="0" borderId="171" xfId="2" applyFont="1" applyFill="1" applyBorder="1" applyAlignment="1" applyProtection="1">
      <alignment horizontal="left" vertical="center"/>
    </xf>
    <xf numFmtId="38" fontId="8" fillId="0" borderId="80" xfId="2" applyFont="1" applyFill="1" applyBorder="1" applyAlignment="1" applyProtection="1">
      <alignment horizontal="left" vertical="center"/>
    </xf>
    <xf numFmtId="38" fontId="8" fillId="0" borderId="168" xfId="2" applyFont="1" applyFill="1" applyBorder="1" applyAlignment="1" applyProtection="1">
      <alignment horizontal="left" vertical="center"/>
    </xf>
    <xf numFmtId="38" fontId="8" fillId="0" borderId="173" xfId="2" applyFont="1" applyFill="1" applyBorder="1" applyAlignment="1" applyProtection="1">
      <alignment horizontal="left" vertical="center"/>
    </xf>
    <xf numFmtId="38" fontId="8" fillId="0" borderId="84" xfId="2" applyFont="1" applyFill="1" applyBorder="1" applyAlignment="1" applyProtection="1">
      <alignment horizontal="left" vertical="center"/>
    </xf>
    <xf numFmtId="38" fontId="8" fillId="0" borderId="174" xfId="2" applyFont="1" applyFill="1" applyBorder="1" applyAlignment="1" applyProtection="1">
      <alignment horizontal="left" vertical="center"/>
    </xf>
    <xf numFmtId="38" fontId="42" fillId="0" borderId="167" xfId="2" applyFont="1" applyFill="1" applyBorder="1" applyAlignment="1">
      <alignment horizontal="left" vertical="center"/>
    </xf>
    <xf numFmtId="38" fontId="42" fillId="0" borderId="89" xfId="2" applyFont="1" applyFill="1" applyBorder="1" applyAlignment="1">
      <alignment horizontal="left" vertical="center"/>
    </xf>
    <xf numFmtId="38" fontId="42" fillId="0" borderId="169" xfId="2" applyFont="1" applyFill="1" applyBorder="1" applyAlignment="1">
      <alignment horizontal="left" vertical="center"/>
    </xf>
    <xf numFmtId="38" fontId="42" fillId="0" borderId="397" xfId="2" applyFont="1" applyFill="1" applyBorder="1" applyAlignment="1">
      <alignment horizontal="left" vertical="center"/>
    </xf>
    <xf numFmtId="38" fontId="42" fillId="0" borderId="387" xfId="2" applyFont="1" applyFill="1" applyBorder="1" applyAlignment="1">
      <alignment horizontal="left" vertical="center"/>
    </xf>
    <xf numFmtId="38" fontId="42" fillId="0" borderId="388" xfId="2" applyFont="1" applyFill="1" applyBorder="1" applyAlignment="1">
      <alignment horizontal="left" vertical="center"/>
    </xf>
    <xf numFmtId="38" fontId="42" fillId="0" borderId="30" xfId="2" applyFont="1" applyFill="1" applyBorder="1" applyAlignment="1">
      <alignment horizontal="left" vertical="center"/>
    </xf>
    <xf numFmtId="38" fontId="42" fillId="0" borderId="402" xfId="2" applyFont="1" applyFill="1" applyBorder="1" applyAlignment="1">
      <alignment horizontal="left" vertical="center"/>
    </xf>
    <xf numFmtId="38" fontId="42" fillId="0" borderId="403" xfId="2" applyFont="1" applyFill="1" applyBorder="1" applyAlignment="1">
      <alignment horizontal="left" vertical="center"/>
    </xf>
    <xf numFmtId="38" fontId="50" fillId="0" borderId="171" xfId="2" applyFont="1" applyFill="1" applyBorder="1" applyAlignment="1">
      <alignment horizontal="left" vertical="center"/>
    </xf>
    <xf numFmtId="38" fontId="50" fillId="0" borderId="80" xfId="2" applyFont="1" applyFill="1" applyBorder="1" applyAlignment="1">
      <alignment horizontal="left" vertical="center"/>
    </xf>
    <xf numFmtId="38" fontId="50" fillId="0" borderId="168" xfId="2" applyFont="1" applyFill="1" applyBorder="1" applyAlignment="1">
      <alignment horizontal="left" vertical="center"/>
    </xf>
    <xf numFmtId="38" fontId="42" fillId="0" borderId="173" xfId="2" applyFont="1" applyFill="1" applyBorder="1" applyAlignment="1">
      <alignment horizontal="left" vertical="center"/>
    </xf>
    <xf numFmtId="38" fontId="42" fillId="0" borderId="84" xfId="2" applyFont="1" applyFill="1" applyBorder="1" applyAlignment="1">
      <alignment horizontal="left" vertical="center"/>
    </xf>
    <xf numFmtId="38" fontId="42" fillId="0" borderId="174" xfId="2" applyFont="1" applyFill="1" applyBorder="1" applyAlignment="1">
      <alignment horizontal="left" vertical="center"/>
    </xf>
    <xf numFmtId="38" fontId="50" fillId="0" borderId="120" xfId="2" applyFont="1" applyFill="1" applyBorder="1" applyAlignment="1">
      <alignment horizontal="left" vertical="center"/>
    </xf>
    <xf numFmtId="38" fontId="50" fillId="0" borderId="76" xfId="2" applyFont="1" applyFill="1" applyBorder="1" applyAlignment="1">
      <alignment horizontal="left" vertical="center"/>
    </xf>
    <xf numFmtId="38" fontId="50" fillId="0" borderId="81" xfId="2" applyFont="1" applyFill="1" applyBorder="1" applyAlignment="1">
      <alignment horizontal="left" vertical="center"/>
    </xf>
    <xf numFmtId="190" fontId="20" fillId="0" borderId="0" xfId="0" applyNumberFormat="1" applyFont="1" applyFill="1" applyBorder="1"/>
    <xf numFmtId="189" fontId="4" fillId="0" borderId="0" xfId="0" applyNumberFormat="1" applyFont="1" applyFill="1" applyAlignment="1">
      <alignment horizontal="center"/>
    </xf>
    <xf numFmtId="189" fontId="9" fillId="0" borderId="0" xfId="0" applyNumberFormat="1" applyFont="1" applyFill="1" applyAlignment="1">
      <alignment horizontal="center"/>
    </xf>
    <xf numFmtId="0" fontId="4" fillId="0" borderId="0" xfId="0" applyFont="1" applyFill="1" applyAlignment="1">
      <alignment horizontal="center"/>
    </xf>
    <xf numFmtId="0" fontId="9" fillId="0" borderId="0" xfId="0" applyFont="1" applyFill="1" applyBorder="1" applyAlignment="1"/>
    <xf numFmtId="0" fontId="9" fillId="0" borderId="140" xfId="0" applyFont="1" applyFill="1" applyBorder="1" applyAlignment="1"/>
    <xf numFmtId="0" fontId="9" fillId="0" borderId="137" xfId="0" applyFont="1" applyFill="1" applyBorder="1" applyAlignment="1"/>
    <xf numFmtId="0" fontId="0" fillId="0" borderId="393" xfId="0" applyFill="1" applyBorder="1" applyAlignment="1">
      <alignment horizontal="center" vertical="center"/>
    </xf>
    <xf numFmtId="0" fontId="0" fillId="0" borderId="395" xfId="0" applyFill="1" applyBorder="1" applyAlignment="1">
      <alignment horizontal="center" vertical="center"/>
    </xf>
    <xf numFmtId="0" fontId="0" fillId="0" borderId="396" xfId="0" applyFill="1" applyBorder="1" applyAlignment="1">
      <alignment horizontal="center" vertical="center"/>
    </xf>
    <xf numFmtId="0" fontId="49" fillId="0" borderId="13" xfId="0" applyFont="1" applyFill="1" applyBorder="1" applyAlignment="1">
      <alignment horizontal="center" vertical="center"/>
    </xf>
    <xf numFmtId="0" fontId="49" fillId="0" borderId="38" xfId="0" applyFont="1" applyFill="1" applyBorder="1" applyAlignment="1">
      <alignment horizontal="center" vertical="center"/>
    </xf>
    <xf numFmtId="0" fontId="49" fillId="0" borderId="268" xfId="0" applyFont="1" applyFill="1" applyBorder="1" applyAlignment="1">
      <alignment horizontal="center" vertical="center"/>
    </xf>
    <xf numFmtId="0" fontId="49" fillId="0" borderId="124" xfId="0" applyFont="1" applyFill="1" applyBorder="1" applyAlignment="1">
      <alignment horizontal="center" vertical="center" wrapText="1"/>
    </xf>
    <xf numFmtId="0" fontId="49" fillId="0" borderId="38" xfId="0" applyFont="1" applyFill="1" applyBorder="1" applyAlignment="1">
      <alignment horizontal="center" vertical="center" wrapText="1"/>
    </xf>
    <xf numFmtId="0" fontId="49" fillId="0" borderId="268" xfId="0" applyFont="1" applyFill="1" applyBorder="1" applyAlignment="1">
      <alignment horizontal="center" vertical="center" wrapText="1"/>
    </xf>
    <xf numFmtId="0" fontId="49" fillId="0" borderId="498" xfId="0" applyFont="1" applyFill="1" applyBorder="1" applyAlignment="1">
      <alignment horizontal="center" vertical="center"/>
    </xf>
    <xf numFmtId="0" fontId="49" fillId="0" borderId="111" xfId="0" applyFont="1" applyFill="1" applyBorder="1" applyAlignment="1">
      <alignment horizontal="center" vertical="center"/>
    </xf>
    <xf numFmtId="0" fontId="49" fillId="0" borderId="13" xfId="0" applyFont="1" applyFill="1" applyBorder="1" applyAlignment="1">
      <alignment horizontal="center" vertical="center" shrinkToFit="1"/>
    </xf>
    <xf numFmtId="0" fontId="49" fillId="0" borderId="38" xfId="0" applyFont="1" applyFill="1" applyBorder="1" applyAlignment="1">
      <alignment horizontal="center" vertical="center" shrinkToFit="1"/>
    </xf>
    <xf numFmtId="0" fontId="33" fillId="0" borderId="500" xfId="0" applyFont="1" applyFill="1" applyBorder="1" applyAlignment="1">
      <alignment horizontal="center" vertical="center"/>
    </xf>
    <xf numFmtId="0" fontId="33" fillId="0" borderId="384" xfId="0" applyFont="1" applyFill="1" applyBorder="1" applyAlignment="1">
      <alignment horizontal="center" vertical="center"/>
    </xf>
    <xf numFmtId="0" fontId="33" fillId="0" borderId="501" xfId="0" applyFont="1" applyFill="1" applyBorder="1" applyAlignment="1">
      <alignment horizontal="center" vertical="center"/>
    </xf>
    <xf numFmtId="189" fontId="4" fillId="0" borderId="661" xfId="2" applyNumberFormat="1" applyFont="1" applyFill="1" applyBorder="1" applyAlignment="1">
      <alignment horizontal="center" vertical="center"/>
    </xf>
    <xf numFmtId="0" fontId="33" fillId="0" borderId="50" xfId="0" applyFont="1" applyFill="1" applyBorder="1" applyAlignment="1">
      <alignment horizontal="center" vertical="center" wrapText="1"/>
    </xf>
    <xf numFmtId="0" fontId="33" fillId="0" borderId="256" xfId="0" applyFont="1" applyFill="1" applyBorder="1" applyAlignment="1">
      <alignment horizontal="center" vertical="center" wrapText="1"/>
    </xf>
    <xf numFmtId="0" fontId="33" fillId="0" borderId="257" xfId="0" applyFont="1" applyFill="1" applyBorder="1" applyAlignment="1">
      <alignment horizontal="center" vertical="center" wrapText="1"/>
    </xf>
    <xf numFmtId="0" fontId="33" fillId="0" borderId="50" xfId="0" applyFont="1" applyFill="1" applyBorder="1" applyAlignment="1">
      <alignment horizontal="center" vertical="center" shrinkToFit="1"/>
    </xf>
    <xf numFmtId="0" fontId="33" fillId="0" borderId="256" xfId="0" applyFont="1" applyFill="1" applyBorder="1" applyAlignment="1">
      <alignment horizontal="center" vertical="center" shrinkToFit="1"/>
    </xf>
    <xf numFmtId="0" fontId="33" fillId="0" borderId="257" xfId="0" applyFont="1" applyFill="1" applyBorder="1" applyAlignment="1">
      <alignment horizontal="center" vertical="center" shrinkToFit="1"/>
    </xf>
    <xf numFmtId="0" fontId="33" fillId="0" borderId="356" xfId="0" applyFont="1" applyFill="1" applyBorder="1" applyAlignment="1">
      <alignment horizontal="center" vertical="center" wrapText="1"/>
    </xf>
    <xf numFmtId="0" fontId="33" fillId="0" borderId="354" xfId="0" applyFont="1" applyFill="1" applyBorder="1" applyAlignment="1">
      <alignment horizontal="center" vertical="center" wrapText="1"/>
    </xf>
    <xf numFmtId="0" fontId="33" fillId="0" borderId="647" xfId="0" applyFont="1" applyFill="1" applyBorder="1" applyAlignment="1">
      <alignment horizontal="center" vertical="center" wrapText="1"/>
    </xf>
    <xf numFmtId="0" fontId="33" fillId="0" borderId="9" xfId="0" applyFont="1" applyFill="1" applyBorder="1" applyAlignment="1">
      <alignment horizontal="center" vertical="center"/>
    </xf>
    <xf numFmtId="0" fontId="33" fillId="0" borderId="18" xfId="0" applyFont="1" applyFill="1" applyBorder="1" applyAlignment="1">
      <alignment horizontal="center" vertical="center"/>
    </xf>
    <xf numFmtId="0" fontId="33" fillId="0" borderId="250" xfId="0" applyFont="1" applyFill="1" applyBorder="1" applyAlignment="1">
      <alignment horizontal="center" vertical="center"/>
    </xf>
    <xf numFmtId="0" fontId="33" fillId="0" borderId="128" xfId="0" applyFont="1" applyFill="1" applyBorder="1" applyAlignment="1">
      <alignment horizontal="center" vertical="center"/>
    </xf>
    <xf numFmtId="0" fontId="26" fillId="0" borderId="54" xfId="0" applyFont="1" applyFill="1" applyBorder="1" applyAlignment="1">
      <alignment horizontal="center" vertical="center"/>
    </xf>
    <xf numFmtId="0" fontId="26" fillId="0" borderId="269" xfId="0" applyFont="1" applyFill="1" applyBorder="1" applyAlignment="1">
      <alignment horizontal="center" vertical="center"/>
    </xf>
    <xf numFmtId="0" fontId="33" fillId="0" borderId="267" xfId="0" applyFont="1" applyFill="1" applyBorder="1" applyAlignment="1">
      <alignment horizontal="center" vertical="center"/>
    </xf>
    <xf numFmtId="0" fontId="33" fillId="0" borderId="282" xfId="0" applyFont="1" applyFill="1" applyBorder="1" applyAlignment="1">
      <alignment horizontal="center" vertical="center"/>
    </xf>
    <xf numFmtId="0" fontId="33" fillId="0" borderId="252" xfId="0" applyFont="1" applyFill="1" applyBorder="1" applyAlignment="1">
      <alignment horizontal="center" vertical="center"/>
    </xf>
    <xf numFmtId="0" fontId="33" fillId="0" borderId="50" xfId="0" applyFont="1" applyFill="1" applyBorder="1" applyAlignment="1">
      <alignment horizontal="center" vertical="center"/>
    </xf>
    <xf numFmtId="0" fontId="33" fillId="0" borderId="256" xfId="0" applyFont="1" applyFill="1" applyBorder="1" applyAlignment="1">
      <alignment horizontal="center" vertical="center"/>
    </xf>
    <xf numFmtId="0" fontId="33" fillId="0" borderId="257" xfId="0" applyFont="1" applyFill="1" applyBorder="1" applyAlignment="1">
      <alignment horizontal="center" vertical="center"/>
    </xf>
    <xf numFmtId="0" fontId="33" fillId="0" borderId="43" xfId="0" applyFont="1" applyFill="1" applyBorder="1" applyAlignment="1">
      <alignment horizontal="center" vertical="center"/>
    </xf>
    <xf numFmtId="0" fontId="33" fillId="0" borderId="59" xfId="0" applyFont="1" applyFill="1" applyBorder="1" applyAlignment="1">
      <alignment horizontal="center" vertical="center"/>
    </xf>
    <xf numFmtId="0" fontId="33" fillId="0" borderId="217" xfId="0" applyFont="1" applyFill="1" applyBorder="1" applyAlignment="1">
      <alignment horizontal="center" vertical="center"/>
    </xf>
    <xf numFmtId="0" fontId="33" fillId="0" borderId="143" xfId="0" applyFont="1" applyFill="1" applyBorder="1" applyAlignment="1">
      <alignment horizontal="center" vertical="center" wrapText="1"/>
    </xf>
    <xf numFmtId="0" fontId="33" fillId="0" borderId="146" xfId="0" applyFont="1" applyFill="1" applyBorder="1" applyAlignment="1">
      <alignment horizontal="center" vertical="center" wrapText="1"/>
    </xf>
    <xf numFmtId="0" fontId="33" fillId="0" borderId="218" xfId="0" applyFont="1" applyFill="1" applyBorder="1" applyAlignment="1">
      <alignment horizontal="center" vertical="center" wrapText="1"/>
    </xf>
    <xf numFmtId="0" fontId="33" fillId="0" borderId="145" xfId="0" applyFont="1" applyFill="1" applyBorder="1" applyAlignment="1">
      <alignment horizontal="center" vertical="center"/>
    </xf>
    <xf numFmtId="0" fontId="33" fillId="0" borderId="148" xfId="0" applyFont="1" applyFill="1" applyBorder="1" applyAlignment="1">
      <alignment horizontal="center" vertical="center"/>
    </xf>
    <xf numFmtId="0" fontId="33" fillId="0" borderId="214" xfId="0" applyFont="1" applyFill="1" applyBorder="1" applyAlignment="1">
      <alignment horizontal="center" vertical="center"/>
    </xf>
    <xf numFmtId="0" fontId="33" fillId="0" borderId="4"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4" xfId="0" applyFont="1" applyFill="1" applyBorder="1" applyAlignment="1">
      <alignment horizontal="center" vertical="center"/>
    </xf>
    <xf numFmtId="0" fontId="33" fillId="0" borderId="283" xfId="0" applyFont="1" applyFill="1" applyBorder="1" applyAlignment="1">
      <alignment horizontal="center" vertical="center"/>
    </xf>
    <xf numFmtId="0" fontId="33" fillId="0" borderId="284" xfId="0" applyFont="1" applyFill="1" applyBorder="1" applyAlignment="1">
      <alignment horizontal="center" vertical="center"/>
    </xf>
    <xf numFmtId="0" fontId="33" fillId="0" borderId="285" xfId="0" applyFont="1" applyFill="1" applyBorder="1" applyAlignment="1">
      <alignment horizontal="center" vertical="center"/>
    </xf>
    <xf numFmtId="0" fontId="49" fillId="0" borderId="358" xfId="0" applyFont="1" applyFill="1" applyBorder="1" applyAlignment="1">
      <alignment horizontal="center" vertical="center" wrapText="1"/>
    </xf>
    <xf numFmtId="0" fontId="49" fillId="0" borderId="420" xfId="0" applyFont="1" applyFill="1" applyBorder="1" applyAlignment="1">
      <alignment horizontal="center" vertical="center" wrapText="1"/>
    </xf>
    <xf numFmtId="0" fontId="49" fillId="0" borderId="650" xfId="0" applyFont="1" applyFill="1" applyBorder="1" applyAlignment="1">
      <alignment horizontal="center" vertical="center" wrapText="1"/>
    </xf>
    <xf numFmtId="0" fontId="8" fillId="0" borderId="100" xfId="0" applyFont="1" applyFill="1" applyBorder="1" applyAlignment="1">
      <alignment horizontal="center" vertical="center"/>
    </xf>
    <xf numFmtId="0" fontId="8" fillId="0" borderId="86" xfId="0" applyFont="1" applyFill="1" applyBorder="1" applyAlignment="1">
      <alignment horizontal="center" vertical="center"/>
    </xf>
    <xf numFmtId="0" fontId="8" fillId="0" borderId="107" xfId="0" applyFont="1" applyFill="1" applyBorder="1" applyAlignment="1">
      <alignment horizontal="center" vertical="center"/>
    </xf>
    <xf numFmtId="0" fontId="33" fillId="0" borderId="356" xfId="0" applyFont="1" applyFill="1" applyBorder="1" applyAlignment="1">
      <alignment horizontal="center" vertical="center"/>
    </xf>
    <xf numFmtId="0" fontId="33" fillId="0" borderId="355" xfId="0" applyFont="1" applyFill="1" applyBorder="1" applyAlignment="1">
      <alignment horizontal="center" vertical="center"/>
    </xf>
    <xf numFmtId="0" fontId="33" fillId="0" borderId="425" xfId="0" applyFont="1" applyFill="1" applyBorder="1" applyAlignment="1">
      <alignment horizontal="center" vertical="center"/>
    </xf>
    <xf numFmtId="0" fontId="33" fillId="0" borderId="182" xfId="0" applyFont="1" applyFill="1" applyBorder="1" applyAlignment="1">
      <alignment horizontal="center" vertical="center"/>
    </xf>
    <xf numFmtId="0" fontId="33" fillId="0" borderId="426" xfId="0" applyFont="1" applyFill="1" applyBorder="1" applyAlignment="1">
      <alignment horizontal="center" vertical="center"/>
    </xf>
    <xf numFmtId="0" fontId="33" fillId="0" borderId="424" xfId="0" applyFont="1" applyFill="1" applyBorder="1" applyAlignment="1">
      <alignment horizontal="center" vertical="center"/>
    </xf>
    <xf numFmtId="0" fontId="33" fillId="0" borderId="410" xfId="0" applyFont="1" applyFill="1" applyBorder="1" applyAlignment="1">
      <alignment horizontal="center" vertical="center"/>
    </xf>
    <xf numFmtId="0" fontId="33" fillId="0" borderId="75" xfId="0" applyFont="1" applyFill="1" applyBorder="1" applyAlignment="1">
      <alignment horizontal="center" vertical="center"/>
    </xf>
    <xf numFmtId="0" fontId="33" fillId="0" borderId="76" xfId="0" applyFont="1" applyFill="1" applyBorder="1" applyAlignment="1">
      <alignment horizontal="center" vertical="center"/>
    </xf>
    <xf numFmtId="0" fontId="33" fillId="0" borderId="77" xfId="0" applyFont="1" applyFill="1" applyBorder="1" applyAlignment="1">
      <alignment horizontal="center" vertical="center"/>
    </xf>
    <xf numFmtId="0" fontId="33" fillId="0" borderId="120" xfId="0" applyFont="1" applyFill="1" applyBorder="1" applyAlignment="1">
      <alignment horizontal="center" vertical="center"/>
    </xf>
    <xf numFmtId="38" fontId="26" fillId="0" borderId="0" xfId="2" applyFont="1" applyFill="1" applyBorder="1" applyAlignment="1">
      <alignment horizontal="center" vertical="center" wrapText="1" shrinkToFit="1"/>
    </xf>
    <xf numFmtId="38" fontId="26" fillId="0" borderId="0" xfId="2" applyFont="1" applyFill="1" applyBorder="1" applyAlignment="1">
      <alignment horizontal="center" vertical="center" shrinkToFit="1"/>
    </xf>
    <xf numFmtId="38" fontId="46" fillId="0" borderId="0" xfId="2" applyFont="1" applyFill="1" applyBorder="1" applyAlignment="1">
      <alignment horizontal="center" vertical="center"/>
    </xf>
    <xf numFmtId="38" fontId="26" fillId="0" borderId="0" xfId="2" applyFont="1" applyFill="1" applyBorder="1" applyAlignment="1">
      <alignment horizontal="center" vertical="center" wrapText="1"/>
    </xf>
    <xf numFmtId="38" fontId="46" fillId="0" borderId="385" xfId="2" applyFont="1" applyFill="1" applyBorder="1" applyAlignment="1">
      <alignment horizontal="center" vertical="center"/>
    </xf>
    <xf numFmtId="38" fontId="46" fillId="0" borderId="511" xfId="2" applyFont="1" applyFill="1" applyBorder="1" applyAlignment="1">
      <alignment horizontal="center" vertical="center"/>
    </xf>
    <xf numFmtId="38" fontId="46" fillId="0" borderId="512" xfId="2" applyFont="1" applyFill="1" applyBorder="1" applyAlignment="1">
      <alignment horizontal="center" vertical="center"/>
    </xf>
    <xf numFmtId="38" fontId="26" fillId="0" borderId="0" xfId="2" applyFont="1" applyFill="1" applyBorder="1" applyAlignment="1">
      <alignment horizontal="center"/>
    </xf>
    <xf numFmtId="38" fontId="26" fillId="0" borderId="0" xfId="2" applyFont="1" applyFill="1" applyBorder="1" applyAlignment="1">
      <alignment horizontal="center" vertical="center"/>
    </xf>
    <xf numFmtId="38" fontId="26" fillId="0" borderId="544" xfId="2" applyFont="1" applyFill="1" applyBorder="1" applyAlignment="1">
      <alignment horizontal="center" vertical="center" shrinkToFit="1"/>
    </xf>
    <xf numFmtId="38" fontId="46" fillId="0" borderId="0" xfId="2" applyFont="1" applyFill="1" applyBorder="1" applyAlignment="1">
      <alignment horizontal="center" vertical="center" shrinkToFit="1"/>
    </xf>
    <xf numFmtId="38" fontId="26" fillId="0" borderId="451" xfId="2" applyFont="1" applyFill="1" applyBorder="1" applyAlignment="1">
      <alignment horizontal="center" vertical="center" shrinkToFit="1"/>
    </xf>
    <xf numFmtId="38" fontId="26" fillId="0" borderId="433" xfId="2" applyFont="1" applyFill="1" applyBorder="1" applyAlignment="1">
      <alignment horizontal="center" vertical="center" shrinkToFit="1"/>
    </xf>
    <xf numFmtId="38" fontId="46" fillId="0" borderId="435" xfId="2" applyFont="1" applyFill="1" applyBorder="1" applyAlignment="1">
      <alignment horizontal="center" vertical="center" shrinkToFit="1"/>
    </xf>
    <xf numFmtId="38" fontId="46" fillId="0" borderId="433" xfId="2" applyFont="1" applyFill="1" applyBorder="1" applyAlignment="1">
      <alignment horizontal="center" vertical="center" shrinkToFit="1"/>
    </xf>
    <xf numFmtId="38" fontId="46" fillId="0" borderId="455" xfId="2" applyFont="1" applyFill="1" applyBorder="1" applyAlignment="1">
      <alignment horizontal="center" vertical="center" shrinkToFit="1"/>
    </xf>
    <xf numFmtId="38" fontId="26" fillId="0" borderId="463" xfId="2" applyFont="1" applyFill="1" applyBorder="1" applyAlignment="1">
      <alignment horizontal="center" vertical="center" shrinkToFit="1"/>
    </xf>
    <xf numFmtId="38" fontId="26" fillId="0" borderId="460" xfId="2" applyFont="1" applyFill="1" applyBorder="1" applyAlignment="1">
      <alignment horizontal="center" vertical="center" shrinkToFit="1"/>
    </xf>
    <xf numFmtId="38" fontId="26" fillId="0" borderId="306" xfId="2" applyFont="1" applyFill="1" applyBorder="1" applyAlignment="1">
      <alignment horizontal="center" vertical="center" shrinkToFit="1"/>
    </xf>
    <xf numFmtId="38" fontId="26" fillId="0" borderId="362" xfId="2" applyFont="1" applyFill="1" applyBorder="1" applyAlignment="1">
      <alignment horizontal="center" vertical="center" shrinkToFit="1"/>
    </xf>
    <xf numFmtId="38" fontId="26" fillId="0" borderId="347" xfId="2" applyFont="1" applyFill="1" applyBorder="1" applyAlignment="1">
      <alignment horizontal="center" vertical="center" shrinkToFit="1"/>
    </xf>
    <xf numFmtId="38" fontId="26" fillId="0" borderId="385" xfId="2" applyFont="1" applyFill="1" applyBorder="1" applyAlignment="1">
      <alignment horizontal="center" vertical="center" shrinkToFit="1"/>
    </xf>
    <xf numFmtId="38" fontId="26" fillId="0" borderId="386" xfId="2" applyFont="1" applyFill="1" applyBorder="1" applyAlignment="1">
      <alignment horizontal="center" vertical="center" shrinkToFit="1"/>
    </xf>
    <xf numFmtId="38" fontId="26" fillId="0" borderId="528" xfId="2" applyFont="1" applyFill="1" applyBorder="1" applyAlignment="1">
      <alignment horizontal="center" vertical="center" wrapText="1" shrinkToFit="1"/>
    </xf>
    <xf numFmtId="38" fontId="26" fillId="0" borderId="509" xfId="2" applyFont="1" applyFill="1" applyBorder="1" applyAlignment="1">
      <alignment horizontal="center" vertical="center" wrapText="1" shrinkToFit="1"/>
    </xf>
    <xf numFmtId="38" fontId="26" fillId="0" borderId="529" xfId="2" applyFont="1" applyFill="1" applyBorder="1" applyAlignment="1">
      <alignment horizontal="center" vertical="center" wrapText="1" shrinkToFit="1"/>
    </xf>
    <xf numFmtId="38" fontId="26" fillId="0" borderId="385" xfId="2" applyFont="1" applyFill="1" applyBorder="1" applyAlignment="1">
      <alignment horizontal="center" vertical="center" wrapText="1"/>
    </xf>
    <xf numFmtId="38" fontId="26" fillId="0" borderId="362" xfId="2" applyFont="1" applyFill="1" applyBorder="1" applyAlignment="1">
      <alignment horizontal="center" vertical="center" wrapText="1"/>
    </xf>
    <xf numFmtId="38" fontId="26" fillId="0" borderId="386" xfId="2" applyFont="1" applyFill="1" applyBorder="1" applyAlignment="1">
      <alignment horizontal="center" vertical="center" wrapText="1"/>
    </xf>
    <xf numFmtId="38" fontId="26" fillId="0" borderId="435" xfId="2" applyFont="1" applyFill="1" applyBorder="1" applyAlignment="1">
      <alignment horizontal="center" vertical="center" shrinkToFit="1"/>
    </xf>
    <xf numFmtId="38" fontId="26" fillId="0" borderId="455" xfId="2" applyFont="1" applyFill="1" applyBorder="1" applyAlignment="1">
      <alignment horizontal="center" vertical="center" shrinkToFit="1"/>
    </xf>
    <xf numFmtId="38" fontId="26" fillId="0" borderId="86" xfId="2" applyFont="1" applyFill="1" applyBorder="1" applyAlignment="1">
      <alignment horizontal="center" vertical="center" shrinkToFit="1"/>
    </xf>
    <xf numFmtId="38" fontId="26" fillId="0" borderId="462" xfId="2" applyFont="1" applyFill="1" applyBorder="1" applyAlignment="1">
      <alignment horizontal="center" vertical="center" wrapText="1" shrinkToFit="1"/>
    </xf>
    <xf numFmtId="38" fontId="26" fillId="0" borderId="465" xfId="2" applyFont="1" applyFill="1" applyBorder="1" applyAlignment="1">
      <alignment horizontal="center" vertical="center" wrapText="1" shrinkToFit="1"/>
    </xf>
    <xf numFmtId="38" fontId="26" fillId="0" borderId="466" xfId="2" applyFont="1" applyFill="1" applyBorder="1" applyAlignment="1">
      <alignment horizontal="center" vertical="center" wrapText="1" shrinkToFit="1"/>
    </xf>
    <xf numFmtId="38" fontId="26" fillId="0" borderId="328" xfId="2" applyFont="1" applyFill="1" applyBorder="1" applyAlignment="1">
      <alignment horizontal="center" vertical="center"/>
    </xf>
    <xf numFmtId="38" fontId="26" fillId="0" borderId="110" xfId="2" applyFont="1" applyFill="1" applyBorder="1" applyAlignment="1">
      <alignment horizontal="center" vertical="center"/>
    </xf>
    <xf numFmtId="38" fontId="26" fillId="0" borderId="108" xfId="2" applyFont="1" applyFill="1" applyBorder="1" applyAlignment="1">
      <alignment horizontal="center" vertical="center"/>
    </xf>
    <xf numFmtId="38" fontId="26" fillId="0" borderId="540" xfId="2" applyFont="1" applyFill="1" applyBorder="1" applyAlignment="1">
      <alignment horizontal="center" vertical="center" wrapText="1" shrinkToFit="1"/>
    </xf>
    <xf numFmtId="38" fontId="26" fillId="0" borderId="350" xfId="2" applyFont="1" applyFill="1" applyBorder="1" applyAlignment="1">
      <alignment horizontal="center" vertical="center" wrapText="1" shrinkToFit="1"/>
    </xf>
    <xf numFmtId="38" fontId="26" fillId="0" borderId="27" xfId="2" applyFont="1" applyFill="1" applyBorder="1" applyAlignment="1">
      <alignment horizontal="center" vertical="center" wrapText="1" shrinkToFit="1"/>
    </xf>
    <xf numFmtId="38" fontId="26" fillId="0" borderId="174" xfId="2" applyFont="1" applyFill="1" applyBorder="1" applyAlignment="1">
      <alignment horizontal="center" vertical="center" shrinkToFit="1"/>
    </xf>
    <xf numFmtId="38" fontId="26" fillId="0" borderId="383" xfId="2" applyFont="1" applyFill="1" applyBorder="1" applyAlignment="1">
      <alignment horizontal="center" vertical="center" shrinkToFit="1"/>
    </xf>
    <xf numFmtId="38" fontId="26" fillId="0" borderId="109" xfId="2" applyFont="1" applyFill="1" applyBorder="1" applyAlignment="1">
      <alignment horizontal="center" vertical="center" shrinkToFit="1"/>
    </xf>
    <xf numFmtId="38" fontId="26" fillId="0" borderId="138" xfId="2" applyFont="1" applyFill="1" applyBorder="1" applyAlignment="1">
      <alignment horizontal="center" vertical="center" shrinkToFit="1"/>
    </xf>
    <xf numFmtId="38" fontId="26" fillId="0" borderId="69" xfId="2" applyFont="1" applyFill="1" applyBorder="1" applyAlignment="1">
      <alignment horizontal="center" vertical="center" shrinkToFit="1"/>
    </xf>
    <xf numFmtId="38" fontId="26" fillId="0" borderId="28" xfId="2" applyFont="1" applyFill="1" applyBorder="1" applyAlignment="1">
      <alignment horizontal="center" vertical="center" shrinkToFit="1"/>
    </xf>
    <xf numFmtId="38" fontId="26" fillId="0" borderId="84" xfId="2" applyFont="1" applyFill="1" applyBorder="1" applyAlignment="1">
      <alignment horizontal="center" vertical="center" wrapText="1" shrinkToFit="1"/>
    </xf>
    <xf numFmtId="38" fontId="26" fillId="0" borderId="27" xfId="2" applyFont="1" applyFill="1" applyBorder="1" applyAlignment="1">
      <alignment horizontal="center" vertical="center" shrinkToFit="1"/>
    </xf>
    <xf numFmtId="38" fontId="26" fillId="0" borderId="84" xfId="2" applyFont="1" applyFill="1" applyBorder="1" applyAlignment="1">
      <alignment horizontal="center" vertical="center" shrinkToFit="1"/>
    </xf>
    <xf numFmtId="38" fontId="26" fillId="0" borderId="350" xfId="2" applyFont="1" applyFill="1" applyBorder="1" applyAlignment="1">
      <alignment horizontal="center" vertical="center" shrinkToFit="1"/>
    </xf>
    <xf numFmtId="38" fontId="26" fillId="0" borderId="394" xfId="2" applyFont="1" applyFill="1" applyBorder="1" applyAlignment="1">
      <alignment horizontal="center" vertical="center"/>
    </xf>
    <xf numFmtId="38" fontId="26" fillId="0" borderId="395" xfId="2" applyFont="1" applyFill="1" applyBorder="1" applyAlignment="1">
      <alignment horizontal="center" vertical="center"/>
    </xf>
    <xf numFmtId="38" fontId="26" fillId="0" borderId="396" xfId="2" applyFont="1" applyFill="1" applyBorder="1" applyAlignment="1">
      <alignment horizontal="center" vertical="center"/>
    </xf>
    <xf numFmtId="38" fontId="26" fillId="0" borderId="551" xfId="2" applyFont="1" applyFill="1" applyBorder="1" applyAlignment="1">
      <alignment horizontal="center" vertical="center" wrapText="1" shrinkToFit="1"/>
    </xf>
    <xf numFmtId="38" fontId="26" fillId="0" borderId="347" xfId="2" applyFont="1" applyFill="1" applyBorder="1" applyAlignment="1">
      <alignment horizontal="center" vertical="center" wrapText="1" shrinkToFit="1"/>
    </xf>
    <xf numFmtId="38" fontId="26" fillId="0" borderId="70" xfId="2" applyFont="1" applyFill="1" applyBorder="1" applyAlignment="1">
      <alignment horizontal="center" vertical="center" wrapText="1" shrinkToFit="1"/>
    </xf>
    <xf numFmtId="38" fontId="26" fillId="0" borderId="551" xfId="2" applyFont="1" applyFill="1" applyBorder="1" applyAlignment="1">
      <alignment horizontal="center" vertical="center" wrapText="1"/>
    </xf>
    <xf numFmtId="38" fontId="26" fillId="0" borderId="347" xfId="2" applyFont="1" applyFill="1" applyBorder="1" applyAlignment="1">
      <alignment horizontal="center" vertical="center" wrapText="1"/>
    </xf>
    <xf numFmtId="38" fontId="26" fillId="0" borderId="70" xfId="2" applyFont="1" applyFill="1" applyBorder="1" applyAlignment="1">
      <alignment horizontal="center" vertical="center" wrapText="1"/>
    </xf>
    <xf numFmtId="38" fontId="26" fillId="0" borderId="554" xfId="2" applyFont="1" applyFill="1" applyBorder="1" applyAlignment="1">
      <alignment horizontal="center" vertical="center" wrapText="1" shrinkToFit="1"/>
    </xf>
    <xf numFmtId="38" fontId="26" fillId="0" borderId="110" xfId="2" applyFont="1" applyFill="1" applyBorder="1" applyAlignment="1">
      <alignment horizontal="center" vertical="center" wrapText="1" shrinkToFit="1"/>
    </xf>
    <xf numFmtId="38" fontId="26" fillId="0" borderId="108" xfId="2" applyFont="1" applyFill="1" applyBorder="1" applyAlignment="1">
      <alignment horizontal="center" vertical="center" wrapText="1" shrinkToFit="1"/>
    </xf>
    <xf numFmtId="38" fontId="26" fillId="0" borderId="555" xfId="2" applyFont="1" applyFill="1" applyBorder="1" applyAlignment="1">
      <alignment horizontal="center" vertical="center" wrapText="1"/>
    </xf>
    <xf numFmtId="38" fontId="26" fillId="0" borderId="383" xfId="2" applyFont="1" applyFill="1" applyBorder="1" applyAlignment="1">
      <alignment horizontal="center" vertical="center" wrapText="1"/>
    </xf>
    <xf numFmtId="38" fontId="26" fillId="0" borderId="109" xfId="2" applyFont="1" applyFill="1" applyBorder="1" applyAlignment="1">
      <alignment horizontal="center" vertical="center" wrapText="1"/>
    </xf>
    <xf numFmtId="38" fontId="26" fillId="0" borderId="188" xfId="2" applyFont="1" applyFill="1" applyBorder="1" applyAlignment="1">
      <alignment horizontal="center" vertical="center"/>
    </xf>
    <xf numFmtId="38" fontId="26" fillId="0" borderId="112" xfId="2" applyFont="1" applyFill="1" applyBorder="1" applyAlignment="1">
      <alignment horizontal="center" vertical="center"/>
    </xf>
    <xf numFmtId="38" fontId="26" fillId="0" borderId="211" xfId="2" applyFont="1" applyFill="1" applyBorder="1" applyAlignment="1">
      <alignment horizontal="center" vertical="center"/>
    </xf>
    <xf numFmtId="38" fontId="31" fillId="0" borderId="0" xfId="2" applyFont="1" applyFill="1" applyBorder="1" applyAlignment="1">
      <alignment horizontal="center" vertical="center" shrinkToFit="1"/>
    </xf>
    <xf numFmtId="0" fontId="2" fillId="0" borderId="393" xfId="0" applyFont="1" applyFill="1" applyBorder="1" applyAlignment="1">
      <alignment horizontal="left" shrinkToFit="1"/>
    </xf>
    <xf numFmtId="0" fontId="2" fillId="0" borderId="396" xfId="0" applyFont="1" applyFill="1" applyBorder="1" applyAlignment="1">
      <alignment horizontal="left" shrinkToFit="1"/>
    </xf>
    <xf numFmtId="38" fontId="26" fillId="0" borderId="173" xfId="2" applyFont="1" applyFill="1" applyBorder="1" applyAlignment="1">
      <alignment horizontal="center" vertical="center" shrinkToFit="1"/>
    </xf>
    <xf numFmtId="38" fontId="26" fillId="0" borderId="110" xfId="2" applyFont="1" applyFill="1" applyBorder="1" applyAlignment="1">
      <alignment horizontal="center" vertical="center" shrinkToFit="1"/>
    </xf>
    <xf numFmtId="38" fontId="26" fillId="0" borderId="108" xfId="2" applyFont="1" applyFill="1" applyBorder="1" applyAlignment="1">
      <alignment horizontal="center" vertical="center" shrinkToFit="1"/>
    </xf>
    <xf numFmtId="0" fontId="0" fillId="0" borderId="75" xfId="0" applyBorder="1" applyAlignment="1">
      <alignment vertical="center" wrapText="1" shrinkToFit="1"/>
    </xf>
    <xf numFmtId="0" fontId="0" fillId="0" borderId="77" xfId="0" applyBorder="1" applyAlignment="1">
      <alignment vertical="center" shrinkToFit="1"/>
    </xf>
    <xf numFmtId="0" fontId="0" fillId="0" borderId="75" xfId="0" applyFont="1" applyBorder="1" applyAlignment="1">
      <alignment vertical="center" shrinkToFit="1"/>
    </xf>
    <xf numFmtId="0" fontId="2" fillId="0" borderId="593" xfId="0" applyFont="1" applyFill="1" applyBorder="1" applyAlignment="1">
      <alignment vertical="center"/>
    </xf>
    <xf numFmtId="0" fontId="0" fillId="0" borderId="594" xfId="0" applyBorder="1" applyAlignment="1">
      <alignment vertical="center"/>
    </xf>
    <xf numFmtId="0" fontId="0" fillId="8" borderId="474" xfId="0" applyFont="1" applyFill="1" applyBorder="1" applyAlignment="1">
      <alignment horizontal="center" vertical="center"/>
    </xf>
    <xf numFmtId="0" fontId="0" fillId="8" borderId="291" xfId="0" applyFill="1" applyBorder="1" applyAlignment="1">
      <alignment horizontal="center" vertical="center"/>
    </xf>
    <xf numFmtId="0" fontId="0" fillId="0" borderId="0" xfId="0" applyBorder="1" applyAlignment="1">
      <alignment vertical="center" wrapText="1"/>
    </xf>
    <xf numFmtId="0" fontId="2" fillId="0" borderId="86" xfId="0" applyFont="1" applyBorder="1" applyAlignment="1">
      <alignment vertical="center"/>
    </xf>
    <xf numFmtId="0" fontId="0" fillId="0" borderId="672" xfId="0" applyBorder="1" applyAlignment="1">
      <alignment vertical="center"/>
    </xf>
    <xf numFmtId="0" fontId="2" fillId="0" borderId="665" xfId="0" applyFont="1" applyBorder="1" applyAlignment="1">
      <alignment vertical="center"/>
    </xf>
    <xf numFmtId="0" fontId="0" fillId="8" borderId="385" xfId="0" applyFont="1" applyFill="1" applyBorder="1" applyAlignment="1">
      <alignment horizontal="center" vertical="center"/>
    </xf>
    <xf numFmtId="0" fontId="2" fillId="8" borderId="362" xfId="0" applyFont="1" applyFill="1" applyBorder="1" applyAlignment="1">
      <alignment horizontal="center" vertical="center"/>
    </xf>
    <xf numFmtId="0" fontId="2" fillId="8" borderId="469" xfId="0" applyFont="1" applyFill="1" applyBorder="1" applyAlignment="1">
      <alignment horizontal="center" vertical="center"/>
    </xf>
    <xf numFmtId="0" fontId="2" fillId="8" borderId="291" xfId="0" applyFont="1" applyFill="1" applyBorder="1" applyAlignment="1">
      <alignment horizontal="center" vertical="center"/>
    </xf>
    <xf numFmtId="0" fontId="2" fillId="8" borderId="575" xfId="0" applyFont="1" applyFill="1" applyBorder="1" applyAlignment="1">
      <alignment horizontal="center" vertical="center"/>
    </xf>
    <xf numFmtId="0" fontId="2" fillId="0" borderId="272" xfId="0" applyFont="1" applyBorder="1" applyAlignment="1">
      <alignment vertical="center"/>
    </xf>
    <xf numFmtId="0" fontId="2" fillId="0" borderId="207" xfId="0" applyFont="1" applyBorder="1" applyAlignment="1">
      <alignment vertical="center"/>
    </xf>
    <xf numFmtId="0" fontId="2" fillId="0" borderId="271" xfId="0" applyFont="1" applyBorder="1" applyAlignment="1">
      <alignment vertical="center"/>
    </xf>
    <xf numFmtId="0" fontId="2" fillId="0" borderId="204" xfId="0" applyFont="1" applyBorder="1" applyAlignment="1">
      <alignment vertical="center"/>
    </xf>
    <xf numFmtId="0" fontId="0" fillId="0" borderId="173" xfId="0" applyFont="1" applyBorder="1" applyAlignment="1">
      <alignment horizontal="center" vertical="center" wrapText="1"/>
    </xf>
    <xf numFmtId="0" fontId="2" fillId="0" borderId="110" xfId="0" applyFont="1" applyBorder="1" applyAlignment="1">
      <alignment horizontal="center" vertical="center" wrapText="1"/>
    </xf>
    <xf numFmtId="0" fontId="0" fillId="0" borderId="120" xfId="0" applyBorder="1" applyAlignment="1">
      <alignment vertical="center"/>
    </xf>
    <xf numFmtId="0" fontId="0" fillId="0" borderId="76" xfId="0" applyBorder="1" applyAlignment="1">
      <alignment vertical="center"/>
    </xf>
    <xf numFmtId="0" fontId="0" fillId="0" borderId="81" xfId="0" applyBorder="1" applyAlignment="1">
      <alignment vertical="center"/>
    </xf>
    <xf numFmtId="0" fontId="2" fillId="0" borderId="270" xfId="0" applyFont="1" applyBorder="1" applyAlignment="1">
      <alignment vertical="center"/>
    </xf>
    <xf numFmtId="0" fontId="2" fillId="0" borderId="208" xfId="0" applyFont="1" applyBorder="1" applyAlignment="1">
      <alignment vertical="center"/>
    </xf>
    <xf numFmtId="0" fontId="39" fillId="0" borderId="0" xfId="0" applyFont="1" applyBorder="1" applyAlignment="1">
      <alignment horizontal="center" vertical="center"/>
    </xf>
    <xf numFmtId="0" fontId="2" fillId="0" borderId="0" xfId="0" applyFont="1" applyBorder="1" applyAlignment="1">
      <alignment horizontal="center" vertical="center"/>
    </xf>
    <xf numFmtId="0" fontId="0" fillId="0" borderId="75" xfId="0" applyBorder="1" applyAlignment="1">
      <alignment horizontal="left" vertical="center" wrapText="1"/>
    </xf>
    <xf numFmtId="0" fontId="0" fillId="0" borderId="81" xfId="0" applyBorder="1" applyAlignment="1">
      <alignment horizontal="left" vertical="center" wrapText="1"/>
    </xf>
    <xf numFmtId="0" fontId="0" fillId="0" borderId="385" xfId="0" applyFont="1" applyBorder="1" applyAlignment="1">
      <alignment horizontal="center" vertical="center" textRotation="255" wrapText="1"/>
    </xf>
    <xf numFmtId="0" fontId="0" fillId="0" borderId="362" xfId="0" applyFont="1" applyBorder="1" applyAlignment="1">
      <alignment horizontal="center" vertical="center" textRotation="255" wrapText="1"/>
    </xf>
    <xf numFmtId="0" fontId="0" fillId="0" borderId="511" xfId="0" applyFont="1" applyBorder="1" applyAlignment="1">
      <alignment horizontal="center" vertical="center" textRotation="255" wrapText="1"/>
    </xf>
    <xf numFmtId="0" fontId="0" fillId="0" borderId="0" xfId="0" applyFont="1" applyBorder="1" applyAlignment="1">
      <alignment horizontal="center" vertical="center" textRotation="255" wrapText="1"/>
    </xf>
    <xf numFmtId="0" fontId="0" fillId="0" borderId="185" xfId="0" applyFont="1" applyBorder="1" applyAlignment="1">
      <alignment horizontal="center" vertical="center" textRotation="255" wrapText="1"/>
    </xf>
    <xf numFmtId="0" fontId="0" fillId="0" borderId="140" xfId="0" applyFont="1" applyBorder="1" applyAlignment="1">
      <alignment horizontal="center" vertical="center" textRotation="255" wrapText="1"/>
    </xf>
    <xf numFmtId="0" fontId="0" fillId="0" borderId="474" xfId="0" applyFont="1" applyBorder="1" applyAlignment="1">
      <alignment horizontal="left" vertical="center"/>
    </xf>
    <xf numFmtId="0" fontId="0" fillId="0" borderId="575" xfId="0" applyFont="1" applyBorder="1" applyAlignment="1">
      <alignment horizontal="left" vertical="center"/>
    </xf>
    <xf numFmtId="0" fontId="0" fillId="0" borderId="474" xfId="0" applyBorder="1" applyAlignment="1">
      <alignment horizontal="left" vertical="center"/>
    </xf>
    <xf numFmtId="0" fontId="0" fillId="0" borderId="575" xfId="0" applyBorder="1" applyAlignment="1">
      <alignment horizontal="left" vertical="center"/>
    </xf>
    <xf numFmtId="0" fontId="2" fillId="0" borderId="328" xfId="0" applyFont="1" applyBorder="1" applyAlignment="1">
      <alignment horizontal="center" vertical="center"/>
    </xf>
    <xf numFmtId="0" fontId="2" fillId="0" borderId="110" xfId="0" applyFont="1" applyBorder="1" applyAlignment="1">
      <alignment horizontal="center" vertical="center"/>
    </xf>
    <xf numFmtId="0" fontId="2" fillId="0" borderId="572" xfId="0" applyFont="1" applyBorder="1" applyAlignment="1">
      <alignment horizontal="center" vertical="center"/>
    </xf>
    <xf numFmtId="0" fontId="2" fillId="0" borderId="573" xfId="0" applyFont="1" applyBorder="1" applyAlignment="1">
      <alignment horizontal="center" vertical="center"/>
    </xf>
    <xf numFmtId="0" fontId="2" fillId="0" borderId="576" xfId="0" applyFont="1" applyBorder="1" applyAlignment="1">
      <alignment horizontal="center" vertical="center"/>
    </xf>
    <xf numFmtId="0" fontId="0" fillId="0" borderId="663" xfId="0" applyBorder="1" applyAlignment="1">
      <alignment horizontal="center" vertical="center"/>
    </xf>
    <xf numFmtId="0" fontId="2" fillId="0" borderId="664" xfId="0" applyFont="1" applyBorder="1" applyAlignment="1">
      <alignment horizontal="center" vertical="center"/>
    </xf>
    <xf numFmtId="0" fontId="2" fillId="0" borderId="76" xfId="0" applyFont="1" applyBorder="1" applyAlignment="1">
      <alignment vertical="center"/>
    </xf>
    <xf numFmtId="0" fontId="0" fillId="0" borderId="654" xfId="0" applyBorder="1" applyAlignment="1">
      <alignment horizontal="distributed" vertical="center"/>
    </xf>
    <xf numFmtId="0" fontId="0" fillId="0" borderId="546" xfId="0" applyFont="1" applyBorder="1" applyAlignment="1">
      <alignment horizontal="center" vertical="center" textRotation="255" wrapText="1"/>
    </xf>
    <xf numFmtId="0" fontId="0" fillId="0" borderId="547" xfId="0" applyFont="1" applyBorder="1" applyAlignment="1">
      <alignment horizontal="center" vertical="center" textRotation="255" wrapText="1"/>
    </xf>
    <xf numFmtId="0" fontId="0" fillId="0" borderId="548" xfId="0" applyFont="1" applyBorder="1" applyAlignment="1">
      <alignment horizontal="center" vertical="center" textRotation="255" wrapText="1"/>
    </xf>
    <xf numFmtId="0" fontId="0" fillId="5" borderId="387" xfId="0" applyFill="1" applyBorder="1" applyAlignment="1">
      <alignment horizontal="center" vertical="center"/>
    </xf>
    <xf numFmtId="38" fontId="0" fillId="5" borderId="533" xfId="2" applyFont="1" applyFill="1" applyBorder="1" applyAlignment="1">
      <alignment horizontal="center" vertical="center"/>
    </xf>
    <xf numFmtId="0" fontId="0" fillId="0" borderId="552" xfId="0" applyBorder="1" applyAlignment="1">
      <alignment vertical="center" wrapText="1" shrinkToFit="1"/>
    </xf>
    <xf numFmtId="0" fontId="0" fillId="0" borderId="553" xfId="0" applyBorder="1" applyAlignment="1">
      <alignment vertical="center" wrapText="1" shrinkToFit="1"/>
    </xf>
    <xf numFmtId="0" fontId="0" fillId="0" borderId="552" xfId="0" applyFont="1" applyBorder="1" applyAlignment="1">
      <alignment vertical="center" shrinkToFit="1"/>
    </xf>
    <xf numFmtId="0" fontId="0" fillId="0" borderId="553" xfId="0" applyFont="1" applyBorder="1" applyAlignment="1">
      <alignment vertical="center" shrinkToFit="1"/>
    </xf>
    <xf numFmtId="0" fontId="0" fillId="0" borderId="95" xfId="0" applyBorder="1" applyAlignment="1">
      <alignment horizontal="center" vertical="center"/>
    </xf>
    <xf numFmtId="0" fontId="2" fillId="0" borderId="186" xfId="0" applyFont="1" applyBorder="1" applyAlignment="1">
      <alignment horizontal="center" vertical="center"/>
    </xf>
    <xf numFmtId="0" fontId="0" fillId="0" borderId="468" xfId="0" applyFont="1" applyBorder="1" applyAlignment="1">
      <alignment horizontal="left" vertical="center"/>
    </xf>
    <xf numFmtId="0" fontId="0" fillId="0" borderId="469" xfId="0" applyFont="1" applyBorder="1" applyAlignment="1">
      <alignment horizontal="left" vertical="center"/>
    </xf>
    <xf numFmtId="0" fontId="0" fillId="5" borderId="396" xfId="0" applyFill="1" applyBorder="1" applyAlignment="1">
      <alignment horizontal="center" vertical="center"/>
    </xf>
    <xf numFmtId="0" fontId="0" fillId="5" borderId="394" xfId="0" applyFill="1" applyBorder="1" applyAlignment="1">
      <alignment horizontal="center" vertical="center"/>
    </xf>
    <xf numFmtId="38" fontId="2" fillId="5" borderId="584" xfId="2" applyFont="1" applyFill="1" applyBorder="1" applyAlignment="1">
      <alignment horizontal="center" vertical="center"/>
    </xf>
    <xf numFmtId="38" fontId="2" fillId="5" borderId="675" xfId="2" applyFont="1" applyFill="1" applyBorder="1" applyAlignment="1">
      <alignment horizontal="center" vertical="center"/>
    </xf>
    <xf numFmtId="0" fontId="0" fillId="0" borderId="550" xfId="0" applyBorder="1" applyAlignment="1">
      <alignment vertical="center" shrinkToFit="1"/>
    </xf>
    <xf numFmtId="0" fontId="0" fillId="5" borderId="387" xfId="0" applyFont="1" applyFill="1" applyBorder="1" applyAlignment="1">
      <alignment horizontal="center" vertical="center"/>
    </xf>
    <xf numFmtId="0" fontId="9" fillId="14" borderId="137" xfId="0" applyFont="1" applyFill="1" applyBorder="1" applyAlignment="1">
      <alignment horizontal="left"/>
    </xf>
    <xf numFmtId="38" fontId="2" fillId="0" borderId="0" xfId="2" applyFont="1" applyFill="1" applyBorder="1" applyAlignment="1">
      <alignment horizontal="center" vertical="center" shrinkToFit="1"/>
    </xf>
    <xf numFmtId="38" fontId="26" fillId="0" borderId="24" xfId="2" applyFont="1" applyFill="1" applyBorder="1" applyAlignment="1">
      <alignment horizontal="center" vertical="center" textRotation="255"/>
    </xf>
    <xf numFmtId="38" fontId="26" fillId="0" borderId="112" xfId="2" applyFont="1" applyFill="1" applyBorder="1" applyAlignment="1">
      <alignment horizontal="center" vertical="center" textRotation="255"/>
    </xf>
    <xf numFmtId="38" fontId="26" fillId="0" borderId="29" xfId="2" applyFont="1" applyFill="1" applyBorder="1" applyAlignment="1">
      <alignment horizontal="center" vertical="center" textRotation="255"/>
    </xf>
    <xf numFmtId="38" fontId="26" fillId="0" borderId="19" xfId="2" applyFont="1" applyFill="1" applyBorder="1" applyAlignment="1">
      <alignment horizontal="center" vertical="center" shrinkToFit="1"/>
    </xf>
    <xf numFmtId="38" fontId="26" fillId="0" borderId="513" xfId="2" applyFont="1" applyFill="1" applyBorder="1" applyAlignment="1">
      <alignment horizontal="center" vertical="center" wrapText="1"/>
    </xf>
    <xf numFmtId="38" fontId="26" fillId="0" borderId="512" xfId="2" applyFont="1" applyFill="1" applyBorder="1" applyAlignment="1">
      <alignment horizontal="center" vertical="center" wrapText="1"/>
    </xf>
    <xf numFmtId="38" fontId="26" fillId="0" borderId="444" xfId="2" applyFont="1" applyFill="1" applyBorder="1" applyAlignment="1">
      <alignment horizontal="center" vertical="center" wrapText="1"/>
    </xf>
    <xf numFmtId="38" fontId="26" fillId="0" borderId="447" xfId="2" applyFont="1" applyFill="1" applyBorder="1" applyAlignment="1">
      <alignment horizontal="center" vertical="center" wrapText="1"/>
    </xf>
    <xf numFmtId="38" fontId="26" fillId="0" borderId="513" xfId="2" applyFont="1" applyFill="1" applyBorder="1" applyAlignment="1">
      <alignment horizontal="center" vertical="center" wrapText="1" shrinkToFit="1"/>
    </xf>
    <xf numFmtId="38" fontId="26" fillId="0" borderId="512" xfId="2" applyFont="1" applyFill="1" applyBorder="1" applyAlignment="1">
      <alignment horizontal="center" vertical="center" shrinkToFit="1"/>
    </xf>
    <xf numFmtId="38" fontId="26" fillId="0" borderId="435" xfId="2" applyFont="1" applyFill="1" applyBorder="1" applyAlignment="1">
      <alignment horizontal="center" vertical="center" wrapText="1" shrinkToFit="1"/>
    </xf>
    <xf numFmtId="38" fontId="26" fillId="0" borderId="436" xfId="2" applyFont="1" applyFill="1" applyBorder="1" applyAlignment="1">
      <alignment horizontal="center" vertical="center" shrinkToFit="1"/>
    </xf>
    <xf numFmtId="38" fontId="26" fillId="0" borderId="19" xfId="2" applyFont="1" applyFill="1" applyBorder="1" applyAlignment="1">
      <alignment horizontal="left" vertical="center" wrapText="1"/>
    </xf>
    <xf numFmtId="38" fontId="26" fillId="0" borderId="386" xfId="2" applyFont="1" applyFill="1" applyBorder="1" applyAlignment="1">
      <alignment horizontal="left" vertical="center" wrapText="1"/>
    </xf>
    <xf numFmtId="38" fontId="4" fillId="0" borderId="0" xfId="2" applyFont="1" applyFill="1" applyBorder="1" applyAlignment="1">
      <alignment horizontal="left" vertical="center" wrapText="1"/>
    </xf>
    <xf numFmtId="38" fontId="4" fillId="0" borderId="474" xfId="2" applyFont="1" applyFill="1" applyBorder="1" applyAlignment="1">
      <alignment horizontal="center" vertical="center"/>
    </xf>
    <xf numFmtId="38" fontId="4" fillId="0" borderId="291" xfId="2" applyFont="1" applyFill="1" applyBorder="1" applyAlignment="1">
      <alignment horizontal="center" vertical="center"/>
    </xf>
    <xf numFmtId="38" fontId="4" fillId="0" borderId="473" xfId="2" applyFont="1" applyFill="1" applyBorder="1" applyAlignment="1">
      <alignment horizontal="center" vertical="center"/>
    </xf>
    <xf numFmtId="38" fontId="46" fillId="0" borderId="188" xfId="2" applyFont="1" applyFill="1" applyBorder="1" applyAlignment="1">
      <alignment horizontal="center" vertical="center"/>
    </xf>
    <xf numFmtId="38" fontId="46" fillId="0" borderId="112" xfId="2" applyFont="1" applyFill="1" applyBorder="1" applyAlignment="1">
      <alignment horizontal="center" vertical="center"/>
    </xf>
    <xf numFmtId="38" fontId="46" fillId="0" borderId="211" xfId="2" applyFont="1" applyFill="1" applyBorder="1" applyAlignment="1">
      <alignment horizontal="center" vertical="center"/>
    </xf>
    <xf numFmtId="38" fontId="26" fillId="0" borderId="531" xfId="2" applyFont="1" applyFill="1" applyBorder="1" applyAlignment="1">
      <alignment horizontal="center" vertical="center" shrinkToFit="1"/>
    </xf>
    <xf numFmtId="38" fontId="26" fillId="0" borderId="532" xfId="2" applyFont="1" applyFill="1" applyBorder="1" applyAlignment="1">
      <alignment horizontal="center" vertical="center" shrinkToFit="1"/>
    </xf>
    <xf numFmtId="38" fontId="26" fillId="0" borderId="301" xfId="2" applyFont="1" applyFill="1" applyBorder="1" applyAlignment="1">
      <alignment horizontal="center" vertical="center" shrinkToFit="1"/>
    </xf>
    <xf numFmtId="38" fontId="46" fillId="0" borderId="19" xfId="2" applyFont="1" applyFill="1" applyBorder="1" applyAlignment="1">
      <alignment horizontal="center" vertical="center"/>
    </xf>
    <xf numFmtId="38" fontId="46" fillId="0" borderId="362" xfId="2" applyFont="1" applyFill="1" applyBorder="1" applyAlignment="1">
      <alignment horizontal="center" vertical="center"/>
    </xf>
    <xf numFmtId="38" fontId="26" fillId="0" borderId="0" xfId="2" applyFont="1" applyFill="1" applyBorder="1" applyAlignment="1">
      <alignment horizontal="left" vertical="center" wrapText="1"/>
    </xf>
    <xf numFmtId="38" fontId="26" fillId="0" borderId="24" xfId="2" applyFont="1" applyFill="1" applyBorder="1" applyAlignment="1">
      <alignment horizontal="center" vertical="center" shrinkToFit="1"/>
    </xf>
    <xf numFmtId="38" fontId="26" fillId="0" borderId="29" xfId="2" applyFont="1" applyFill="1" applyBorder="1" applyAlignment="1">
      <alignment horizontal="center" vertical="center" shrinkToFit="1"/>
    </xf>
    <xf numFmtId="38" fontId="26" fillId="0" borderId="514" xfId="2" applyFont="1" applyFill="1" applyBorder="1" applyAlignment="1">
      <alignment horizontal="center" vertical="center" shrinkToFit="1"/>
    </xf>
    <xf numFmtId="38" fontId="26" fillId="0" borderId="438" xfId="2" applyFont="1" applyFill="1" applyBorder="1" applyAlignment="1">
      <alignment horizontal="center" vertical="center" shrinkToFit="1"/>
    </xf>
    <xf numFmtId="38" fontId="26" fillId="0" borderId="464" xfId="2" applyFont="1" applyFill="1" applyBorder="1" applyAlignment="1">
      <alignment horizontal="center" vertical="center" shrinkToFit="1"/>
    </xf>
    <xf numFmtId="186" fontId="7" fillId="4" borderId="124" xfId="0" applyNumberFormat="1" applyFont="1" applyFill="1" applyBorder="1" applyAlignment="1">
      <alignment horizontal="right" vertical="center"/>
    </xf>
    <xf numFmtId="186" fontId="7" fillId="4" borderId="372" xfId="0" applyNumberFormat="1" applyFont="1" applyFill="1" applyBorder="1" applyAlignment="1">
      <alignment horizontal="right" vertical="center"/>
    </xf>
    <xf numFmtId="186" fontId="7" fillId="4" borderId="356" xfId="0" applyNumberFormat="1" applyFont="1" applyFill="1" applyBorder="1" applyAlignment="1">
      <alignment horizontal="right" vertical="center"/>
    </xf>
    <xf numFmtId="186" fontId="7" fillId="4" borderId="425" xfId="0" applyNumberFormat="1" applyFont="1" applyFill="1" applyBorder="1" applyAlignment="1">
      <alignment horizontal="right" vertical="center"/>
    </xf>
    <xf numFmtId="186" fontId="7" fillId="4" borderId="495" xfId="0" applyNumberFormat="1" applyFont="1" applyFill="1" applyBorder="1" applyAlignment="1">
      <alignment horizontal="right" vertical="center"/>
    </xf>
    <xf numFmtId="186" fontId="7" fillId="4" borderId="317" xfId="0" applyNumberFormat="1" applyFont="1" applyFill="1" applyBorder="1" applyAlignment="1">
      <alignment horizontal="right" vertical="center"/>
    </xf>
    <xf numFmtId="186" fontId="7" fillId="4" borderId="354" xfId="0" applyNumberFormat="1" applyFont="1" applyFill="1" applyBorder="1" applyAlignment="1">
      <alignment horizontal="right" vertical="center"/>
    </xf>
    <xf numFmtId="186" fontId="7" fillId="4" borderId="258" xfId="0" applyNumberFormat="1" applyFont="1" applyFill="1" applyBorder="1" applyAlignment="1">
      <alignment horizontal="right" vertical="center"/>
    </xf>
    <xf numFmtId="186" fontId="7" fillId="4" borderId="133" xfId="0" applyNumberFormat="1" applyFont="1" applyFill="1" applyBorder="1" applyAlignment="1">
      <alignment horizontal="right" vertical="center"/>
    </xf>
    <xf numFmtId="186" fontId="7" fillId="4" borderId="251" xfId="0" applyNumberFormat="1" applyFont="1" applyFill="1" applyBorder="1" applyAlignment="1">
      <alignment horizontal="right" vertical="center"/>
    </xf>
    <xf numFmtId="186" fontId="7" fillId="4" borderId="130" xfId="0" applyNumberFormat="1" applyFont="1" applyFill="1" applyBorder="1" applyAlignment="1">
      <alignment horizontal="right" vertical="center"/>
    </xf>
    <xf numFmtId="186" fontId="7" fillId="4" borderId="339" xfId="0" applyNumberFormat="1" applyFont="1" applyFill="1" applyBorder="1" applyAlignment="1">
      <alignment horizontal="right" vertical="center"/>
    </xf>
    <xf numFmtId="186" fontId="7" fillId="4" borderId="115" xfId="0" applyNumberFormat="1" applyFont="1" applyFill="1" applyBorder="1" applyAlignment="1">
      <alignment horizontal="right" vertical="center"/>
    </xf>
    <xf numFmtId="186" fontId="7" fillId="4" borderId="345" xfId="0" applyNumberFormat="1" applyFont="1" applyFill="1" applyBorder="1" applyAlignment="1">
      <alignment horizontal="right" vertical="center"/>
    </xf>
    <xf numFmtId="0" fontId="0" fillId="0" borderId="0" xfId="0" applyFill="1" applyBorder="1" applyAlignment="1">
      <alignment horizontal="center" vertical="center"/>
    </xf>
    <xf numFmtId="179" fontId="4" fillId="0" borderId="0" xfId="2" applyNumberFormat="1" applyFont="1" applyFill="1" applyBorder="1" applyAlignment="1">
      <alignment horizontal="right" vertical="center"/>
    </xf>
    <xf numFmtId="180" fontId="4" fillId="0" borderId="0" xfId="2" applyNumberFormat="1" applyFont="1" applyFill="1" applyBorder="1" applyAlignment="1">
      <alignment horizontal="right" vertical="center"/>
    </xf>
    <xf numFmtId="0" fontId="0" fillId="0" borderId="393" xfId="0" applyFill="1" applyBorder="1" applyAlignment="1">
      <alignment horizontal="left" vertical="center"/>
    </xf>
    <xf numFmtId="0" fontId="0" fillId="0" borderId="396" xfId="0" applyFill="1" applyBorder="1" applyAlignment="1">
      <alignment horizontal="left" vertical="center"/>
    </xf>
    <xf numFmtId="0" fontId="7" fillId="0" borderId="358" xfId="0" applyFont="1" applyFill="1" applyBorder="1" applyAlignment="1">
      <alignment horizontal="center" vertical="center"/>
    </xf>
    <xf numFmtId="0" fontId="7" fillId="0" borderId="521" xfId="0" applyFont="1" applyFill="1" applyBorder="1" applyAlignment="1">
      <alignment horizontal="center" vertical="center"/>
    </xf>
    <xf numFmtId="0" fontId="33" fillId="0" borderId="354" xfId="0" applyFont="1" applyFill="1" applyBorder="1" applyAlignment="1">
      <alignment horizontal="center" vertical="center"/>
    </xf>
    <xf numFmtId="0" fontId="33" fillId="0" borderId="258" xfId="0" applyFont="1" applyFill="1" applyBorder="1" applyAlignment="1">
      <alignment horizontal="center" vertical="center"/>
    </xf>
    <xf numFmtId="190" fontId="20" fillId="0" borderId="0" xfId="0" applyNumberFormat="1" applyFont="1" applyFill="1" applyAlignment="1">
      <alignment horizontal="center"/>
    </xf>
    <xf numFmtId="190" fontId="4" fillId="0" borderId="0" xfId="0" applyNumberFormat="1" applyFont="1" applyFill="1" applyAlignment="1">
      <alignment horizontal="center"/>
    </xf>
    <xf numFmtId="0" fontId="9" fillId="0" borderId="0" xfId="0" applyFont="1" applyFill="1" applyBorder="1" applyAlignment="1">
      <alignment horizontal="left"/>
    </xf>
    <xf numFmtId="0" fontId="9" fillId="0" borderId="140" xfId="0" applyFont="1" applyFill="1" applyBorder="1" applyAlignment="1">
      <alignment horizontal="left"/>
    </xf>
    <xf numFmtId="0" fontId="22" fillId="0" borderId="0" xfId="0" applyFont="1" applyFill="1" applyBorder="1" applyAlignment="1"/>
    <xf numFmtId="0" fontId="22" fillId="0" borderId="140" xfId="0" applyFont="1" applyFill="1" applyBorder="1" applyAlignment="1"/>
    <xf numFmtId="0" fontId="9" fillId="0" borderId="137" xfId="0" applyFont="1" applyFill="1" applyBorder="1" applyAlignment="1">
      <alignment horizontal="left"/>
    </xf>
    <xf numFmtId="38" fontId="26" fillId="0" borderId="540" xfId="2" applyFont="1" applyFill="1" applyBorder="1" applyAlignment="1">
      <alignment horizontal="center" vertical="center" wrapText="1"/>
    </xf>
    <xf numFmtId="38" fontId="26" fillId="0" borderId="350" xfId="2" applyFont="1" applyFill="1" applyBorder="1" applyAlignment="1">
      <alignment horizontal="center" vertical="center" wrapText="1"/>
    </xf>
    <xf numFmtId="38" fontId="26" fillId="0" borderId="27" xfId="2" applyFont="1" applyFill="1" applyBorder="1" applyAlignment="1">
      <alignment horizontal="center" vertical="center" wrapText="1"/>
    </xf>
    <xf numFmtId="38" fontId="26" fillId="0" borderId="468" xfId="2" applyFont="1" applyFill="1" applyBorder="1" applyAlignment="1">
      <alignment horizontal="center" vertical="center" shrinkToFit="1"/>
    </xf>
    <xf numFmtId="0" fontId="4" fillId="0" borderId="511" xfId="0" applyFont="1" applyBorder="1" applyAlignment="1">
      <alignment horizontal="center" vertical="center"/>
    </xf>
    <xf numFmtId="38" fontId="4" fillId="0" borderId="288" xfId="2" applyFont="1" applyFill="1" applyBorder="1" applyAlignment="1">
      <alignment horizontal="center" vertical="center" wrapText="1" shrinkToFit="1"/>
    </xf>
    <xf numFmtId="38" fontId="4" fillId="0" borderId="0" xfId="2" applyFont="1" applyFill="1" applyBorder="1" applyAlignment="1">
      <alignment horizontal="center" vertical="center" wrapText="1" shrinkToFit="1"/>
    </xf>
    <xf numFmtId="38" fontId="4" fillId="0" borderId="71" xfId="2" applyFont="1" applyFill="1" applyBorder="1" applyAlignment="1">
      <alignment horizontal="center" vertical="center" wrapText="1" shrinkToFit="1"/>
    </xf>
    <xf numFmtId="38" fontId="4" fillId="0" borderId="551" xfId="2" applyFont="1" applyFill="1" applyBorder="1" applyAlignment="1">
      <alignment horizontal="center" vertical="center" wrapText="1" shrinkToFit="1"/>
    </xf>
    <xf numFmtId="38" fontId="4" fillId="0" borderId="347" xfId="2" applyFont="1" applyFill="1" applyBorder="1" applyAlignment="1">
      <alignment horizontal="center" vertical="center" wrapText="1" shrinkToFit="1"/>
    </xf>
    <xf numFmtId="38" fontId="4" fillId="0" borderId="70" xfId="2" applyFont="1" applyFill="1" applyBorder="1" applyAlignment="1">
      <alignment horizontal="center" vertical="center" wrapText="1" shrinkToFit="1"/>
    </xf>
    <xf numFmtId="38" fontId="4" fillId="0" borderId="540" xfId="2" applyFont="1" applyFill="1" applyBorder="1" applyAlignment="1">
      <alignment horizontal="center" vertical="center" wrapText="1"/>
    </xf>
    <xf numFmtId="38" fontId="4" fillId="0" borderId="350" xfId="2" applyFont="1" applyFill="1" applyBorder="1" applyAlignment="1">
      <alignment horizontal="center" vertical="center" wrapText="1"/>
    </xf>
    <xf numFmtId="38" fontId="4" fillId="0" borderId="27" xfId="2" applyFont="1" applyFill="1" applyBorder="1" applyAlignment="1">
      <alignment horizontal="center" vertical="center" wrapText="1"/>
    </xf>
    <xf numFmtId="38" fontId="4" fillId="0" borderId="555" xfId="2" applyFont="1" applyFill="1" applyBorder="1" applyAlignment="1">
      <alignment horizontal="center" vertical="center" wrapText="1"/>
    </xf>
    <xf numFmtId="38" fontId="4" fillId="0" borderId="383" xfId="2" applyFont="1" applyFill="1" applyBorder="1" applyAlignment="1">
      <alignment horizontal="center" vertical="center" wrapText="1"/>
    </xf>
    <xf numFmtId="38" fontId="4" fillId="0" borderId="109" xfId="2" applyFont="1" applyFill="1" applyBorder="1" applyAlignment="1">
      <alignment horizontal="center" vertical="center" wrapText="1"/>
    </xf>
    <xf numFmtId="0" fontId="21" fillId="0" borderId="0" xfId="0" applyFont="1" applyBorder="1" applyAlignment="1">
      <alignment horizontal="center" vertical="center"/>
    </xf>
    <xf numFmtId="38" fontId="47" fillId="0" borderId="188" xfId="2" applyFont="1" applyFill="1" applyBorder="1" applyAlignment="1">
      <alignment horizontal="center" vertical="center" shrinkToFit="1"/>
    </xf>
    <xf numFmtId="38" fontId="47" fillId="0" borderId="112" xfId="2" applyFont="1" applyFill="1" applyBorder="1" applyAlignment="1">
      <alignment horizontal="center" vertical="center" shrinkToFit="1"/>
    </xf>
    <xf numFmtId="38" fontId="47" fillId="0" borderId="211" xfId="2" applyFont="1" applyFill="1" applyBorder="1" applyAlignment="1">
      <alignment horizontal="center" vertical="center" shrinkToFit="1"/>
    </xf>
    <xf numFmtId="38" fontId="47" fillId="0" borderId="639" xfId="2" applyFont="1" applyFill="1" applyBorder="1" applyAlignment="1">
      <alignment horizontal="center" vertical="center" shrinkToFit="1"/>
    </xf>
    <xf numFmtId="38" fontId="47" fillId="0" borderId="635" xfId="2" applyFont="1" applyFill="1" applyBorder="1" applyAlignment="1">
      <alignment horizontal="center" vertical="center" shrinkToFit="1"/>
    </xf>
    <xf numFmtId="38" fontId="47" fillId="0" borderId="637" xfId="2" applyFont="1" applyFill="1" applyBorder="1" applyAlignment="1">
      <alignment horizontal="center" vertical="center" shrinkToFit="1"/>
    </xf>
    <xf numFmtId="38" fontId="4" fillId="0" borderId="394" xfId="2" applyFont="1" applyFill="1" applyBorder="1" applyAlignment="1">
      <alignment horizontal="center" vertical="center"/>
    </xf>
    <xf numFmtId="38" fontId="4" fillId="0" borderId="395" xfId="2" applyFont="1" applyFill="1" applyBorder="1" applyAlignment="1">
      <alignment horizontal="center" vertical="center"/>
    </xf>
    <xf numFmtId="38" fontId="4" fillId="0" borderId="396" xfId="2" applyFont="1" applyFill="1" applyBorder="1" applyAlignment="1">
      <alignment horizontal="center" vertical="center"/>
    </xf>
    <xf numFmtId="38" fontId="4" fillId="0" borderId="385" xfId="2" applyFont="1" applyFill="1" applyBorder="1" applyAlignment="1">
      <alignment horizontal="center" vertical="center" wrapText="1"/>
    </xf>
    <xf numFmtId="38" fontId="4" fillId="0" borderId="362" xfId="2" applyFont="1" applyFill="1" applyBorder="1" applyAlignment="1">
      <alignment horizontal="center" vertical="center" wrapText="1"/>
    </xf>
    <xf numFmtId="38" fontId="4" fillId="0" borderId="386" xfId="2" applyFont="1" applyFill="1" applyBorder="1" applyAlignment="1">
      <alignment horizontal="center" vertical="center" wrapText="1"/>
    </xf>
    <xf numFmtId="38" fontId="4" fillId="0" borderId="634" xfId="2" applyFont="1" applyFill="1" applyBorder="1" applyAlignment="1">
      <alignment horizontal="center" vertical="center" shrinkToFit="1"/>
    </xf>
    <xf numFmtId="38" fontId="4" fillId="0" borderId="635" xfId="2" applyFont="1" applyFill="1" applyBorder="1" applyAlignment="1">
      <alignment horizontal="center" vertical="center" shrinkToFit="1"/>
    </xf>
    <xf numFmtId="38" fontId="4" fillId="0" borderId="636" xfId="2" applyFont="1" applyFill="1" applyBorder="1" applyAlignment="1">
      <alignment horizontal="center" vertical="center" shrinkToFit="1"/>
    </xf>
    <xf numFmtId="38" fontId="4" fillId="0" borderId="637" xfId="2" applyFont="1" applyFill="1" applyBorder="1" applyAlignment="1">
      <alignment horizontal="center" vertical="center" shrinkToFit="1"/>
    </xf>
    <xf numFmtId="38" fontId="4" fillId="0" borderId="543" xfId="2" applyFont="1" applyFill="1" applyBorder="1" applyAlignment="1">
      <alignment horizontal="center" vertical="center" shrinkToFit="1"/>
    </xf>
    <xf numFmtId="38" fontId="4" fillId="0" borderId="517" xfId="2" applyFont="1" applyFill="1" applyBorder="1" applyAlignment="1">
      <alignment horizontal="center" vertical="center" shrinkToFit="1"/>
    </xf>
    <xf numFmtId="38" fontId="4" fillId="0" borderId="525" xfId="2" applyFont="1" applyFill="1" applyBorder="1" applyAlignment="1">
      <alignment horizontal="center" vertical="center" shrinkToFit="1"/>
    </xf>
    <xf numFmtId="38" fontId="4" fillId="0" borderId="0" xfId="2" applyFont="1" applyFill="1" applyBorder="1" applyAlignment="1">
      <alignment horizontal="center" vertical="center" shrinkToFit="1"/>
    </xf>
    <xf numFmtId="38" fontId="4" fillId="0" borderId="188" xfId="2" applyFont="1" applyFill="1" applyBorder="1" applyAlignment="1">
      <alignment horizontal="center" vertical="center"/>
    </xf>
    <xf numFmtId="38" fontId="4" fillId="0" borderId="112" xfId="2" applyFont="1" applyFill="1" applyBorder="1" applyAlignment="1">
      <alignment horizontal="center" vertical="center"/>
    </xf>
    <xf numFmtId="38" fontId="4" fillId="0" borderId="211" xfId="2" applyFont="1" applyFill="1" applyBorder="1" applyAlignment="1">
      <alignment horizontal="center" vertical="center"/>
    </xf>
    <xf numFmtId="38" fontId="4" fillId="0" borderId="394" xfId="2" applyFont="1" applyFill="1" applyBorder="1" applyAlignment="1">
      <alignment horizontal="center" vertical="center" shrinkToFit="1"/>
    </xf>
    <xf numFmtId="38" fontId="4" fillId="0" borderId="395" xfId="2" applyFont="1" applyFill="1" applyBorder="1" applyAlignment="1">
      <alignment horizontal="center" vertical="center" shrinkToFit="1"/>
    </xf>
    <xf numFmtId="38" fontId="4" fillId="0" borderId="86" xfId="2" applyFont="1" applyFill="1" applyBorder="1" applyAlignment="1">
      <alignment horizontal="center" vertical="center" shrinkToFit="1"/>
    </xf>
    <xf numFmtId="38" fontId="4" fillId="0" borderId="347" xfId="2" applyFont="1" applyFill="1" applyBorder="1" applyAlignment="1">
      <alignment horizontal="center" vertical="center" shrinkToFit="1"/>
    </xf>
    <xf numFmtId="38" fontId="4" fillId="0" borderId="554" xfId="2" applyFont="1" applyFill="1" applyBorder="1" applyAlignment="1">
      <alignment horizontal="center" vertical="center" shrinkToFit="1"/>
    </xf>
    <xf numFmtId="38" fontId="4" fillId="0" borderId="110" xfId="2" applyFont="1" applyFill="1" applyBorder="1" applyAlignment="1">
      <alignment horizontal="center" vertical="center" shrinkToFit="1"/>
    </xf>
    <xf numFmtId="38" fontId="4" fillId="0" borderId="108" xfId="2" applyFont="1" applyFill="1" applyBorder="1" applyAlignment="1">
      <alignment horizontal="center" vertical="center" shrinkToFit="1"/>
    </xf>
    <xf numFmtId="38" fontId="4" fillId="0" borderId="540" xfId="2" applyFont="1" applyFill="1" applyBorder="1" applyAlignment="1">
      <alignment horizontal="center" vertical="center" wrapText="1" shrinkToFit="1"/>
    </xf>
    <xf numFmtId="38" fontId="4" fillId="0" borderId="350" xfId="2" applyFont="1" applyFill="1" applyBorder="1" applyAlignment="1">
      <alignment horizontal="center" vertical="center" wrapText="1" shrinkToFit="1"/>
    </xf>
    <xf numFmtId="38" fontId="4" fillId="0" borderId="599" xfId="2" applyFont="1" applyFill="1" applyBorder="1" applyAlignment="1">
      <alignment horizontal="center" vertical="center" shrinkToFit="1"/>
    </xf>
    <xf numFmtId="38" fontId="4" fillId="0" borderId="540" xfId="2" applyFont="1" applyFill="1" applyBorder="1" applyAlignment="1">
      <alignment horizontal="center" vertical="center" shrinkToFit="1"/>
    </xf>
    <xf numFmtId="38" fontId="4" fillId="0" borderId="350" xfId="2" applyFont="1" applyFill="1" applyBorder="1" applyAlignment="1">
      <alignment horizontal="center" vertical="center" shrinkToFit="1"/>
    </xf>
    <xf numFmtId="38" fontId="4" fillId="0" borderId="551" xfId="2" applyFont="1" applyFill="1" applyBorder="1" applyAlignment="1">
      <alignment horizontal="center" vertical="center" wrapText="1"/>
    </xf>
    <xf numFmtId="38" fontId="4" fillId="0" borderId="347" xfId="2" applyFont="1" applyFill="1" applyBorder="1" applyAlignment="1">
      <alignment horizontal="center" vertical="center" wrapText="1"/>
    </xf>
    <xf numFmtId="38" fontId="4" fillId="0" borderId="70" xfId="2" applyFont="1" applyFill="1" applyBorder="1" applyAlignment="1">
      <alignment horizontal="center" vertical="center" wrapText="1"/>
    </xf>
    <xf numFmtId="38" fontId="4" fillId="0" borderId="328" xfId="2" applyFont="1" applyFill="1" applyBorder="1" applyAlignment="1">
      <alignment horizontal="center" vertical="center"/>
    </xf>
    <xf numFmtId="38" fontId="4" fillId="0" borderId="110" xfId="2" applyFont="1" applyFill="1" applyBorder="1" applyAlignment="1">
      <alignment horizontal="center" vertical="center"/>
    </xf>
    <xf numFmtId="38" fontId="4" fillId="0" borderId="108" xfId="2" applyFont="1" applyFill="1" applyBorder="1" applyAlignment="1">
      <alignment horizontal="center" vertical="center"/>
    </xf>
    <xf numFmtId="38" fontId="4" fillId="0" borderId="555" xfId="2" applyFont="1" applyFill="1" applyBorder="1" applyAlignment="1">
      <alignment horizontal="center" vertical="center" shrinkToFit="1"/>
    </xf>
    <xf numFmtId="38" fontId="4" fillId="0" borderId="383" xfId="2" applyFont="1" applyFill="1" applyBorder="1" applyAlignment="1">
      <alignment horizontal="center" vertical="center" shrinkToFit="1"/>
    </xf>
    <xf numFmtId="38" fontId="4" fillId="0" borderId="592" xfId="2" applyFont="1" applyFill="1" applyBorder="1" applyAlignment="1">
      <alignment horizontal="center" vertical="center" shrinkToFit="1"/>
    </xf>
    <xf numFmtId="38" fontId="4" fillId="0" borderId="554" xfId="2" applyFont="1" applyFill="1" applyBorder="1" applyAlignment="1">
      <alignment horizontal="center" vertical="center" wrapText="1" shrinkToFit="1"/>
    </xf>
    <xf numFmtId="38" fontId="4" fillId="0" borderId="110" xfId="2" applyFont="1" applyFill="1" applyBorder="1" applyAlignment="1">
      <alignment horizontal="center" vertical="center" wrapText="1" shrinkToFit="1"/>
    </xf>
    <xf numFmtId="38" fontId="4" fillId="0" borderId="108" xfId="2" applyFont="1" applyFill="1" applyBorder="1" applyAlignment="1">
      <alignment horizontal="center" vertical="center" wrapText="1" shrinkToFit="1"/>
    </xf>
    <xf numFmtId="38" fontId="4" fillId="0" borderId="27" xfId="2" applyFont="1" applyFill="1" applyBorder="1" applyAlignment="1">
      <alignment horizontal="center" vertical="center" wrapText="1" shrinkToFit="1"/>
    </xf>
    <xf numFmtId="38" fontId="21" fillId="0" borderId="0" xfId="0" applyNumberFormat="1" applyFont="1" applyBorder="1" applyAlignment="1">
      <alignment horizontal="center" vertical="center"/>
    </xf>
    <xf numFmtId="0" fontId="2" fillId="0" borderId="393" xfId="0" applyFont="1" applyFill="1" applyBorder="1" applyAlignment="1">
      <alignment horizontal="left" vertical="center" shrinkToFit="1"/>
    </xf>
    <xf numFmtId="0" fontId="2" fillId="0" borderId="396" xfId="0" applyFont="1" applyFill="1" applyBorder="1" applyAlignment="1">
      <alignment horizontal="left" vertical="center" shrinkToFit="1"/>
    </xf>
    <xf numFmtId="38" fontId="47" fillId="0" borderId="544" xfId="2" applyFont="1" applyFill="1" applyBorder="1" applyAlignment="1">
      <alignment horizontal="center" vertical="center" shrinkToFit="1"/>
    </xf>
    <xf numFmtId="38" fontId="47" fillId="0" borderId="517" xfId="2" applyFont="1" applyFill="1" applyBorder="1" applyAlignment="1">
      <alignment horizontal="center" vertical="center" shrinkToFit="1"/>
    </xf>
    <xf numFmtId="38" fontId="47" fillId="0" borderId="525" xfId="2" applyFont="1" applyFill="1" applyBorder="1" applyAlignment="1">
      <alignment horizontal="center" vertical="center" shrinkToFit="1"/>
    </xf>
    <xf numFmtId="0" fontId="39" fillId="0" borderId="576" xfId="2" applyNumberFormat="1" applyFont="1" applyFill="1" applyBorder="1" applyAlignment="1">
      <alignment horizontal="center" vertical="center"/>
    </xf>
    <xf numFmtId="0" fontId="39" fillId="0" borderId="473" xfId="2" applyNumberFormat="1" applyFont="1" applyFill="1" applyBorder="1" applyAlignment="1">
      <alignment horizontal="center" vertical="center"/>
    </xf>
    <xf numFmtId="38" fontId="0" fillId="0" borderId="328" xfId="2" applyFont="1" applyFill="1" applyBorder="1" applyAlignment="1">
      <alignment horizontal="center" vertical="center" wrapText="1"/>
    </xf>
    <xf numFmtId="38" fontId="0" fillId="0" borderId="108" xfId="2" applyFont="1" applyFill="1" applyBorder="1" applyAlignment="1">
      <alignment horizontal="center" vertical="center" wrapText="1"/>
    </xf>
    <xf numFmtId="38" fontId="4" fillId="0" borderId="474" xfId="2" applyFont="1" applyFill="1" applyBorder="1" applyAlignment="1">
      <alignment horizontal="center" vertical="center" shrinkToFit="1"/>
    </xf>
    <xf numFmtId="38" fontId="4" fillId="0" borderId="291" xfId="2" applyFont="1" applyFill="1" applyBorder="1" applyAlignment="1">
      <alignment horizontal="center" vertical="center" shrinkToFit="1"/>
    </xf>
    <xf numFmtId="38" fontId="4" fillId="0" borderId="473" xfId="2" applyFont="1" applyFill="1" applyBorder="1" applyAlignment="1">
      <alignment horizontal="center" vertical="center" shrinkToFit="1"/>
    </xf>
    <xf numFmtId="0" fontId="0" fillId="0" borderId="0" xfId="0" applyBorder="1" applyAlignment="1">
      <alignment horizontal="center" vertical="center" wrapText="1"/>
    </xf>
    <xf numFmtId="0" fontId="32" fillId="0" borderId="394" xfId="0" applyFont="1" applyBorder="1" applyAlignment="1">
      <alignment horizontal="center" vertical="center" wrapText="1"/>
    </xf>
    <xf numFmtId="0" fontId="32" fillId="0" borderId="395" xfId="0" applyFont="1" applyBorder="1" applyAlignment="1">
      <alignment horizontal="center" vertical="center" wrapText="1"/>
    </xf>
    <xf numFmtId="0" fontId="32" fillId="0" borderId="396" xfId="0" applyFont="1" applyBorder="1" applyAlignment="1">
      <alignment horizontal="center" vertical="center" wrapText="1"/>
    </xf>
    <xf numFmtId="38" fontId="32" fillId="0" borderId="468" xfId="2" applyFont="1" applyFill="1" applyBorder="1" applyAlignment="1">
      <alignment horizontal="center" vertical="center" wrapText="1"/>
    </xf>
    <xf numFmtId="38" fontId="32" fillId="0" borderId="587" xfId="2" applyFont="1" applyFill="1" applyBorder="1" applyAlignment="1">
      <alignment horizontal="center" vertical="center" wrapText="1"/>
    </xf>
    <xf numFmtId="0" fontId="0" fillId="0" borderId="533" xfId="0" applyFont="1" applyBorder="1" applyAlignment="1">
      <alignment horizontal="center" vertical="center"/>
    </xf>
    <xf numFmtId="38" fontId="4" fillId="0" borderId="511" xfId="2" applyFont="1" applyFill="1" applyBorder="1" applyAlignment="1">
      <alignment horizontal="center" vertical="center" wrapText="1"/>
    </xf>
    <xf numFmtId="38" fontId="4" fillId="0" borderId="0" xfId="2" applyFont="1" applyFill="1" applyBorder="1" applyAlignment="1">
      <alignment horizontal="center" vertical="center" wrapText="1"/>
    </xf>
    <xf numFmtId="38" fontId="4" fillId="0" borderId="86" xfId="2" applyFont="1" applyFill="1" applyBorder="1" applyAlignment="1">
      <alignment horizontal="center" vertical="center" wrapText="1"/>
    </xf>
    <xf numFmtId="38" fontId="4" fillId="0" borderId="511" xfId="2" applyFont="1" applyFill="1" applyBorder="1" applyAlignment="1">
      <alignment horizontal="center" vertical="center" shrinkToFit="1"/>
    </xf>
    <xf numFmtId="0" fontId="4" fillId="0" borderId="0" xfId="0" applyFont="1" applyAlignment="1">
      <alignment horizontal="center" vertical="center"/>
    </xf>
    <xf numFmtId="38" fontId="47" fillId="0" borderId="613" xfId="2" applyFont="1" applyFill="1" applyBorder="1" applyAlignment="1">
      <alignment horizontal="center" vertical="center" shrinkToFit="1"/>
    </xf>
    <xf numFmtId="38" fontId="47" fillId="0" borderId="614" xfId="2" applyFont="1" applyFill="1" applyBorder="1" applyAlignment="1">
      <alignment horizontal="center" vertical="center" shrinkToFit="1"/>
    </xf>
    <xf numFmtId="38" fontId="47" fillId="0" borderId="615" xfId="2" applyFont="1" applyFill="1" applyBorder="1" applyAlignment="1">
      <alignment horizontal="center" vertical="center" shrinkToFit="1"/>
    </xf>
    <xf numFmtId="38" fontId="4" fillId="0" borderId="620" xfId="2" applyFont="1" applyFill="1" applyBorder="1" applyAlignment="1">
      <alignment horizontal="center" vertical="center" shrinkToFit="1"/>
    </xf>
    <xf numFmtId="38" fontId="4" fillId="0" borderId="621" xfId="2" applyFont="1" applyFill="1" applyBorder="1" applyAlignment="1">
      <alignment horizontal="center" vertical="center" shrinkToFit="1"/>
    </xf>
    <xf numFmtId="38" fontId="4" fillId="0" borderId="624" xfId="2" applyFont="1" applyFill="1" applyBorder="1" applyAlignment="1">
      <alignment horizontal="center" vertical="center" shrinkToFit="1"/>
    </xf>
    <xf numFmtId="38" fontId="4" fillId="0" borderId="613" xfId="2" applyFont="1" applyFill="1" applyBorder="1" applyAlignment="1">
      <alignment horizontal="center" vertical="center" wrapText="1" shrinkToFit="1"/>
    </xf>
    <xf numFmtId="38" fontId="4" fillId="0" borderId="614" xfId="2" applyFont="1" applyFill="1" applyBorder="1" applyAlignment="1">
      <alignment horizontal="center" vertical="center" wrapText="1" shrinkToFit="1"/>
    </xf>
    <xf numFmtId="38" fontId="4" fillId="0" borderId="615" xfId="2" applyFont="1" applyFill="1" applyBorder="1" applyAlignment="1">
      <alignment horizontal="center" vertical="center" wrapText="1" shrinkToFit="1"/>
    </xf>
    <xf numFmtId="38" fontId="4" fillId="0" borderId="606" xfId="2" applyFont="1" applyFill="1" applyBorder="1" applyAlignment="1">
      <alignment horizontal="center" vertical="center" shrinkToFit="1"/>
    </xf>
    <xf numFmtId="38" fontId="4" fillId="0" borderId="602" xfId="2" applyFont="1" applyFill="1" applyBorder="1" applyAlignment="1">
      <alignment horizontal="center" vertical="center" shrinkToFit="1"/>
    </xf>
    <xf numFmtId="38" fontId="4" fillId="0" borderId="607" xfId="2" applyFont="1" applyFill="1" applyBorder="1" applyAlignment="1">
      <alignment horizontal="center" vertical="center" shrinkToFit="1"/>
    </xf>
    <xf numFmtId="38" fontId="4" fillId="0" borderId="608" xfId="2" applyFont="1" applyFill="1" applyBorder="1" applyAlignment="1">
      <alignment horizontal="center" vertical="center" shrinkToFit="1"/>
    </xf>
    <xf numFmtId="38" fontId="4" fillId="0" borderId="609" xfId="2" applyFont="1" applyFill="1" applyBorder="1" applyAlignment="1">
      <alignment horizontal="center" vertical="center" shrinkToFit="1"/>
    </xf>
    <xf numFmtId="38" fontId="4" fillId="0" borderId="610" xfId="2" applyFont="1" applyFill="1" applyBorder="1" applyAlignment="1">
      <alignment horizontal="center" vertical="center" shrinkToFit="1"/>
    </xf>
    <xf numFmtId="38" fontId="47" fillId="0" borderId="602" xfId="2" applyFont="1" applyFill="1" applyBorder="1" applyAlignment="1">
      <alignment horizontal="center" vertical="center" shrinkToFit="1"/>
    </xf>
    <xf numFmtId="38" fontId="4" fillId="0" borderId="608" xfId="2" applyFont="1" applyFill="1" applyBorder="1" applyAlignment="1">
      <alignment horizontal="center" vertical="center" wrapText="1"/>
    </xf>
    <xf numFmtId="38" fontId="4" fillId="0" borderId="609" xfId="2" applyFont="1" applyFill="1" applyBorder="1" applyAlignment="1">
      <alignment horizontal="center" vertical="center" wrapText="1"/>
    </xf>
    <xf numFmtId="38" fontId="4" fillId="0" borderId="610" xfId="2" applyFont="1" applyFill="1" applyBorder="1" applyAlignment="1">
      <alignment horizontal="center" vertical="center" wrapText="1"/>
    </xf>
    <xf numFmtId="38" fontId="4" fillId="0" borderId="606" xfId="2" applyFont="1" applyFill="1" applyBorder="1" applyAlignment="1">
      <alignment horizontal="center" vertical="center" wrapText="1"/>
    </xf>
    <xf numFmtId="38" fontId="4" fillId="0" borderId="602" xfId="2" applyFont="1" applyFill="1" applyBorder="1" applyAlignment="1">
      <alignment horizontal="center" vertical="center" wrapText="1"/>
    </xf>
    <xf numFmtId="38" fontId="4" fillId="0" borderId="607" xfId="2" applyFont="1" applyFill="1" applyBorder="1" applyAlignment="1">
      <alignment horizontal="center" vertical="center" wrapText="1"/>
    </xf>
    <xf numFmtId="38" fontId="4" fillId="0" borderId="628" xfId="2" applyFont="1" applyFill="1" applyBorder="1" applyAlignment="1">
      <alignment horizontal="center" vertical="center"/>
    </xf>
    <xf numFmtId="38" fontId="4" fillId="0" borderId="629" xfId="2" applyFont="1" applyFill="1" applyBorder="1" applyAlignment="1">
      <alignment horizontal="center" vertical="center"/>
    </xf>
    <xf numFmtId="38" fontId="4" fillId="0" borderId="644" xfId="2" applyFont="1" applyFill="1" applyBorder="1" applyAlignment="1">
      <alignment horizontal="center" vertical="center"/>
    </xf>
    <xf numFmtId="0" fontId="58" fillId="0" borderId="0" xfId="0" applyFont="1" applyFill="1" applyBorder="1" applyAlignment="1">
      <alignment horizontal="center" vertical="center" wrapText="1"/>
    </xf>
    <xf numFmtId="38" fontId="4" fillId="0" borderId="613" xfId="2" applyFont="1" applyFill="1" applyBorder="1" applyAlignment="1">
      <alignment horizontal="center" vertical="center" wrapText="1"/>
    </xf>
    <xf numFmtId="38" fontId="4" fillId="0" borderId="614" xfId="2" applyFont="1" applyFill="1" applyBorder="1" applyAlignment="1">
      <alignment horizontal="center" vertical="center" wrapText="1"/>
    </xf>
    <xf numFmtId="38" fontId="4" fillId="0" borderId="615" xfId="2" applyFont="1" applyFill="1" applyBorder="1" applyAlignment="1">
      <alignment horizontal="center" vertical="center" wrapText="1"/>
    </xf>
    <xf numFmtId="0" fontId="0" fillId="0" borderId="660" xfId="0" applyFont="1" applyBorder="1" applyAlignment="1">
      <alignment horizontal="left" vertical="center" wrapText="1"/>
    </xf>
    <xf numFmtId="0" fontId="0" fillId="0" borderId="661" xfId="0" applyFont="1" applyBorder="1" applyAlignment="1">
      <alignment horizontal="left" vertical="center" wrapText="1"/>
    </xf>
    <xf numFmtId="0" fontId="0" fillId="0" borderId="662" xfId="0" applyFont="1" applyBorder="1" applyAlignment="1">
      <alignment horizontal="left" vertical="center" wrapText="1"/>
    </xf>
    <xf numFmtId="38" fontId="4" fillId="0" borderId="608" xfId="2" applyFont="1" applyFill="1" applyBorder="1" applyAlignment="1">
      <alignment horizontal="center" vertical="center"/>
    </xf>
    <xf numFmtId="38" fontId="4" fillId="0" borderId="609" xfId="2" applyFont="1" applyFill="1" applyBorder="1" applyAlignment="1">
      <alignment horizontal="center" vertical="center"/>
    </xf>
    <xf numFmtId="38" fontId="4" fillId="0" borderId="610" xfId="2" applyFont="1" applyFill="1" applyBorder="1" applyAlignment="1">
      <alignment horizontal="center" vertical="center"/>
    </xf>
    <xf numFmtId="38" fontId="4" fillId="0" borderId="606" xfId="2" applyFont="1" applyFill="1" applyBorder="1" applyAlignment="1">
      <alignment horizontal="center" vertical="center"/>
    </xf>
    <xf numFmtId="38" fontId="4" fillId="0" borderId="602" xfId="2" applyFont="1" applyFill="1" applyBorder="1" applyAlignment="1">
      <alignment horizontal="center" vertical="center"/>
    </xf>
    <xf numFmtId="38" fontId="4" fillId="0" borderId="607" xfId="2" applyFont="1" applyFill="1" applyBorder="1" applyAlignment="1">
      <alignment horizontal="center" vertical="center"/>
    </xf>
    <xf numFmtId="38" fontId="58" fillId="0" borderId="610" xfId="2" applyFont="1" applyFill="1" applyBorder="1" applyAlignment="1">
      <alignment horizontal="center" vertical="center" wrapText="1" shrinkToFit="1"/>
    </xf>
    <xf numFmtId="38" fontId="58" fillId="0" borderId="607" xfId="2" applyFont="1" applyFill="1" applyBorder="1" applyAlignment="1">
      <alignment horizontal="center" vertical="center" wrapText="1" shrinkToFit="1"/>
    </xf>
    <xf numFmtId="38" fontId="58" fillId="0" borderId="612" xfId="2" applyFont="1" applyFill="1" applyBorder="1" applyAlignment="1">
      <alignment horizontal="center" vertical="center" wrapText="1" shrinkToFit="1"/>
    </xf>
    <xf numFmtId="38" fontId="4" fillId="0" borderId="608" xfId="2" applyFont="1" applyFill="1" applyBorder="1" applyAlignment="1">
      <alignment horizontal="center" vertical="center" wrapText="1" shrinkToFit="1"/>
    </xf>
    <xf numFmtId="38" fontId="4" fillId="0" borderId="609" xfId="2" applyFont="1" applyFill="1" applyBorder="1" applyAlignment="1">
      <alignment horizontal="center" vertical="center" wrapText="1" shrinkToFit="1"/>
    </xf>
    <xf numFmtId="38" fontId="4" fillId="0" borderId="610" xfId="2" applyFont="1" applyFill="1" applyBorder="1" applyAlignment="1">
      <alignment horizontal="center" vertical="center" wrapText="1" shrinkToFit="1"/>
    </xf>
    <xf numFmtId="38" fontId="4" fillId="0" borderId="606" xfId="2" applyFont="1" applyFill="1" applyBorder="1" applyAlignment="1">
      <alignment horizontal="center" vertical="center" wrapText="1" shrinkToFit="1"/>
    </xf>
    <xf numFmtId="38" fontId="4" fillId="0" borderId="602" xfId="2" applyFont="1" applyFill="1" applyBorder="1" applyAlignment="1">
      <alignment horizontal="center" vertical="center" wrapText="1" shrinkToFit="1"/>
    </xf>
    <xf numFmtId="38" fontId="4" fillId="0" borderId="607" xfId="2" applyFont="1" applyFill="1" applyBorder="1" applyAlignment="1">
      <alignment horizontal="center" vertical="center" wrapText="1" shrinkToFit="1"/>
    </xf>
    <xf numFmtId="38" fontId="4" fillId="0" borderId="625" xfId="2" applyFont="1" applyFill="1" applyBorder="1" applyAlignment="1">
      <alignment horizontal="center" vertical="center"/>
    </xf>
    <xf numFmtId="38" fontId="4" fillId="0" borderId="626" xfId="2" applyFont="1" applyFill="1" applyBorder="1" applyAlignment="1">
      <alignment horizontal="center" vertical="center"/>
    </xf>
    <xf numFmtId="38" fontId="4" fillId="0" borderId="627" xfId="2" applyFont="1" applyFill="1" applyBorder="1" applyAlignment="1">
      <alignment horizontal="center" vertical="center"/>
    </xf>
    <xf numFmtId="38" fontId="4" fillId="0" borderId="625" xfId="2" applyFont="1" applyFill="1" applyBorder="1" applyAlignment="1">
      <alignment horizontal="center" vertical="center" wrapText="1"/>
    </xf>
    <xf numFmtId="38" fontId="4" fillId="0" borderId="626" xfId="2" applyFont="1" applyFill="1" applyBorder="1" applyAlignment="1">
      <alignment horizontal="center" vertical="center" wrapText="1"/>
    </xf>
    <xf numFmtId="38" fontId="4" fillId="0" borderId="627" xfId="2" applyFont="1" applyFill="1" applyBorder="1" applyAlignment="1">
      <alignment horizontal="center" vertical="center" wrapText="1"/>
    </xf>
    <xf numFmtId="38" fontId="4" fillId="0" borderId="613" xfId="2" applyFont="1" applyFill="1" applyBorder="1" applyAlignment="1">
      <alignment horizontal="center" vertical="center" shrinkToFit="1"/>
    </xf>
    <xf numFmtId="38" fontId="4" fillId="0" borderId="614" xfId="2" applyFont="1" applyFill="1" applyBorder="1" applyAlignment="1">
      <alignment horizontal="center" vertical="center" shrinkToFit="1"/>
    </xf>
    <xf numFmtId="38" fontId="4" fillId="0" borderId="615" xfId="2" applyFont="1" applyFill="1" applyBorder="1" applyAlignment="1">
      <alignment horizontal="center" vertical="center" shrinkToFit="1"/>
    </xf>
    <xf numFmtId="0" fontId="26" fillId="0" borderId="75" xfId="0" applyFont="1" applyBorder="1" applyAlignment="1">
      <alignment horizontal="center" vertical="distributed"/>
    </xf>
    <xf numFmtId="0" fontId="26" fillId="0" borderId="77" xfId="0" applyFont="1" applyBorder="1" applyAlignment="1">
      <alignment horizontal="center" vertical="distributed"/>
    </xf>
    <xf numFmtId="183" fontId="28" fillId="0" borderId="75" xfId="1" applyNumberFormat="1" applyFont="1" applyBorder="1" applyAlignment="1"/>
    <xf numFmtId="183" fontId="29" fillId="0" borderId="76" xfId="1" applyNumberFormat="1" applyFont="1" applyBorder="1" applyAlignment="1"/>
    <xf numFmtId="183" fontId="0" fillId="0" borderId="77" xfId="1" applyNumberFormat="1" applyFont="1" applyBorder="1" applyAlignment="1"/>
    <xf numFmtId="0" fontId="26" fillId="0" borderId="94" xfId="0" applyFont="1" applyBorder="1" applyAlignment="1">
      <alignment horizontal="center"/>
    </xf>
    <xf numFmtId="0" fontId="26" fillId="0" borderId="138" xfId="0" applyFont="1" applyBorder="1" applyAlignment="1">
      <alignment horizontal="center"/>
    </xf>
    <xf numFmtId="183" fontId="28" fillId="0" borderId="94" xfId="1" applyNumberFormat="1" applyFont="1" applyBorder="1" applyAlignment="1"/>
    <xf numFmtId="183" fontId="29" fillId="0" borderId="137" xfId="1" applyNumberFormat="1" applyFont="1" applyBorder="1" applyAlignment="1"/>
    <xf numFmtId="183" fontId="0" fillId="0" borderId="138" xfId="1" applyNumberFormat="1" applyFont="1" applyBorder="1" applyAlignment="1"/>
    <xf numFmtId="183" fontId="29" fillId="0" borderId="139" xfId="1" applyNumberFormat="1" applyFont="1" applyBorder="1" applyAlignment="1"/>
    <xf numFmtId="183" fontId="29" fillId="0" borderId="140" xfId="1" applyNumberFormat="1" applyFont="1" applyBorder="1" applyAlignment="1"/>
    <xf numFmtId="183" fontId="0" fillId="0" borderId="141" xfId="1" applyNumberFormat="1" applyFont="1" applyBorder="1" applyAlignment="1"/>
    <xf numFmtId="0" fontId="26" fillId="0" borderId="139" xfId="0" applyFont="1" applyBorder="1" applyAlignment="1">
      <alignment horizontal="center"/>
    </xf>
    <xf numFmtId="0" fontId="26" fillId="0" borderId="141" xfId="0" applyFont="1" applyBorder="1" applyAlignment="1">
      <alignment horizontal="center"/>
    </xf>
    <xf numFmtId="183" fontId="28" fillId="3" borderId="94" xfId="1" applyNumberFormat="1" applyFont="1" applyFill="1" applyBorder="1" applyAlignment="1"/>
    <xf numFmtId="183" fontId="29" fillId="3" borderId="137" xfId="1" applyNumberFormat="1" applyFont="1" applyFill="1" applyBorder="1" applyAlignment="1"/>
    <xf numFmtId="183" fontId="0" fillId="3" borderId="138" xfId="1" applyNumberFormat="1" applyFont="1" applyFill="1" applyBorder="1" applyAlignment="1"/>
    <xf numFmtId="183" fontId="29" fillId="3" borderId="139" xfId="1" applyNumberFormat="1" applyFont="1" applyFill="1" applyBorder="1" applyAlignment="1"/>
    <xf numFmtId="183" fontId="29" fillId="3" borderId="140" xfId="1" applyNumberFormat="1" applyFont="1" applyFill="1" applyBorder="1" applyAlignment="1"/>
    <xf numFmtId="183" fontId="0" fillId="3" borderId="141" xfId="1" applyNumberFormat="1" applyFont="1" applyFill="1" applyBorder="1" applyAlignment="1"/>
    <xf numFmtId="176" fontId="28" fillId="3" borderId="276" xfId="2" applyNumberFormat="1" applyFont="1" applyFill="1" applyBorder="1" applyAlignment="1"/>
    <xf numFmtId="176" fontId="29" fillId="3" borderId="277" xfId="2" applyNumberFormat="1" applyFont="1" applyFill="1" applyBorder="1" applyAlignment="1"/>
    <xf numFmtId="176" fontId="29" fillId="3" borderId="278" xfId="2" applyNumberFormat="1" applyFont="1" applyFill="1" applyBorder="1" applyAlignment="1"/>
    <xf numFmtId="176" fontId="28" fillId="3" borderId="279" xfId="2" applyNumberFormat="1" applyFont="1" applyFill="1" applyBorder="1" applyAlignment="1"/>
    <xf numFmtId="176" fontId="29" fillId="3" borderId="280" xfId="2" applyNumberFormat="1" applyFont="1" applyFill="1" applyBorder="1" applyAlignment="1"/>
    <xf numFmtId="176" fontId="29" fillId="3" borderId="281" xfId="2" applyNumberFormat="1" applyFont="1" applyFill="1" applyBorder="1" applyAlignment="1"/>
    <xf numFmtId="176" fontId="28" fillId="0" borderId="75" xfId="2" applyNumberFormat="1" applyFont="1" applyBorder="1" applyAlignment="1"/>
    <xf numFmtId="176" fontId="29" fillId="0" borderId="76" xfId="2" applyNumberFormat="1" applyFont="1" applyBorder="1" applyAlignment="1"/>
    <xf numFmtId="176" fontId="29" fillId="0" borderId="77" xfId="2" applyNumberFormat="1" applyFont="1" applyBorder="1" applyAlignment="1"/>
    <xf numFmtId="176" fontId="28" fillId="3" borderId="75" xfId="2" applyNumberFormat="1" applyFont="1" applyFill="1" applyBorder="1" applyAlignment="1"/>
    <xf numFmtId="176" fontId="29" fillId="3" borderId="76" xfId="2" applyNumberFormat="1" applyFont="1" applyFill="1" applyBorder="1" applyAlignment="1"/>
    <xf numFmtId="176" fontId="29" fillId="3" borderId="77" xfId="2" applyNumberFormat="1" applyFont="1" applyFill="1" applyBorder="1" applyAlignment="1"/>
    <xf numFmtId="176" fontId="28" fillId="3" borderId="273" xfId="2" applyNumberFormat="1" applyFont="1" applyFill="1" applyBorder="1" applyAlignment="1"/>
    <xf numFmtId="176" fontId="29" fillId="3" borderId="274" xfId="2" applyNumberFormat="1" applyFont="1" applyFill="1" applyBorder="1" applyAlignment="1"/>
    <xf numFmtId="176" fontId="29" fillId="3" borderId="275" xfId="2" applyNumberFormat="1" applyFont="1" applyFill="1" applyBorder="1" applyAlignment="1"/>
    <xf numFmtId="0" fontId="26" fillId="0" borderId="75" xfId="0" applyFont="1" applyBorder="1" applyAlignment="1">
      <alignment horizontal="center"/>
    </xf>
    <xf numFmtId="0" fontId="26" fillId="0" borderId="76" xfId="0" applyFont="1" applyBorder="1" applyAlignment="1">
      <alignment horizontal="center"/>
    </xf>
    <xf numFmtId="0" fontId="26" fillId="0" borderId="77" xfId="0" applyFont="1" applyBorder="1" applyAlignment="1">
      <alignment horizontal="center"/>
    </xf>
    <xf numFmtId="0" fontId="12" fillId="0" borderId="684" xfId="0" applyFont="1" applyFill="1" applyBorder="1" applyAlignment="1">
      <alignment horizontal="center" vertical="center" wrapText="1" shrinkToFit="1"/>
    </xf>
    <xf numFmtId="0" fontId="12" fillId="0" borderId="663" xfId="0" applyFont="1" applyFill="1" applyBorder="1" applyAlignment="1">
      <alignment horizontal="center" vertical="center" wrapText="1" shrinkToFit="1"/>
    </xf>
    <xf numFmtId="0" fontId="12" fillId="0" borderId="713" xfId="0" applyFont="1" applyFill="1" applyBorder="1"/>
    <xf numFmtId="0" fontId="12" fillId="0" borderId="717" xfId="0" applyFont="1" applyFill="1" applyBorder="1"/>
    <xf numFmtId="38" fontId="12" fillId="0" borderId="737" xfId="2" applyFont="1" applyFill="1" applyBorder="1" applyAlignment="1">
      <alignment horizontal="right" vertical="center"/>
    </xf>
    <xf numFmtId="38" fontId="12" fillId="4" borderId="722" xfId="2" applyFont="1" applyFill="1" applyBorder="1" applyAlignment="1">
      <alignment vertical="center"/>
    </xf>
    <xf numFmtId="38" fontId="34" fillId="4" borderId="722" xfId="2" applyFont="1" applyFill="1" applyBorder="1" applyAlignment="1">
      <alignment vertical="center" wrapText="1"/>
    </xf>
    <xf numFmtId="38" fontId="12" fillId="0" borderId="430" xfId="2" applyFont="1" applyFill="1" applyBorder="1" applyAlignment="1">
      <alignment horizontal="right" vertical="center"/>
    </xf>
    <xf numFmtId="0" fontId="0" fillId="0" borderId="572" xfId="0" applyFont="1" applyFill="1" applyBorder="1" applyAlignment="1">
      <alignment horizontal="center" vertical="center"/>
    </xf>
    <xf numFmtId="0" fontId="0" fillId="0" borderId="574" xfId="0" applyFont="1" applyFill="1" applyBorder="1" applyAlignment="1">
      <alignment horizontal="center" vertical="center"/>
    </xf>
    <xf numFmtId="38" fontId="34" fillId="0" borderId="572" xfId="2" applyFont="1" applyFill="1" applyBorder="1" applyAlignment="1">
      <alignment horizontal="center" vertical="center" wrapText="1"/>
    </xf>
    <xf numFmtId="38" fontId="34" fillId="0" borderId="574" xfId="2" applyFont="1" applyFill="1" applyBorder="1" applyAlignment="1">
      <alignment horizontal="center" vertical="center" wrapText="1"/>
    </xf>
    <xf numFmtId="0" fontId="0" fillId="4" borderId="108" xfId="0" applyFont="1" applyFill="1" applyBorder="1" applyAlignment="1">
      <alignment horizontal="center" vertical="center"/>
    </xf>
    <xf numFmtId="0" fontId="0" fillId="4" borderId="653" xfId="0" applyFont="1" applyFill="1" applyBorder="1" applyAlignment="1">
      <alignment horizontal="center" vertical="center"/>
    </xf>
    <xf numFmtId="0" fontId="12" fillId="0" borderId="540" xfId="0" applyFont="1" applyFill="1" applyBorder="1" applyAlignment="1">
      <alignment horizontal="center" vertical="center" shrinkToFit="1"/>
    </xf>
    <xf numFmtId="0" fontId="12" fillId="0" borderId="653" xfId="0" applyFont="1" applyFill="1" applyBorder="1" applyAlignment="1">
      <alignment horizontal="center" vertical="center" shrinkToFit="1"/>
    </xf>
    <xf numFmtId="0" fontId="12" fillId="0" borderId="29" xfId="0" applyFont="1" applyFill="1" applyBorder="1" applyAlignment="1">
      <alignment horizontal="center" vertical="center"/>
    </xf>
    <xf numFmtId="0" fontId="12" fillId="0" borderId="712" xfId="0" applyFont="1" applyFill="1" applyBorder="1" applyAlignment="1">
      <alignment horizontal="center" vertical="center" wrapText="1" shrinkToFit="1"/>
    </xf>
    <xf numFmtId="0" fontId="12" fillId="0" borderId="713" xfId="0" applyFont="1" applyFill="1" applyBorder="1" applyAlignment="1">
      <alignment horizontal="center" vertical="center" wrapText="1" shrinkToFit="1"/>
    </xf>
    <xf numFmtId="0" fontId="12" fillId="0" borderId="690" xfId="0" applyFont="1" applyFill="1" applyBorder="1" applyAlignment="1">
      <alignment horizontal="center" vertical="center" wrapText="1" shrinkToFit="1"/>
    </xf>
    <xf numFmtId="0" fontId="12" fillId="0" borderId="712" xfId="0" applyFont="1" applyFill="1" applyBorder="1" applyAlignment="1">
      <alignment horizontal="center" vertical="center"/>
    </xf>
    <xf numFmtId="0" fontId="12" fillId="0" borderId="66" xfId="0" applyFont="1" applyFill="1" applyBorder="1" applyAlignment="1">
      <alignment horizontal="center" vertical="center"/>
    </xf>
    <xf numFmtId="0" fontId="12" fillId="0" borderId="256" xfId="0" applyFont="1" applyFill="1" applyBorder="1" applyAlignment="1">
      <alignment horizontal="center" vertical="center" wrapText="1"/>
    </xf>
    <xf numFmtId="0" fontId="34" fillId="0" borderId="718" xfId="0" applyFont="1" applyFill="1" applyBorder="1" applyAlignment="1">
      <alignment horizontal="center" vertical="center" wrapText="1"/>
    </xf>
    <xf numFmtId="0" fontId="34" fillId="0" borderId="722" xfId="0" applyFont="1" applyFill="1" applyBorder="1" applyAlignment="1">
      <alignment horizontal="center" vertical="center" wrapText="1"/>
    </xf>
    <xf numFmtId="0" fontId="12" fillId="0" borderId="723" xfId="0" applyFont="1" applyFill="1" applyBorder="1" applyAlignment="1">
      <alignment horizontal="center" vertical="center"/>
    </xf>
    <xf numFmtId="0" fontId="12" fillId="0" borderId="249" xfId="0" applyFont="1" applyFill="1" applyBorder="1" applyAlignment="1">
      <alignment horizontal="center" vertical="center"/>
    </xf>
    <xf numFmtId="0" fontId="12" fillId="0" borderId="260" xfId="0" applyFont="1" applyFill="1" applyBorder="1" applyAlignment="1">
      <alignment vertical="center"/>
    </xf>
    <xf numFmtId="0" fontId="12" fillId="0" borderId="719" xfId="0" applyFont="1" applyFill="1" applyBorder="1" applyAlignment="1">
      <alignment vertical="center"/>
    </xf>
    <xf numFmtId="38" fontId="12" fillId="4" borderId="26" xfId="2" applyFont="1" applyFill="1" applyBorder="1" applyAlignment="1">
      <alignment horizontal="center" vertical="center"/>
    </xf>
    <xf numFmtId="38" fontId="12" fillId="4" borderId="474" xfId="2" applyFont="1" applyFill="1" applyBorder="1" applyAlignment="1">
      <alignment horizontal="center" vertical="center" wrapText="1"/>
    </xf>
    <xf numFmtId="38" fontId="12" fillId="4" borderId="672" xfId="2" applyFont="1" applyFill="1" applyBorder="1" applyAlignment="1">
      <alignment horizontal="center" vertical="center"/>
    </xf>
    <xf numFmtId="38" fontId="12" fillId="4" borderId="572" xfId="2" applyFont="1" applyFill="1" applyBorder="1" applyAlignment="1">
      <alignment horizontal="center" vertical="center"/>
    </xf>
    <xf numFmtId="38" fontId="12" fillId="4" borderId="574" xfId="2" applyFont="1" applyFill="1" applyBorder="1" applyAlignment="1">
      <alignment horizontal="center" vertical="center"/>
    </xf>
    <xf numFmtId="38" fontId="12" fillId="4" borderId="572" xfId="2" applyFont="1" applyFill="1" applyBorder="1" applyAlignment="1">
      <alignment horizontal="center" vertical="center" wrapText="1"/>
    </xf>
    <xf numFmtId="38" fontId="12" fillId="4" borderId="574" xfId="2" applyFont="1" applyFill="1" applyBorder="1" applyAlignment="1">
      <alignment horizontal="center" vertical="center" wrapText="1"/>
    </xf>
    <xf numFmtId="0" fontId="12" fillId="4" borderId="110" xfId="0" applyFont="1" applyFill="1" applyBorder="1" applyAlignment="1">
      <alignment horizontal="center" vertical="center"/>
    </xf>
    <xf numFmtId="0" fontId="12" fillId="4" borderId="383" xfId="0" applyFont="1" applyFill="1" applyBorder="1" applyAlignment="1">
      <alignment horizontal="center" vertical="center"/>
    </xf>
  </cellXfs>
  <cellStyles count="5">
    <cellStyle name="パーセント" xfId="1" builtinId="5"/>
    <cellStyle name="桁区切り" xfId="2" builtinId="6"/>
    <cellStyle name="標準" xfId="0" builtinId="0"/>
    <cellStyle name="標準 2" xfId="3"/>
    <cellStyle name="標準 3" xfId="4"/>
  </cellStyles>
  <dxfs count="18">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val="0"/>
        <color rgb="FFFF0000"/>
      </font>
    </dxf>
    <dxf>
      <font>
        <color theme="0"/>
      </font>
    </dxf>
  </dxfs>
  <tableStyles count="0" defaultTableStyle="TableStyleMedium9" defaultPivotStyle="PivotStyleLight16"/>
  <colors>
    <mruColors>
      <color rgb="FF00FFCC"/>
      <color rgb="FFFFFFFF"/>
      <color rgb="FFFFFF99"/>
      <color rgb="FFFF99FF"/>
      <color rgb="FFFF00FF"/>
      <color rgb="FF99FF99"/>
      <color rgb="FFFF66FF"/>
      <color rgb="FFFFCCFF"/>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0</xdr:colOff>
      <xdr:row>46</xdr:row>
      <xdr:rowOff>0</xdr:rowOff>
    </xdr:from>
    <xdr:to>
      <xdr:col>13</xdr:col>
      <xdr:colOff>0</xdr:colOff>
      <xdr:row>50</xdr:row>
      <xdr:rowOff>0</xdr:rowOff>
    </xdr:to>
    <xdr:sp macro="" textlink="">
      <xdr:nvSpPr>
        <xdr:cNvPr id="16537" name="Line 1"/>
        <xdr:cNvSpPr>
          <a:spLocks noChangeShapeType="1"/>
        </xdr:cNvSpPr>
      </xdr:nvSpPr>
      <xdr:spPr bwMode="auto">
        <a:xfrm flipH="1">
          <a:off x="9620250" y="3638550"/>
          <a:ext cx="1200150" cy="9906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50</xdr:row>
      <xdr:rowOff>0</xdr:rowOff>
    </xdr:from>
    <xdr:to>
      <xdr:col>13</xdr:col>
      <xdr:colOff>0</xdr:colOff>
      <xdr:row>59</xdr:row>
      <xdr:rowOff>0</xdr:rowOff>
    </xdr:to>
    <xdr:cxnSp macro="">
      <xdr:nvCxnSpPr>
        <xdr:cNvPr id="16538" name="AutoShape 2"/>
        <xdr:cNvCxnSpPr>
          <a:cxnSpLocks noChangeShapeType="1"/>
        </xdr:cNvCxnSpPr>
      </xdr:nvCxnSpPr>
      <xdr:spPr bwMode="auto">
        <a:xfrm flipH="1">
          <a:off x="9620250" y="4629150"/>
          <a:ext cx="1200150" cy="198120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12</xdr:col>
      <xdr:colOff>0</xdr:colOff>
      <xdr:row>59</xdr:row>
      <xdr:rowOff>0</xdr:rowOff>
    </xdr:from>
    <xdr:to>
      <xdr:col>13</xdr:col>
      <xdr:colOff>0</xdr:colOff>
      <xdr:row>59</xdr:row>
      <xdr:rowOff>0</xdr:rowOff>
    </xdr:to>
    <xdr:cxnSp macro="">
      <xdr:nvCxnSpPr>
        <xdr:cNvPr id="16540" name="AutoShape 4"/>
        <xdr:cNvCxnSpPr>
          <a:cxnSpLocks noChangeShapeType="1"/>
        </xdr:cNvCxnSpPr>
      </xdr:nvCxnSpPr>
      <xdr:spPr bwMode="auto">
        <a:xfrm flipH="1">
          <a:off x="9620250" y="13544550"/>
          <a:ext cx="120015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0</xdr:colOff>
      <xdr:row>7</xdr:row>
      <xdr:rowOff>0</xdr:rowOff>
    </xdr:from>
    <xdr:to>
      <xdr:col>15</xdr:col>
      <xdr:colOff>1</xdr:colOff>
      <xdr:row>14</xdr:row>
      <xdr:rowOff>0</xdr:rowOff>
    </xdr:to>
    <xdr:cxnSp macro="">
      <xdr:nvCxnSpPr>
        <xdr:cNvPr id="16541" name="AutoShape 5"/>
        <xdr:cNvCxnSpPr>
          <a:cxnSpLocks noChangeShapeType="1"/>
        </xdr:cNvCxnSpPr>
      </xdr:nvCxnSpPr>
      <xdr:spPr bwMode="auto">
        <a:xfrm flipH="1">
          <a:off x="12042913" y="1664804"/>
          <a:ext cx="1341784" cy="1739348"/>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13607</xdr:colOff>
      <xdr:row>15</xdr:row>
      <xdr:rowOff>9524</xdr:rowOff>
    </xdr:from>
    <xdr:to>
      <xdr:col>15</xdr:col>
      <xdr:colOff>0</xdr:colOff>
      <xdr:row>19</xdr:row>
      <xdr:rowOff>231321</xdr:rowOff>
    </xdr:to>
    <xdr:sp macro="" textlink="">
      <xdr:nvSpPr>
        <xdr:cNvPr id="16545" name="Line 10"/>
        <xdr:cNvSpPr>
          <a:spLocks noChangeShapeType="1"/>
        </xdr:cNvSpPr>
      </xdr:nvSpPr>
      <xdr:spPr bwMode="auto">
        <a:xfrm flipV="1">
          <a:off x="12287250" y="3615417"/>
          <a:ext cx="1333500" cy="120151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13606</xdr:colOff>
      <xdr:row>20</xdr:row>
      <xdr:rowOff>0</xdr:rowOff>
    </xdr:from>
    <xdr:to>
      <xdr:col>14</xdr:col>
      <xdr:colOff>1347106</xdr:colOff>
      <xdr:row>40</xdr:row>
      <xdr:rowOff>0</xdr:rowOff>
    </xdr:to>
    <xdr:sp macro="" textlink="">
      <xdr:nvSpPr>
        <xdr:cNvPr id="16546" name="Line 11"/>
        <xdr:cNvSpPr>
          <a:spLocks noChangeShapeType="1"/>
        </xdr:cNvSpPr>
      </xdr:nvSpPr>
      <xdr:spPr bwMode="auto">
        <a:xfrm flipH="1">
          <a:off x="12287249" y="4830536"/>
          <a:ext cx="1333500" cy="489857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50</xdr:row>
      <xdr:rowOff>0</xdr:rowOff>
    </xdr:from>
    <xdr:to>
      <xdr:col>13</xdr:col>
      <xdr:colOff>0</xdr:colOff>
      <xdr:row>59</xdr:row>
      <xdr:rowOff>0</xdr:rowOff>
    </xdr:to>
    <xdr:cxnSp macro="">
      <xdr:nvCxnSpPr>
        <xdr:cNvPr id="12" name="AutoShape 2"/>
        <xdr:cNvCxnSpPr>
          <a:cxnSpLocks noChangeShapeType="1"/>
        </xdr:cNvCxnSpPr>
      </xdr:nvCxnSpPr>
      <xdr:spPr bwMode="auto">
        <a:xfrm flipH="1">
          <a:off x="10563225" y="4629150"/>
          <a:ext cx="1200150" cy="198120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27214</xdr:colOff>
      <xdr:row>16</xdr:row>
      <xdr:rowOff>219075</xdr:rowOff>
    </xdr:from>
    <xdr:to>
      <xdr:col>5</xdr:col>
      <xdr:colOff>0</xdr:colOff>
      <xdr:row>40</xdr:row>
      <xdr:rowOff>0</xdr:rowOff>
    </xdr:to>
    <xdr:cxnSp macro="">
      <xdr:nvCxnSpPr>
        <xdr:cNvPr id="2868" name="AutoShape 1"/>
        <xdr:cNvCxnSpPr>
          <a:cxnSpLocks noChangeShapeType="1"/>
        </xdr:cNvCxnSpPr>
      </xdr:nvCxnSpPr>
      <xdr:spPr bwMode="auto">
        <a:xfrm flipH="1">
          <a:off x="3442607" y="3471182"/>
          <a:ext cx="1428750" cy="5332639"/>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0</xdr:colOff>
      <xdr:row>47</xdr:row>
      <xdr:rowOff>13607</xdr:rowOff>
    </xdr:from>
    <xdr:to>
      <xdr:col>7</xdr:col>
      <xdr:colOff>0</xdr:colOff>
      <xdr:row>55</xdr:row>
      <xdr:rowOff>0</xdr:rowOff>
    </xdr:to>
    <xdr:cxnSp macro="">
      <xdr:nvCxnSpPr>
        <xdr:cNvPr id="2869" name="AutoShape 2"/>
        <xdr:cNvCxnSpPr>
          <a:cxnSpLocks noChangeShapeType="1"/>
        </xdr:cNvCxnSpPr>
      </xdr:nvCxnSpPr>
      <xdr:spPr bwMode="auto">
        <a:xfrm flipH="1">
          <a:off x="3415393" y="9511393"/>
          <a:ext cx="2911928" cy="1605643"/>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1</xdr:colOff>
      <xdr:row>40</xdr:row>
      <xdr:rowOff>15875</xdr:rowOff>
    </xdr:from>
    <xdr:to>
      <xdr:col>5</xdr:col>
      <xdr:colOff>1444625</xdr:colOff>
      <xdr:row>43</xdr:row>
      <xdr:rowOff>217714</xdr:rowOff>
    </xdr:to>
    <xdr:cxnSp macro="">
      <xdr:nvCxnSpPr>
        <xdr:cNvPr id="2870" name="AutoShape 3"/>
        <xdr:cNvCxnSpPr>
          <a:cxnSpLocks noChangeShapeType="1"/>
        </xdr:cNvCxnSpPr>
      </xdr:nvCxnSpPr>
      <xdr:spPr bwMode="auto">
        <a:xfrm flipH="1">
          <a:off x="3571876" y="9159875"/>
          <a:ext cx="2905124" cy="868589"/>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1442358</xdr:colOff>
      <xdr:row>6</xdr:row>
      <xdr:rowOff>19050</xdr:rowOff>
    </xdr:from>
    <xdr:to>
      <xdr:col>7</xdr:col>
      <xdr:colOff>0</xdr:colOff>
      <xdr:row>17</xdr:row>
      <xdr:rowOff>13607</xdr:rowOff>
    </xdr:to>
    <xdr:cxnSp macro="">
      <xdr:nvCxnSpPr>
        <xdr:cNvPr id="2871" name="AutoShape 4"/>
        <xdr:cNvCxnSpPr>
          <a:cxnSpLocks noChangeShapeType="1"/>
        </xdr:cNvCxnSpPr>
      </xdr:nvCxnSpPr>
      <xdr:spPr bwMode="auto">
        <a:xfrm flipH="1">
          <a:off x="5023758" y="1657350"/>
          <a:ext cx="2958192" cy="2509157"/>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2722</xdr:colOff>
      <xdr:row>44</xdr:row>
      <xdr:rowOff>13608</xdr:rowOff>
    </xdr:from>
    <xdr:to>
      <xdr:col>6</xdr:col>
      <xdr:colOff>1442357</xdr:colOff>
      <xdr:row>46</xdr:row>
      <xdr:rowOff>220435</xdr:rowOff>
    </xdr:to>
    <xdr:cxnSp macro="">
      <xdr:nvCxnSpPr>
        <xdr:cNvPr id="12" name="AutoShape 3"/>
        <xdr:cNvCxnSpPr>
          <a:cxnSpLocks noChangeShapeType="1"/>
        </xdr:cNvCxnSpPr>
      </xdr:nvCxnSpPr>
      <xdr:spPr bwMode="auto">
        <a:xfrm flipH="1">
          <a:off x="3418115" y="8817429"/>
          <a:ext cx="2895599" cy="66947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6</xdr:col>
      <xdr:colOff>13607</xdr:colOff>
      <xdr:row>16</xdr:row>
      <xdr:rowOff>185057</xdr:rowOff>
    </xdr:from>
    <xdr:to>
      <xdr:col>6</xdr:col>
      <xdr:colOff>1446893</xdr:colOff>
      <xdr:row>39</xdr:row>
      <xdr:rowOff>188232</xdr:rowOff>
    </xdr:to>
    <xdr:cxnSp macro="">
      <xdr:nvCxnSpPr>
        <xdr:cNvPr id="11" name="AutoShape 1"/>
        <xdr:cNvCxnSpPr>
          <a:cxnSpLocks noChangeShapeType="1"/>
        </xdr:cNvCxnSpPr>
      </xdr:nvCxnSpPr>
      <xdr:spPr bwMode="auto">
        <a:xfrm flipH="1">
          <a:off x="6506482" y="3995057"/>
          <a:ext cx="1433286" cy="511492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520206</xdr:colOff>
      <xdr:row>24</xdr:row>
      <xdr:rowOff>83018</xdr:rowOff>
    </xdr:from>
    <xdr:to>
      <xdr:col>9</xdr:col>
      <xdr:colOff>161617</xdr:colOff>
      <xdr:row>30</xdr:row>
      <xdr:rowOff>60606</xdr:rowOff>
    </xdr:to>
    <xdr:sp macro="" textlink="">
      <xdr:nvSpPr>
        <xdr:cNvPr id="2" name="角丸四角形吹き出し 1"/>
        <xdr:cNvSpPr/>
      </xdr:nvSpPr>
      <xdr:spPr bwMode="auto">
        <a:xfrm>
          <a:off x="6543762" y="4362560"/>
          <a:ext cx="2834299" cy="1023997"/>
        </a:xfrm>
        <a:prstGeom prst="wedgeRoundRectCallout">
          <a:avLst>
            <a:gd name="adj1" fmla="val -70184"/>
            <a:gd name="adj2" fmla="val 1155"/>
            <a:gd name="adj3" fmla="val 16667"/>
          </a:avLst>
        </a:prstGeom>
        <a:solidFill>
          <a:schemeClr val="accent5">
            <a:lumMod val="40000"/>
            <a:lumOff val="6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en-US" altLang="ja-JP" sz="1100" b="1"/>
        </a:p>
        <a:p>
          <a:pPr algn="l"/>
          <a:r>
            <a:rPr kumimoji="1" lang="en-US" altLang="ja-JP" sz="1100" b="1"/>
            <a:t>※</a:t>
          </a:r>
          <a:r>
            <a:rPr kumimoji="1" lang="ja-JP" altLang="en-US" sz="1100" b="1"/>
            <a:t>他工場搬出分又は製造特定生乳があ</a:t>
          </a:r>
          <a:endParaRPr kumimoji="1" lang="en-US" altLang="ja-JP" sz="1100" b="1"/>
        </a:p>
        <a:p>
          <a:pPr algn="l"/>
          <a:r>
            <a:rPr kumimoji="1" lang="ja-JP" altLang="en-US" sz="1100" b="1"/>
            <a:t>　</a:t>
          </a:r>
          <a:r>
            <a:rPr kumimoji="1" lang="ja-JP" altLang="en-US" sz="1100" b="1" baseline="0"/>
            <a:t>  </a:t>
          </a:r>
          <a:r>
            <a:rPr kumimoji="1" lang="ja-JP" altLang="en-US" sz="1100" b="1"/>
            <a:t>る場合に入力</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632423</xdr:colOff>
      <xdr:row>24</xdr:row>
      <xdr:rowOff>42772</xdr:rowOff>
    </xdr:from>
    <xdr:to>
      <xdr:col>9</xdr:col>
      <xdr:colOff>121434</xdr:colOff>
      <xdr:row>30</xdr:row>
      <xdr:rowOff>20361</xdr:rowOff>
    </xdr:to>
    <xdr:sp macro="" textlink="">
      <xdr:nvSpPr>
        <xdr:cNvPr id="2" name="角丸四角形吹き出し 1"/>
        <xdr:cNvSpPr/>
      </xdr:nvSpPr>
      <xdr:spPr bwMode="auto">
        <a:xfrm>
          <a:off x="6655979" y="4322314"/>
          <a:ext cx="2681899" cy="1023998"/>
        </a:xfrm>
        <a:prstGeom prst="wedgeRoundRectCallout">
          <a:avLst>
            <a:gd name="adj1" fmla="val -70184"/>
            <a:gd name="adj2" fmla="val 1155"/>
            <a:gd name="adj3" fmla="val 16667"/>
          </a:avLst>
        </a:prstGeom>
        <a:solidFill>
          <a:schemeClr val="accent5">
            <a:lumMod val="40000"/>
            <a:lumOff val="6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en-US" altLang="ja-JP" sz="1100" b="1"/>
        </a:p>
        <a:p>
          <a:pPr algn="l"/>
          <a:r>
            <a:rPr kumimoji="1" lang="en-US" altLang="ja-JP" sz="1100" b="1"/>
            <a:t>※</a:t>
          </a:r>
          <a:r>
            <a:rPr kumimoji="1" lang="ja-JP" altLang="en-US" sz="1100" b="1"/>
            <a:t>他工場搬出分又は製造特定生乳がある場合に入力</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625793</xdr:colOff>
      <xdr:row>24</xdr:row>
      <xdr:rowOff>38037</xdr:rowOff>
    </xdr:from>
    <xdr:to>
      <xdr:col>9</xdr:col>
      <xdr:colOff>76704</xdr:colOff>
      <xdr:row>30</xdr:row>
      <xdr:rowOff>9313</xdr:rowOff>
    </xdr:to>
    <xdr:sp macro="" textlink="">
      <xdr:nvSpPr>
        <xdr:cNvPr id="2" name="角丸四角形吹き出し 1"/>
        <xdr:cNvSpPr/>
      </xdr:nvSpPr>
      <xdr:spPr bwMode="auto">
        <a:xfrm>
          <a:off x="6649349" y="4317579"/>
          <a:ext cx="2643799" cy="1017685"/>
        </a:xfrm>
        <a:prstGeom prst="wedgeRoundRectCallout">
          <a:avLst>
            <a:gd name="adj1" fmla="val -70184"/>
            <a:gd name="adj2" fmla="val 1155"/>
            <a:gd name="adj3" fmla="val 16667"/>
          </a:avLst>
        </a:prstGeom>
        <a:solidFill>
          <a:schemeClr val="accent5">
            <a:lumMod val="40000"/>
            <a:lumOff val="6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en-US" altLang="ja-JP" sz="1100" b="1"/>
        </a:p>
        <a:p>
          <a:pPr algn="l"/>
          <a:r>
            <a:rPr kumimoji="1" lang="en-US" altLang="ja-JP" sz="1100" b="1"/>
            <a:t>※</a:t>
          </a:r>
          <a:r>
            <a:rPr kumimoji="1" lang="ja-JP" altLang="en-US" sz="1100" b="1"/>
            <a:t>他工場搬出分又は製造特定生乳があ</a:t>
          </a:r>
          <a:endParaRPr kumimoji="1" lang="en-US" altLang="ja-JP" sz="1100" b="1"/>
        </a:p>
        <a:p>
          <a:pPr algn="l"/>
          <a:r>
            <a:rPr kumimoji="1" lang="ja-JP" altLang="en-US" sz="1100" b="1"/>
            <a:t>　</a:t>
          </a:r>
          <a:r>
            <a:rPr kumimoji="1" lang="ja-JP" altLang="en-US" sz="1100" b="1" baseline="0"/>
            <a:t>  </a:t>
          </a:r>
          <a:r>
            <a:rPr kumimoji="1" lang="ja-JP" altLang="en-US" sz="1100" b="1"/>
            <a:t>る場合に入力</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11</xdr:col>
      <xdr:colOff>366346</xdr:colOff>
      <xdr:row>16</xdr:row>
      <xdr:rowOff>24422</xdr:rowOff>
    </xdr:from>
    <xdr:to>
      <xdr:col>21</xdr:col>
      <xdr:colOff>647211</xdr:colOff>
      <xdr:row>38</xdr:row>
      <xdr:rowOff>134326</xdr:rowOff>
    </xdr:to>
    <xdr:sp macro="" textlink="">
      <xdr:nvSpPr>
        <xdr:cNvPr id="2" name="角丸四角形 1"/>
        <xdr:cNvSpPr/>
      </xdr:nvSpPr>
      <xdr:spPr bwMode="auto">
        <a:xfrm>
          <a:off x="10147788" y="3089518"/>
          <a:ext cx="7363558" cy="3907693"/>
        </a:xfrm>
        <a:prstGeom prst="round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000"/>
            <a:t>①</a:t>
          </a:r>
          <a:r>
            <a:rPr kumimoji="1" lang="en-US" altLang="ja-JP" sz="2000"/>
            <a:t>BC2</a:t>
          </a:r>
          <a:r>
            <a:rPr kumimoji="1" lang="ja-JP" altLang="en-US" sz="2000"/>
            <a:t>セルを入力</a:t>
          </a:r>
          <a:endParaRPr kumimoji="1" lang="en-US" altLang="ja-JP" sz="2000"/>
        </a:p>
        <a:p>
          <a:pPr algn="l"/>
          <a:r>
            <a:rPr kumimoji="1" lang="ja-JP" altLang="en-US" sz="2000"/>
            <a:t>　（ドロップダウンリストから選択）</a:t>
          </a:r>
          <a:endParaRPr kumimoji="1" lang="en-US" altLang="ja-JP" sz="2000"/>
        </a:p>
        <a:p>
          <a:pPr algn="l"/>
          <a:endParaRPr kumimoji="1" lang="en-US" altLang="ja-JP" sz="2000"/>
        </a:p>
        <a:p>
          <a:pPr algn="l"/>
          <a:r>
            <a:rPr kumimoji="1" lang="ja-JP" altLang="en-US" sz="2000"/>
            <a:t>②</a:t>
          </a:r>
          <a:r>
            <a:rPr kumimoji="1" lang="en-US" altLang="ja-JP" sz="2000"/>
            <a:t>E</a:t>
          </a:r>
          <a:r>
            <a:rPr kumimoji="1" lang="ja-JP" altLang="en-US" sz="2000"/>
            <a:t>列に事業者名、</a:t>
          </a:r>
          <a:r>
            <a:rPr kumimoji="1" lang="en-US" altLang="ja-JP" sz="2000"/>
            <a:t>F</a:t>
          </a:r>
          <a:r>
            <a:rPr kumimoji="1" lang="ja-JP" altLang="en-US" sz="2000"/>
            <a:t>列（</a:t>
          </a:r>
          <a:r>
            <a:rPr kumimoji="1" lang="en-US" altLang="ja-JP" sz="2000"/>
            <a:t>A</a:t>
          </a:r>
          <a:r>
            <a:rPr kumimoji="1" lang="ja-JP" altLang="en-US" sz="2000"/>
            <a:t>：事業者別配乳量）に</a:t>
          </a:r>
          <a:endParaRPr kumimoji="1" lang="en-US" altLang="ja-JP" sz="2000"/>
        </a:p>
        <a:p>
          <a:pPr algn="l"/>
          <a:r>
            <a:rPr kumimoji="1" lang="ja-JP" altLang="en-US" sz="2000"/>
            <a:t>　一般搬入量を配乳量の多い順に入力。</a:t>
          </a:r>
          <a:endParaRPr kumimoji="1" lang="en-US" altLang="ja-JP" sz="2000"/>
        </a:p>
        <a:p>
          <a:pPr algn="l"/>
          <a:r>
            <a:rPr kumimoji="1" lang="ja-JP" altLang="en-US" sz="2000"/>
            <a:t>　</a:t>
          </a:r>
          <a:r>
            <a:rPr kumimoji="1" lang="en-US" altLang="ja-JP" sz="2000"/>
            <a:t>※</a:t>
          </a:r>
          <a:r>
            <a:rPr kumimoji="1" lang="ja-JP" altLang="en-US" sz="2000"/>
            <a:t>端数が出た場合は配乳量が一番多い事業者で調整。</a:t>
          </a:r>
          <a:endParaRPr kumimoji="1" lang="en-US" altLang="ja-JP" sz="2000"/>
        </a:p>
        <a:p>
          <a:pPr algn="l"/>
          <a:endParaRPr kumimoji="1" lang="en-US" altLang="ja-JP" sz="2000"/>
        </a:p>
        <a:p>
          <a:pPr algn="l"/>
          <a:r>
            <a:rPr kumimoji="1" lang="ja-JP" altLang="en-US" sz="2000"/>
            <a:t>③製造特定生乳がある場合は、Ｂ：製造特定生乳分を入力。</a:t>
          </a:r>
          <a:endParaRPr kumimoji="1" lang="en-US" altLang="ja-JP" sz="2000"/>
        </a:p>
      </xdr:txBody>
    </xdr:sp>
    <xdr:clientData/>
  </xdr:twoCellAnchor>
  <xdr:oneCellAnchor>
    <xdr:from>
      <xdr:col>11</xdr:col>
      <xdr:colOff>12212</xdr:colOff>
      <xdr:row>5</xdr:row>
      <xdr:rowOff>164900</xdr:rowOff>
    </xdr:from>
    <xdr:ext cx="7900865" cy="1426031"/>
    <xdr:sp macro="" textlink="">
      <xdr:nvSpPr>
        <xdr:cNvPr id="3" name="正方形/長方形 2"/>
        <xdr:cNvSpPr/>
      </xdr:nvSpPr>
      <xdr:spPr>
        <a:xfrm>
          <a:off x="9793654" y="1349419"/>
          <a:ext cx="7900865" cy="1426031"/>
        </a:xfrm>
        <a:prstGeom prst="rect">
          <a:avLst/>
        </a:prstGeom>
        <a:noFill/>
      </xdr:spPr>
      <xdr:txBody>
        <a:bodyPr wrap="square" lIns="91440" tIns="45720" rIns="91440" bIns="45720" anchor="ctr">
          <a:spAutoFit/>
        </a:bodyPr>
        <a:lstStyle/>
        <a:p>
          <a:pPr algn="ctr"/>
          <a:r>
            <a:rPr lang="ja-JP" altLang="en-US" sz="4000" b="1" cap="none" spc="0">
              <a:ln w="22225">
                <a:solidFill>
                  <a:schemeClr val="accent2"/>
                </a:solidFill>
                <a:prstDash val="solid"/>
              </a:ln>
              <a:solidFill>
                <a:schemeClr val="accent2">
                  <a:lumMod val="40000"/>
                  <a:lumOff val="60000"/>
                </a:schemeClr>
              </a:solidFill>
              <a:effectLst/>
            </a:rPr>
            <a:t>このシートは同号対象事業者が</a:t>
          </a:r>
          <a:endParaRPr lang="en-US" altLang="ja-JP" sz="4000" b="1" cap="none" spc="0">
            <a:ln w="22225">
              <a:solidFill>
                <a:schemeClr val="accent2"/>
              </a:solidFill>
              <a:prstDash val="solid"/>
            </a:ln>
            <a:solidFill>
              <a:schemeClr val="accent2">
                <a:lumMod val="40000"/>
                <a:lumOff val="60000"/>
              </a:schemeClr>
            </a:solidFill>
            <a:effectLst/>
          </a:endParaRPr>
        </a:p>
        <a:p>
          <a:pPr algn="ctr"/>
          <a:r>
            <a:rPr lang="ja-JP" altLang="en-US" sz="4000" b="1" cap="none" spc="0">
              <a:ln w="22225">
                <a:solidFill>
                  <a:schemeClr val="accent2"/>
                </a:solidFill>
                <a:prstDash val="solid"/>
              </a:ln>
              <a:solidFill>
                <a:schemeClr val="accent2">
                  <a:lumMod val="40000"/>
                  <a:lumOff val="60000"/>
                </a:schemeClr>
              </a:solidFill>
              <a:effectLst/>
            </a:rPr>
            <a:t>複数いる場合に入力してください</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10</xdr:col>
      <xdr:colOff>400959</xdr:colOff>
      <xdr:row>9</xdr:row>
      <xdr:rowOff>31538</xdr:rowOff>
    </xdr:from>
    <xdr:ext cx="8271803" cy="3293209"/>
    <xdr:sp macro="" textlink="">
      <xdr:nvSpPr>
        <xdr:cNvPr id="5" name="正方形/長方形 4"/>
        <xdr:cNvSpPr/>
      </xdr:nvSpPr>
      <xdr:spPr>
        <a:xfrm>
          <a:off x="15840984" y="1927013"/>
          <a:ext cx="8271803" cy="3293209"/>
        </a:xfrm>
        <a:prstGeom prst="rect">
          <a:avLst/>
        </a:prstGeom>
        <a:noFill/>
      </xdr:spPr>
      <xdr:txBody>
        <a:bodyPr wrap="square" lIns="91440" tIns="45720" rIns="91440" bIns="45720">
          <a:spAutoFit/>
        </a:bodyPr>
        <a:lstStyle/>
        <a:p>
          <a:pPr algn="ctr"/>
          <a:r>
            <a:rPr lang="ja-JP" altLang="en-US" sz="9600" b="1" cap="none" spc="0">
              <a:ln w="22225">
                <a:solidFill>
                  <a:schemeClr val="accent2"/>
                </a:solidFill>
                <a:prstDash val="solid"/>
              </a:ln>
              <a:solidFill>
                <a:schemeClr val="accent2">
                  <a:lumMod val="40000"/>
                  <a:lumOff val="60000"/>
                </a:schemeClr>
              </a:solidFill>
              <a:effectLst/>
            </a:rPr>
            <a:t>このシートは</a:t>
          </a:r>
          <a:endParaRPr lang="en-US" altLang="ja-JP" sz="9600" b="1" cap="none" spc="0">
            <a:ln w="22225">
              <a:solidFill>
                <a:schemeClr val="accent2"/>
              </a:solidFill>
              <a:prstDash val="solid"/>
            </a:ln>
            <a:solidFill>
              <a:schemeClr val="accent2">
                <a:lumMod val="40000"/>
                <a:lumOff val="60000"/>
              </a:schemeClr>
            </a:solidFill>
            <a:effectLst/>
          </a:endParaRPr>
        </a:p>
        <a:p>
          <a:pPr algn="ctr"/>
          <a:r>
            <a:rPr lang="ja-JP" altLang="en-US" sz="9600" b="1" cap="none" spc="0">
              <a:ln w="22225">
                <a:solidFill>
                  <a:schemeClr val="accent2"/>
                </a:solidFill>
                <a:prstDash val="solid"/>
              </a:ln>
              <a:solidFill>
                <a:schemeClr val="accent2">
                  <a:lumMod val="40000"/>
                  <a:lumOff val="60000"/>
                </a:schemeClr>
              </a:solidFill>
              <a:effectLst/>
            </a:rPr>
            <a:t>入力不要です</a:t>
          </a:r>
          <a:endParaRPr lang="en-US" altLang="ja-JP" sz="9600" b="1" cap="none" spc="0">
            <a:ln w="22225">
              <a:solidFill>
                <a:schemeClr val="accent2"/>
              </a:solidFill>
              <a:prstDash val="solid"/>
            </a:ln>
            <a:solidFill>
              <a:schemeClr val="accent2">
                <a:lumMod val="40000"/>
                <a:lumOff val="60000"/>
              </a:schemeClr>
            </a:solidFill>
            <a:effectLst/>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16&#26178;&#28857;&#12304;&#21271;&#28023;&#36947;&#27096;&#24335;&#12305;2022&#25913;&#27491;_&#21152;&#24037;&#21407;&#26009;&#20083;&#25968;&#37327;&#31561;&#22577;&#21578;&#26360;&#27096;&#24335;&#65288;&#20837;&#21147;&#2925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例】"/>
      <sheetName val="様式第１号表紙"/>
      <sheetName val="１　生乳搬出入実績総括表"/>
      <sheetName val="２　配乳実績総括表"/>
      <sheetName val="３　附表１"/>
      <sheetName val="３　附表２"/>
      <sheetName val="３　附表３"/>
      <sheetName val="３　附表４【A工場】"/>
      <sheetName val="３　附表４【B工場】"/>
      <sheetName val="３　附表４【C工場】 "/>
      <sheetName val="４　生産数量総括表"/>
      <sheetName val="様式第２号表紙"/>
      <sheetName val="①搬出入日計表"/>
      <sheetName val="②配乳実績日計表"/>
      <sheetName val="③取引数量・④価格"/>
      <sheetName val="第１号対象事業者報告書"/>
      <sheetName val="第２号対象事業者報告書"/>
      <sheetName val="第３号対象事業者報告書 "/>
      <sheetName val="様式第3号表紙"/>
      <sheetName val="３－１・２表"/>
      <sheetName val="３－３"/>
      <sheetName val="様式第４号表紙"/>
      <sheetName val="４－１・２表"/>
      <sheetName val="事業者内訳"/>
      <sheetName val="（事業者内訳算出）"/>
      <sheetName val="別表  ２（部分委託プラント用）"/>
      <sheetName val="互換性レポート"/>
    </sheetNames>
    <sheetDataSet>
      <sheetData sheetId="0"/>
      <sheetData sheetId="1">
        <row r="12">
          <cell r="C12" t="str">
            <v>４</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2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1:Y45"/>
  <sheetViews>
    <sheetView showZeros="0" tabSelected="1" topLeftCell="A7" zoomScale="75" zoomScaleNormal="75" zoomScaleSheetLayoutView="75" workbookViewId="0">
      <selection activeCell="I17" sqref="I17"/>
    </sheetView>
  </sheetViews>
  <sheetFormatPr defaultColWidth="8.90625" defaultRowHeight="13" x14ac:dyDescent="0.2"/>
  <cols>
    <col min="1" max="2" width="8.90625" style="8" customWidth="1"/>
    <col min="3" max="3" width="11.08984375" style="8" bestFit="1" customWidth="1"/>
    <col min="4" max="4" width="9.90625" style="8" customWidth="1"/>
    <col min="5" max="5" width="5.6328125" style="8" customWidth="1"/>
    <col min="6" max="6" width="12.90625" style="8" customWidth="1"/>
    <col min="7" max="7" width="4.90625" style="8" bestFit="1" customWidth="1"/>
    <col min="8" max="11" width="8.90625" style="8" customWidth="1"/>
    <col min="12" max="12" width="11" style="8" customWidth="1"/>
    <col min="13" max="13" width="5.453125" style="8" customWidth="1"/>
    <col min="14" max="14" width="10" style="8" customWidth="1"/>
    <col min="15" max="15" width="6.36328125" style="8" customWidth="1"/>
    <col min="16" max="16" width="4" style="8" customWidth="1"/>
    <col min="17" max="17" width="5.90625" style="8" customWidth="1"/>
    <col min="18" max="18" width="4.08984375" style="8" customWidth="1"/>
    <col min="19" max="19" width="4.90625" style="8" customWidth="1"/>
    <col min="20" max="20" width="8.90625" style="8"/>
    <col min="21" max="21" width="5" style="8" customWidth="1"/>
    <col min="22" max="22" width="2.90625" style="8" customWidth="1"/>
    <col min="23" max="23" width="8.90625" style="8" customWidth="1"/>
    <col min="24" max="25" width="8.90625" style="8"/>
    <col min="26" max="26" width="8.90625" style="8" customWidth="1"/>
    <col min="27" max="16384" width="8.90625" style="8"/>
  </cols>
  <sheetData>
    <row r="1" spans="1:25" ht="11.25" customHeight="1" x14ac:dyDescent="0.2"/>
    <row r="2" spans="1:25" ht="41.25" customHeight="1" x14ac:dyDescent="0.2">
      <c r="A2" s="151" t="s">
        <v>240</v>
      </c>
      <c r="N2" s="44" t="s">
        <v>250</v>
      </c>
      <c r="O2" s="45"/>
      <c r="P2" s="1828" t="s">
        <v>745</v>
      </c>
      <c r="Q2" s="1829"/>
      <c r="R2" s="1829"/>
      <c r="S2" s="1829"/>
      <c r="T2" s="1830"/>
    </row>
    <row r="3" spans="1:25" x14ac:dyDescent="0.2">
      <c r="N3" s="152" t="s">
        <v>241</v>
      </c>
      <c r="O3" s="44" t="s">
        <v>251</v>
      </c>
      <c r="P3" s="46"/>
      <c r="Q3" s="46"/>
      <c r="R3" s="46"/>
      <c r="S3" s="45"/>
      <c r="T3" s="152" t="s">
        <v>242</v>
      </c>
    </row>
    <row r="4" spans="1:25" x14ac:dyDescent="0.2">
      <c r="N4" s="48"/>
      <c r="O4" s="49"/>
      <c r="P4" s="50"/>
      <c r="Q4" s="50"/>
      <c r="R4" s="50"/>
      <c r="S4" s="51"/>
      <c r="T4" s="48"/>
    </row>
    <row r="5" spans="1:25" x14ac:dyDescent="0.2">
      <c r="N5" s="52"/>
      <c r="O5" s="53"/>
      <c r="P5" s="54"/>
      <c r="Q5" s="54"/>
      <c r="R5" s="54"/>
      <c r="S5" s="55"/>
      <c r="T5" s="52"/>
    </row>
    <row r="6" spans="1:25" x14ac:dyDescent="0.2">
      <c r="N6" s="56"/>
      <c r="O6" s="57"/>
      <c r="P6" s="58"/>
      <c r="Q6" s="58"/>
      <c r="R6" s="58"/>
      <c r="S6" s="59"/>
      <c r="T6" s="56"/>
    </row>
    <row r="7" spans="1:25" x14ac:dyDescent="0.2">
      <c r="N7" s="8" t="s">
        <v>243</v>
      </c>
    </row>
    <row r="9" spans="1:25" ht="14" x14ac:dyDescent="0.2">
      <c r="N9" s="1622" t="s">
        <v>780</v>
      </c>
      <c r="O9" s="1831">
        <f>IF(N9="","年",IF(N9="元",2019,N9+2018))</f>
        <v>2023</v>
      </c>
      <c r="P9" s="1831"/>
      <c r="Q9" s="1605"/>
      <c r="R9" s="1647" t="str">
        <f>I12</f>
        <v>月</v>
      </c>
      <c r="S9" s="1605"/>
      <c r="T9" s="1632" t="s">
        <v>735</v>
      </c>
    </row>
    <row r="11" spans="1:25" ht="45" customHeight="1" x14ac:dyDescent="0.2"/>
    <row r="12" spans="1:25" ht="28" x14ac:dyDescent="0.4">
      <c r="C12" s="1834" t="s">
        <v>779</v>
      </c>
      <c r="D12" s="1834"/>
      <c r="E12" s="1834"/>
      <c r="F12" s="1833">
        <f>IF(C12="","年",IF(C12="元",2019,C12+2018))</f>
        <v>2023</v>
      </c>
      <c r="G12" s="1833"/>
      <c r="H12" s="1603"/>
      <c r="I12" s="1646" t="s">
        <v>244</v>
      </c>
      <c r="J12" s="7" t="s">
        <v>384</v>
      </c>
      <c r="K12" s="7"/>
      <c r="L12" s="7"/>
      <c r="X12" s="1832"/>
      <c r="Y12" s="1832"/>
    </row>
    <row r="19" spans="2:20" ht="16.5" x14ac:dyDescent="0.25">
      <c r="B19" s="1838" t="s">
        <v>246</v>
      </c>
      <c r="C19" s="1838"/>
      <c r="D19" s="62" t="s">
        <v>247</v>
      </c>
      <c r="F19" s="61"/>
    </row>
    <row r="24" spans="2:20" x14ac:dyDescent="0.2">
      <c r="N24" s="320"/>
      <c r="O24" s="320"/>
      <c r="P24" s="320"/>
      <c r="Q24" s="320"/>
      <c r="R24" s="320"/>
    </row>
    <row r="26" spans="2:20" ht="16.5" x14ac:dyDescent="0.25">
      <c r="M26" s="61" t="s">
        <v>248</v>
      </c>
    </row>
    <row r="28" spans="2:20" ht="16.5" x14ac:dyDescent="0.25">
      <c r="L28" s="63"/>
      <c r="M28" s="1842"/>
      <c r="N28" s="1842"/>
      <c r="O28" s="1842"/>
      <c r="P28" s="1842"/>
      <c r="Q28" s="1842"/>
      <c r="R28" s="1842"/>
      <c r="S28" s="61"/>
    </row>
    <row r="29" spans="2:20" ht="16.5" x14ac:dyDescent="0.25">
      <c r="L29" s="1633" t="s">
        <v>27</v>
      </c>
      <c r="M29" s="1843"/>
      <c r="N29" s="1843"/>
      <c r="O29" s="1843"/>
      <c r="P29" s="1843"/>
      <c r="Q29" s="1843"/>
      <c r="R29" s="1843"/>
      <c r="S29" s="61"/>
    </row>
    <row r="30" spans="2:20" ht="16.5" x14ac:dyDescent="0.25">
      <c r="L30" s="1634" t="s">
        <v>288</v>
      </c>
      <c r="M30" s="1839"/>
      <c r="N30" s="1840"/>
      <c r="O30" s="1840"/>
      <c r="P30" s="1840"/>
      <c r="Q30" s="1840"/>
      <c r="R30" s="1840"/>
      <c r="S30" s="61"/>
    </row>
    <row r="31" spans="2:20" ht="16.5" x14ac:dyDescent="0.25">
      <c r="L31" s="1633" t="s">
        <v>289</v>
      </c>
      <c r="M31" s="1841"/>
      <c r="N31" s="1841"/>
      <c r="O31" s="1841"/>
      <c r="P31" s="1841"/>
      <c r="Q31" s="1841"/>
      <c r="R31" s="1841"/>
      <c r="S31" s="61"/>
      <c r="T31" s="64"/>
    </row>
    <row r="32" spans="2:20" ht="16.5" x14ac:dyDescent="0.25">
      <c r="L32" s="61"/>
      <c r="M32" s="1836"/>
      <c r="N32" s="1836"/>
      <c r="O32" s="1836"/>
      <c r="P32" s="1836"/>
      <c r="Q32" s="1836"/>
      <c r="R32" s="1836"/>
    </row>
    <row r="33" spans="2:21" ht="16.5" x14ac:dyDescent="0.25">
      <c r="L33" s="1635" t="s">
        <v>618</v>
      </c>
      <c r="M33" s="1837"/>
      <c r="N33" s="1837"/>
      <c r="O33" s="1837"/>
      <c r="P33" s="1837"/>
      <c r="Q33" s="1837"/>
      <c r="R33" s="1837"/>
    </row>
    <row r="34" spans="2:21" ht="16.5" x14ac:dyDescent="0.25">
      <c r="L34" s="61"/>
      <c r="M34" s="1836"/>
      <c r="N34" s="1836"/>
      <c r="O34" s="1836"/>
      <c r="P34" s="1836"/>
      <c r="Q34" s="1836"/>
      <c r="R34" s="1836"/>
    </row>
    <row r="35" spans="2:21" ht="16.5" x14ac:dyDescent="0.25">
      <c r="L35" s="1635" t="s">
        <v>619</v>
      </c>
      <c r="M35" s="1837"/>
      <c r="N35" s="1837"/>
      <c r="O35" s="1837"/>
      <c r="P35" s="1837"/>
      <c r="Q35" s="1837"/>
      <c r="R35" s="1837"/>
    </row>
    <row r="36" spans="2:21" ht="16.5" x14ac:dyDescent="0.25">
      <c r="L36" s="61"/>
    </row>
    <row r="37" spans="2:21" ht="16.5" x14ac:dyDescent="0.25">
      <c r="B37" s="61"/>
      <c r="C37" s="477"/>
      <c r="D37" s="1835" t="str">
        <f>C12</f>
        <v>5</v>
      </c>
      <c r="E37" s="1835"/>
      <c r="F37" s="1604">
        <f>F12</f>
        <v>2023</v>
      </c>
      <c r="G37" s="1600">
        <f>H12</f>
        <v>0</v>
      </c>
      <c r="H37" s="61" t="s">
        <v>733</v>
      </c>
      <c r="I37" s="61"/>
      <c r="J37" s="61"/>
      <c r="K37" s="61"/>
      <c r="L37" s="61"/>
      <c r="M37" s="61"/>
      <c r="N37" s="61"/>
      <c r="O37" s="61"/>
      <c r="P37" s="61"/>
      <c r="Q37" s="61"/>
    </row>
    <row r="38" spans="2:21" ht="16.5" x14ac:dyDescent="0.25">
      <c r="B38" s="61"/>
      <c r="C38" s="61"/>
      <c r="D38" s="61"/>
      <c r="E38" s="61"/>
      <c r="F38" s="61"/>
      <c r="G38" s="61"/>
      <c r="H38" s="61"/>
      <c r="I38" s="61"/>
      <c r="J38" s="61"/>
      <c r="K38" s="61"/>
      <c r="L38" s="61"/>
      <c r="M38" s="61"/>
      <c r="N38" s="61"/>
      <c r="O38" s="61"/>
      <c r="P38" s="61"/>
      <c r="Q38" s="61"/>
    </row>
    <row r="39" spans="2:21" ht="16.5" x14ac:dyDescent="0.25">
      <c r="B39" s="61"/>
      <c r="C39" s="61" t="s">
        <v>249</v>
      </c>
      <c r="D39" s="61"/>
      <c r="E39" s="61"/>
      <c r="F39" s="61"/>
      <c r="G39" s="61"/>
      <c r="H39" s="61"/>
      <c r="I39" s="61"/>
      <c r="J39" s="61"/>
      <c r="K39" s="61"/>
      <c r="L39" s="61"/>
      <c r="M39" s="61"/>
      <c r="N39" s="61"/>
      <c r="O39" s="61"/>
      <c r="P39" s="61"/>
      <c r="Q39" s="61"/>
    </row>
    <row r="40" spans="2:21" ht="42.75" customHeight="1" x14ac:dyDescent="0.35">
      <c r="U40" s="325"/>
    </row>
    <row r="41" spans="2:21" ht="25.5" customHeight="1" x14ac:dyDescent="0.35">
      <c r="B41" s="1637"/>
      <c r="C41" s="460" t="s">
        <v>739</v>
      </c>
      <c r="F41" s="460"/>
      <c r="R41" s="63"/>
      <c r="T41" s="461"/>
      <c r="U41" s="325"/>
    </row>
    <row r="42" spans="2:21" ht="25.5" customHeight="1" x14ac:dyDescent="0.25">
      <c r="L42" s="61"/>
      <c r="T42" s="461"/>
    </row>
    <row r="45" spans="2:21" ht="21" x14ac:dyDescent="0.3">
      <c r="B45" s="1601" t="s">
        <v>741</v>
      </c>
    </row>
  </sheetData>
  <mergeCells count="11">
    <mergeCell ref="D37:E37"/>
    <mergeCell ref="M32:R33"/>
    <mergeCell ref="M34:R35"/>
    <mergeCell ref="B19:C19"/>
    <mergeCell ref="M30:R31"/>
    <mergeCell ref="M28:R29"/>
    <mergeCell ref="P2:T2"/>
    <mergeCell ref="O9:P9"/>
    <mergeCell ref="X12:Y12"/>
    <mergeCell ref="F12:G12"/>
    <mergeCell ref="C12:E12"/>
  </mergeCells>
  <phoneticPr fontId="3"/>
  <printOptions horizontalCentered="1"/>
  <pageMargins left="0.51181102362204722" right="0.31496062992125984" top="0.15748031496062992" bottom="0.15748031496062992" header="0.31496062992125984" footer="0.31496062992125984"/>
  <pageSetup paperSize="9" scale="81"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3" tint="0.79998168889431442"/>
    <pageSetUpPr fitToPage="1"/>
  </sheetPr>
  <dimension ref="B1:AD44"/>
  <sheetViews>
    <sheetView showZeros="0" tabSelected="1" view="pageBreakPreview" zoomScale="80" zoomScaleNormal="80" zoomScaleSheetLayoutView="80" workbookViewId="0">
      <selection activeCell="I17" sqref="I17"/>
    </sheetView>
  </sheetViews>
  <sheetFormatPr defaultColWidth="5.90625" defaultRowHeight="14.5" customHeight="1" x14ac:dyDescent="0.2"/>
  <cols>
    <col min="1" max="1" width="3" style="634" customWidth="1"/>
    <col min="2" max="2" width="5.90625" style="634" customWidth="1"/>
    <col min="3" max="26" width="6.90625" style="634" customWidth="1"/>
    <col min="27" max="27" width="6.6328125" style="634" customWidth="1"/>
    <col min="28" max="28" width="6.08984375" style="634" bestFit="1" customWidth="1"/>
    <col min="29" max="29" width="6.6328125" style="634" customWidth="1"/>
    <col min="30" max="16384" width="5.90625" style="634"/>
  </cols>
  <sheetData>
    <row r="1" spans="2:30" ht="14.5" customHeight="1" thickBot="1" x14ac:dyDescent="0.25"/>
    <row r="2" spans="2:30" ht="19" x14ac:dyDescent="0.2">
      <c r="B2" s="635" t="s">
        <v>255</v>
      </c>
      <c r="V2" s="1626" t="s">
        <v>27</v>
      </c>
      <c r="W2" s="2254">
        <f>様式第１号表紙!$M$28</f>
        <v>0</v>
      </c>
      <c r="X2" s="2255"/>
      <c r="Y2" s="2255"/>
      <c r="Z2" s="2256"/>
    </row>
    <row r="3" spans="2:30" ht="13.5" thickBot="1" x14ac:dyDescent="0.25">
      <c r="V3" s="1627"/>
      <c r="W3" s="1609" t="str">
        <f>様式第１号表紙!$C$12</f>
        <v>5</v>
      </c>
      <c r="X3" s="2270">
        <f>様式第１号表紙!$F$12</f>
        <v>2023</v>
      </c>
      <c r="Y3" s="2270"/>
      <c r="Z3" s="1628">
        <f>様式第１号表紙!$H$12</f>
        <v>0</v>
      </c>
    </row>
    <row r="4" spans="2:30" ht="14.5" customHeight="1" thickBot="1" x14ac:dyDescent="0.25">
      <c r="Y4" s="637" t="s">
        <v>121</v>
      </c>
    </row>
    <row r="5" spans="2:30" ht="14.5" customHeight="1" x14ac:dyDescent="0.2">
      <c r="B5" s="638"/>
      <c r="C5" s="2267" t="s">
        <v>256</v>
      </c>
      <c r="D5" s="2268"/>
      <c r="E5" s="2268"/>
      <c r="F5" s="2268"/>
      <c r="G5" s="2268"/>
      <c r="H5" s="2268"/>
      <c r="I5" s="2268"/>
      <c r="J5" s="2268"/>
      <c r="K5" s="2268"/>
      <c r="L5" s="2268"/>
      <c r="M5" s="2268"/>
      <c r="N5" s="2268"/>
      <c r="O5" s="2268"/>
      <c r="P5" s="2268"/>
      <c r="Q5" s="2268"/>
      <c r="R5" s="2268"/>
      <c r="S5" s="2268"/>
      <c r="T5" s="2268"/>
      <c r="U5" s="2268"/>
      <c r="V5" s="2269"/>
      <c r="W5" s="2267" t="s">
        <v>598</v>
      </c>
      <c r="X5" s="2268"/>
      <c r="Y5" s="2268"/>
      <c r="Z5" s="2268"/>
      <c r="AA5" s="2268"/>
      <c r="AB5" s="2268"/>
      <c r="AC5" s="2269"/>
      <c r="AD5" s="639"/>
    </row>
    <row r="6" spans="2:30" ht="14.5" customHeight="1" x14ac:dyDescent="0.2">
      <c r="B6" s="640"/>
      <c r="C6" s="2260" t="s">
        <v>592</v>
      </c>
      <c r="D6" s="2261"/>
      <c r="E6" s="2261"/>
      <c r="F6" s="2261"/>
      <c r="G6" s="2261"/>
      <c r="H6" s="2262"/>
      <c r="I6" s="2265" t="s">
        <v>595</v>
      </c>
      <c r="J6" s="2266"/>
      <c r="K6" s="2266"/>
      <c r="L6" s="2266"/>
      <c r="M6" s="2257" t="s">
        <v>597</v>
      </c>
      <c r="N6" s="2258"/>
      <c r="O6" s="2258"/>
      <c r="P6" s="2258"/>
      <c r="Q6" s="2258"/>
      <c r="R6" s="2258"/>
      <c r="S6" s="2258"/>
      <c r="T6" s="2258"/>
      <c r="U6" s="2259"/>
      <c r="V6" s="641"/>
      <c r="W6" s="642"/>
      <c r="X6" s="642"/>
      <c r="Y6" s="642"/>
      <c r="Z6" s="643"/>
      <c r="AA6" s="642"/>
      <c r="AB6" s="644"/>
      <c r="AC6" s="645"/>
      <c r="AD6" s="639"/>
    </row>
    <row r="7" spans="2:30" ht="14.5" customHeight="1" x14ac:dyDescent="0.2">
      <c r="B7" s="646"/>
      <c r="C7" s="647"/>
      <c r="D7" s="648"/>
      <c r="E7" s="649"/>
      <c r="F7" s="650"/>
      <c r="G7" s="2263" t="s">
        <v>594</v>
      </c>
      <c r="H7" s="2264"/>
      <c r="I7" s="651"/>
      <c r="J7" s="652"/>
      <c r="K7" s="642"/>
      <c r="L7" s="642"/>
      <c r="M7" s="2257"/>
      <c r="N7" s="2258"/>
      <c r="O7" s="2259"/>
      <c r="P7" s="653"/>
      <c r="Q7" s="654"/>
      <c r="R7" s="655"/>
      <c r="S7" s="2257" t="s">
        <v>594</v>
      </c>
      <c r="T7" s="2258"/>
      <c r="U7" s="2259"/>
      <c r="V7" s="656" t="s">
        <v>257</v>
      </c>
      <c r="W7" s="657"/>
      <c r="X7" s="658"/>
      <c r="Y7" s="658"/>
      <c r="Z7" s="659"/>
      <c r="AA7" s="658"/>
      <c r="AB7" s="660"/>
      <c r="AC7" s="465" t="s">
        <v>257</v>
      </c>
      <c r="AD7" s="639"/>
    </row>
    <row r="8" spans="2:30" ht="14.5" customHeight="1" thickBot="1" x14ac:dyDescent="0.25">
      <c r="B8" s="661"/>
      <c r="C8" s="662" t="s">
        <v>258</v>
      </c>
      <c r="D8" s="663" t="s">
        <v>593</v>
      </c>
      <c r="E8" s="663" t="s">
        <v>258</v>
      </c>
      <c r="F8" s="663" t="s">
        <v>593</v>
      </c>
      <c r="G8" s="664" t="s">
        <v>258</v>
      </c>
      <c r="H8" s="664" t="s">
        <v>593</v>
      </c>
      <c r="I8" s="664" t="s">
        <v>596</v>
      </c>
      <c r="J8" s="664" t="s">
        <v>593</v>
      </c>
      <c r="K8" s="664" t="s">
        <v>596</v>
      </c>
      <c r="L8" s="664" t="s">
        <v>593</v>
      </c>
      <c r="M8" s="664" t="s">
        <v>258</v>
      </c>
      <c r="N8" s="664" t="s">
        <v>593</v>
      </c>
      <c r="O8" s="664" t="s">
        <v>259</v>
      </c>
      <c r="P8" s="663" t="s">
        <v>258</v>
      </c>
      <c r="Q8" s="663" t="s">
        <v>593</v>
      </c>
      <c r="R8" s="663" t="s">
        <v>259</v>
      </c>
      <c r="S8" s="663" t="s">
        <v>258</v>
      </c>
      <c r="T8" s="663" t="s">
        <v>593</v>
      </c>
      <c r="U8" s="663" t="s">
        <v>259</v>
      </c>
      <c r="V8" s="656"/>
      <c r="W8" s="665" t="s">
        <v>258</v>
      </c>
      <c r="X8" s="664" t="s">
        <v>593</v>
      </c>
      <c r="Y8" s="664" t="s">
        <v>260</v>
      </c>
      <c r="Z8" s="664" t="s">
        <v>258</v>
      </c>
      <c r="AA8" s="664" t="s">
        <v>593</v>
      </c>
      <c r="AB8" s="666" t="s">
        <v>260</v>
      </c>
      <c r="AC8" s="465"/>
      <c r="AD8" s="639"/>
    </row>
    <row r="9" spans="2:30" ht="18" customHeight="1" x14ac:dyDescent="0.2">
      <c r="B9" s="667">
        <v>1</v>
      </c>
      <c r="C9" s="668"/>
      <c r="D9" s="669"/>
      <c r="E9" s="669"/>
      <c r="F9" s="669"/>
      <c r="G9" s="670">
        <f>SUM(C9,E9)</f>
        <v>0</v>
      </c>
      <c r="H9" s="670">
        <f>SUM(D9,F9)</f>
        <v>0</v>
      </c>
      <c r="I9" s="669"/>
      <c r="J9" s="669"/>
      <c r="K9" s="669"/>
      <c r="L9" s="669"/>
      <c r="M9" s="669"/>
      <c r="N9" s="669"/>
      <c r="O9" s="669"/>
      <c r="P9" s="671"/>
      <c r="Q9" s="671"/>
      <c r="R9" s="671"/>
      <c r="S9" s="672">
        <f>SUM(I9,K9,M9,P9)</f>
        <v>0</v>
      </c>
      <c r="T9" s="672">
        <f>SUM(J9,L9,N9,Q9)</f>
        <v>0</v>
      </c>
      <c r="U9" s="672">
        <f>SUM(O9,R9)</f>
        <v>0</v>
      </c>
      <c r="V9" s="673">
        <f>SUM(G9:H9,S9:U9)</f>
        <v>0</v>
      </c>
      <c r="W9" s="669"/>
      <c r="X9" s="669"/>
      <c r="Y9" s="669"/>
      <c r="Z9" s="669"/>
      <c r="AA9" s="669"/>
      <c r="AB9" s="669"/>
      <c r="AC9" s="674">
        <f t="shared" ref="AC9:AC39" si="0">SUM(W9:AB9)</f>
        <v>0</v>
      </c>
      <c r="AD9" s="639"/>
    </row>
    <row r="10" spans="2:30" ht="18" customHeight="1" x14ac:dyDescent="0.2">
      <c r="B10" s="675">
        <v>2</v>
      </c>
      <c r="C10" s="676"/>
      <c r="D10" s="677"/>
      <c r="E10" s="677"/>
      <c r="F10" s="677"/>
      <c r="G10" s="678">
        <f>SUM(C10,E10)</f>
        <v>0</v>
      </c>
      <c r="H10" s="679">
        <f t="shared" ref="H10:H39" si="1">SUM(D10,F10)</f>
        <v>0</v>
      </c>
      <c r="I10" s="677"/>
      <c r="J10" s="677"/>
      <c r="K10" s="677"/>
      <c r="L10" s="677"/>
      <c r="M10" s="677"/>
      <c r="N10" s="677"/>
      <c r="O10" s="677"/>
      <c r="P10" s="677"/>
      <c r="Q10" s="677"/>
      <c r="R10" s="677"/>
      <c r="S10" s="678">
        <f t="shared" ref="S10:S38" si="2">SUM(I10,K10,M10,P10)</f>
        <v>0</v>
      </c>
      <c r="T10" s="678">
        <f t="shared" ref="T10:T39" si="3">SUM(J10,L10,N10,Q10)</f>
        <v>0</v>
      </c>
      <c r="U10" s="678">
        <f t="shared" ref="U10:U39" si="4">SUM(O10,R10)</f>
        <v>0</v>
      </c>
      <c r="V10" s="680">
        <f t="shared" ref="V10:V39" si="5">SUM(G10:H10,S10:U10)</f>
        <v>0</v>
      </c>
      <c r="W10" s="677"/>
      <c r="X10" s="677"/>
      <c r="Y10" s="677"/>
      <c r="Z10" s="677"/>
      <c r="AA10" s="677"/>
      <c r="AB10" s="677"/>
      <c r="AC10" s="680">
        <f t="shared" si="0"/>
        <v>0</v>
      </c>
      <c r="AD10" s="639"/>
    </row>
    <row r="11" spans="2:30" ht="18" customHeight="1" x14ac:dyDescent="0.2">
      <c r="B11" s="675">
        <v>3</v>
      </c>
      <c r="C11" s="676"/>
      <c r="D11" s="677"/>
      <c r="E11" s="677"/>
      <c r="F11" s="677"/>
      <c r="G11" s="678">
        <f t="shared" ref="G11:G38" si="6">SUM(C11,E11)</f>
        <v>0</v>
      </c>
      <c r="H11" s="679">
        <f t="shared" si="1"/>
        <v>0</v>
      </c>
      <c r="I11" s="677"/>
      <c r="J11" s="677"/>
      <c r="K11" s="677"/>
      <c r="L11" s="677"/>
      <c r="M11" s="677"/>
      <c r="N11" s="677"/>
      <c r="O11" s="677"/>
      <c r="P11" s="677"/>
      <c r="Q11" s="677"/>
      <c r="R11" s="677"/>
      <c r="S11" s="678">
        <f>SUM(I11,K11,M11,P11)</f>
        <v>0</v>
      </c>
      <c r="T11" s="678">
        <f t="shared" si="3"/>
        <v>0</v>
      </c>
      <c r="U11" s="678">
        <f t="shared" si="4"/>
        <v>0</v>
      </c>
      <c r="V11" s="680">
        <f t="shared" si="5"/>
        <v>0</v>
      </c>
      <c r="W11" s="677"/>
      <c r="X11" s="677"/>
      <c r="Y11" s="677"/>
      <c r="Z11" s="677"/>
      <c r="AA11" s="677"/>
      <c r="AB11" s="677"/>
      <c r="AC11" s="680">
        <f t="shared" si="0"/>
        <v>0</v>
      </c>
      <c r="AD11" s="639"/>
    </row>
    <row r="12" spans="2:30" ht="18" customHeight="1" x14ac:dyDescent="0.2">
      <c r="B12" s="675">
        <v>4</v>
      </c>
      <c r="C12" s="676"/>
      <c r="D12" s="677"/>
      <c r="E12" s="677"/>
      <c r="F12" s="677"/>
      <c r="G12" s="678">
        <f t="shared" si="6"/>
        <v>0</v>
      </c>
      <c r="H12" s="679">
        <f t="shared" si="1"/>
        <v>0</v>
      </c>
      <c r="I12" s="677"/>
      <c r="J12" s="677"/>
      <c r="K12" s="677"/>
      <c r="L12" s="677"/>
      <c r="M12" s="677"/>
      <c r="N12" s="677"/>
      <c r="O12" s="677"/>
      <c r="P12" s="677"/>
      <c r="Q12" s="677"/>
      <c r="R12" s="677"/>
      <c r="S12" s="678">
        <f t="shared" si="2"/>
        <v>0</v>
      </c>
      <c r="T12" s="678">
        <f t="shared" si="3"/>
        <v>0</v>
      </c>
      <c r="U12" s="678">
        <f t="shared" si="4"/>
        <v>0</v>
      </c>
      <c r="V12" s="680">
        <f t="shared" si="5"/>
        <v>0</v>
      </c>
      <c r="W12" s="677"/>
      <c r="X12" s="677"/>
      <c r="Y12" s="677"/>
      <c r="Z12" s="677"/>
      <c r="AA12" s="677"/>
      <c r="AB12" s="677"/>
      <c r="AC12" s="680">
        <f t="shared" si="0"/>
        <v>0</v>
      </c>
      <c r="AD12" s="639"/>
    </row>
    <row r="13" spans="2:30" ht="18" customHeight="1" x14ac:dyDescent="0.2">
      <c r="B13" s="675">
        <v>5</v>
      </c>
      <c r="C13" s="676"/>
      <c r="D13" s="677"/>
      <c r="E13" s="677"/>
      <c r="F13" s="677"/>
      <c r="G13" s="678">
        <f t="shared" si="6"/>
        <v>0</v>
      </c>
      <c r="H13" s="679">
        <f t="shared" si="1"/>
        <v>0</v>
      </c>
      <c r="I13" s="677"/>
      <c r="J13" s="677"/>
      <c r="K13" s="677"/>
      <c r="L13" s="677"/>
      <c r="M13" s="677"/>
      <c r="N13" s="677"/>
      <c r="O13" s="677"/>
      <c r="P13" s="677"/>
      <c r="Q13" s="677"/>
      <c r="R13" s="677"/>
      <c r="S13" s="678">
        <f t="shared" si="2"/>
        <v>0</v>
      </c>
      <c r="T13" s="678">
        <f t="shared" si="3"/>
        <v>0</v>
      </c>
      <c r="U13" s="678">
        <f t="shared" si="4"/>
        <v>0</v>
      </c>
      <c r="V13" s="680">
        <f t="shared" si="5"/>
        <v>0</v>
      </c>
      <c r="W13" s="677"/>
      <c r="X13" s="677"/>
      <c r="Y13" s="677"/>
      <c r="Z13" s="677"/>
      <c r="AA13" s="677"/>
      <c r="AB13" s="677"/>
      <c r="AC13" s="680">
        <f t="shared" si="0"/>
        <v>0</v>
      </c>
      <c r="AD13" s="639"/>
    </row>
    <row r="14" spans="2:30" ht="18" customHeight="1" x14ac:dyDescent="0.2">
      <c r="B14" s="675">
        <v>6</v>
      </c>
      <c r="C14" s="676"/>
      <c r="D14" s="677"/>
      <c r="E14" s="677"/>
      <c r="F14" s="677"/>
      <c r="G14" s="678">
        <f t="shared" si="6"/>
        <v>0</v>
      </c>
      <c r="H14" s="679">
        <f t="shared" si="1"/>
        <v>0</v>
      </c>
      <c r="I14" s="677"/>
      <c r="J14" s="677"/>
      <c r="K14" s="677"/>
      <c r="L14" s="677"/>
      <c r="M14" s="677"/>
      <c r="N14" s="677"/>
      <c r="O14" s="677"/>
      <c r="P14" s="677"/>
      <c r="Q14" s="677"/>
      <c r="R14" s="677"/>
      <c r="S14" s="678">
        <f t="shared" si="2"/>
        <v>0</v>
      </c>
      <c r="T14" s="678">
        <f t="shared" si="3"/>
        <v>0</v>
      </c>
      <c r="U14" s="678">
        <f t="shared" si="4"/>
        <v>0</v>
      </c>
      <c r="V14" s="680">
        <f t="shared" si="5"/>
        <v>0</v>
      </c>
      <c r="W14" s="677"/>
      <c r="X14" s="677"/>
      <c r="Y14" s="677"/>
      <c r="Z14" s="677"/>
      <c r="AA14" s="677"/>
      <c r="AB14" s="677"/>
      <c r="AC14" s="680">
        <f t="shared" si="0"/>
        <v>0</v>
      </c>
      <c r="AD14" s="639"/>
    </row>
    <row r="15" spans="2:30" ht="18" customHeight="1" x14ac:dyDescent="0.2">
      <c r="B15" s="675">
        <v>7</v>
      </c>
      <c r="C15" s="676"/>
      <c r="D15" s="677"/>
      <c r="E15" s="677"/>
      <c r="F15" s="677"/>
      <c r="G15" s="678">
        <f t="shared" si="6"/>
        <v>0</v>
      </c>
      <c r="H15" s="679">
        <f t="shared" si="1"/>
        <v>0</v>
      </c>
      <c r="I15" s="677"/>
      <c r="J15" s="677"/>
      <c r="K15" s="677"/>
      <c r="L15" s="677"/>
      <c r="M15" s="677"/>
      <c r="N15" s="677"/>
      <c r="O15" s="677"/>
      <c r="P15" s="677"/>
      <c r="Q15" s="677"/>
      <c r="R15" s="677"/>
      <c r="S15" s="678">
        <f t="shared" si="2"/>
        <v>0</v>
      </c>
      <c r="T15" s="678">
        <f t="shared" si="3"/>
        <v>0</v>
      </c>
      <c r="U15" s="678">
        <f t="shared" si="4"/>
        <v>0</v>
      </c>
      <c r="V15" s="680">
        <f t="shared" si="5"/>
        <v>0</v>
      </c>
      <c r="W15" s="677"/>
      <c r="X15" s="677"/>
      <c r="Y15" s="677"/>
      <c r="Z15" s="677"/>
      <c r="AA15" s="677"/>
      <c r="AB15" s="677"/>
      <c r="AC15" s="680">
        <f t="shared" si="0"/>
        <v>0</v>
      </c>
      <c r="AD15" s="639"/>
    </row>
    <row r="16" spans="2:30" ht="18" customHeight="1" x14ac:dyDescent="0.2">
      <c r="B16" s="681">
        <v>8</v>
      </c>
      <c r="C16" s="682"/>
      <c r="D16" s="683"/>
      <c r="E16" s="683"/>
      <c r="F16" s="683"/>
      <c r="G16" s="678">
        <f t="shared" si="6"/>
        <v>0</v>
      </c>
      <c r="H16" s="679">
        <f t="shared" si="1"/>
        <v>0</v>
      </c>
      <c r="I16" s="683"/>
      <c r="J16" s="683"/>
      <c r="K16" s="683"/>
      <c r="L16" s="683"/>
      <c r="M16" s="683"/>
      <c r="N16" s="683"/>
      <c r="O16" s="683"/>
      <c r="P16" s="683"/>
      <c r="Q16" s="683"/>
      <c r="R16" s="683"/>
      <c r="S16" s="678">
        <f t="shared" si="2"/>
        <v>0</v>
      </c>
      <c r="T16" s="678">
        <f t="shared" si="3"/>
        <v>0</v>
      </c>
      <c r="U16" s="678">
        <f t="shared" si="4"/>
        <v>0</v>
      </c>
      <c r="V16" s="680">
        <f t="shared" si="5"/>
        <v>0</v>
      </c>
      <c r="W16" s="683"/>
      <c r="X16" s="683"/>
      <c r="Y16" s="683"/>
      <c r="Z16" s="683"/>
      <c r="AA16" s="683"/>
      <c r="AB16" s="683"/>
      <c r="AC16" s="680">
        <f t="shared" si="0"/>
        <v>0</v>
      </c>
      <c r="AD16" s="639"/>
    </row>
    <row r="17" spans="2:30" ht="18" customHeight="1" x14ac:dyDescent="0.2">
      <c r="B17" s="675">
        <v>9</v>
      </c>
      <c r="C17" s="676"/>
      <c r="D17" s="677"/>
      <c r="E17" s="677"/>
      <c r="F17" s="677"/>
      <c r="G17" s="678">
        <f t="shared" si="6"/>
        <v>0</v>
      </c>
      <c r="H17" s="679">
        <f t="shared" si="1"/>
        <v>0</v>
      </c>
      <c r="I17" s="677"/>
      <c r="J17" s="677"/>
      <c r="K17" s="677"/>
      <c r="L17" s="677"/>
      <c r="M17" s="677"/>
      <c r="N17" s="677"/>
      <c r="O17" s="677"/>
      <c r="P17" s="677"/>
      <c r="Q17" s="677"/>
      <c r="R17" s="677"/>
      <c r="S17" s="678">
        <f t="shared" si="2"/>
        <v>0</v>
      </c>
      <c r="T17" s="678">
        <f t="shared" si="3"/>
        <v>0</v>
      </c>
      <c r="U17" s="678">
        <f t="shared" si="4"/>
        <v>0</v>
      </c>
      <c r="V17" s="680">
        <f t="shared" si="5"/>
        <v>0</v>
      </c>
      <c r="W17" s="677"/>
      <c r="X17" s="677"/>
      <c r="Y17" s="677"/>
      <c r="Z17" s="677"/>
      <c r="AA17" s="677"/>
      <c r="AB17" s="677"/>
      <c r="AC17" s="680">
        <f t="shared" si="0"/>
        <v>0</v>
      </c>
      <c r="AD17" s="639"/>
    </row>
    <row r="18" spans="2:30" ht="18" customHeight="1" thickBot="1" x14ac:dyDescent="0.25">
      <c r="B18" s="684">
        <v>10</v>
      </c>
      <c r="C18" s="685"/>
      <c r="D18" s="686"/>
      <c r="E18" s="686"/>
      <c r="F18" s="686"/>
      <c r="G18" s="687">
        <f t="shared" si="6"/>
        <v>0</v>
      </c>
      <c r="H18" s="688">
        <f t="shared" si="1"/>
        <v>0</v>
      </c>
      <c r="I18" s="686"/>
      <c r="J18" s="686"/>
      <c r="K18" s="686"/>
      <c r="L18" s="686"/>
      <c r="M18" s="686"/>
      <c r="N18" s="686"/>
      <c r="O18" s="686"/>
      <c r="P18" s="686"/>
      <c r="Q18" s="686"/>
      <c r="R18" s="686"/>
      <c r="S18" s="689">
        <f t="shared" si="2"/>
        <v>0</v>
      </c>
      <c r="T18" s="689">
        <f t="shared" si="3"/>
        <v>0</v>
      </c>
      <c r="U18" s="689">
        <f t="shared" si="4"/>
        <v>0</v>
      </c>
      <c r="V18" s="690">
        <f t="shared" si="5"/>
        <v>0</v>
      </c>
      <c r="W18" s="686"/>
      <c r="X18" s="686"/>
      <c r="Y18" s="686"/>
      <c r="Z18" s="686"/>
      <c r="AA18" s="686"/>
      <c r="AB18" s="686"/>
      <c r="AC18" s="691">
        <f t="shared" si="0"/>
        <v>0</v>
      </c>
      <c r="AD18" s="639"/>
    </row>
    <row r="19" spans="2:30" ht="18" customHeight="1" x14ac:dyDescent="0.2">
      <c r="B19" s="692">
        <v>11</v>
      </c>
      <c r="C19" s="693"/>
      <c r="D19" s="694"/>
      <c r="E19" s="694"/>
      <c r="F19" s="694"/>
      <c r="G19" s="695">
        <f t="shared" si="6"/>
        <v>0</v>
      </c>
      <c r="H19" s="696">
        <f t="shared" si="1"/>
        <v>0</v>
      </c>
      <c r="I19" s="694"/>
      <c r="J19" s="694"/>
      <c r="K19" s="694"/>
      <c r="L19" s="694"/>
      <c r="M19" s="694"/>
      <c r="N19" s="694"/>
      <c r="O19" s="694"/>
      <c r="P19" s="694"/>
      <c r="Q19" s="694"/>
      <c r="R19" s="694"/>
      <c r="S19" s="672">
        <f t="shared" si="2"/>
        <v>0</v>
      </c>
      <c r="T19" s="672">
        <f t="shared" si="3"/>
        <v>0</v>
      </c>
      <c r="U19" s="672">
        <f t="shared" si="4"/>
        <v>0</v>
      </c>
      <c r="V19" s="673">
        <f t="shared" si="5"/>
        <v>0</v>
      </c>
      <c r="W19" s="694"/>
      <c r="X19" s="694"/>
      <c r="Y19" s="694"/>
      <c r="Z19" s="694"/>
      <c r="AA19" s="694"/>
      <c r="AB19" s="694"/>
      <c r="AC19" s="674">
        <f t="shared" si="0"/>
        <v>0</v>
      </c>
      <c r="AD19" s="639"/>
    </row>
    <row r="20" spans="2:30" ht="18" customHeight="1" x14ac:dyDescent="0.2">
      <c r="B20" s="697">
        <v>12</v>
      </c>
      <c r="C20" s="698"/>
      <c r="D20" s="683"/>
      <c r="E20" s="683"/>
      <c r="F20" s="683"/>
      <c r="G20" s="678">
        <f t="shared" si="6"/>
        <v>0</v>
      </c>
      <c r="H20" s="679">
        <f t="shared" si="1"/>
        <v>0</v>
      </c>
      <c r="I20" s="683"/>
      <c r="J20" s="683"/>
      <c r="K20" s="683"/>
      <c r="L20" s="683"/>
      <c r="M20" s="683"/>
      <c r="N20" s="683"/>
      <c r="O20" s="683"/>
      <c r="P20" s="683"/>
      <c r="Q20" s="683"/>
      <c r="R20" s="683"/>
      <c r="S20" s="678">
        <f t="shared" si="2"/>
        <v>0</v>
      </c>
      <c r="T20" s="678">
        <f t="shared" si="3"/>
        <v>0</v>
      </c>
      <c r="U20" s="678">
        <f t="shared" si="4"/>
        <v>0</v>
      </c>
      <c r="V20" s="680">
        <f t="shared" si="5"/>
        <v>0</v>
      </c>
      <c r="W20" s="683"/>
      <c r="X20" s="683"/>
      <c r="Y20" s="683"/>
      <c r="Z20" s="683"/>
      <c r="AA20" s="683"/>
      <c r="AB20" s="683"/>
      <c r="AC20" s="680">
        <f t="shared" si="0"/>
        <v>0</v>
      </c>
      <c r="AD20" s="639"/>
    </row>
    <row r="21" spans="2:30" ht="18" customHeight="1" x14ac:dyDescent="0.2">
      <c r="B21" s="697">
        <v>13</v>
      </c>
      <c r="C21" s="698"/>
      <c r="D21" s="683"/>
      <c r="E21" s="683"/>
      <c r="F21" s="683"/>
      <c r="G21" s="678">
        <f t="shared" si="6"/>
        <v>0</v>
      </c>
      <c r="H21" s="679">
        <f t="shared" si="1"/>
        <v>0</v>
      </c>
      <c r="I21" s="683"/>
      <c r="J21" s="683"/>
      <c r="K21" s="683"/>
      <c r="L21" s="683"/>
      <c r="M21" s="683"/>
      <c r="N21" s="683"/>
      <c r="O21" s="683"/>
      <c r="P21" s="683"/>
      <c r="Q21" s="683"/>
      <c r="R21" s="683"/>
      <c r="S21" s="678">
        <f t="shared" si="2"/>
        <v>0</v>
      </c>
      <c r="T21" s="678">
        <f t="shared" si="3"/>
        <v>0</v>
      </c>
      <c r="U21" s="678">
        <f t="shared" si="4"/>
        <v>0</v>
      </c>
      <c r="V21" s="680">
        <f t="shared" si="5"/>
        <v>0</v>
      </c>
      <c r="W21" s="683"/>
      <c r="X21" s="683"/>
      <c r="Y21" s="683"/>
      <c r="Z21" s="683"/>
      <c r="AA21" s="683"/>
      <c r="AB21" s="683"/>
      <c r="AC21" s="680">
        <f t="shared" si="0"/>
        <v>0</v>
      </c>
      <c r="AD21" s="639"/>
    </row>
    <row r="22" spans="2:30" ht="18" customHeight="1" x14ac:dyDescent="0.2">
      <c r="B22" s="697">
        <v>14</v>
      </c>
      <c r="C22" s="698"/>
      <c r="D22" s="683"/>
      <c r="E22" s="683"/>
      <c r="F22" s="683"/>
      <c r="G22" s="678">
        <f t="shared" si="6"/>
        <v>0</v>
      </c>
      <c r="H22" s="679">
        <f t="shared" si="1"/>
        <v>0</v>
      </c>
      <c r="I22" s="683"/>
      <c r="J22" s="683"/>
      <c r="K22" s="683"/>
      <c r="L22" s="683"/>
      <c r="M22" s="683"/>
      <c r="N22" s="683"/>
      <c r="O22" s="683"/>
      <c r="P22" s="683"/>
      <c r="Q22" s="683"/>
      <c r="R22" s="683"/>
      <c r="S22" s="678">
        <f t="shared" si="2"/>
        <v>0</v>
      </c>
      <c r="T22" s="678">
        <f t="shared" si="3"/>
        <v>0</v>
      </c>
      <c r="U22" s="678">
        <f t="shared" si="4"/>
        <v>0</v>
      </c>
      <c r="V22" s="680">
        <f t="shared" si="5"/>
        <v>0</v>
      </c>
      <c r="W22" s="683"/>
      <c r="X22" s="683"/>
      <c r="Y22" s="683"/>
      <c r="Z22" s="683"/>
      <c r="AA22" s="683"/>
      <c r="AB22" s="683"/>
      <c r="AC22" s="680">
        <f t="shared" si="0"/>
        <v>0</v>
      </c>
      <c r="AD22" s="639"/>
    </row>
    <row r="23" spans="2:30" ht="18" customHeight="1" x14ac:dyDescent="0.2">
      <c r="B23" s="697">
        <v>15</v>
      </c>
      <c r="C23" s="698"/>
      <c r="D23" s="683"/>
      <c r="E23" s="683"/>
      <c r="F23" s="683"/>
      <c r="G23" s="678">
        <f t="shared" si="6"/>
        <v>0</v>
      </c>
      <c r="H23" s="679">
        <f t="shared" si="1"/>
        <v>0</v>
      </c>
      <c r="I23" s="683"/>
      <c r="J23" s="683"/>
      <c r="K23" s="683"/>
      <c r="L23" s="683"/>
      <c r="M23" s="683"/>
      <c r="N23" s="683"/>
      <c r="O23" s="683"/>
      <c r="P23" s="683"/>
      <c r="Q23" s="683"/>
      <c r="R23" s="683"/>
      <c r="S23" s="678">
        <f t="shared" si="2"/>
        <v>0</v>
      </c>
      <c r="T23" s="678">
        <f t="shared" si="3"/>
        <v>0</v>
      </c>
      <c r="U23" s="678">
        <f t="shared" si="4"/>
        <v>0</v>
      </c>
      <c r="V23" s="680">
        <f t="shared" si="5"/>
        <v>0</v>
      </c>
      <c r="W23" s="683"/>
      <c r="X23" s="683"/>
      <c r="Y23" s="683"/>
      <c r="Z23" s="683"/>
      <c r="AA23" s="683"/>
      <c r="AB23" s="683"/>
      <c r="AC23" s="680">
        <f t="shared" si="0"/>
        <v>0</v>
      </c>
      <c r="AD23" s="639"/>
    </row>
    <row r="24" spans="2:30" ht="18" customHeight="1" x14ac:dyDescent="0.2">
      <c r="B24" s="697">
        <v>16</v>
      </c>
      <c r="C24" s="698"/>
      <c r="D24" s="683"/>
      <c r="E24" s="683"/>
      <c r="F24" s="683"/>
      <c r="G24" s="678">
        <f t="shared" si="6"/>
        <v>0</v>
      </c>
      <c r="H24" s="679">
        <f t="shared" si="1"/>
        <v>0</v>
      </c>
      <c r="I24" s="683"/>
      <c r="J24" s="683"/>
      <c r="K24" s="683"/>
      <c r="L24" s="683"/>
      <c r="M24" s="683"/>
      <c r="N24" s="683"/>
      <c r="O24" s="683"/>
      <c r="P24" s="683"/>
      <c r="Q24" s="683"/>
      <c r="R24" s="683"/>
      <c r="S24" s="678">
        <f t="shared" si="2"/>
        <v>0</v>
      </c>
      <c r="T24" s="678">
        <f t="shared" si="3"/>
        <v>0</v>
      </c>
      <c r="U24" s="678">
        <f t="shared" si="4"/>
        <v>0</v>
      </c>
      <c r="V24" s="680">
        <f t="shared" si="5"/>
        <v>0</v>
      </c>
      <c r="W24" s="683"/>
      <c r="X24" s="683"/>
      <c r="Y24" s="683"/>
      <c r="Z24" s="683"/>
      <c r="AA24" s="683"/>
      <c r="AB24" s="683"/>
      <c r="AC24" s="680">
        <f t="shared" si="0"/>
        <v>0</v>
      </c>
      <c r="AD24" s="639"/>
    </row>
    <row r="25" spans="2:30" ht="18" customHeight="1" x14ac:dyDescent="0.2">
      <c r="B25" s="697">
        <v>17</v>
      </c>
      <c r="C25" s="698"/>
      <c r="D25" s="683"/>
      <c r="E25" s="683"/>
      <c r="F25" s="683"/>
      <c r="G25" s="678">
        <f t="shared" si="6"/>
        <v>0</v>
      </c>
      <c r="H25" s="679">
        <f t="shared" si="1"/>
        <v>0</v>
      </c>
      <c r="I25" s="683"/>
      <c r="J25" s="683"/>
      <c r="K25" s="683"/>
      <c r="L25" s="683"/>
      <c r="M25" s="683"/>
      <c r="N25" s="683"/>
      <c r="O25" s="683"/>
      <c r="P25" s="683"/>
      <c r="Q25" s="683"/>
      <c r="R25" s="683"/>
      <c r="S25" s="678">
        <f t="shared" si="2"/>
        <v>0</v>
      </c>
      <c r="T25" s="678">
        <f t="shared" si="3"/>
        <v>0</v>
      </c>
      <c r="U25" s="678">
        <f t="shared" si="4"/>
        <v>0</v>
      </c>
      <c r="V25" s="680">
        <f t="shared" si="5"/>
        <v>0</v>
      </c>
      <c r="W25" s="683"/>
      <c r="X25" s="683"/>
      <c r="Y25" s="683"/>
      <c r="Z25" s="683"/>
      <c r="AA25" s="683"/>
      <c r="AB25" s="683"/>
      <c r="AC25" s="680">
        <f t="shared" si="0"/>
        <v>0</v>
      </c>
      <c r="AD25" s="639"/>
    </row>
    <row r="26" spans="2:30" ht="18" customHeight="1" x14ac:dyDescent="0.2">
      <c r="B26" s="697">
        <v>18</v>
      </c>
      <c r="C26" s="698"/>
      <c r="D26" s="683"/>
      <c r="E26" s="683"/>
      <c r="F26" s="683"/>
      <c r="G26" s="678">
        <f t="shared" si="6"/>
        <v>0</v>
      </c>
      <c r="H26" s="679">
        <f t="shared" si="1"/>
        <v>0</v>
      </c>
      <c r="I26" s="683"/>
      <c r="J26" s="683"/>
      <c r="K26" s="683"/>
      <c r="L26" s="683"/>
      <c r="M26" s="683"/>
      <c r="N26" s="683"/>
      <c r="O26" s="683"/>
      <c r="P26" s="683"/>
      <c r="Q26" s="683"/>
      <c r="R26" s="683"/>
      <c r="S26" s="678">
        <f t="shared" si="2"/>
        <v>0</v>
      </c>
      <c r="T26" s="678">
        <f t="shared" si="3"/>
        <v>0</v>
      </c>
      <c r="U26" s="678">
        <f t="shared" si="4"/>
        <v>0</v>
      </c>
      <c r="V26" s="680">
        <f t="shared" si="5"/>
        <v>0</v>
      </c>
      <c r="W26" s="683"/>
      <c r="X26" s="683"/>
      <c r="Y26" s="683"/>
      <c r="Z26" s="683"/>
      <c r="AA26" s="683"/>
      <c r="AB26" s="683"/>
      <c r="AC26" s="680">
        <f t="shared" si="0"/>
        <v>0</v>
      </c>
      <c r="AD26" s="639"/>
    </row>
    <row r="27" spans="2:30" ht="18" customHeight="1" x14ac:dyDescent="0.2">
      <c r="B27" s="697">
        <v>19</v>
      </c>
      <c r="C27" s="698"/>
      <c r="D27" s="683"/>
      <c r="E27" s="683"/>
      <c r="F27" s="683"/>
      <c r="G27" s="678">
        <f t="shared" si="6"/>
        <v>0</v>
      </c>
      <c r="H27" s="679">
        <f t="shared" si="1"/>
        <v>0</v>
      </c>
      <c r="I27" s="683"/>
      <c r="J27" s="683"/>
      <c r="K27" s="683"/>
      <c r="L27" s="683"/>
      <c r="M27" s="683"/>
      <c r="N27" s="683"/>
      <c r="O27" s="683"/>
      <c r="P27" s="683"/>
      <c r="Q27" s="683"/>
      <c r="R27" s="683"/>
      <c r="S27" s="678">
        <f t="shared" si="2"/>
        <v>0</v>
      </c>
      <c r="T27" s="678">
        <f t="shared" si="3"/>
        <v>0</v>
      </c>
      <c r="U27" s="678">
        <f t="shared" si="4"/>
        <v>0</v>
      </c>
      <c r="V27" s="680">
        <f t="shared" si="5"/>
        <v>0</v>
      </c>
      <c r="W27" s="683"/>
      <c r="X27" s="683"/>
      <c r="Y27" s="683"/>
      <c r="Z27" s="683"/>
      <c r="AA27" s="683"/>
      <c r="AB27" s="683"/>
      <c r="AC27" s="680">
        <f t="shared" si="0"/>
        <v>0</v>
      </c>
      <c r="AD27" s="639"/>
    </row>
    <row r="28" spans="2:30" ht="18" customHeight="1" thickBot="1" x14ac:dyDescent="0.25">
      <c r="B28" s="699">
        <v>20</v>
      </c>
      <c r="C28" s="700"/>
      <c r="D28" s="677"/>
      <c r="E28" s="677"/>
      <c r="F28" s="677"/>
      <c r="G28" s="701">
        <f t="shared" si="6"/>
        <v>0</v>
      </c>
      <c r="H28" s="702">
        <f t="shared" si="1"/>
        <v>0</v>
      </c>
      <c r="I28" s="677"/>
      <c r="J28" s="677"/>
      <c r="K28" s="677"/>
      <c r="L28" s="677"/>
      <c r="M28" s="677"/>
      <c r="N28" s="677"/>
      <c r="O28" s="677"/>
      <c r="P28" s="677"/>
      <c r="Q28" s="677"/>
      <c r="R28" s="677"/>
      <c r="S28" s="689">
        <f t="shared" si="2"/>
        <v>0</v>
      </c>
      <c r="T28" s="689">
        <f t="shared" si="3"/>
        <v>0</v>
      </c>
      <c r="U28" s="689">
        <f t="shared" si="4"/>
        <v>0</v>
      </c>
      <c r="V28" s="690">
        <f t="shared" si="5"/>
        <v>0</v>
      </c>
      <c r="W28" s="677"/>
      <c r="X28" s="677"/>
      <c r="Y28" s="677"/>
      <c r="Z28" s="677"/>
      <c r="AA28" s="677"/>
      <c r="AB28" s="677"/>
      <c r="AC28" s="691">
        <f t="shared" si="0"/>
        <v>0</v>
      </c>
      <c r="AD28" s="639"/>
    </row>
    <row r="29" spans="2:30" ht="18" customHeight="1" x14ac:dyDescent="0.2">
      <c r="B29" s="703">
        <v>21</v>
      </c>
      <c r="C29" s="704"/>
      <c r="D29" s="705"/>
      <c r="E29" s="705"/>
      <c r="F29" s="705"/>
      <c r="G29" s="706">
        <f t="shared" si="6"/>
        <v>0</v>
      </c>
      <c r="H29" s="707">
        <f t="shared" si="1"/>
        <v>0</v>
      </c>
      <c r="I29" s="705"/>
      <c r="J29" s="705"/>
      <c r="K29" s="705"/>
      <c r="L29" s="705"/>
      <c r="M29" s="705"/>
      <c r="N29" s="705"/>
      <c r="O29" s="705"/>
      <c r="P29" s="708"/>
      <c r="Q29" s="708"/>
      <c r="R29" s="708"/>
      <c r="S29" s="672">
        <f t="shared" si="2"/>
        <v>0</v>
      </c>
      <c r="T29" s="672">
        <f t="shared" si="3"/>
        <v>0</v>
      </c>
      <c r="U29" s="672">
        <f t="shared" si="4"/>
        <v>0</v>
      </c>
      <c r="V29" s="673">
        <f t="shared" si="5"/>
        <v>0</v>
      </c>
      <c r="W29" s="705"/>
      <c r="X29" s="705"/>
      <c r="Y29" s="705"/>
      <c r="Z29" s="705"/>
      <c r="AA29" s="705"/>
      <c r="AB29" s="705"/>
      <c r="AC29" s="674">
        <f t="shared" si="0"/>
        <v>0</v>
      </c>
      <c r="AD29" s="639"/>
    </row>
    <row r="30" spans="2:30" ht="18" customHeight="1" x14ac:dyDescent="0.2">
      <c r="B30" s="697">
        <v>22</v>
      </c>
      <c r="C30" s="698"/>
      <c r="D30" s="683"/>
      <c r="E30" s="683"/>
      <c r="F30" s="683"/>
      <c r="G30" s="678">
        <f t="shared" si="6"/>
        <v>0</v>
      </c>
      <c r="H30" s="679">
        <f t="shared" si="1"/>
        <v>0</v>
      </c>
      <c r="I30" s="683"/>
      <c r="J30" s="683"/>
      <c r="K30" s="683"/>
      <c r="L30" s="683"/>
      <c r="M30" s="683"/>
      <c r="N30" s="683"/>
      <c r="O30" s="683"/>
      <c r="P30" s="683"/>
      <c r="Q30" s="683"/>
      <c r="R30" s="683"/>
      <c r="S30" s="678">
        <f t="shared" si="2"/>
        <v>0</v>
      </c>
      <c r="T30" s="678">
        <f t="shared" si="3"/>
        <v>0</v>
      </c>
      <c r="U30" s="678">
        <f>SUM(O30,R30)</f>
        <v>0</v>
      </c>
      <c r="V30" s="680">
        <f t="shared" si="5"/>
        <v>0</v>
      </c>
      <c r="W30" s="683"/>
      <c r="X30" s="683"/>
      <c r="Y30" s="683"/>
      <c r="Z30" s="683"/>
      <c r="AA30" s="683"/>
      <c r="AB30" s="683"/>
      <c r="AC30" s="680">
        <f t="shared" si="0"/>
        <v>0</v>
      </c>
      <c r="AD30" s="639"/>
    </row>
    <row r="31" spans="2:30" ht="18" customHeight="1" x14ac:dyDescent="0.2">
      <c r="B31" s="697">
        <v>23</v>
      </c>
      <c r="C31" s="698"/>
      <c r="D31" s="683"/>
      <c r="E31" s="683"/>
      <c r="F31" s="683"/>
      <c r="G31" s="678">
        <f t="shared" si="6"/>
        <v>0</v>
      </c>
      <c r="H31" s="679">
        <f t="shared" si="1"/>
        <v>0</v>
      </c>
      <c r="I31" s="683"/>
      <c r="J31" s="683"/>
      <c r="K31" s="683"/>
      <c r="L31" s="683"/>
      <c r="M31" s="683"/>
      <c r="N31" s="683"/>
      <c r="O31" s="683"/>
      <c r="P31" s="683"/>
      <c r="Q31" s="683"/>
      <c r="R31" s="683"/>
      <c r="S31" s="678">
        <f t="shared" si="2"/>
        <v>0</v>
      </c>
      <c r="T31" s="678">
        <f t="shared" si="3"/>
        <v>0</v>
      </c>
      <c r="U31" s="678">
        <f t="shared" si="4"/>
        <v>0</v>
      </c>
      <c r="V31" s="680">
        <f>SUM(G31:H31,S31:U31)</f>
        <v>0</v>
      </c>
      <c r="W31" s="683"/>
      <c r="X31" s="683"/>
      <c r="Y31" s="683"/>
      <c r="Z31" s="683"/>
      <c r="AA31" s="683"/>
      <c r="AB31" s="683"/>
      <c r="AC31" s="680">
        <f t="shared" si="0"/>
        <v>0</v>
      </c>
      <c r="AD31" s="639"/>
    </row>
    <row r="32" spans="2:30" ht="18" customHeight="1" x14ac:dyDescent="0.2">
      <c r="B32" s="697">
        <v>24</v>
      </c>
      <c r="C32" s="698"/>
      <c r="D32" s="683"/>
      <c r="E32" s="683"/>
      <c r="F32" s="683"/>
      <c r="G32" s="678">
        <f t="shared" si="6"/>
        <v>0</v>
      </c>
      <c r="H32" s="679">
        <f t="shared" si="1"/>
        <v>0</v>
      </c>
      <c r="I32" s="683"/>
      <c r="J32" s="683"/>
      <c r="K32" s="683"/>
      <c r="L32" s="683"/>
      <c r="M32" s="683"/>
      <c r="N32" s="683"/>
      <c r="O32" s="683"/>
      <c r="P32" s="683"/>
      <c r="Q32" s="683"/>
      <c r="R32" s="683"/>
      <c r="S32" s="678">
        <f t="shared" si="2"/>
        <v>0</v>
      </c>
      <c r="T32" s="678">
        <f t="shared" si="3"/>
        <v>0</v>
      </c>
      <c r="U32" s="678">
        <f t="shared" si="4"/>
        <v>0</v>
      </c>
      <c r="V32" s="680">
        <f t="shared" si="5"/>
        <v>0</v>
      </c>
      <c r="W32" s="683"/>
      <c r="X32" s="683"/>
      <c r="Y32" s="683"/>
      <c r="Z32" s="683"/>
      <c r="AA32" s="683"/>
      <c r="AB32" s="683"/>
      <c r="AC32" s="680">
        <f t="shared" si="0"/>
        <v>0</v>
      </c>
      <c r="AD32" s="639"/>
    </row>
    <row r="33" spans="2:30" ht="18" customHeight="1" x14ac:dyDescent="0.2">
      <c r="B33" s="697">
        <v>25</v>
      </c>
      <c r="C33" s="698"/>
      <c r="D33" s="683"/>
      <c r="E33" s="683"/>
      <c r="F33" s="683"/>
      <c r="G33" s="678">
        <f t="shared" si="6"/>
        <v>0</v>
      </c>
      <c r="H33" s="679">
        <f t="shared" si="1"/>
        <v>0</v>
      </c>
      <c r="I33" s="683"/>
      <c r="J33" s="683"/>
      <c r="K33" s="683"/>
      <c r="L33" s="683"/>
      <c r="M33" s="683"/>
      <c r="N33" s="683"/>
      <c r="O33" s="683"/>
      <c r="P33" s="683"/>
      <c r="Q33" s="683"/>
      <c r="R33" s="683"/>
      <c r="S33" s="678">
        <f t="shared" si="2"/>
        <v>0</v>
      </c>
      <c r="T33" s="678">
        <f t="shared" si="3"/>
        <v>0</v>
      </c>
      <c r="U33" s="678">
        <f t="shared" si="4"/>
        <v>0</v>
      </c>
      <c r="V33" s="680">
        <f t="shared" si="5"/>
        <v>0</v>
      </c>
      <c r="W33" s="683"/>
      <c r="X33" s="683"/>
      <c r="Y33" s="683"/>
      <c r="Z33" s="683"/>
      <c r="AA33" s="683"/>
      <c r="AB33" s="683"/>
      <c r="AC33" s="680">
        <f t="shared" si="0"/>
        <v>0</v>
      </c>
      <c r="AD33" s="639"/>
    </row>
    <row r="34" spans="2:30" ht="18" customHeight="1" x14ac:dyDescent="0.2">
      <c r="B34" s="697">
        <v>26</v>
      </c>
      <c r="C34" s="698"/>
      <c r="D34" s="683"/>
      <c r="E34" s="683"/>
      <c r="F34" s="683"/>
      <c r="G34" s="678">
        <f t="shared" si="6"/>
        <v>0</v>
      </c>
      <c r="H34" s="679">
        <f t="shared" si="1"/>
        <v>0</v>
      </c>
      <c r="I34" s="683"/>
      <c r="J34" s="683"/>
      <c r="K34" s="683"/>
      <c r="L34" s="683"/>
      <c r="M34" s="683"/>
      <c r="N34" s="683"/>
      <c r="O34" s="683"/>
      <c r="P34" s="683"/>
      <c r="Q34" s="683"/>
      <c r="R34" s="683"/>
      <c r="S34" s="678">
        <f t="shared" si="2"/>
        <v>0</v>
      </c>
      <c r="T34" s="678">
        <f t="shared" si="3"/>
        <v>0</v>
      </c>
      <c r="U34" s="678">
        <f t="shared" si="4"/>
        <v>0</v>
      </c>
      <c r="V34" s="680">
        <f t="shared" si="5"/>
        <v>0</v>
      </c>
      <c r="W34" s="683"/>
      <c r="X34" s="683"/>
      <c r="Y34" s="683"/>
      <c r="Z34" s="683"/>
      <c r="AA34" s="683"/>
      <c r="AB34" s="683"/>
      <c r="AC34" s="680">
        <f t="shared" si="0"/>
        <v>0</v>
      </c>
      <c r="AD34" s="639"/>
    </row>
    <row r="35" spans="2:30" ht="18" customHeight="1" x14ac:dyDescent="0.2">
      <c r="B35" s="697">
        <v>27</v>
      </c>
      <c r="C35" s="698"/>
      <c r="D35" s="683"/>
      <c r="E35" s="683"/>
      <c r="F35" s="683"/>
      <c r="G35" s="678">
        <f t="shared" si="6"/>
        <v>0</v>
      </c>
      <c r="H35" s="679">
        <f t="shared" si="1"/>
        <v>0</v>
      </c>
      <c r="I35" s="683"/>
      <c r="J35" s="683"/>
      <c r="K35" s="683"/>
      <c r="L35" s="683"/>
      <c r="M35" s="683"/>
      <c r="N35" s="683"/>
      <c r="O35" s="683"/>
      <c r="P35" s="683"/>
      <c r="Q35" s="683"/>
      <c r="R35" s="683"/>
      <c r="S35" s="678">
        <f t="shared" si="2"/>
        <v>0</v>
      </c>
      <c r="T35" s="678">
        <f t="shared" si="3"/>
        <v>0</v>
      </c>
      <c r="U35" s="678">
        <f t="shared" si="4"/>
        <v>0</v>
      </c>
      <c r="V35" s="680">
        <f t="shared" si="5"/>
        <v>0</v>
      </c>
      <c r="W35" s="683"/>
      <c r="X35" s="683"/>
      <c r="Y35" s="683"/>
      <c r="Z35" s="683"/>
      <c r="AA35" s="683"/>
      <c r="AB35" s="683"/>
      <c r="AC35" s="680">
        <f t="shared" si="0"/>
        <v>0</v>
      </c>
      <c r="AD35" s="639"/>
    </row>
    <row r="36" spans="2:30" ht="18" customHeight="1" x14ac:dyDescent="0.2">
      <c r="B36" s="699">
        <v>28</v>
      </c>
      <c r="C36" s="700"/>
      <c r="D36" s="677"/>
      <c r="E36" s="677"/>
      <c r="F36" s="677"/>
      <c r="G36" s="678">
        <f t="shared" si="6"/>
        <v>0</v>
      </c>
      <c r="H36" s="679">
        <f t="shared" si="1"/>
        <v>0</v>
      </c>
      <c r="I36" s="677"/>
      <c r="J36" s="677"/>
      <c r="K36" s="677"/>
      <c r="L36" s="677"/>
      <c r="M36" s="677"/>
      <c r="N36" s="677"/>
      <c r="O36" s="677"/>
      <c r="P36" s="677"/>
      <c r="Q36" s="677"/>
      <c r="R36" s="677"/>
      <c r="S36" s="678">
        <f t="shared" si="2"/>
        <v>0</v>
      </c>
      <c r="T36" s="678">
        <f t="shared" si="3"/>
        <v>0</v>
      </c>
      <c r="U36" s="678">
        <f t="shared" si="4"/>
        <v>0</v>
      </c>
      <c r="V36" s="680">
        <f t="shared" si="5"/>
        <v>0</v>
      </c>
      <c r="W36" s="677"/>
      <c r="X36" s="677"/>
      <c r="Y36" s="677"/>
      <c r="Z36" s="677"/>
      <c r="AA36" s="677"/>
      <c r="AB36" s="677"/>
      <c r="AC36" s="680">
        <f t="shared" si="0"/>
        <v>0</v>
      </c>
      <c r="AD36" s="639"/>
    </row>
    <row r="37" spans="2:30" ht="18" customHeight="1" x14ac:dyDescent="0.2">
      <c r="B37" s="697">
        <v>29</v>
      </c>
      <c r="C37" s="698"/>
      <c r="D37" s="683"/>
      <c r="E37" s="683"/>
      <c r="F37" s="683"/>
      <c r="G37" s="678">
        <f t="shared" si="6"/>
        <v>0</v>
      </c>
      <c r="H37" s="679">
        <f t="shared" si="1"/>
        <v>0</v>
      </c>
      <c r="I37" s="683"/>
      <c r="J37" s="683"/>
      <c r="K37" s="683"/>
      <c r="L37" s="683"/>
      <c r="M37" s="683"/>
      <c r="N37" s="683"/>
      <c r="O37" s="683"/>
      <c r="P37" s="683"/>
      <c r="Q37" s="683"/>
      <c r="R37" s="683"/>
      <c r="S37" s="678">
        <f t="shared" si="2"/>
        <v>0</v>
      </c>
      <c r="T37" s="678">
        <f t="shared" si="3"/>
        <v>0</v>
      </c>
      <c r="U37" s="678">
        <f t="shared" si="4"/>
        <v>0</v>
      </c>
      <c r="V37" s="680">
        <f t="shared" si="5"/>
        <v>0</v>
      </c>
      <c r="W37" s="683"/>
      <c r="X37" s="683"/>
      <c r="Y37" s="683"/>
      <c r="Z37" s="683"/>
      <c r="AA37" s="683"/>
      <c r="AB37" s="683"/>
      <c r="AC37" s="680">
        <f t="shared" si="0"/>
        <v>0</v>
      </c>
      <c r="AD37" s="639"/>
    </row>
    <row r="38" spans="2:30" ht="18" customHeight="1" x14ac:dyDescent="0.2">
      <c r="B38" s="699">
        <v>30</v>
      </c>
      <c r="C38" s="700"/>
      <c r="D38" s="677"/>
      <c r="E38" s="677"/>
      <c r="F38" s="677"/>
      <c r="G38" s="678">
        <f t="shared" si="6"/>
        <v>0</v>
      </c>
      <c r="H38" s="679">
        <f t="shared" si="1"/>
        <v>0</v>
      </c>
      <c r="I38" s="677"/>
      <c r="J38" s="677"/>
      <c r="K38" s="677"/>
      <c r="L38" s="677"/>
      <c r="M38" s="677"/>
      <c r="N38" s="677"/>
      <c r="O38" s="677"/>
      <c r="P38" s="677"/>
      <c r="Q38" s="677"/>
      <c r="R38" s="677"/>
      <c r="S38" s="678">
        <f t="shared" si="2"/>
        <v>0</v>
      </c>
      <c r="T38" s="678">
        <f t="shared" si="3"/>
        <v>0</v>
      </c>
      <c r="U38" s="678">
        <f t="shared" si="4"/>
        <v>0</v>
      </c>
      <c r="V38" s="680">
        <f t="shared" si="5"/>
        <v>0</v>
      </c>
      <c r="W38" s="677"/>
      <c r="X38" s="677"/>
      <c r="Y38" s="677"/>
      <c r="Z38" s="677"/>
      <c r="AA38" s="677"/>
      <c r="AB38" s="677"/>
      <c r="AC38" s="680">
        <f t="shared" si="0"/>
        <v>0</v>
      </c>
      <c r="AD38" s="639"/>
    </row>
    <row r="39" spans="2:30" ht="18" customHeight="1" thickBot="1" x14ac:dyDescent="0.25">
      <c r="B39" s="699">
        <v>31</v>
      </c>
      <c r="C39" s="709"/>
      <c r="D39" s="710"/>
      <c r="E39" s="710"/>
      <c r="F39" s="710"/>
      <c r="G39" s="689">
        <f>SUM(C39,E39)</f>
        <v>0</v>
      </c>
      <c r="H39" s="689">
        <f t="shared" si="1"/>
        <v>0</v>
      </c>
      <c r="I39" s="710"/>
      <c r="J39" s="710"/>
      <c r="K39" s="710"/>
      <c r="L39" s="710"/>
      <c r="M39" s="710"/>
      <c r="N39" s="710"/>
      <c r="O39" s="710"/>
      <c r="P39" s="710"/>
      <c r="Q39" s="710"/>
      <c r="R39" s="710"/>
      <c r="S39" s="689">
        <f>SUM(I39,K39,M39,P39)</f>
        <v>0</v>
      </c>
      <c r="T39" s="689">
        <f t="shared" si="3"/>
        <v>0</v>
      </c>
      <c r="U39" s="689">
        <f t="shared" si="4"/>
        <v>0</v>
      </c>
      <c r="V39" s="711">
        <f t="shared" si="5"/>
        <v>0</v>
      </c>
      <c r="W39" s="710"/>
      <c r="X39" s="710"/>
      <c r="Y39" s="710"/>
      <c r="Z39" s="710"/>
      <c r="AA39" s="710"/>
      <c r="AB39" s="710"/>
      <c r="AC39" s="712">
        <f t="shared" si="0"/>
        <v>0</v>
      </c>
      <c r="AD39" s="639"/>
    </row>
    <row r="40" spans="2:30" ht="18" customHeight="1" thickBot="1" x14ac:dyDescent="0.25">
      <c r="B40" s="713" t="s">
        <v>687</v>
      </c>
      <c r="C40" s="714">
        <f>ROUNDDOWN(SUM(C9:C39),0)</f>
        <v>0</v>
      </c>
      <c r="D40" s="715">
        <f>ROUNDDOWN(SUM(D9:D39),0)</f>
        <v>0</v>
      </c>
      <c r="E40" s="715">
        <f t="shared" ref="E40:F40" si="7">ROUNDDOWN(SUM(E9:E39),0)</f>
        <v>0</v>
      </c>
      <c r="F40" s="715">
        <f t="shared" si="7"/>
        <v>0</v>
      </c>
      <c r="G40" s="715">
        <f>ROUNDDOWN(SUM(G9:G39),0)</f>
        <v>0</v>
      </c>
      <c r="H40" s="715">
        <f t="shared" ref="H40" si="8">ROUNDDOWN(SUM(H9:H39),0)</f>
        <v>0</v>
      </c>
      <c r="I40" s="715">
        <f t="shared" ref="I40" si="9">ROUNDDOWN(SUM(I9:I39),0)</f>
        <v>0</v>
      </c>
      <c r="J40" s="715">
        <f t="shared" ref="J40" si="10">ROUNDDOWN(SUM(J9:J39),0)</f>
        <v>0</v>
      </c>
      <c r="K40" s="715">
        <f t="shared" ref="K40" si="11">ROUNDDOWN(SUM(K9:K39),0)</f>
        <v>0</v>
      </c>
      <c r="L40" s="715">
        <f t="shared" ref="L40" si="12">ROUNDDOWN(SUM(L9:L39),0)</f>
        <v>0</v>
      </c>
      <c r="M40" s="715">
        <f t="shared" ref="M40" si="13">ROUNDDOWN(SUM(M9:M39),0)</f>
        <v>0</v>
      </c>
      <c r="N40" s="715">
        <f t="shared" ref="N40" si="14">ROUNDDOWN(SUM(N9:N39),0)</f>
        <v>0</v>
      </c>
      <c r="O40" s="715">
        <f t="shared" ref="O40" si="15">ROUNDDOWN(SUM(O9:O39),0)</f>
        <v>0</v>
      </c>
      <c r="P40" s="715">
        <f t="shared" ref="P40" si="16">ROUNDDOWN(SUM(P9:P39),0)</f>
        <v>0</v>
      </c>
      <c r="Q40" s="715">
        <f t="shared" ref="Q40" si="17">ROUNDDOWN(SUM(Q9:Q39),0)</f>
        <v>0</v>
      </c>
      <c r="R40" s="715">
        <f t="shared" ref="R40" si="18">ROUNDDOWN(SUM(R9:R39),0)</f>
        <v>0</v>
      </c>
      <c r="S40" s="715">
        <f t="shared" ref="S40" si="19">ROUNDDOWN(SUM(S9:S39),0)</f>
        <v>0</v>
      </c>
      <c r="T40" s="715">
        <f t="shared" ref="T40" si="20">ROUNDDOWN(SUM(T9:T39),0)</f>
        <v>0</v>
      </c>
      <c r="U40" s="715">
        <f t="shared" ref="U40" si="21">ROUNDDOWN(SUM(U9:U39),0)</f>
        <v>0</v>
      </c>
      <c r="V40" s="716">
        <f t="shared" ref="V40" si="22">ROUNDDOWN(SUM(V9:V39),0)</f>
        <v>0</v>
      </c>
      <c r="W40" s="717">
        <f>ROUNDDOWN(SUM(W9:W39),0)</f>
        <v>0</v>
      </c>
      <c r="X40" s="715">
        <f>ROUNDDOWN(SUM(X9:X39),0)</f>
        <v>0</v>
      </c>
      <c r="Y40" s="715">
        <f t="shared" ref="Y40:AC40" si="23">ROUNDDOWN(SUM(Y9:Y39),0)</f>
        <v>0</v>
      </c>
      <c r="Z40" s="715">
        <f t="shared" si="23"/>
        <v>0</v>
      </c>
      <c r="AA40" s="715">
        <f t="shared" si="23"/>
        <v>0</v>
      </c>
      <c r="AB40" s="715">
        <f t="shared" si="23"/>
        <v>0</v>
      </c>
      <c r="AC40" s="716">
        <f t="shared" si="23"/>
        <v>0</v>
      </c>
      <c r="AD40" s="718"/>
    </row>
    <row r="41" spans="2:30" ht="14.5" customHeight="1" x14ac:dyDescent="0.2">
      <c r="B41" s="719" t="s">
        <v>261</v>
      </c>
      <c r="C41" s="719"/>
      <c r="D41" s="720"/>
      <c r="E41" s="720"/>
      <c r="F41" s="720"/>
      <c r="G41" s="720"/>
      <c r="H41" s="720"/>
      <c r="I41" s="720"/>
      <c r="J41" s="720"/>
      <c r="K41" s="720"/>
      <c r="L41" s="720"/>
      <c r="M41" s="720"/>
      <c r="N41" s="720"/>
      <c r="O41" s="720"/>
      <c r="P41" s="720"/>
      <c r="Q41" s="720"/>
      <c r="R41" s="720"/>
      <c r="S41" s="720"/>
      <c r="T41" s="720"/>
      <c r="U41" s="720"/>
      <c r="V41" s="720"/>
      <c r="W41" s="720"/>
      <c r="X41" s="720"/>
      <c r="Y41" s="720"/>
      <c r="Z41" s="720"/>
    </row>
    <row r="44" spans="2:30" ht="14.5" customHeight="1" x14ac:dyDescent="0.2">
      <c r="C44" s="634" t="s">
        <v>689</v>
      </c>
      <c r="F44" s="721">
        <f>SUM(C40:F40,I40:L40)</f>
        <v>0</v>
      </c>
    </row>
  </sheetData>
  <mergeCells count="10">
    <mergeCell ref="W2:Z2"/>
    <mergeCell ref="M7:O7"/>
    <mergeCell ref="C6:H6"/>
    <mergeCell ref="G7:H7"/>
    <mergeCell ref="I6:L6"/>
    <mergeCell ref="S7:U7"/>
    <mergeCell ref="M6:U6"/>
    <mergeCell ref="C5:V5"/>
    <mergeCell ref="W5:AC5"/>
    <mergeCell ref="X3:Y3"/>
  </mergeCells>
  <phoneticPr fontId="3"/>
  <printOptions horizontalCentered="1"/>
  <pageMargins left="0.51181102362204722" right="0.31496062992125984" top="0.55118110236220474" bottom="0.15748031496062992" header="0.31496062992125984" footer="0.31496062992125984"/>
  <pageSetup paperSize="9" scale="72" orientation="landscape" verticalDpi="1200" r:id="rId1"/>
  <headerFooter alignWithMargins="0"/>
  <colBreaks count="1" manualBreakCount="1">
    <brk id="29" max="41"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3" tint="0.79998168889431442"/>
  </sheetPr>
  <dimension ref="B1:AJ42"/>
  <sheetViews>
    <sheetView showZeros="0" tabSelected="1" view="pageBreakPreview" topLeftCell="A25" zoomScale="55" zoomScaleNormal="75" zoomScaleSheetLayoutView="55" workbookViewId="0">
      <selection activeCell="I17" sqref="I17"/>
    </sheetView>
  </sheetViews>
  <sheetFormatPr defaultColWidth="16.36328125" defaultRowHeight="13" x14ac:dyDescent="0.2"/>
  <cols>
    <col min="1" max="1" width="2" style="634" customWidth="1"/>
    <col min="2" max="2" width="6.36328125" style="634" customWidth="1"/>
    <col min="3" max="7" width="11.6328125" style="634" customWidth="1"/>
    <col min="8" max="9" width="16" style="634" bestFit="1" customWidth="1"/>
    <col min="10" max="10" width="11.6328125" style="634" customWidth="1"/>
    <col min="11" max="11" width="9.453125" style="634" bestFit="1" customWidth="1"/>
    <col min="12" max="12" width="9" style="634" customWidth="1"/>
    <col min="13" max="13" width="9.453125" style="634" bestFit="1" customWidth="1"/>
    <col min="14" max="14" width="11.6328125" style="634" customWidth="1"/>
    <col min="15" max="15" width="12" style="634" bestFit="1" customWidth="1"/>
    <col min="16" max="17" width="11.6328125" style="634" customWidth="1"/>
    <col min="18" max="18" width="14.6328125" style="634" customWidth="1"/>
    <col min="19" max="19" width="11.90625" style="634" customWidth="1"/>
    <col min="20" max="20" width="8.6328125" style="634" customWidth="1"/>
    <col min="21" max="21" width="10.08984375" style="634" customWidth="1"/>
    <col min="22" max="22" width="14" style="634" customWidth="1"/>
    <col min="23" max="23" width="13.453125" style="634" customWidth="1"/>
    <col min="24" max="24" width="8.08984375" style="634" customWidth="1"/>
    <col min="25" max="25" width="2.08984375" style="634" customWidth="1"/>
    <col min="26" max="26" width="2.453125" style="634" customWidth="1"/>
    <col min="27" max="27" width="16.36328125" style="634" customWidth="1"/>
    <col min="28" max="31" width="16.36328125" style="634"/>
    <col min="32" max="35" width="16.36328125" style="634" customWidth="1"/>
    <col min="36" max="42" width="16.36328125" style="634"/>
    <col min="43" max="43" width="9.08984375" style="634" customWidth="1"/>
    <col min="44" max="16384" width="16.36328125" style="634"/>
  </cols>
  <sheetData>
    <row r="1" spans="2:36" ht="13.5" thickBot="1" x14ac:dyDescent="0.25"/>
    <row r="2" spans="2:36" ht="19" x14ac:dyDescent="0.2">
      <c r="B2" s="635" t="s">
        <v>262</v>
      </c>
      <c r="T2" s="722"/>
      <c r="U2" s="723" t="s">
        <v>27</v>
      </c>
      <c r="V2" s="724">
        <f>様式第１号表紙!$M$28</f>
        <v>0</v>
      </c>
      <c r="W2" s="725"/>
      <c r="X2" s="726"/>
      <c r="AA2" s="635" t="s">
        <v>263</v>
      </c>
      <c r="AH2" s="723" t="s">
        <v>27</v>
      </c>
      <c r="AI2" s="724">
        <f>様式第１号表紙!$M$28</f>
        <v>0</v>
      </c>
      <c r="AJ2" s="727"/>
    </row>
    <row r="3" spans="2:36" ht="20.149999999999999" customHeight="1" thickBot="1" x14ac:dyDescent="0.25">
      <c r="T3" s="722"/>
      <c r="U3" s="1625"/>
      <c r="V3" s="1615" t="str">
        <f>様式第１号表紙!$C$12</f>
        <v>5</v>
      </c>
      <c r="W3" s="1629">
        <f>様式第１号表紙!$F$12</f>
        <v>2023</v>
      </c>
      <c r="X3" s="1630">
        <f>様式第１号表紙!$H$12</f>
        <v>0</v>
      </c>
      <c r="AH3" s="728"/>
      <c r="AI3" s="729" t="str">
        <f>様式第１号表紙!$C$12</f>
        <v>5</v>
      </c>
      <c r="AJ3" s="730">
        <f>様式第１号表紙!$H$12</f>
        <v>0</v>
      </c>
    </row>
    <row r="4" spans="2:36" ht="20.149999999999999" customHeight="1" thickBot="1" x14ac:dyDescent="0.25">
      <c r="X4" s="731" t="s">
        <v>121</v>
      </c>
    </row>
    <row r="5" spans="2:36" ht="20.149999999999999" customHeight="1" x14ac:dyDescent="0.2">
      <c r="B5" s="732"/>
      <c r="C5" s="2313" t="s">
        <v>264</v>
      </c>
      <c r="D5" s="2314"/>
      <c r="E5" s="2314"/>
      <c r="F5" s="2314"/>
      <c r="G5" s="2314"/>
      <c r="H5" s="2314"/>
      <c r="I5" s="2314"/>
      <c r="J5" s="2314"/>
      <c r="K5" s="2315"/>
      <c r="L5" s="2280" t="s">
        <v>365</v>
      </c>
      <c r="M5" s="2281"/>
      <c r="N5" s="2281"/>
      <c r="O5" s="2281"/>
      <c r="P5" s="2281"/>
      <c r="Q5" s="2282"/>
      <c r="R5" s="2277" t="s">
        <v>389</v>
      </c>
      <c r="S5" s="2307" t="s">
        <v>620</v>
      </c>
      <c r="T5" s="2301" t="s">
        <v>272</v>
      </c>
      <c r="U5" s="2304" t="s">
        <v>257</v>
      </c>
      <c r="V5" s="2295" t="s">
        <v>731</v>
      </c>
      <c r="W5" s="2295" t="s">
        <v>371</v>
      </c>
      <c r="X5" s="2298" t="s">
        <v>273</v>
      </c>
      <c r="Y5" s="639"/>
      <c r="AJ5" s="731"/>
    </row>
    <row r="6" spans="2:36" ht="20.149999999999999" customHeight="1" thickBot="1" x14ac:dyDescent="0.25">
      <c r="B6" s="639"/>
      <c r="C6" s="2323" t="s">
        <v>367</v>
      </c>
      <c r="D6" s="2321"/>
      <c r="E6" s="2321"/>
      <c r="F6" s="2321"/>
      <c r="G6" s="2321"/>
      <c r="H6" s="2320" t="s">
        <v>366</v>
      </c>
      <c r="I6" s="2321"/>
      <c r="J6" s="2322"/>
      <c r="K6" s="2310" t="s">
        <v>270</v>
      </c>
      <c r="L6" s="2286" t="s">
        <v>142</v>
      </c>
      <c r="M6" s="2289" t="s">
        <v>170</v>
      </c>
      <c r="N6" s="2271" t="s">
        <v>370</v>
      </c>
      <c r="O6" s="2289" t="s">
        <v>719</v>
      </c>
      <c r="P6" s="2274" t="s">
        <v>148</v>
      </c>
      <c r="Q6" s="2292" t="s">
        <v>171</v>
      </c>
      <c r="R6" s="2278"/>
      <c r="S6" s="2308"/>
      <c r="T6" s="2302"/>
      <c r="U6" s="2305"/>
      <c r="V6" s="2296"/>
      <c r="W6" s="2296"/>
      <c r="X6" s="2299"/>
      <c r="Y6" s="639"/>
      <c r="AJ6" s="731" t="s">
        <v>121</v>
      </c>
    </row>
    <row r="7" spans="2:36" ht="20.149999999999999" customHeight="1" x14ac:dyDescent="0.2">
      <c r="B7" s="639"/>
      <c r="C7" s="478" t="s">
        <v>267</v>
      </c>
      <c r="D7" s="2316" t="s">
        <v>138</v>
      </c>
      <c r="E7" s="2316" t="s">
        <v>139</v>
      </c>
      <c r="F7" s="479" t="s">
        <v>268</v>
      </c>
      <c r="G7" s="2318" t="s">
        <v>269</v>
      </c>
      <c r="H7" s="480" t="s">
        <v>271</v>
      </c>
      <c r="I7" s="481" t="s">
        <v>271</v>
      </c>
      <c r="J7" s="121" t="s">
        <v>269</v>
      </c>
      <c r="K7" s="2311"/>
      <c r="L7" s="2287"/>
      <c r="M7" s="2290"/>
      <c r="N7" s="2272"/>
      <c r="O7" s="2290"/>
      <c r="P7" s="2275"/>
      <c r="Q7" s="2293"/>
      <c r="R7" s="2278"/>
      <c r="S7" s="2308"/>
      <c r="T7" s="2302"/>
      <c r="U7" s="2305"/>
      <c r="V7" s="2296"/>
      <c r="W7" s="2296"/>
      <c r="X7" s="2299"/>
      <c r="Y7" s="639"/>
      <c r="AA7" s="732"/>
      <c r="AB7" s="2283" t="s">
        <v>265</v>
      </c>
      <c r="AC7" s="2284"/>
      <c r="AD7" s="2284"/>
      <c r="AE7" s="2284"/>
      <c r="AF7" s="2284"/>
      <c r="AG7" s="2284"/>
      <c r="AH7" s="2284"/>
      <c r="AI7" s="2285"/>
      <c r="AJ7" s="485" t="s">
        <v>266</v>
      </c>
    </row>
    <row r="8" spans="2:36" ht="20.149999999999999" customHeight="1" thickBot="1" x14ac:dyDescent="0.25">
      <c r="B8" s="639"/>
      <c r="C8" s="482" t="s">
        <v>275</v>
      </c>
      <c r="D8" s="2317"/>
      <c r="E8" s="2317"/>
      <c r="F8" s="464" t="s">
        <v>275</v>
      </c>
      <c r="G8" s="2319"/>
      <c r="H8" s="483" t="s">
        <v>368</v>
      </c>
      <c r="I8" s="484" t="s">
        <v>369</v>
      </c>
      <c r="J8" s="122" t="s">
        <v>91</v>
      </c>
      <c r="K8" s="2312"/>
      <c r="L8" s="2288"/>
      <c r="M8" s="2291"/>
      <c r="N8" s="2273"/>
      <c r="O8" s="2291"/>
      <c r="P8" s="2276"/>
      <c r="Q8" s="2294"/>
      <c r="R8" s="2279"/>
      <c r="S8" s="2309"/>
      <c r="T8" s="2303"/>
      <c r="U8" s="2306"/>
      <c r="V8" s="2297"/>
      <c r="W8" s="2297"/>
      <c r="X8" s="2300"/>
      <c r="Y8" s="639"/>
      <c r="AA8" s="639"/>
      <c r="AB8" s="486"/>
      <c r="AC8" s="487"/>
      <c r="AD8" s="487"/>
      <c r="AE8" s="487"/>
      <c r="AF8" s="487"/>
      <c r="AG8" s="487"/>
      <c r="AH8" s="487"/>
      <c r="AI8" s="487"/>
      <c r="AJ8" s="488" t="s">
        <v>274</v>
      </c>
    </row>
    <row r="9" spans="2:36" ht="27" customHeight="1" x14ac:dyDescent="0.2">
      <c r="B9" s="733">
        <v>1</v>
      </c>
      <c r="C9" s="734"/>
      <c r="D9" s="735"/>
      <c r="E9" s="735"/>
      <c r="F9" s="735"/>
      <c r="G9" s="690">
        <f>SUM(C9:F9)</f>
        <v>0</v>
      </c>
      <c r="H9" s="736"/>
      <c r="I9" s="737"/>
      <c r="J9" s="690">
        <f>SUM(H9:I9)</f>
        <v>0</v>
      </c>
      <c r="K9" s="738"/>
      <c r="L9" s="739"/>
      <c r="M9" s="740"/>
      <c r="N9" s="740"/>
      <c r="O9" s="740"/>
      <c r="P9" s="740"/>
      <c r="Q9" s="674">
        <f>SUM(L9:P9)</f>
        <v>0</v>
      </c>
      <c r="R9" s="741"/>
      <c r="S9" s="742"/>
      <c r="T9" s="743"/>
      <c r="U9" s="744">
        <f>SUM(G9,J9,K9,Q9:T9)</f>
        <v>0</v>
      </c>
      <c r="V9" s="745"/>
      <c r="W9" s="746"/>
      <c r="X9" s="747"/>
      <c r="Y9" s="639"/>
      <c r="AA9" s="733">
        <v>1</v>
      </c>
      <c r="AB9" s="748"/>
      <c r="AC9" s="749"/>
      <c r="AD9" s="750"/>
      <c r="AE9" s="750"/>
      <c r="AF9" s="751"/>
      <c r="AG9" s="751"/>
      <c r="AH9" s="751"/>
      <c r="AI9" s="751"/>
      <c r="AJ9" s="752">
        <f>SUM(AB9:AI9)</f>
        <v>0</v>
      </c>
    </row>
    <row r="10" spans="2:36" ht="27" customHeight="1" x14ac:dyDescent="0.2">
      <c r="B10" s="699">
        <v>2</v>
      </c>
      <c r="C10" s="700"/>
      <c r="D10" s="677"/>
      <c r="E10" s="677"/>
      <c r="F10" s="677"/>
      <c r="G10" s="680">
        <f t="shared" ref="G10:G39" si="0">SUM(C10:F10)</f>
        <v>0</v>
      </c>
      <c r="H10" s="753"/>
      <c r="I10" s="753"/>
      <c r="J10" s="680">
        <f t="shared" ref="J10:J39" si="1">SUM(H10:I10)</f>
        <v>0</v>
      </c>
      <c r="K10" s="754"/>
      <c r="L10" s="755"/>
      <c r="M10" s="754"/>
      <c r="N10" s="754"/>
      <c r="O10" s="754"/>
      <c r="P10" s="756"/>
      <c r="Q10" s="680">
        <f t="shared" ref="Q10:Q39" si="2">SUM(L10:P10)</f>
        <v>0</v>
      </c>
      <c r="R10" s="710"/>
      <c r="S10" s="709"/>
      <c r="T10" s="700"/>
      <c r="U10" s="757">
        <f>SUM(G10,J10,K10,Q10:T10)</f>
        <v>0</v>
      </c>
      <c r="V10" s="758"/>
      <c r="W10" s="759"/>
      <c r="X10" s="760"/>
      <c r="Y10" s="639"/>
      <c r="AA10" s="699">
        <v>2</v>
      </c>
      <c r="AB10" s="639"/>
      <c r="AC10" s="761"/>
      <c r="AD10" s="762"/>
      <c r="AE10" s="762"/>
      <c r="AF10" s="763"/>
      <c r="AG10" s="763"/>
      <c r="AH10" s="763"/>
      <c r="AI10" s="763"/>
      <c r="AJ10" s="764">
        <f t="shared" ref="AJ10:AJ39" si="3">SUM(AB10:AI10)</f>
        <v>0</v>
      </c>
    </row>
    <row r="11" spans="2:36" ht="27" customHeight="1" x14ac:dyDescent="0.2">
      <c r="B11" s="699">
        <v>3</v>
      </c>
      <c r="C11" s="700"/>
      <c r="D11" s="677"/>
      <c r="E11" s="677"/>
      <c r="F11" s="677"/>
      <c r="G11" s="680">
        <f t="shared" si="0"/>
        <v>0</v>
      </c>
      <c r="H11" s="753"/>
      <c r="I11" s="753"/>
      <c r="J11" s="680">
        <f t="shared" si="1"/>
        <v>0</v>
      </c>
      <c r="K11" s="754"/>
      <c r="L11" s="755"/>
      <c r="M11" s="754"/>
      <c r="N11" s="754"/>
      <c r="O11" s="754"/>
      <c r="P11" s="756"/>
      <c r="Q11" s="680">
        <f t="shared" si="2"/>
        <v>0</v>
      </c>
      <c r="R11" s="710"/>
      <c r="S11" s="709"/>
      <c r="T11" s="700"/>
      <c r="U11" s="757">
        <f t="shared" ref="U11:U39" si="4">SUM(G11,J11,K11,Q11:T11)</f>
        <v>0</v>
      </c>
      <c r="V11" s="758"/>
      <c r="W11" s="759"/>
      <c r="X11" s="760"/>
      <c r="Y11" s="639"/>
      <c r="AA11" s="699">
        <v>3</v>
      </c>
      <c r="AB11" s="765"/>
      <c r="AC11" s="762"/>
      <c r="AD11" s="762"/>
      <c r="AE11" s="762"/>
      <c r="AF11" s="763"/>
      <c r="AG11" s="763"/>
      <c r="AH11" s="763"/>
      <c r="AI11" s="763"/>
      <c r="AJ11" s="764">
        <f t="shared" si="3"/>
        <v>0</v>
      </c>
    </row>
    <row r="12" spans="2:36" ht="27" customHeight="1" x14ac:dyDescent="0.2">
      <c r="B12" s="699">
        <v>4</v>
      </c>
      <c r="C12" s="700"/>
      <c r="D12" s="677"/>
      <c r="E12" s="677"/>
      <c r="F12" s="677"/>
      <c r="G12" s="680">
        <f t="shared" si="0"/>
        <v>0</v>
      </c>
      <c r="H12" s="753"/>
      <c r="I12" s="753"/>
      <c r="J12" s="680">
        <f t="shared" si="1"/>
        <v>0</v>
      </c>
      <c r="K12" s="754"/>
      <c r="L12" s="755"/>
      <c r="M12" s="754"/>
      <c r="N12" s="754"/>
      <c r="O12" s="754"/>
      <c r="P12" s="756"/>
      <c r="Q12" s="680">
        <f t="shared" si="2"/>
        <v>0</v>
      </c>
      <c r="R12" s="710"/>
      <c r="S12" s="709"/>
      <c r="T12" s="700"/>
      <c r="U12" s="757">
        <f t="shared" si="4"/>
        <v>0</v>
      </c>
      <c r="V12" s="758"/>
      <c r="W12" s="759"/>
      <c r="X12" s="760"/>
      <c r="Y12" s="639"/>
      <c r="AA12" s="699">
        <v>4</v>
      </c>
      <c r="AB12" s="765"/>
      <c r="AC12" s="762"/>
      <c r="AD12" s="762"/>
      <c r="AE12" s="762"/>
      <c r="AF12" s="763"/>
      <c r="AG12" s="763"/>
      <c r="AH12" s="763"/>
      <c r="AI12" s="763"/>
      <c r="AJ12" s="764">
        <f t="shared" si="3"/>
        <v>0</v>
      </c>
    </row>
    <row r="13" spans="2:36" ht="27" customHeight="1" x14ac:dyDescent="0.2">
      <c r="B13" s="699">
        <v>5</v>
      </c>
      <c r="C13" s="700"/>
      <c r="D13" s="677"/>
      <c r="E13" s="677"/>
      <c r="F13" s="677"/>
      <c r="G13" s="680">
        <f t="shared" si="0"/>
        <v>0</v>
      </c>
      <c r="H13" s="753"/>
      <c r="I13" s="753"/>
      <c r="J13" s="680">
        <f t="shared" si="1"/>
        <v>0</v>
      </c>
      <c r="K13" s="754"/>
      <c r="L13" s="755"/>
      <c r="M13" s="754"/>
      <c r="N13" s="754"/>
      <c r="O13" s="754"/>
      <c r="P13" s="756"/>
      <c r="Q13" s="680">
        <f t="shared" si="2"/>
        <v>0</v>
      </c>
      <c r="R13" s="710"/>
      <c r="S13" s="709"/>
      <c r="T13" s="700"/>
      <c r="U13" s="757">
        <f t="shared" si="4"/>
        <v>0</v>
      </c>
      <c r="V13" s="758"/>
      <c r="W13" s="759"/>
      <c r="X13" s="760"/>
      <c r="Y13" s="639"/>
      <c r="AA13" s="699">
        <v>5</v>
      </c>
      <c r="AB13" s="765"/>
      <c r="AC13" s="762"/>
      <c r="AD13" s="762"/>
      <c r="AE13" s="762"/>
      <c r="AF13" s="763"/>
      <c r="AG13" s="763"/>
      <c r="AH13" s="763"/>
      <c r="AI13" s="763"/>
      <c r="AJ13" s="764">
        <f t="shared" si="3"/>
        <v>0</v>
      </c>
    </row>
    <row r="14" spans="2:36" ht="27" customHeight="1" x14ac:dyDescent="0.2">
      <c r="B14" s="699">
        <v>6</v>
      </c>
      <c r="C14" s="700"/>
      <c r="D14" s="677"/>
      <c r="E14" s="677"/>
      <c r="F14" s="677"/>
      <c r="G14" s="680">
        <f t="shared" si="0"/>
        <v>0</v>
      </c>
      <c r="H14" s="753"/>
      <c r="I14" s="753"/>
      <c r="J14" s="680">
        <f t="shared" si="1"/>
        <v>0</v>
      </c>
      <c r="K14" s="754"/>
      <c r="L14" s="755"/>
      <c r="M14" s="754"/>
      <c r="N14" s="754"/>
      <c r="O14" s="754"/>
      <c r="P14" s="756"/>
      <c r="Q14" s="680">
        <f t="shared" si="2"/>
        <v>0</v>
      </c>
      <c r="R14" s="710"/>
      <c r="S14" s="709"/>
      <c r="T14" s="700"/>
      <c r="U14" s="757">
        <f t="shared" si="4"/>
        <v>0</v>
      </c>
      <c r="V14" s="758"/>
      <c r="W14" s="759"/>
      <c r="X14" s="760"/>
      <c r="Y14" s="639"/>
      <c r="AA14" s="699">
        <v>6</v>
      </c>
      <c r="AB14" s="765"/>
      <c r="AC14" s="762"/>
      <c r="AD14" s="762"/>
      <c r="AE14" s="762"/>
      <c r="AF14" s="763"/>
      <c r="AG14" s="763"/>
      <c r="AH14" s="763"/>
      <c r="AI14" s="763"/>
      <c r="AJ14" s="764">
        <f t="shared" si="3"/>
        <v>0</v>
      </c>
    </row>
    <row r="15" spans="2:36" ht="27" customHeight="1" x14ac:dyDescent="0.2">
      <c r="B15" s="699">
        <v>7</v>
      </c>
      <c r="C15" s="700"/>
      <c r="D15" s="677"/>
      <c r="E15" s="677"/>
      <c r="F15" s="677"/>
      <c r="G15" s="680">
        <f t="shared" si="0"/>
        <v>0</v>
      </c>
      <c r="H15" s="753"/>
      <c r="I15" s="753"/>
      <c r="J15" s="680">
        <f t="shared" si="1"/>
        <v>0</v>
      </c>
      <c r="K15" s="754"/>
      <c r="L15" s="755"/>
      <c r="M15" s="754"/>
      <c r="N15" s="754"/>
      <c r="O15" s="754"/>
      <c r="P15" s="756"/>
      <c r="Q15" s="680">
        <f t="shared" si="2"/>
        <v>0</v>
      </c>
      <c r="R15" s="710"/>
      <c r="S15" s="709"/>
      <c r="T15" s="700"/>
      <c r="U15" s="757">
        <f t="shared" si="4"/>
        <v>0</v>
      </c>
      <c r="V15" s="758"/>
      <c r="W15" s="759"/>
      <c r="X15" s="760"/>
      <c r="Y15" s="639"/>
      <c r="AA15" s="699">
        <v>7</v>
      </c>
      <c r="AB15" s="765"/>
      <c r="AC15" s="762"/>
      <c r="AD15" s="762"/>
      <c r="AE15" s="762"/>
      <c r="AF15" s="763"/>
      <c r="AG15" s="763"/>
      <c r="AH15" s="763"/>
      <c r="AI15" s="763"/>
      <c r="AJ15" s="764">
        <f t="shared" si="3"/>
        <v>0</v>
      </c>
    </row>
    <row r="16" spans="2:36" ht="27" customHeight="1" x14ac:dyDescent="0.2">
      <c r="B16" s="699">
        <v>8</v>
      </c>
      <c r="C16" s="700"/>
      <c r="D16" s="677"/>
      <c r="E16" s="677"/>
      <c r="F16" s="677"/>
      <c r="G16" s="680">
        <f t="shared" si="0"/>
        <v>0</v>
      </c>
      <c r="H16" s="753"/>
      <c r="I16" s="753"/>
      <c r="J16" s="680">
        <f t="shared" si="1"/>
        <v>0</v>
      </c>
      <c r="K16" s="754"/>
      <c r="L16" s="755"/>
      <c r="M16" s="754"/>
      <c r="N16" s="754"/>
      <c r="O16" s="754"/>
      <c r="P16" s="756"/>
      <c r="Q16" s="680">
        <f t="shared" si="2"/>
        <v>0</v>
      </c>
      <c r="R16" s="710"/>
      <c r="S16" s="709"/>
      <c r="T16" s="700"/>
      <c r="U16" s="757">
        <f t="shared" si="4"/>
        <v>0</v>
      </c>
      <c r="V16" s="758"/>
      <c r="W16" s="759"/>
      <c r="X16" s="760"/>
      <c r="Y16" s="639"/>
      <c r="AA16" s="699">
        <v>8</v>
      </c>
      <c r="AB16" s="765"/>
      <c r="AC16" s="762"/>
      <c r="AD16" s="762"/>
      <c r="AE16" s="762"/>
      <c r="AF16" s="763"/>
      <c r="AG16" s="763"/>
      <c r="AH16" s="763"/>
      <c r="AI16" s="763"/>
      <c r="AJ16" s="764">
        <f t="shared" si="3"/>
        <v>0</v>
      </c>
    </row>
    <row r="17" spans="2:36" ht="27" customHeight="1" x14ac:dyDescent="0.2">
      <c r="B17" s="699">
        <v>9</v>
      </c>
      <c r="C17" s="700"/>
      <c r="D17" s="677"/>
      <c r="E17" s="677"/>
      <c r="F17" s="677"/>
      <c r="G17" s="680">
        <f t="shared" si="0"/>
        <v>0</v>
      </c>
      <c r="H17" s="753"/>
      <c r="I17" s="753"/>
      <c r="J17" s="680">
        <f t="shared" si="1"/>
        <v>0</v>
      </c>
      <c r="K17" s="754"/>
      <c r="L17" s="755"/>
      <c r="M17" s="754"/>
      <c r="N17" s="754"/>
      <c r="O17" s="754"/>
      <c r="P17" s="756"/>
      <c r="Q17" s="680">
        <f t="shared" si="2"/>
        <v>0</v>
      </c>
      <c r="R17" s="710"/>
      <c r="S17" s="709"/>
      <c r="T17" s="700"/>
      <c r="U17" s="757">
        <f t="shared" si="4"/>
        <v>0</v>
      </c>
      <c r="V17" s="758"/>
      <c r="W17" s="759"/>
      <c r="X17" s="760"/>
      <c r="Y17" s="639"/>
      <c r="AA17" s="699">
        <v>9</v>
      </c>
      <c r="AB17" s="765"/>
      <c r="AC17" s="762"/>
      <c r="AD17" s="762"/>
      <c r="AE17" s="762"/>
      <c r="AF17" s="763"/>
      <c r="AG17" s="763"/>
      <c r="AH17" s="763"/>
      <c r="AI17" s="763"/>
      <c r="AJ17" s="764">
        <f t="shared" si="3"/>
        <v>0</v>
      </c>
    </row>
    <row r="18" spans="2:36" ht="27" customHeight="1" thickBot="1" x14ac:dyDescent="0.25">
      <c r="B18" s="697">
        <v>10</v>
      </c>
      <c r="C18" s="766"/>
      <c r="D18" s="686"/>
      <c r="E18" s="686"/>
      <c r="F18" s="686"/>
      <c r="G18" s="691">
        <f t="shared" si="0"/>
        <v>0</v>
      </c>
      <c r="H18" s="767"/>
      <c r="I18" s="767"/>
      <c r="J18" s="691">
        <f t="shared" si="1"/>
        <v>0</v>
      </c>
      <c r="K18" s="768"/>
      <c r="L18" s="769"/>
      <c r="M18" s="768"/>
      <c r="N18" s="768"/>
      <c r="O18" s="768"/>
      <c r="P18" s="770"/>
      <c r="Q18" s="691">
        <f t="shared" si="2"/>
        <v>0</v>
      </c>
      <c r="R18" s="771"/>
      <c r="S18" s="772"/>
      <c r="T18" s="766"/>
      <c r="U18" s="773">
        <f t="shared" si="4"/>
        <v>0</v>
      </c>
      <c r="V18" s="774"/>
      <c r="W18" s="775"/>
      <c r="X18" s="776"/>
      <c r="Y18" s="639"/>
      <c r="AA18" s="777">
        <v>10</v>
      </c>
      <c r="AB18" s="778"/>
      <c r="AC18" s="779"/>
      <c r="AD18" s="779"/>
      <c r="AE18" s="779"/>
      <c r="AF18" s="780"/>
      <c r="AG18" s="780"/>
      <c r="AH18" s="780"/>
      <c r="AI18" s="780"/>
      <c r="AJ18" s="781">
        <f t="shared" si="3"/>
        <v>0</v>
      </c>
    </row>
    <row r="19" spans="2:36" ht="27" customHeight="1" x14ac:dyDescent="0.2">
      <c r="B19" s="697">
        <v>11</v>
      </c>
      <c r="C19" s="704"/>
      <c r="D19" s="705"/>
      <c r="E19" s="705"/>
      <c r="F19" s="705"/>
      <c r="G19" s="674">
        <f t="shared" si="0"/>
        <v>0</v>
      </c>
      <c r="H19" s="782"/>
      <c r="I19" s="782"/>
      <c r="J19" s="674">
        <f t="shared" si="1"/>
        <v>0</v>
      </c>
      <c r="K19" s="783"/>
      <c r="L19" s="784"/>
      <c r="M19" s="783"/>
      <c r="N19" s="783"/>
      <c r="O19" s="783"/>
      <c r="P19" s="785"/>
      <c r="Q19" s="674">
        <f t="shared" si="2"/>
        <v>0</v>
      </c>
      <c r="R19" s="708"/>
      <c r="S19" s="786"/>
      <c r="T19" s="704"/>
      <c r="U19" s="787">
        <f t="shared" si="4"/>
        <v>0</v>
      </c>
      <c r="V19" s="788"/>
      <c r="W19" s="789"/>
      <c r="X19" s="790"/>
      <c r="Y19" s="639"/>
      <c r="AA19" s="703">
        <v>11</v>
      </c>
      <c r="AB19" s="748"/>
      <c r="AC19" s="791"/>
      <c r="AD19" s="791"/>
      <c r="AE19" s="791"/>
      <c r="AF19" s="792"/>
      <c r="AG19" s="792"/>
      <c r="AH19" s="792"/>
      <c r="AI19" s="792"/>
      <c r="AJ19" s="752">
        <f t="shared" si="3"/>
        <v>0</v>
      </c>
    </row>
    <row r="20" spans="2:36" ht="27" customHeight="1" x14ac:dyDescent="0.2">
      <c r="B20" s="697">
        <v>12</v>
      </c>
      <c r="C20" s="698"/>
      <c r="D20" s="683"/>
      <c r="E20" s="683"/>
      <c r="F20" s="683"/>
      <c r="G20" s="680">
        <f t="shared" si="0"/>
        <v>0</v>
      </c>
      <c r="H20" s="793"/>
      <c r="I20" s="793"/>
      <c r="J20" s="680">
        <f t="shared" si="1"/>
        <v>0</v>
      </c>
      <c r="K20" s="794"/>
      <c r="L20" s="795"/>
      <c r="M20" s="794"/>
      <c r="N20" s="794"/>
      <c r="O20" s="794"/>
      <c r="P20" s="796"/>
      <c r="Q20" s="680">
        <f t="shared" si="2"/>
        <v>0</v>
      </c>
      <c r="R20" s="797"/>
      <c r="S20" s="798"/>
      <c r="T20" s="698"/>
      <c r="U20" s="757">
        <f t="shared" si="4"/>
        <v>0</v>
      </c>
      <c r="V20" s="799"/>
      <c r="W20" s="800"/>
      <c r="X20" s="801"/>
      <c r="Y20" s="639"/>
      <c r="AA20" s="697">
        <v>12</v>
      </c>
      <c r="AB20" s="802"/>
      <c r="AC20" s="803"/>
      <c r="AD20" s="803"/>
      <c r="AE20" s="803"/>
      <c r="AF20" s="804"/>
      <c r="AG20" s="804"/>
      <c r="AH20" s="804"/>
      <c r="AI20" s="804"/>
      <c r="AJ20" s="764">
        <f t="shared" si="3"/>
        <v>0</v>
      </c>
    </row>
    <row r="21" spans="2:36" ht="27" customHeight="1" x14ac:dyDescent="0.2">
      <c r="B21" s="697">
        <v>13</v>
      </c>
      <c r="C21" s="698"/>
      <c r="D21" s="683"/>
      <c r="E21" s="683"/>
      <c r="F21" s="683"/>
      <c r="G21" s="680">
        <f t="shared" si="0"/>
        <v>0</v>
      </c>
      <c r="H21" s="793"/>
      <c r="I21" s="793"/>
      <c r="J21" s="680">
        <f t="shared" si="1"/>
        <v>0</v>
      </c>
      <c r="K21" s="794"/>
      <c r="L21" s="795"/>
      <c r="M21" s="794"/>
      <c r="N21" s="794"/>
      <c r="O21" s="794"/>
      <c r="P21" s="796"/>
      <c r="Q21" s="680">
        <f t="shared" si="2"/>
        <v>0</v>
      </c>
      <c r="R21" s="797"/>
      <c r="S21" s="798"/>
      <c r="T21" s="698"/>
      <c r="U21" s="757">
        <f t="shared" si="4"/>
        <v>0</v>
      </c>
      <c r="V21" s="799"/>
      <c r="W21" s="800"/>
      <c r="X21" s="801"/>
      <c r="Y21" s="639"/>
      <c r="AA21" s="697">
        <v>13</v>
      </c>
      <c r="AB21" s="802"/>
      <c r="AC21" s="803"/>
      <c r="AD21" s="803"/>
      <c r="AE21" s="803"/>
      <c r="AF21" s="804"/>
      <c r="AG21" s="804"/>
      <c r="AH21" s="804"/>
      <c r="AI21" s="804"/>
      <c r="AJ21" s="764">
        <f t="shared" si="3"/>
        <v>0</v>
      </c>
    </row>
    <row r="22" spans="2:36" ht="27" customHeight="1" x14ac:dyDescent="0.2">
      <c r="B22" s="697">
        <v>14</v>
      </c>
      <c r="C22" s="698"/>
      <c r="D22" s="683"/>
      <c r="E22" s="683"/>
      <c r="F22" s="683"/>
      <c r="G22" s="680">
        <f t="shared" si="0"/>
        <v>0</v>
      </c>
      <c r="H22" s="793"/>
      <c r="I22" s="793"/>
      <c r="J22" s="680">
        <f t="shared" si="1"/>
        <v>0</v>
      </c>
      <c r="K22" s="794"/>
      <c r="L22" s="795"/>
      <c r="M22" s="794"/>
      <c r="N22" s="794"/>
      <c r="O22" s="794"/>
      <c r="P22" s="796"/>
      <c r="Q22" s="680">
        <f t="shared" si="2"/>
        <v>0</v>
      </c>
      <c r="R22" s="797"/>
      <c r="S22" s="798"/>
      <c r="T22" s="698"/>
      <c r="U22" s="757">
        <f t="shared" si="4"/>
        <v>0</v>
      </c>
      <c r="V22" s="799"/>
      <c r="W22" s="800"/>
      <c r="X22" s="801"/>
      <c r="Y22" s="639"/>
      <c r="AA22" s="697">
        <v>14</v>
      </c>
      <c r="AB22" s="802"/>
      <c r="AC22" s="803"/>
      <c r="AD22" s="803"/>
      <c r="AE22" s="803"/>
      <c r="AF22" s="804"/>
      <c r="AG22" s="804"/>
      <c r="AH22" s="804"/>
      <c r="AI22" s="804"/>
      <c r="AJ22" s="764">
        <f t="shared" si="3"/>
        <v>0</v>
      </c>
    </row>
    <row r="23" spans="2:36" ht="27" customHeight="1" x14ac:dyDescent="0.2">
      <c r="B23" s="697">
        <v>15</v>
      </c>
      <c r="C23" s="698"/>
      <c r="D23" s="683"/>
      <c r="E23" s="683"/>
      <c r="F23" s="683"/>
      <c r="G23" s="680">
        <f t="shared" si="0"/>
        <v>0</v>
      </c>
      <c r="H23" s="793"/>
      <c r="I23" s="793"/>
      <c r="J23" s="680">
        <f t="shared" si="1"/>
        <v>0</v>
      </c>
      <c r="K23" s="794"/>
      <c r="L23" s="795"/>
      <c r="M23" s="794"/>
      <c r="N23" s="794"/>
      <c r="O23" s="794"/>
      <c r="P23" s="796"/>
      <c r="Q23" s="680">
        <f t="shared" si="2"/>
        <v>0</v>
      </c>
      <c r="R23" s="797"/>
      <c r="S23" s="798"/>
      <c r="T23" s="698"/>
      <c r="U23" s="757">
        <f t="shared" si="4"/>
        <v>0</v>
      </c>
      <c r="V23" s="799"/>
      <c r="W23" s="800"/>
      <c r="X23" s="801"/>
      <c r="Y23" s="639"/>
      <c r="AA23" s="697">
        <v>15</v>
      </c>
      <c r="AB23" s="802"/>
      <c r="AC23" s="803"/>
      <c r="AD23" s="803"/>
      <c r="AE23" s="803"/>
      <c r="AF23" s="804"/>
      <c r="AG23" s="804"/>
      <c r="AH23" s="804"/>
      <c r="AI23" s="804"/>
      <c r="AJ23" s="764">
        <f t="shared" si="3"/>
        <v>0</v>
      </c>
    </row>
    <row r="24" spans="2:36" ht="27" customHeight="1" x14ac:dyDescent="0.2">
      <c r="B24" s="697">
        <v>16</v>
      </c>
      <c r="C24" s="698"/>
      <c r="D24" s="683"/>
      <c r="E24" s="683"/>
      <c r="F24" s="683"/>
      <c r="G24" s="680">
        <f t="shared" si="0"/>
        <v>0</v>
      </c>
      <c r="H24" s="793"/>
      <c r="I24" s="793"/>
      <c r="J24" s="680">
        <f t="shared" si="1"/>
        <v>0</v>
      </c>
      <c r="K24" s="794"/>
      <c r="L24" s="795"/>
      <c r="M24" s="794"/>
      <c r="N24" s="794"/>
      <c r="O24" s="794"/>
      <c r="P24" s="796"/>
      <c r="Q24" s="680">
        <f t="shared" si="2"/>
        <v>0</v>
      </c>
      <c r="R24" s="797"/>
      <c r="S24" s="798"/>
      <c r="T24" s="698"/>
      <c r="U24" s="757">
        <f t="shared" si="4"/>
        <v>0</v>
      </c>
      <c r="V24" s="799"/>
      <c r="W24" s="800"/>
      <c r="X24" s="801"/>
      <c r="Y24" s="639"/>
      <c r="AA24" s="697">
        <v>16</v>
      </c>
      <c r="AB24" s="802"/>
      <c r="AC24" s="803"/>
      <c r="AD24" s="803"/>
      <c r="AE24" s="803"/>
      <c r="AF24" s="804"/>
      <c r="AG24" s="804"/>
      <c r="AH24" s="804"/>
      <c r="AI24" s="804"/>
      <c r="AJ24" s="764">
        <f t="shared" si="3"/>
        <v>0</v>
      </c>
    </row>
    <row r="25" spans="2:36" ht="27" customHeight="1" x14ac:dyDescent="0.2">
      <c r="B25" s="697">
        <v>17</v>
      </c>
      <c r="C25" s="698"/>
      <c r="D25" s="683"/>
      <c r="E25" s="683"/>
      <c r="F25" s="683"/>
      <c r="G25" s="680">
        <f t="shared" si="0"/>
        <v>0</v>
      </c>
      <c r="H25" s="793"/>
      <c r="I25" s="793"/>
      <c r="J25" s="680">
        <f t="shared" si="1"/>
        <v>0</v>
      </c>
      <c r="K25" s="794"/>
      <c r="L25" s="795"/>
      <c r="M25" s="794"/>
      <c r="N25" s="794"/>
      <c r="O25" s="794"/>
      <c r="P25" s="796"/>
      <c r="Q25" s="680">
        <f t="shared" si="2"/>
        <v>0</v>
      </c>
      <c r="R25" s="797"/>
      <c r="S25" s="798"/>
      <c r="T25" s="698"/>
      <c r="U25" s="757">
        <f t="shared" si="4"/>
        <v>0</v>
      </c>
      <c r="V25" s="799"/>
      <c r="W25" s="800"/>
      <c r="X25" s="801"/>
      <c r="Y25" s="639"/>
      <c r="AA25" s="697">
        <v>17</v>
      </c>
      <c r="AB25" s="802"/>
      <c r="AC25" s="803"/>
      <c r="AD25" s="803"/>
      <c r="AE25" s="803"/>
      <c r="AF25" s="804"/>
      <c r="AG25" s="804"/>
      <c r="AH25" s="804"/>
      <c r="AI25" s="804"/>
      <c r="AJ25" s="764">
        <f t="shared" si="3"/>
        <v>0</v>
      </c>
    </row>
    <row r="26" spans="2:36" ht="27" customHeight="1" x14ac:dyDescent="0.2">
      <c r="B26" s="697">
        <v>18</v>
      </c>
      <c r="C26" s="698"/>
      <c r="D26" s="683"/>
      <c r="E26" s="683"/>
      <c r="F26" s="683"/>
      <c r="G26" s="680">
        <f t="shared" si="0"/>
        <v>0</v>
      </c>
      <c r="H26" s="793"/>
      <c r="I26" s="793"/>
      <c r="J26" s="680">
        <f t="shared" si="1"/>
        <v>0</v>
      </c>
      <c r="K26" s="794"/>
      <c r="L26" s="795"/>
      <c r="M26" s="794"/>
      <c r="N26" s="794"/>
      <c r="O26" s="794"/>
      <c r="P26" s="796"/>
      <c r="Q26" s="680">
        <f t="shared" si="2"/>
        <v>0</v>
      </c>
      <c r="R26" s="797"/>
      <c r="S26" s="798"/>
      <c r="T26" s="698"/>
      <c r="U26" s="757">
        <f t="shared" si="4"/>
        <v>0</v>
      </c>
      <c r="V26" s="799"/>
      <c r="W26" s="800"/>
      <c r="X26" s="801"/>
      <c r="Y26" s="639"/>
      <c r="AA26" s="697">
        <v>18</v>
      </c>
      <c r="AB26" s="802"/>
      <c r="AC26" s="803"/>
      <c r="AD26" s="803"/>
      <c r="AE26" s="803"/>
      <c r="AF26" s="804"/>
      <c r="AG26" s="804"/>
      <c r="AH26" s="804"/>
      <c r="AI26" s="804"/>
      <c r="AJ26" s="764">
        <f t="shared" si="3"/>
        <v>0</v>
      </c>
    </row>
    <row r="27" spans="2:36" ht="27" customHeight="1" x14ac:dyDescent="0.2">
      <c r="B27" s="697">
        <v>19</v>
      </c>
      <c r="C27" s="698"/>
      <c r="D27" s="683"/>
      <c r="E27" s="683"/>
      <c r="F27" s="683"/>
      <c r="G27" s="680">
        <f t="shared" si="0"/>
        <v>0</v>
      </c>
      <c r="H27" s="793"/>
      <c r="I27" s="793"/>
      <c r="J27" s="680">
        <f t="shared" si="1"/>
        <v>0</v>
      </c>
      <c r="K27" s="794"/>
      <c r="L27" s="795"/>
      <c r="M27" s="794"/>
      <c r="N27" s="794"/>
      <c r="O27" s="794"/>
      <c r="P27" s="796"/>
      <c r="Q27" s="680">
        <f t="shared" si="2"/>
        <v>0</v>
      </c>
      <c r="R27" s="797"/>
      <c r="S27" s="798"/>
      <c r="T27" s="698"/>
      <c r="U27" s="757">
        <f t="shared" si="4"/>
        <v>0</v>
      </c>
      <c r="V27" s="799"/>
      <c r="W27" s="800"/>
      <c r="X27" s="801"/>
      <c r="Y27" s="639"/>
      <c r="AA27" s="697">
        <v>19</v>
      </c>
      <c r="AB27" s="802"/>
      <c r="AC27" s="803"/>
      <c r="AD27" s="803"/>
      <c r="AE27" s="803"/>
      <c r="AF27" s="804"/>
      <c r="AG27" s="804"/>
      <c r="AH27" s="804"/>
      <c r="AI27" s="804"/>
      <c r="AJ27" s="764">
        <f t="shared" si="3"/>
        <v>0</v>
      </c>
    </row>
    <row r="28" spans="2:36" ht="27" customHeight="1" thickBot="1" x14ac:dyDescent="0.25">
      <c r="B28" s="697">
        <v>20</v>
      </c>
      <c r="C28" s="766"/>
      <c r="D28" s="686"/>
      <c r="E28" s="686"/>
      <c r="F28" s="686"/>
      <c r="G28" s="691">
        <f t="shared" si="0"/>
        <v>0</v>
      </c>
      <c r="H28" s="767"/>
      <c r="I28" s="767"/>
      <c r="J28" s="691">
        <f t="shared" si="1"/>
        <v>0</v>
      </c>
      <c r="K28" s="768"/>
      <c r="L28" s="769"/>
      <c r="M28" s="768"/>
      <c r="N28" s="768"/>
      <c r="O28" s="768"/>
      <c r="P28" s="770"/>
      <c r="Q28" s="691">
        <f t="shared" si="2"/>
        <v>0</v>
      </c>
      <c r="R28" s="771"/>
      <c r="S28" s="772"/>
      <c r="T28" s="766"/>
      <c r="U28" s="773">
        <f t="shared" si="4"/>
        <v>0</v>
      </c>
      <c r="V28" s="774"/>
      <c r="W28" s="775"/>
      <c r="X28" s="776"/>
      <c r="Y28" s="639"/>
      <c r="AA28" s="777">
        <v>20</v>
      </c>
      <c r="AB28" s="778"/>
      <c r="AC28" s="779"/>
      <c r="AD28" s="779"/>
      <c r="AE28" s="779"/>
      <c r="AF28" s="780"/>
      <c r="AG28" s="780"/>
      <c r="AH28" s="780"/>
      <c r="AI28" s="780"/>
      <c r="AJ28" s="781">
        <f t="shared" si="3"/>
        <v>0</v>
      </c>
    </row>
    <row r="29" spans="2:36" ht="27" customHeight="1" x14ac:dyDescent="0.2">
      <c r="B29" s="697">
        <v>21</v>
      </c>
      <c r="C29" s="704"/>
      <c r="D29" s="705"/>
      <c r="E29" s="705"/>
      <c r="F29" s="705"/>
      <c r="G29" s="674">
        <f t="shared" si="0"/>
        <v>0</v>
      </c>
      <c r="H29" s="782"/>
      <c r="I29" s="782"/>
      <c r="J29" s="674">
        <f t="shared" si="1"/>
        <v>0</v>
      </c>
      <c r="K29" s="783"/>
      <c r="L29" s="784"/>
      <c r="M29" s="783"/>
      <c r="N29" s="783"/>
      <c r="O29" s="783"/>
      <c r="P29" s="785"/>
      <c r="Q29" s="674">
        <f t="shared" si="2"/>
        <v>0</v>
      </c>
      <c r="R29" s="708"/>
      <c r="S29" s="786"/>
      <c r="T29" s="704"/>
      <c r="U29" s="787">
        <f t="shared" si="4"/>
        <v>0</v>
      </c>
      <c r="V29" s="788"/>
      <c r="W29" s="789"/>
      <c r="X29" s="790"/>
      <c r="Y29" s="639"/>
      <c r="AA29" s="703">
        <v>21</v>
      </c>
      <c r="AB29" s="748"/>
      <c r="AC29" s="791"/>
      <c r="AD29" s="791"/>
      <c r="AE29" s="791"/>
      <c r="AF29" s="792"/>
      <c r="AG29" s="792"/>
      <c r="AH29" s="792"/>
      <c r="AI29" s="805"/>
      <c r="AJ29" s="752">
        <f t="shared" si="3"/>
        <v>0</v>
      </c>
    </row>
    <row r="30" spans="2:36" ht="27" customHeight="1" x14ac:dyDescent="0.2">
      <c r="B30" s="697">
        <v>22</v>
      </c>
      <c r="C30" s="698"/>
      <c r="D30" s="683"/>
      <c r="E30" s="683"/>
      <c r="F30" s="683"/>
      <c r="G30" s="680">
        <f t="shared" si="0"/>
        <v>0</v>
      </c>
      <c r="H30" s="793"/>
      <c r="I30" s="793"/>
      <c r="J30" s="680">
        <f t="shared" si="1"/>
        <v>0</v>
      </c>
      <c r="K30" s="794"/>
      <c r="L30" s="795"/>
      <c r="M30" s="794"/>
      <c r="N30" s="794"/>
      <c r="O30" s="794"/>
      <c r="P30" s="796"/>
      <c r="Q30" s="680">
        <f t="shared" si="2"/>
        <v>0</v>
      </c>
      <c r="R30" s="797"/>
      <c r="S30" s="798"/>
      <c r="T30" s="698"/>
      <c r="U30" s="757">
        <f t="shared" si="4"/>
        <v>0</v>
      </c>
      <c r="V30" s="799"/>
      <c r="W30" s="800"/>
      <c r="X30" s="801"/>
      <c r="Y30" s="639"/>
      <c r="AA30" s="697">
        <v>22</v>
      </c>
      <c r="AB30" s="802"/>
      <c r="AC30" s="803"/>
      <c r="AD30" s="803"/>
      <c r="AE30" s="803"/>
      <c r="AF30" s="804"/>
      <c r="AG30" s="804"/>
      <c r="AH30" s="804"/>
      <c r="AI30" s="806"/>
      <c r="AJ30" s="764">
        <f t="shared" si="3"/>
        <v>0</v>
      </c>
    </row>
    <row r="31" spans="2:36" ht="27" customHeight="1" x14ac:dyDescent="0.2">
      <c r="B31" s="697">
        <v>23</v>
      </c>
      <c r="C31" s="698"/>
      <c r="D31" s="683"/>
      <c r="E31" s="683"/>
      <c r="F31" s="683"/>
      <c r="G31" s="680">
        <f t="shared" si="0"/>
        <v>0</v>
      </c>
      <c r="H31" s="793"/>
      <c r="I31" s="793"/>
      <c r="J31" s="680">
        <f t="shared" si="1"/>
        <v>0</v>
      </c>
      <c r="K31" s="794"/>
      <c r="L31" s="795"/>
      <c r="M31" s="794"/>
      <c r="N31" s="794"/>
      <c r="O31" s="794"/>
      <c r="P31" s="796"/>
      <c r="Q31" s="680">
        <f t="shared" si="2"/>
        <v>0</v>
      </c>
      <c r="R31" s="797"/>
      <c r="S31" s="798"/>
      <c r="T31" s="698"/>
      <c r="U31" s="757">
        <f t="shared" si="4"/>
        <v>0</v>
      </c>
      <c r="V31" s="799"/>
      <c r="W31" s="800"/>
      <c r="X31" s="801"/>
      <c r="Y31" s="639"/>
      <c r="AA31" s="697">
        <v>23</v>
      </c>
      <c r="AB31" s="802"/>
      <c r="AC31" s="803"/>
      <c r="AD31" s="803"/>
      <c r="AE31" s="803"/>
      <c r="AF31" s="804"/>
      <c r="AG31" s="804"/>
      <c r="AH31" s="804"/>
      <c r="AI31" s="806"/>
      <c r="AJ31" s="764">
        <f t="shared" si="3"/>
        <v>0</v>
      </c>
    </row>
    <row r="32" spans="2:36" ht="27" customHeight="1" x14ac:dyDescent="0.2">
      <c r="B32" s="697">
        <v>24</v>
      </c>
      <c r="C32" s="698"/>
      <c r="D32" s="683"/>
      <c r="E32" s="683"/>
      <c r="F32" s="683"/>
      <c r="G32" s="680">
        <f t="shared" si="0"/>
        <v>0</v>
      </c>
      <c r="H32" s="793"/>
      <c r="I32" s="793"/>
      <c r="J32" s="680">
        <f t="shared" si="1"/>
        <v>0</v>
      </c>
      <c r="K32" s="794"/>
      <c r="L32" s="795"/>
      <c r="M32" s="794"/>
      <c r="N32" s="794"/>
      <c r="O32" s="794"/>
      <c r="P32" s="796"/>
      <c r="Q32" s="680">
        <f t="shared" si="2"/>
        <v>0</v>
      </c>
      <c r="R32" s="797"/>
      <c r="S32" s="798"/>
      <c r="T32" s="698"/>
      <c r="U32" s="757">
        <f t="shared" si="4"/>
        <v>0</v>
      </c>
      <c r="V32" s="799"/>
      <c r="W32" s="800"/>
      <c r="X32" s="801"/>
      <c r="Y32" s="639"/>
      <c r="AA32" s="697">
        <v>24</v>
      </c>
      <c r="AB32" s="802"/>
      <c r="AC32" s="803"/>
      <c r="AD32" s="803"/>
      <c r="AE32" s="803"/>
      <c r="AF32" s="804"/>
      <c r="AG32" s="804"/>
      <c r="AH32" s="804"/>
      <c r="AI32" s="806"/>
      <c r="AJ32" s="764">
        <f t="shared" si="3"/>
        <v>0</v>
      </c>
    </row>
    <row r="33" spans="2:36" ht="27" customHeight="1" x14ac:dyDescent="0.2">
      <c r="B33" s="697">
        <v>25</v>
      </c>
      <c r="C33" s="698"/>
      <c r="D33" s="683"/>
      <c r="E33" s="683"/>
      <c r="F33" s="683"/>
      <c r="G33" s="680">
        <f t="shared" si="0"/>
        <v>0</v>
      </c>
      <c r="H33" s="793"/>
      <c r="I33" s="793"/>
      <c r="J33" s="680">
        <f t="shared" si="1"/>
        <v>0</v>
      </c>
      <c r="K33" s="794"/>
      <c r="L33" s="795"/>
      <c r="M33" s="794"/>
      <c r="N33" s="794"/>
      <c r="O33" s="794"/>
      <c r="P33" s="796"/>
      <c r="Q33" s="680">
        <f t="shared" si="2"/>
        <v>0</v>
      </c>
      <c r="R33" s="797"/>
      <c r="S33" s="798"/>
      <c r="T33" s="698"/>
      <c r="U33" s="757">
        <f>SUM(G33,J33,K33,Q33:T33)</f>
        <v>0</v>
      </c>
      <c r="V33" s="799"/>
      <c r="W33" s="800"/>
      <c r="X33" s="801"/>
      <c r="Y33" s="639"/>
      <c r="AA33" s="697">
        <v>25</v>
      </c>
      <c r="AB33" s="802"/>
      <c r="AC33" s="803"/>
      <c r="AD33" s="803"/>
      <c r="AE33" s="803"/>
      <c r="AF33" s="804"/>
      <c r="AG33" s="804"/>
      <c r="AH33" s="804"/>
      <c r="AI33" s="806"/>
      <c r="AJ33" s="764">
        <f t="shared" si="3"/>
        <v>0</v>
      </c>
    </row>
    <row r="34" spans="2:36" ht="27" customHeight="1" x14ac:dyDescent="0.2">
      <c r="B34" s="697">
        <v>26</v>
      </c>
      <c r="C34" s="698"/>
      <c r="D34" s="683"/>
      <c r="E34" s="683"/>
      <c r="F34" s="683"/>
      <c r="G34" s="680">
        <f t="shared" si="0"/>
        <v>0</v>
      </c>
      <c r="H34" s="793"/>
      <c r="I34" s="793"/>
      <c r="J34" s="680">
        <f t="shared" si="1"/>
        <v>0</v>
      </c>
      <c r="K34" s="794"/>
      <c r="L34" s="795"/>
      <c r="M34" s="794"/>
      <c r="N34" s="794"/>
      <c r="O34" s="794"/>
      <c r="P34" s="796"/>
      <c r="Q34" s="680">
        <f t="shared" si="2"/>
        <v>0</v>
      </c>
      <c r="R34" s="797"/>
      <c r="S34" s="798"/>
      <c r="T34" s="698"/>
      <c r="U34" s="757">
        <f t="shared" si="4"/>
        <v>0</v>
      </c>
      <c r="V34" s="799"/>
      <c r="W34" s="800"/>
      <c r="X34" s="801"/>
      <c r="Y34" s="639"/>
      <c r="AA34" s="697">
        <v>26</v>
      </c>
      <c r="AB34" s="802"/>
      <c r="AC34" s="803"/>
      <c r="AD34" s="803"/>
      <c r="AE34" s="803"/>
      <c r="AF34" s="804"/>
      <c r="AG34" s="804"/>
      <c r="AH34" s="804"/>
      <c r="AI34" s="806"/>
      <c r="AJ34" s="764">
        <f t="shared" si="3"/>
        <v>0</v>
      </c>
    </row>
    <row r="35" spans="2:36" ht="27" customHeight="1" x14ac:dyDescent="0.2">
      <c r="B35" s="697">
        <v>27</v>
      </c>
      <c r="C35" s="698"/>
      <c r="D35" s="683"/>
      <c r="E35" s="683"/>
      <c r="F35" s="683"/>
      <c r="G35" s="680">
        <f t="shared" si="0"/>
        <v>0</v>
      </c>
      <c r="H35" s="793"/>
      <c r="I35" s="793"/>
      <c r="J35" s="680">
        <f t="shared" si="1"/>
        <v>0</v>
      </c>
      <c r="K35" s="794"/>
      <c r="L35" s="795"/>
      <c r="M35" s="794"/>
      <c r="N35" s="794"/>
      <c r="O35" s="794"/>
      <c r="P35" s="796"/>
      <c r="Q35" s="680">
        <f t="shared" si="2"/>
        <v>0</v>
      </c>
      <c r="R35" s="797"/>
      <c r="S35" s="798"/>
      <c r="T35" s="698"/>
      <c r="U35" s="757">
        <f t="shared" si="4"/>
        <v>0</v>
      </c>
      <c r="V35" s="799"/>
      <c r="W35" s="800"/>
      <c r="X35" s="801"/>
      <c r="Y35" s="639"/>
      <c r="AA35" s="697">
        <v>27</v>
      </c>
      <c r="AB35" s="802"/>
      <c r="AC35" s="803"/>
      <c r="AD35" s="803"/>
      <c r="AE35" s="803"/>
      <c r="AF35" s="804"/>
      <c r="AG35" s="804"/>
      <c r="AH35" s="804"/>
      <c r="AI35" s="806"/>
      <c r="AJ35" s="764">
        <f t="shared" si="3"/>
        <v>0</v>
      </c>
    </row>
    <row r="36" spans="2:36" ht="27" customHeight="1" x14ac:dyDescent="0.2">
      <c r="B36" s="697">
        <v>28</v>
      </c>
      <c r="C36" s="698"/>
      <c r="D36" s="683"/>
      <c r="E36" s="683"/>
      <c r="F36" s="683"/>
      <c r="G36" s="680">
        <f t="shared" si="0"/>
        <v>0</v>
      </c>
      <c r="H36" s="793"/>
      <c r="I36" s="793"/>
      <c r="J36" s="680">
        <f t="shared" si="1"/>
        <v>0</v>
      </c>
      <c r="K36" s="794"/>
      <c r="L36" s="795"/>
      <c r="M36" s="794"/>
      <c r="N36" s="794"/>
      <c r="O36" s="794"/>
      <c r="P36" s="796"/>
      <c r="Q36" s="680">
        <f t="shared" si="2"/>
        <v>0</v>
      </c>
      <c r="R36" s="797"/>
      <c r="S36" s="798"/>
      <c r="T36" s="698"/>
      <c r="U36" s="757">
        <f t="shared" si="4"/>
        <v>0</v>
      </c>
      <c r="V36" s="799"/>
      <c r="W36" s="800"/>
      <c r="X36" s="801"/>
      <c r="Y36" s="639"/>
      <c r="AA36" s="697">
        <v>28</v>
      </c>
      <c r="AB36" s="802"/>
      <c r="AC36" s="803"/>
      <c r="AD36" s="803"/>
      <c r="AE36" s="803"/>
      <c r="AF36" s="804"/>
      <c r="AG36" s="804"/>
      <c r="AH36" s="804"/>
      <c r="AI36" s="806"/>
      <c r="AJ36" s="764">
        <f t="shared" si="3"/>
        <v>0</v>
      </c>
    </row>
    <row r="37" spans="2:36" ht="27" customHeight="1" x14ac:dyDescent="0.2">
      <c r="B37" s="807">
        <v>29</v>
      </c>
      <c r="C37" s="808"/>
      <c r="D37" s="809"/>
      <c r="E37" s="809"/>
      <c r="F37" s="809"/>
      <c r="G37" s="680">
        <f t="shared" si="0"/>
        <v>0</v>
      </c>
      <c r="H37" s="736"/>
      <c r="I37" s="736"/>
      <c r="J37" s="680">
        <f t="shared" si="1"/>
        <v>0</v>
      </c>
      <c r="K37" s="810"/>
      <c r="L37" s="811"/>
      <c r="M37" s="810"/>
      <c r="N37" s="810"/>
      <c r="O37" s="810"/>
      <c r="P37" s="812"/>
      <c r="Q37" s="680">
        <f t="shared" si="2"/>
        <v>0</v>
      </c>
      <c r="R37" s="735"/>
      <c r="S37" s="734"/>
      <c r="T37" s="808"/>
      <c r="U37" s="757">
        <f t="shared" si="4"/>
        <v>0</v>
      </c>
      <c r="V37" s="813"/>
      <c r="W37" s="814"/>
      <c r="X37" s="815"/>
      <c r="Y37" s="639"/>
      <c r="AA37" s="807">
        <v>29</v>
      </c>
      <c r="AB37" s="639"/>
      <c r="AC37" s="761"/>
      <c r="AD37" s="761"/>
      <c r="AE37" s="761"/>
      <c r="AF37" s="816"/>
      <c r="AG37" s="816"/>
      <c r="AH37" s="816"/>
      <c r="AI37" s="817"/>
      <c r="AJ37" s="764">
        <f t="shared" si="3"/>
        <v>0</v>
      </c>
    </row>
    <row r="38" spans="2:36" ht="27" customHeight="1" x14ac:dyDescent="0.2">
      <c r="B38" s="699">
        <v>30</v>
      </c>
      <c r="C38" s="700"/>
      <c r="D38" s="677"/>
      <c r="E38" s="677"/>
      <c r="F38" s="677"/>
      <c r="G38" s="680">
        <f t="shared" si="0"/>
        <v>0</v>
      </c>
      <c r="H38" s="753"/>
      <c r="I38" s="753"/>
      <c r="J38" s="680">
        <f t="shared" si="1"/>
        <v>0</v>
      </c>
      <c r="K38" s="754"/>
      <c r="L38" s="755"/>
      <c r="M38" s="754"/>
      <c r="N38" s="754"/>
      <c r="O38" s="754"/>
      <c r="P38" s="756"/>
      <c r="Q38" s="680">
        <f t="shared" si="2"/>
        <v>0</v>
      </c>
      <c r="R38" s="710"/>
      <c r="S38" s="709"/>
      <c r="T38" s="700"/>
      <c r="U38" s="757">
        <f>SUM(G38,J38,K38,Q38:T38)</f>
        <v>0</v>
      </c>
      <c r="V38" s="758"/>
      <c r="W38" s="759"/>
      <c r="X38" s="760"/>
      <c r="Y38" s="639"/>
      <c r="AA38" s="699">
        <v>30</v>
      </c>
      <c r="AB38" s="765"/>
      <c r="AC38" s="762"/>
      <c r="AD38" s="762"/>
      <c r="AE38" s="762"/>
      <c r="AF38" s="763"/>
      <c r="AG38" s="763"/>
      <c r="AH38" s="763"/>
      <c r="AI38" s="818"/>
      <c r="AJ38" s="764">
        <f t="shared" si="3"/>
        <v>0</v>
      </c>
    </row>
    <row r="39" spans="2:36" ht="27" customHeight="1" thickBot="1" x14ac:dyDescent="0.25">
      <c r="B39" s="699">
        <v>31</v>
      </c>
      <c r="C39" s="709"/>
      <c r="D39" s="710"/>
      <c r="E39" s="710"/>
      <c r="F39" s="710"/>
      <c r="G39" s="712">
        <f t="shared" si="0"/>
        <v>0</v>
      </c>
      <c r="H39" s="819"/>
      <c r="I39" s="819"/>
      <c r="J39" s="712">
        <f t="shared" si="1"/>
        <v>0</v>
      </c>
      <c r="K39" s="820"/>
      <c r="L39" s="821"/>
      <c r="M39" s="820"/>
      <c r="N39" s="820"/>
      <c r="O39" s="820"/>
      <c r="P39" s="822"/>
      <c r="Q39" s="712">
        <f t="shared" si="2"/>
        <v>0</v>
      </c>
      <c r="R39" s="710"/>
      <c r="S39" s="709"/>
      <c r="T39" s="709"/>
      <c r="U39" s="823">
        <f t="shared" si="4"/>
        <v>0</v>
      </c>
      <c r="V39" s="774"/>
      <c r="W39" s="775"/>
      <c r="X39" s="776"/>
      <c r="Y39" s="639"/>
      <c r="AA39" s="777">
        <v>31</v>
      </c>
      <c r="AB39" s="778"/>
      <c r="AC39" s="779"/>
      <c r="AD39" s="779"/>
      <c r="AE39" s="779"/>
      <c r="AF39" s="780"/>
      <c r="AG39" s="780"/>
      <c r="AH39" s="780"/>
      <c r="AI39" s="824"/>
      <c r="AJ39" s="825">
        <f t="shared" si="3"/>
        <v>0</v>
      </c>
    </row>
    <row r="40" spans="2:36" ht="27" customHeight="1" thickBot="1" x14ac:dyDescent="0.25">
      <c r="B40" s="733" t="s">
        <v>257</v>
      </c>
      <c r="C40" s="717">
        <f>ROUNDDOWN(SUM(C9:C39),0)</f>
        <v>0</v>
      </c>
      <c r="D40" s="715">
        <f>ROUNDDOWN(SUM(D9:D39),0)</f>
        <v>0</v>
      </c>
      <c r="E40" s="715">
        <f>ROUNDDOWN(SUM(E9:E39),0)</f>
        <v>0</v>
      </c>
      <c r="F40" s="715">
        <f t="shared" ref="F40:G40" si="5">ROUNDDOWN(SUM(F9:F39),0)</f>
        <v>0</v>
      </c>
      <c r="G40" s="716">
        <f t="shared" si="5"/>
        <v>0</v>
      </c>
      <c r="H40" s="717">
        <f t="shared" ref="H40" si="6">ROUNDDOWN(SUM(H9:H39),0)</f>
        <v>0</v>
      </c>
      <c r="I40" s="715">
        <f t="shared" ref="I40" si="7">ROUNDDOWN(SUM(I9:I39),0)</f>
        <v>0</v>
      </c>
      <c r="J40" s="716">
        <f t="shared" ref="J40" si="8">ROUNDDOWN(SUM(J9:J39),0)</f>
        <v>0</v>
      </c>
      <c r="K40" s="826">
        <f t="shared" ref="K40" si="9">ROUNDDOWN(SUM(K9:K39),0)</f>
        <v>0</v>
      </c>
      <c r="L40" s="717">
        <f t="shared" ref="L40" si="10">ROUNDDOWN(SUM(L9:L39),0)</f>
        <v>0</v>
      </c>
      <c r="M40" s="715">
        <f t="shared" ref="M40" si="11">ROUNDDOWN(SUM(M9:M39),0)</f>
        <v>0</v>
      </c>
      <c r="N40" s="715">
        <f t="shared" ref="N40" si="12">ROUNDDOWN(SUM(N9:N39),0)</f>
        <v>0</v>
      </c>
      <c r="O40" s="715">
        <f t="shared" ref="O40" si="13">ROUNDDOWN(SUM(O9:O39),0)</f>
        <v>0</v>
      </c>
      <c r="P40" s="715">
        <f t="shared" ref="P40" si="14">ROUNDDOWN(SUM(P9:P39),0)</f>
        <v>0</v>
      </c>
      <c r="Q40" s="716">
        <f t="shared" ref="Q40" si="15">ROUNDDOWN(SUM(Q9:Q39),0)</f>
        <v>0</v>
      </c>
      <c r="R40" s="827">
        <f t="shared" ref="R40" si="16">ROUNDDOWN(SUM(R9:R39),0)</f>
        <v>0</v>
      </c>
      <c r="S40" s="828">
        <f t="shared" ref="S40" si="17">ROUNDDOWN(SUM(S9:S39),0)</f>
        <v>0</v>
      </c>
      <c r="T40" s="826">
        <f t="shared" ref="T40" si="18">ROUNDDOWN(SUM(T9:T39),0)</f>
        <v>0</v>
      </c>
      <c r="U40" s="829">
        <f t="shared" ref="U40" si="19">ROUNDDOWN(SUM(U9:U39),0)</f>
        <v>0</v>
      </c>
      <c r="V40" s="830">
        <f t="shared" ref="V40" si="20">ROUNDDOWN(SUM(V9:V39),0)</f>
        <v>0</v>
      </c>
      <c r="W40" s="830">
        <f t="shared" ref="W40" si="21">ROUNDDOWN(SUM(W9:W39),0)</f>
        <v>0</v>
      </c>
      <c r="X40" s="831">
        <f t="shared" ref="X40" si="22">ROUNDDOWN(SUM(X9:X39),0)</f>
        <v>0</v>
      </c>
      <c r="Y40" s="639"/>
      <c r="AA40" s="807" t="s">
        <v>257</v>
      </c>
      <c r="AB40" s="832">
        <f>ROUNDDOWN(SUM(AB9:AB39),0)</f>
        <v>0</v>
      </c>
      <c r="AC40" s="833">
        <f>ROUNDDOWN(SUM(AC9:AC39),0)</f>
        <v>0</v>
      </c>
      <c r="AD40" s="833">
        <f t="shared" ref="AD40:AH40" si="23">ROUNDDOWN(SUM(AD9:AD39),0)</f>
        <v>0</v>
      </c>
      <c r="AE40" s="833">
        <f t="shared" si="23"/>
        <v>0</v>
      </c>
      <c r="AF40" s="833">
        <f t="shared" si="23"/>
        <v>0</v>
      </c>
      <c r="AG40" s="833">
        <f t="shared" si="23"/>
        <v>0</v>
      </c>
      <c r="AH40" s="833">
        <f t="shared" si="23"/>
        <v>0</v>
      </c>
      <c r="AI40" s="834">
        <f>ROUNDDOWN(SUM(AI9:AI39),0)</f>
        <v>0</v>
      </c>
      <c r="AJ40" s="835">
        <f>ROUNDDOWN(SUM(AJ9:AJ39),0)</f>
        <v>0</v>
      </c>
    </row>
    <row r="41" spans="2:36" ht="20.149999999999999" customHeight="1" x14ac:dyDescent="0.2">
      <c r="B41" s="836" t="s">
        <v>261</v>
      </c>
      <c r="C41" s="719"/>
      <c r="D41" s="720"/>
      <c r="E41" s="720"/>
      <c r="F41" s="720"/>
      <c r="G41" s="720"/>
      <c r="H41" s="720"/>
      <c r="I41" s="720"/>
      <c r="J41" s="720"/>
      <c r="K41" s="720"/>
      <c r="L41" s="720"/>
      <c r="M41" s="720"/>
      <c r="N41" s="720"/>
      <c r="O41" s="720"/>
      <c r="P41" s="720"/>
      <c r="Q41" s="720"/>
      <c r="R41" s="720"/>
      <c r="S41" s="720"/>
      <c r="T41" s="720"/>
      <c r="U41" s="720"/>
      <c r="V41" s="837"/>
      <c r="W41" s="837"/>
      <c r="X41" s="837"/>
      <c r="AA41" s="836" t="s">
        <v>261</v>
      </c>
      <c r="AB41" s="837"/>
      <c r="AC41" s="837"/>
      <c r="AD41" s="837"/>
      <c r="AE41" s="837"/>
      <c r="AF41" s="837"/>
      <c r="AG41" s="837"/>
      <c r="AH41" s="837"/>
      <c r="AI41" s="837"/>
      <c r="AJ41" s="837"/>
    </row>
    <row r="42" spans="2:36" ht="20.149999999999999" customHeight="1" x14ac:dyDescent="0.2">
      <c r="B42" s="838" t="s">
        <v>276</v>
      </c>
      <c r="C42" s="839"/>
    </row>
  </sheetData>
  <mergeCells count="22">
    <mergeCell ref="K6:K8"/>
    <mergeCell ref="C5:K5"/>
    <mergeCell ref="D7:D8"/>
    <mergeCell ref="E7:E8"/>
    <mergeCell ref="G7:G8"/>
    <mergeCell ref="H6:J6"/>
    <mergeCell ref="C6:G6"/>
    <mergeCell ref="N6:N8"/>
    <mergeCell ref="P6:P8"/>
    <mergeCell ref="R5:R8"/>
    <mergeCell ref="L5:Q5"/>
    <mergeCell ref="AB7:AI7"/>
    <mergeCell ref="L6:L8"/>
    <mergeCell ref="M6:M8"/>
    <mergeCell ref="O6:O8"/>
    <mergeCell ref="Q6:Q8"/>
    <mergeCell ref="W5:W8"/>
    <mergeCell ref="V5:V8"/>
    <mergeCell ref="X5:X8"/>
    <mergeCell ref="T5:T8"/>
    <mergeCell ref="U5:U8"/>
    <mergeCell ref="S5:S8"/>
  </mergeCells>
  <phoneticPr fontId="3"/>
  <printOptions horizontalCentered="1"/>
  <pageMargins left="0.51181102362204722" right="0.31496062992125984" top="0.55118110236220474" bottom="0.15748031496062992" header="0.31496062992125984" footer="0.31496062992125984"/>
  <pageSetup paperSize="9" scale="52" fitToWidth="2" orientation="landscape" verticalDpi="1200" r:id="rId1"/>
  <headerFooter alignWithMargins="0"/>
  <colBreaks count="1" manualBreakCount="1">
    <brk id="25" max="46"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tint="0.79998168889431442"/>
    <pageSetUpPr fitToPage="1"/>
  </sheetPr>
  <dimension ref="A1:AZ104"/>
  <sheetViews>
    <sheetView showZeros="0" tabSelected="1" view="pageBreakPreview" zoomScale="75" zoomScaleNormal="70" zoomScaleSheetLayoutView="75" workbookViewId="0">
      <selection activeCell="I17" sqref="I17"/>
    </sheetView>
  </sheetViews>
  <sheetFormatPr defaultColWidth="8.90625" defaultRowHeight="13" x14ac:dyDescent="0.2"/>
  <cols>
    <col min="1" max="1" width="8.90625" style="65"/>
    <col min="2" max="2" width="28" style="65" bestFit="1" customWidth="1"/>
    <col min="3" max="3" width="11.36328125" style="65" bestFit="1" customWidth="1"/>
    <col min="4" max="4" width="7.90625" style="65" customWidth="1"/>
    <col min="5" max="5" width="9.453125" style="65" bestFit="1" customWidth="1"/>
    <col min="6" max="6" width="10.08984375" style="65" bestFit="1" customWidth="1"/>
    <col min="7" max="8" width="7.08984375" style="65" customWidth="1"/>
    <col min="9" max="9" width="9.08984375" style="65" bestFit="1" customWidth="1"/>
    <col min="10" max="11" width="7.08984375" style="65" customWidth="1"/>
    <col min="12" max="12" width="10.08984375" style="65" bestFit="1" customWidth="1"/>
    <col min="13" max="14" width="7.08984375" style="65" customWidth="1"/>
    <col min="15" max="15" width="11.36328125" style="65" bestFit="1" customWidth="1"/>
    <col min="16" max="17" width="7.08984375" style="65" customWidth="1"/>
    <col min="18" max="18" width="11.36328125" style="65" bestFit="1" customWidth="1"/>
    <col min="19" max="20" width="7.08984375" style="65" customWidth="1"/>
    <col min="21" max="21" width="11.36328125" style="65" bestFit="1" customWidth="1"/>
    <col min="22" max="23" width="7.08984375" style="65" customWidth="1"/>
    <col min="24" max="24" width="11.36328125" style="65" bestFit="1" customWidth="1"/>
    <col min="25" max="26" width="7.08984375" style="65" customWidth="1"/>
    <col min="27" max="27" width="11.36328125" style="65" bestFit="1" customWidth="1"/>
    <col min="28" max="32" width="8" style="65" customWidth="1"/>
    <col min="33" max="33" width="8.90625" style="65" customWidth="1"/>
    <col min="34" max="37" width="8" style="65" customWidth="1"/>
    <col min="38" max="38" width="11.36328125" style="65" bestFit="1" customWidth="1"/>
    <col min="39" max="40" width="8" style="65" customWidth="1"/>
    <col min="41" max="41" width="14.08984375" style="65" customWidth="1"/>
    <col min="42" max="16384" width="8.90625" style="65"/>
  </cols>
  <sheetData>
    <row r="1" spans="2:39" ht="20.149999999999999" customHeight="1" x14ac:dyDescent="0.3">
      <c r="B1" s="153" t="s">
        <v>392</v>
      </c>
      <c r="AK1" s="100" t="s">
        <v>27</v>
      </c>
      <c r="AL1" s="2394">
        <f>様式第１号表紙!$M$28</f>
        <v>0</v>
      </c>
      <c r="AM1" s="2395"/>
    </row>
    <row r="2" spans="2:39" ht="20.149999999999999" customHeight="1" thickBot="1" x14ac:dyDescent="0.25">
      <c r="AK2" s="1609" t="str">
        <f>様式第１号表紙!$C$12</f>
        <v>5</v>
      </c>
      <c r="AL2" s="1610">
        <f>様式第１号表紙!$F$12</f>
        <v>2023</v>
      </c>
      <c r="AM2" s="1611">
        <f>様式第１号表紙!$H$12</f>
        <v>0</v>
      </c>
    </row>
    <row r="3" spans="2:39" ht="20.149999999999999" customHeight="1" thickBot="1" x14ac:dyDescent="0.25"/>
    <row r="4" spans="2:39" ht="20.149999999999999" customHeight="1" thickBot="1" x14ac:dyDescent="0.25">
      <c r="B4" s="2328" t="s">
        <v>601</v>
      </c>
      <c r="C4" s="2345" t="s">
        <v>168</v>
      </c>
      <c r="D4" s="2343"/>
      <c r="E4" s="2343"/>
      <c r="F4" s="2343"/>
      <c r="G4" s="2343"/>
      <c r="H4" s="2343"/>
      <c r="I4" s="2343"/>
      <c r="J4" s="2343"/>
      <c r="K4" s="2343"/>
      <c r="L4" s="2343"/>
      <c r="M4" s="2343"/>
      <c r="N4" s="2343"/>
      <c r="O4" s="2343"/>
      <c r="P4" s="2343"/>
      <c r="Q4" s="2343"/>
      <c r="R4" s="2343"/>
      <c r="S4" s="2343"/>
      <c r="T4" s="2343"/>
      <c r="U4" s="2343"/>
      <c r="V4" s="2343"/>
      <c r="W4" s="2343"/>
      <c r="X4" s="2343"/>
      <c r="Y4" s="2343"/>
      <c r="Z4" s="2343"/>
      <c r="AA4" s="2346"/>
      <c r="AB4" s="2375" t="s">
        <v>390</v>
      </c>
      <c r="AC4" s="2376"/>
      <c r="AD4" s="2376"/>
      <c r="AE4" s="2377"/>
      <c r="AF4" s="2350" t="s">
        <v>720</v>
      </c>
      <c r="AG4" s="2351"/>
      <c r="AH4" s="2351"/>
      <c r="AI4" s="2351"/>
      <c r="AJ4" s="2352"/>
      <c r="AK4" s="2359" t="s">
        <v>151</v>
      </c>
      <c r="AL4" s="2390" t="s">
        <v>172</v>
      </c>
      <c r="AM4" s="2390" t="s">
        <v>173</v>
      </c>
    </row>
    <row r="5" spans="2:39" ht="20.149999999999999" customHeight="1" x14ac:dyDescent="0.2">
      <c r="B5" s="2329"/>
      <c r="C5" s="2350" t="s">
        <v>519</v>
      </c>
      <c r="D5" s="2351"/>
      <c r="E5" s="2352"/>
      <c r="F5" s="2345" t="s">
        <v>391</v>
      </c>
      <c r="G5" s="2343"/>
      <c r="H5" s="2343"/>
      <c r="I5" s="2343"/>
      <c r="J5" s="2343"/>
      <c r="K5" s="2343"/>
      <c r="L5" s="2342" t="s">
        <v>509</v>
      </c>
      <c r="M5" s="2343"/>
      <c r="N5" s="2343"/>
      <c r="O5" s="2340" t="s">
        <v>515</v>
      </c>
      <c r="P5" s="2341"/>
      <c r="Q5" s="2341"/>
      <c r="R5" s="2341"/>
      <c r="S5" s="2341"/>
      <c r="T5" s="2341"/>
      <c r="U5" s="2341"/>
      <c r="V5" s="2341"/>
      <c r="W5" s="2341"/>
      <c r="X5" s="2342" t="s">
        <v>514</v>
      </c>
      <c r="Y5" s="2343"/>
      <c r="Z5" s="2343"/>
      <c r="AA5" s="2347" t="s">
        <v>510</v>
      </c>
      <c r="AB5" s="2368" t="s">
        <v>142</v>
      </c>
      <c r="AC5" s="2371" t="s">
        <v>169</v>
      </c>
      <c r="AD5" s="2373" t="s">
        <v>170</v>
      </c>
      <c r="AE5" s="2365" t="s">
        <v>171</v>
      </c>
      <c r="AF5" s="2384" t="s">
        <v>612</v>
      </c>
      <c r="AG5" s="2362" t="s">
        <v>722</v>
      </c>
      <c r="AH5" s="2378" t="s">
        <v>613</v>
      </c>
      <c r="AI5" s="2381" t="s">
        <v>721</v>
      </c>
      <c r="AJ5" s="2387" t="s">
        <v>669</v>
      </c>
      <c r="AK5" s="2360"/>
      <c r="AL5" s="2391"/>
      <c r="AM5" s="2391"/>
    </row>
    <row r="6" spans="2:39" ht="20.149999999999999" customHeight="1" x14ac:dyDescent="0.2">
      <c r="B6" s="2329"/>
      <c r="C6" s="126"/>
      <c r="D6" s="125"/>
      <c r="E6" s="131"/>
      <c r="F6" s="2335" t="s">
        <v>507</v>
      </c>
      <c r="G6" s="2336"/>
      <c r="H6" s="2336"/>
      <c r="I6" s="2353" t="s">
        <v>508</v>
      </c>
      <c r="J6" s="2336"/>
      <c r="K6" s="2354"/>
      <c r="L6" s="2344"/>
      <c r="M6" s="2325"/>
      <c r="N6" s="2325"/>
      <c r="O6" s="2335" t="s">
        <v>511</v>
      </c>
      <c r="P6" s="2336"/>
      <c r="Q6" s="2336"/>
      <c r="R6" s="2337" t="s">
        <v>513</v>
      </c>
      <c r="S6" s="2338"/>
      <c r="T6" s="2338"/>
      <c r="U6" s="2337" t="s">
        <v>512</v>
      </c>
      <c r="V6" s="2338"/>
      <c r="W6" s="2339"/>
      <c r="X6" s="2344"/>
      <c r="Y6" s="2325"/>
      <c r="Z6" s="2325"/>
      <c r="AA6" s="2348"/>
      <c r="AB6" s="2369"/>
      <c r="AC6" s="2363"/>
      <c r="AD6" s="2374"/>
      <c r="AE6" s="2366"/>
      <c r="AF6" s="2385"/>
      <c r="AG6" s="2363"/>
      <c r="AH6" s="2379"/>
      <c r="AI6" s="2382"/>
      <c r="AJ6" s="2388"/>
      <c r="AK6" s="2360"/>
      <c r="AL6" s="2391"/>
      <c r="AM6" s="2391"/>
    </row>
    <row r="7" spans="2:39" s="148" customFormat="1" ht="20.149999999999999" customHeight="1" thickBot="1" x14ac:dyDescent="0.25">
      <c r="B7" s="2330"/>
      <c r="C7" s="146"/>
      <c r="D7" s="157" t="s">
        <v>505</v>
      </c>
      <c r="E7" s="147" t="s">
        <v>506</v>
      </c>
      <c r="F7" s="144"/>
      <c r="G7" s="308" t="s">
        <v>505</v>
      </c>
      <c r="H7" s="308" t="s">
        <v>506</v>
      </c>
      <c r="I7" s="145"/>
      <c r="J7" s="308" t="s">
        <v>505</v>
      </c>
      <c r="K7" s="309" t="s">
        <v>506</v>
      </c>
      <c r="L7" s="310"/>
      <c r="M7" s="157" t="s">
        <v>505</v>
      </c>
      <c r="N7" s="311" t="s">
        <v>506</v>
      </c>
      <c r="O7" s="144"/>
      <c r="P7" s="157" t="s">
        <v>505</v>
      </c>
      <c r="Q7" s="157" t="s">
        <v>506</v>
      </c>
      <c r="R7" s="145"/>
      <c r="S7" s="157" t="s">
        <v>505</v>
      </c>
      <c r="T7" s="157" t="s">
        <v>506</v>
      </c>
      <c r="U7" s="145"/>
      <c r="V7" s="157" t="s">
        <v>505</v>
      </c>
      <c r="W7" s="311" t="s">
        <v>506</v>
      </c>
      <c r="X7" s="310"/>
      <c r="Y7" s="157" t="s">
        <v>505</v>
      </c>
      <c r="Z7" s="382" t="s">
        <v>506</v>
      </c>
      <c r="AA7" s="2349"/>
      <c r="AB7" s="2370"/>
      <c r="AC7" s="2372"/>
      <c r="AD7" s="2372"/>
      <c r="AE7" s="2367"/>
      <c r="AF7" s="2386"/>
      <c r="AG7" s="2364"/>
      <c r="AH7" s="2380"/>
      <c r="AI7" s="2383"/>
      <c r="AJ7" s="2389"/>
      <c r="AK7" s="2361"/>
      <c r="AL7" s="2392"/>
      <c r="AM7" s="2392"/>
    </row>
    <row r="8" spans="2:39" ht="32.25" customHeight="1" x14ac:dyDescent="0.2">
      <c r="B8" s="489" t="s">
        <v>548</v>
      </c>
      <c r="C8" s="318">
        <f>IF(事業者内訳!B2="第１号対象事業者",事業者内訳!B80,第１号対象事業者報告書!O7)</f>
        <v>0</v>
      </c>
      <c r="D8" s="128"/>
      <c r="E8" s="132"/>
      <c r="F8" s="318">
        <f>IF(事業者内訳!B2="第１号対象事業者",事業者内訳!E80,第１号対象事業者報告書!R8)</f>
        <v>0</v>
      </c>
      <c r="G8" s="128"/>
      <c r="H8" s="128"/>
      <c r="I8" s="128">
        <f>IF(事業者内訳!B2="第１号対象事業者",事業者内訳!H80,第１号対象事業者報告書!S8)</f>
        <v>0</v>
      </c>
      <c r="J8" s="129"/>
      <c r="K8" s="139"/>
      <c r="L8" s="142">
        <f>F8+I8</f>
        <v>0</v>
      </c>
      <c r="M8" s="418">
        <f>G8+J8</f>
        <v>0</v>
      </c>
      <c r="N8" s="419">
        <f>H8+K8</f>
        <v>0</v>
      </c>
      <c r="O8" s="134">
        <f>IF(事業者内訳!B2="第１号対象事業者",事業者内訳!N80,第１号対象事業者報告書!R9)</f>
        <v>0</v>
      </c>
      <c r="P8" s="128"/>
      <c r="Q8" s="128"/>
      <c r="R8" s="324">
        <f>IF(事業者内訳!B2="第１号対象事業者",事業者内訳!Q80,第１号対象事業者報告書!R10)</f>
        <v>0</v>
      </c>
      <c r="S8" s="128"/>
      <c r="T8" s="128"/>
      <c r="U8" s="128">
        <f>第１号対象事業者報告書!R11</f>
        <v>0</v>
      </c>
      <c r="V8" s="128"/>
      <c r="W8" s="139"/>
      <c r="X8" s="142">
        <f>SUM(O8,R8,U8)</f>
        <v>0</v>
      </c>
      <c r="Y8" s="418">
        <f>P8+S8+V8</f>
        <v>0</v>
      </c>
      <c r="Z8" s="429">
        <f>Q8+T8+W8</f>
        <v>0</v>
      </c>
      <c r="AA8" s="339">
        <f>SUM(C8,L8,X8)</f>
        <v>0</v>
      </c>
      <c r="AB8" s="123">
        <f>IF(事業者内訳!B2="第１号対象事業者",事業者内訳!AA80,第１号対象事業者報告書!O19)</f>
        <v>0</v>
      </c>
      <c r="AC8" s="67">
        <f>IF(事業者内訳!B2="第１号対象事業者",事業者内訳!AB80,第１号対象事業者報告書!O12)</f>
        <v>0</v>
      </c>
      <c r="AD8" s="67">
        <f>IF(事業者内訳!B2="第１号対象事業者",事業者内訳!AC80,第１号対象事業者報告書!S19)</f>
        <v>0</v>
      </c>
      <c r="AE8" s="103">
        <f>SUM(AB8:AD8)</f>
        <v>0</v>
      </c>
      <c r="AF8" s="68">
        <f>IF(事業者内訳!B2="第１号対象事業者",事業者内訳!AE80,第１号対象事業者報告書!O21)</f>
        <v>0</v>
      </c>
      <c r="AG8" s="68">
        <f>IF(事業者内訳!B2="第１号対象事業者",事業者内訳!AF80,第１号対象事業者報告書!O22)</f>
        <v>0</v>
      </c>
      <c r="AH8" s="68">
        <f>IF(事業者内訳!B2="第１号対象事業者",事業者内訳!AG80,第１号対象事業者報告書!O23)</f>
        <v>0</v>
      </c>
      <c r="AI8" s="68">
        <f>IF(事業者内訳!B2="第１号対象事業者",事業者内訳!AH80+事業者内訳!AI80,第１号対象事業者報告書!O24)</f>
        <v>0</v>
      </c>
      <c r="AJ8" s="370">
        <f>SUM(AF8:AI8)</f>
        <v>0</v>
      </c>
      <c r="AK8" s="66">
        <f>IF(事業者内訳!B2="第１号対象事業者",事業者内訳!AK80,第１号対象事業者報告書!O25)</f>
        <v>0</v>
      </c>
      <c r="AL8" s="104">
        <f>SUM(AA8,AE8,AJ8,AK8)</f>
        <v>0</v>
      </c>
      <c r="AM8" s="69"/>
    </row>
    <row r="9" spans="2:39" ht="32.25" customHeight="1" x14ac:dyDescent="0.2">
      <c r="B9" s="490" t="s">
        <v>604</v>
      </c>
      <c r="C9" s="319">
        <f>IF(事業者内訳!B2="第２号対象事業者",事業者内訳!B80,第２号対象事業者報告書!O7)</f>
        <v>0</v>
      </c>
      <c r="D9" s="127"/>
      <c r="E9" s="133"/>
      <c r="F9" s="319">
        <f>IF(事業者内訳!B2="第２号対象事業者",事業者内訳!E80,第２号対象事業者報告書!R8)</f>
        <v>0</v>
      </c>
      <c r="G9" s="127"/>
      <c r="H9" s="127"/>
      <c r="I9" s="127">
        <f>IF(事業者内訳!B2="第２号対象事業者",事業者内訳!H80,第２号対象事業者報告書!S8)</f>
        <v>0</v>
      </c>
      <c r="J9" s="130"/>
      <c r="K9" s="140"/>
      <c r="L9" s="143">
        <f>F9+I9</f>
        <v>0</v>
      </c>
      <c r="M9" s="327">
        <f t="shared" ref="M9:M10" si="0">G9+J9</f>
        <v>0</v>
      </c>
      <c r="N9" s="420">
        <f>H9+K9</f>
        <v>0</v>
      </c>
      <c r="O9" s="135">
        <f>IF(事業者内訳!B2="第２号対象事業者",事業者内訳!N80,第２号対象事業者報告書!R9)</f>
        <v>0</v>
      </c>
      <c r="P9" s="127"/>
      <c r="Q9" s="127"/>
      <c r="R9" s="127">
        <f>IF(事業者内訳!B2="第２号対象事業者",事業者内訳!$Q$80,第２号対象事業者報告書!R10)</f>
        <v>0</v>
      </c>
      <c r="S9" s="127"/>
      <c r="T9" s="127"/>
      <c r="U9" s="127">
        <f>IF(事業者内訳!B2="第２号対象事業者",事業者内訳!$T$80,第２号対象事業者報告書!R11)</f>
        <v>0</v>
      </c>
      <c r="V9" s="127"/>
      <c r="W9" s="140"/>
      <c r="X9" s="143">
        <f>SUM(O9,R9,U9)</f>
        <v>0</v>
      </c>
      <c r="Y9" s="327">
        <f>P9+S9+V9</f>
        <v>0</v>
      </c>
      <c r="Z9" s="430">
        <f t="shared" ref="Z9:Z10" si="1">Q9+T9+W9</f>
        <v>0</v>
      </c>
      <c r="AA9" s="338">
        <f>SUM(C9,L9,X9)</f>
        <v>0</v>
      </c>
      <c r="AB9" s="124">
        <f>IF(事業者内訳!B2="第２号対象事業者",事業者内訳!AA80,第２号対象事業者報告書!O19)</f>
        <v>0</v>
      </c>
      <c r="AC9" s="72">
        <f>IF(事業者内訳!B2="第２号対象事業者",事業者内訳!AB80,第２号対象事業者報告書!O12)</f>
        <v>0</v>
      </c>
      <c r="AD9" s="72">
        <f>IF(事業者内訳!B2="第２号対象事業者",事業者内訳!AC80,第２号対象事業者報告書!S19)</f>
        <v>0</v>
      </c>
      <c r="AE9" s="103">
        <f>SUM(AB9:AD9)</f>
        <v>0</v>
      </c>
      <c r="AF9" s="73">
        <f>IF(事業者内訳!B2="第２号対象事業者",事業者内訳!AE80,第２号対象事業者報告書!O21)</f>
        <v>0</v>
      </c>
      <c r="AG9" s="73">
        <f>IF(事業者内訳!B2="第２号対象事業者",事業者内訳!AF80,第２号対象事業者報告書!O22)</f>
        <v>0</v>
      </c>
      <c r="AH9" s="369">
        <f>IF(事業者内訳!B2="第２号対象事業者",事業者内訳!AG80,第２号対象事業者報告書!O23)</f>
        <v>0</v>
      </c>
      <c r="AI9" s="369">
        <f>IF(事業者内訳!B2="第２号対象事業者",事業者内訳!AH80+事業者内訳!AI80,第２号対象事業者報告書!O24)</f>
        <v>0</v>
      </c>
      <c r="AJ9" s="370">
        <f>SUM(AF9:AI9)</f>
        <v>0</v>
      </c>
      <c r="AK9" s="71">
        <f>IF(事業者内訳!B2="第２号対象事業者",事業者内訳!AK80,第２号対象事業者報告書!O25)</f>
        <v>0</v>
      </c>
      <c r="AL9" s="104">
        <f>SUM(AA9,AE9,AJ9,AK9)</f>
        <v>0</v>
      </c>
      <c r="AM9" s="70"/>
    </row>
    <row r="10" spans="2:39" ht="32.25" customHeight="1" thickBot="1" x14ac:dyDescent="0.25">
      <c r="B10" s="491" t="s">
        <v>605</v>
      </c>
      <c r="C10" s="349">
        <f>IF(事業者内訳!B2="第３号対象事業者",事業者内訳!B80,'第３号対象事業者報告書 '!O7)</f>
        <v>0</v>
      </c>
      <c r="D10" s="343"/>
      <c r="E10" s="344"/>
      <c r="F10" s="349">
        <f>IF(事業者内訳!B2="第３号対象事業者",事業者内訳!E80,'第３号対象事業者報告書 '!R8)</f>
        <v>0</v>
      </c>
      <c r="G10" s="343"/>
      <c r="H10" s="343"/>
      <c r="I10" s="343">
        <f>IF(事業者内訳!B2="第３号対象事業者",事業者内訳!H80,'第３号対象事業者報告書 '!S8)</f>
        <v>0</v>
      </c>
      <c r="J10" s="345"/>
      <c r="K10" s="346"/>
      <c r="L10" s="143">
        <f>F10+I10</f>
        <v>0</v>
      </c>
      <c r="M10" s="421">
        <f t="shared" si="0"/>
        <v>0</v>
      </c>
      <c r="N10" s="421">
        <f t="shared" ref="N10" si="2">H10+K10</f>
        <v>0</v>
      </c>
      <c r="O10" s="342">
        <f>IF(事業者内訳!B2="第３号対象事業者",事業者内訳!N80,'第３号対象事業者報告書 '!R9)</f>
        <v>0</v>
      </c>
      <c r="P10" s="343"/>
      <c r="Q10" s="343"/>
      <c r="R10" s="343">
        <f>IF(事業者内訳!B2="第３号対象事業者",事業者内訳!$Q$80,'第３号対象事業者報告書 '!R10)</f>
        <v>0</v>
      </c>
      <c r="S10" s="343"/>
      <c r="T10" s="343"/>
      <c r="U10" s="343">
        <f>IF(事業者内訳!B2="第３号対象事業者",事業者内訳!$T$80,'第３号対象事業者報告書 '!R11)</f>
        <v>0</v>
      </c>
      <c r="V10" s="343"/>
      <c r="W10" s="346"/>
      <c r="X10" s="143">
        <f>SUM(O10,R10,U10)</f>
        <v>0</v>
      </c>
      <c r="Y10" s="421">
        <f t="shared" ref="Y10" si="3">P10+S10+V10</f>
        <v>0</v>
      </c>
      <c r="Z10" s="431">
        <f t="shared" si="1"/>
        <v>0</v>
      </c>
      <c r="AA10" s="338">
        <f>SUM(C10,L10,X10)</f>
        <v>0</v>
      </c>
      <c r="AB10" s="357">
        <f>IF(事業者内訳!B2="第３号対象事業者",事業者内訳!AA80,'第３号対象事業者報告書 '!O19)</f>
        <v>0</v>
      </c>
      <c r="AC10" s="354">
        <f>IF(事業者内訳!B2="第３号対象事業者",事業者内訳!AB80,'第３号対象事業者報告書 '!O12)</f>
        <v>0</v>
      </c>
      <c r="AD10" s="354">
        <f>IF(事業者内訳!B2="第３号対象事業者",事業者内訳!AC80,'第３号対象事業者報告書 '!S19)</f>
        <v>0</v>
      </c>
      <c r="AE10" s="103">
        <f t="shared" ref="AE10" si="4">SUM(AB10:AD10)</f>
        <v>0</v>
      </c>
      <c r="AF10" s="358">
        <f>IF(事業者内訳!B2="第３号対象事業者",事業者内訳!AE80,'第３号対象事業者報告書 '!O21)</f>
        <v>0</v>
      </c>
      <c r="AG10" s="358">
        <f>IF(事業者内訳!B2="第３号対象事業者",事業者内訳!AF80,'第３号対象事業者報告書 '!O22)</f>
        <v>0</v>
      </c>
      <c r="AH10" s="358">
        <f>IF(事業者内訳!B2="第３号対象事業者",事業者内訳!AG80,'第３号対象事業者報告書 '!O23)</f>
        <v>0</v>
      </c>
      <c r="AI10" s="358">
        <f>IF(事業者内訳!B2="第３号対象事業者",事業者内訳!AH80+事業者内訳!AI80,'第３号対象事業者報告書 '!O24)</f>
        <v>0</v>
      </c>
      <c r="AJ10" s="370">
        <f>SUM(AF10:AI10)</f>
        <v>0</v>
      </c>
      <c r="AK10" s="353">
        <f>IF(事業者内訳!B2="第３号対象事業者",事業者内訳!AK80,'第３号対象事業者報告書 '!O25)</f>
        <v>0</v>
      </c>
      <c r="AL10" s="104">
        <f t="shared" ref="AL10" si="5">SUM(AA10,AE10,AJ10,AK10)</f>
        <v>0</v>
      </c>
      <c r="AM10" s="359"/>
    </row>
    <row r="11" spans="2:39" ht="32.25" customHeight="1" thickBot="1" x14ac:dyDescent="0.25">
      <c r="B11" s="492" t="s">
        <v>175</v>
      </c>
      <c r="C11" s="136">
        <f t="shared" ref="C11:AL11" si="6">SUM(C8:C10)</f>
        <v>0</v>
      </c>
      <c r="D11" s="137">
        <f t="shared" si="6"/>
        <v>0</v>
      </c>
      <c r="E11" s="141">
        <f t="shared" si="6"/>
        <v>0</v>
      </c>
      <c r="F11" s="136">
        <f t="shared" si="6"/>
        <v>0</v>
      </c>
      <c r="G11" s="137">
        <f t="shared" si="6"/>
        <v>0</v>
      </c>
      <c r="H11" s="137">
        <f t="shared" si="6"/>
        <v>0</v>
      </c>
      <c r="I11" s="137">
        <f t="shared" si="6"/>
        <v>0</v>
      </c>
      <c r="J11" s="137">
        <f t="shared" si="6"/>
        <v>0</v>
      </c>
      <c r="K11" s="137">
        <f t="shared" si="6"/>
        <v>0</v>
      </c>
      <c r="L11" s="137">
        <f t="shared" si="6"/>
        <v>0</v>
      </c>
      <c r="M11" s="137">
        <f t="shared" si="6"/>
        <v>0</v>
      </c>
      <c r="N11" s="1143">
        <f t="shared" si="6"/>
        <v>0</v>
      </c>
      <c r="O11" s="138">
        <f t="shared" si="6"/>
        <v>0</v>
      </c>
      <c r="P11" s="137">
        <f t="shared" si="6"/>
        <v>0</v>
      </c>
      <c r="Q11" s="137">
        <f t="shared" si="6"/>
        <v>0</v>
      </c>
      <c r="R11" s="137">
        <f t="shared" si="6"/>
        <v>0</v>
      </c>
      <c r="S11" s="137">
        <f t="shared" si="6"/>
        <v>0</v>
      </c>
      <c r="T11" s="137">
        <f t="shared" si="6"/>
        <v>0</v>
      </c>
      <c r="U11" s="137">
        <f t="shared" si="6"/>
        <v>0</v>
      </c>
      <c r="V11" s="137">
        <f t="shared" si="6"/>
        <v>0</v>
      </c>
      <c r="W11" s="137">
        <f t="shared" si="6"/>
        <v>0</v>
      </c>
      <c r="X11" s="137">
        <f t="shared" si="6"/>
        <v>0</v>
      </c>
      <c r="Y11" s="137">
        <f t="shared" si="6"/>
        <v>0</v>
      </c>
      <c r="Z11" s="141">
        <f t="shared" si="6"/>
        <v>0</v>
      </c>
      <c r="AA11" s="340">
        <f t="shared" si="6"/>
        <v>0</v>
      </c>
      <c r="AB11" s="432">
        <f t="shared" si="6"/>
        <v>0</v>
      </c>
      <c r="AC11" s="433">
        <f t="shared" si="6"/>
        <v>0</v>
      </c>
      <c r="AD11" s="433">
        <f t="shared" si="6"/>
        <v>0</v>
      </c>
      <c r="AE11" s="434">
        <f t="shared" si="6"/>
        <v>0</v>
      </c>
      <c r="AF11" s="432">
        <f t="shared" si="6"/>
        <v>0</v>
      </c>
      <c r="AG11" s="433">
        <f t="shared" si="6"/>
        <v>0</v>
      </c>
      <c r="AH11" s="433">
        <f t="shared" si="6"/>
        <v>0</v>
      </c>
      <c r="AI11" s="433">
        <f t="shared" si="6"/>
        <v>0</v>
      </c>
      <c r="AJ11" s="434">
        <f t="shared" si="6"/>
        <v>0</v>
      </c>
      <c r="AK11" s="136">
        <f t="shared" si="6"/>
        <v>0</v>
      </c>
      <c r="AL11" s="136">
        <f t="shared" si="6"/>
        <v>0</v>
      </c>
      <c r="AM11" s="74"/>
    </row>
    <row r="12" spans="2:39" ht="20.149999999999999" customHeight="1" x14ac:dyDescent="0.2"/>
    <row r="13" spans="2:39" ht="20.149999999999999" customHeight="1" x14ac:dyDescent="0.2"/>
    <row r="14" spans="2:39" ht="20.149999999999999" customHeight="1" x14ac:dyDescent="0.2"/>
    <row r="15" spans="2:39" ht="20.149999999999999" customHeight="1" x14ac:dyDescent="0.3">
      <c r="B15" s="153" t="s">
        <v>174</v>
      </c>
    </row>
    <row r="16" spans="2:39" ht="20.149999999999999" customHeight="1" thickBot="1" x14ac:dyDescent="0.25"/>
    <row r="17" spans="2:39" ht="20.149999999999999" customHeight="1" thickBot="1" x14ac:dyDescent="0.25">
      <c r="B17" s="2328" t="s">
        <v>601</v>
      </c>
      <c r="C17" s="2345" t="s">
        <v>168</v>
      </c>
      <c r="D17" s="2343"/>
      <c r="E17" s="2343"/>
      <c r="F17" s="2343"/>
      <c r="G17" s="2343"/>
      <c r="H17" s="2343"/>
      <c r="I17" s="2343"/>
      <c r="J17" s="2343"/>
      <c r="K17" s="2343"/>
      <c r="L17" s="2343"/>
      <c r="M17" s="2343"/>
      <c r="N17" s="2343"/>
      <c r="O17" s="2343"/>
      <c r="P17" s="2343"/>
      <c r="Q17" s="2343"/>
      <c r="R17" s="2343"/>
      <c r="S17" s="2343"/>
      <c r="T17" s="2343"/>
      <c r="U17" s="2343"/>
      <c r="V17" s="2343"/>
      <c r="W17" s="2343"/>
      <c r="X17" s="2343"/>
      <c r="Y17" s="2343"/>
      <c r="Z17" s="2343"/>
      <c r="AA17" s="2346"/>
      <c r="AB17" s="2375" t="s">
        <v>390</v>
      </c>
      <c r="AC17" s="2376"/>
      <c r="AD17" s="2376"/>
      <c r="AE17" s="2377"/>
      <c r="AF17" s="2350" t="s">
        <v>720</v>
      </c>
      <c r="AG17" s="2351"/>
      <c r="AH17" s="2351"/>
      <c r="AI17" s="2351"/>
      <c r="AJ17" s="2352"/>
      <c r="AK17" s="2359" t="s">
        <v>151</v>
      </c>
      <c r="AL17" s="2390" t="s">
        <v>456</v>
      </c>
      <c r="AM17" s="2390" t="s">
        <v>173</v>
      </c>
    </row>
    <row r="18" spans="2:39" ht="20.149999999999999" customHeight="1" x14ac:dyDescent="0.2">
      <c r="B18" s="2329"/>
      <c r="C18" s="2350" t="s">
        <v>519</v>
      </c>
      <c r="D18" s="2351"/>
      <c r="E18" s="2352"/>
      <c r="F18" s="2345" t="s">
        <v>391</v>
      </c>
      <c r="G18" s="2343"/>
      <c r="H18" s="2343"/>
      <c r="I18" s="2343"/>
      <c r="J18" s="2343"/>
      <c r="K18" s="2343"/>
      <c r="L18" s="2342" t="s">
        <v>516</v>
      </c>
      <c r="M18" s="2343"/>
      <c r="N18" s="2343"/>
      <c r="O18" s="2340" t="s">
        <v>515</v>
      </c>
      <c r="P18" s="2341"/>
      <c r="Q18" s="2341"/>
      <c r="R18" s="2341"/>
      <c r="S18" s="2341"/>
      <c r="T18" s="2341"/>
      <c r="U18" s="2341"/>
      <c r="V18" s="2341"/>
      <c r="W18" s="2341"/>
      <c r="X18" s="2342" t="s">
        <v>517</v>
      </c>
      <c r="Y18" s="2343"/>
      <c r="Z18" s="2346"/>
      <c r="AA18" s="2356" t="s">
        <v>518</v>
      </c>
      <c r="AB18" s="2396" t="s">
        <v>142</v>
      </c>
      <c r="AC18" s="2371" t="s">
        <v>169</v>
      </c>
      <c r="AD18" s="2373" t="s">
        <v>170</v>
      </c>
      <c r="AE18" s="2365" t="s">
        <v>456</v>
      </c>
      <c r="AF18" s="2384" t="s">
        <v>612</v>
      </c>
      <c r="AG18" s="2362" t="s">
        <v>722</v>
      </c>
      <c r="AH18" s="2378" t="s">
        <v>613</v>
      </c>
      <c r="AI18" s="2381" t="s">
        <v>721</v>
      </c>
      <c r="AJ18" s="2387" t="s">
        <v>171</v>
      </c>
      <c r="AK18" s="2360"/>
      <c r="AL18" s="2391"/>
      <c r="AM18" s="2391"/>
    </row>
    <row r="19" spans="2:39" ht="20.149999999999999" customHeight="1" x14ac:dyDescent="0.2">
      <c r="B19" s="2329"/>
      <c r="C19" s="126"/>
      <c r="D19" s="125"/>
      <c r="E19" s="131"/>
      <c r="F19" s="2335" t="s">
        <v>507</v>
      </c>
      <c r="G19" s="2336"/>
      <c r="H19" s="2336"/>
      <c r="I19" s="2353" t="s">
        <v>508</v>
      </c>
      <c r="J19" s="2336"/>
      <c r="K19" s="2354"/>
      <c r="L19" s="2344"/>
      <c r="M19" s="2325"/>
      <c r="N19" s="2325"/>
      <c r="O19" s="2335" t="s">
        <v>511</v>
      </c>
      <c r="P19" s="2336"/>
      <c r="Q19" s="2336"/>
      <c r="R19" s="2337" t="s">
        <v>513</v>
      </c>
      <c r="S19" s="2338"/>
      <c r="T19" s="2338"/>
      <c r="U19" s="2337" t="s">
        <v>512</v>
      </c>
      <c r="V19" s="2338"/>
      <c r="W19" s="2339"/>
      <c r="X19" s="2344"/>
      <c r="Y19" s="2325"/>
      <c r="Z19" s="2355"/>
      <c r="AA19" s="2357"/>
      <c r="AB19" s="2397"/>
      <c r="AC19" s="2363"/>
      <c r="AD19" s="2374"/>
      <c r="AE19" s="2366"/>
      <c r="AF19" s="2385"/>
      <c r="AG19" s="2363"/>
      <c r="AH19" s="2379"/>
      <c r="AI19" s="2382"/>
      <c r="AJ19" s="2388"/>
      <c r="AK19" s="2360"/>
      <c r="AL19" s="2391"/>
      <c r="AM19" s="2391"/>
    </row>
    <row r="20" spans="2:39" s="148" customFormat="1" ht="20.149999999999999" customHeight="1" thickBot="1" x14ac:dyDescent="0.25">
      <c r="B20" s="2330"/>
      <c r="C20" s="146"/>
      <c r="D20" s="157" t="s">
        <v>505</v>
      </c>
      <c r="E20" s="147" t="s">
        <v>506</v>
      </c>
      <c r="F20" s="144"/>
      <c r="G20" s="308" t="s">
        <v>505</v>
      </c>
      <c r="H20" s="308" t="s">
        <v>506</v>
      </c>
      <c r="I20" s="145"/>
      <c r="J20" s="308" t="s">
        <v>505</v>
      </c>
      <c r="K20" s="309" t="s">
        <v>506</v>
      </c>
      <c r="L20" s="310"/>
      <c r="M20" s="308" t="s">
        <v>505</v>
      </c>
      <c r="N20" s="311" t="s">
        <v>506</v>
      </c>
      <c r="O20" s="144"/>
      <c r="P20" s="157" t="s">
        <v>505</v>
      </c>
      <c r="Q20" s="157" t="s">
        <v>506</v>
      </c>
      <c r="R20" s="145"/>
      <c r="S20" s="157" t="s">
        <v>505</v>
      </c>
      <c r="T20" s="157" t="s">
        <v>506</v>
      </c>
      <c r="U20" s="145"/>
      <c r="V20" s="157" t="s">
        <v>505</v>
      </c>
      <c r="W20" s="311" t="s">
        <v>506</v>
      </c>
      <c r="X20" s="310"/>
      <c r="Y20" s="157" t="s">
        <v>505</v>
      </c>
      <c r="Z20" s="147" t="s">
        <v>506</v>
      </c>
      <c r="AA20" s="2358"/>
      <c r="AB20" s="2398"/>
      <c r="AC20" s="2372"/>
      <c r="AD20" s="2372"/>
      <c r="AE20" s="2367"/>
      <c r="AF20" s="2386"/>
      <c r="AG20" s="2364"/>
      <c r="AH20" s="2380"/>
      <c r="AI20" s="2383"/>
      <c r="AJ20" s="2389"/>
      <c r="AK20" s="2361"/>
      <c r="AL20" s="2392"/>
      <c r="AM20" s="2392"/>
    </row>
    <row r="21" spans="2:39" ht="31.5" customHeight="1" x14ac:dyDescent="0.2">
      <c r="B21" s="489" t="s">
        <v>548</v>
      </c>
      <c r="C21" s="371"/>
      <c r="D21" s="372"/>
      <c r="E21" s="385"/>
      <c r="F21" s="371"/>
      <c r="G21" s="372"/>
      <c r="H21" s="372"/>
      <c r="I21" s="372"/>
      <c r="J21" s="386"/>
      <c r="K21" s="387"/>
      <c r="L21" s="321">
        <f>IF(L8=0,0,((F8*F21)+(I8*I21))/L8)</f>
        <v>0</v>
      </c>
      <c r="M21" s="414">
        <f t="shared" ref="M21:N23" si="7">IF(M8=0,0,(G8*G21+J8*J21)/M8)</f>
        <v>0</v>
      </c>
      <c r="N21" s="414">
        <f t="shared" si="7"/>
        <v>0</v>
      </c>
      <c r="O21" s="371"/>
      <c r="P21" s="372"/>
      <c r="Q21" s="372"/>
      <c r="R21" s="372"/>
      <c r="S21" s="372"/>
      <c r="T21" s="372"/>
      <c r="U21" s="372"/>
      <c r="V21" s="372"/>
      <c r="W21" s="387"/>
      <c r="X21" s="422">
        <f t="shared" ref="X21:Z23" si="8">IF(X8=0,0,(O21*O8+R21*R8+U21*U8)/X8)</f>
        <v>0</v>
      </c>
      <c r="Y21" s="423">
        <f t="shared" si="8"/>
        <v>0</v>
      </c>
      <c r="Z21" s="426">
        <f t="shared" si="8"/>
        <v>0</v>
      </c>
      <c r="AA21" s="428">
        <f>IF(AA8=0,0,(C8*C21+L8*L21+X8*X21)/AA8)</f>
        <v>0</v>
      </c>
      <c r="AB21" s="75"/>
      <c r="AC21" s="76"/>
      <c r="AD21" s="76"/>
      <c r="AE21" s="105">
        <f>IF(AE8=0,0,(AB8*AB21+AC8*AC21+AD8*AD21)/AE8)</f>
        <v>0</v>
      </c>
      <c r="AF21" s="77"/>
      <c r="AG21" s="77"/>
      <c r="AH21" s="77"/>
      <c r="AI21" s="77"/>
      <c r="AJ21" s="105">
        <f>IF(AJ8=0,0,(AF8*AF21+AG8*AG21+AH8*AH21+AI8*AI21)/AJ8)</f>
        <v>0</v>
      </c>
      <c r="AK21" s="75"/>
      <c r="AL21" s="106">
        <f>IF(AL8=0,0,ROUND((C8*C21+F8*F21+I8*I21+O8*O21+R8*R21+U8*U21+AB8*AB21+AC8*AC21+AF8*AF21+AG8*AG21+AD8*AD21+AH8*AH21+AI8*AI21+AK8*AK21)/AL8,2))</f>
        <v>0</v>
      </c>
      <c r="AM21" s="69"/>
    </row>
    <row r="22" spans="2:39" ht="31.5" customHeight="1" x14ac:dyDescent="0.2">
      <c r="B22" s="490" t="s">
        <v>604</v>
      </c>
      <c r="C22" s="373"/>
      <c r="D22" s="374"/>
      <c r="E22" s="388"/>
      <c r="F22" s="373"/>
      <c r="G22" s="374"/>
      <c r="H22" s="374"/>
      <c r="I22" s="374"/>
      <c r="J22" s="389"/>
      <c r="K22" s="390"/>
      <c r="L22" s="322">
        <f>IF(L9=0,0,((F9*F22)+(I9*I22))/L9)</f>
        <v>0</v>
      </c>
      <c r="M22" s="415">
        <f t="shared" si="7"/>
        <v>0</v>
      </c>
      <c r="N22" s="417">
        <f t="shared" si="7"/>
        <v>0</v>
      </c>
      <c r="O22" s="373"/>
      <c r="P22" s="374"/>
      <c r="Q22" s="374"/>
      <c r="R22" s="374"/>
      <c r="S22" s="374"/>
      <c r="T22" s="374"/>
      <c r="U22" s="374"/>
      <c r="V22" s="374"/>
      <c r="W22" s="390"/>
      <c r="X22" s="424">
        <f t="shared" si="8"/>
        <v>0</v>
      </c>
      <c r="Y22" s="425">
        <f t="shared" si="8"/>
        <v>0</v>
      </c>
      <c r="Z22" s="427">
        <f t="shared" si="8"/>
        <v>0</v>
      </c>
      <c r="AA22" s="323">
        <f>IF(AA9=0,0,(C9*C22+L9*L22+X9*X22)/AA9)</f>
        <v>0</v>
      </c>
      <c r="AB22" s="391"/>
      <c r="AC22" s="392"/>
      <c r="AD22" s="392"/>
      <c r="AE22" s="105">
        <f>IF(AE9=0,0,(AB9*AB22+AC9*AC22+AD9*AD22)/AE9)</f>
        <v>0</v>
      </c>
      <c r="AF22" s="77"/>
      <c r="AG22" s="77"/>
      <c r="AH22" s="77"/>
      <c r="AI22" s="393"/>
      <c r="AJ22" s="105">
        <f>IF(AJ9=0,0,(AF9*AF22+AG9*AG22+AH9*AH22+AI9*AI22)/AJ9)</f>
        <v>0</v>
      </c>
      <c r="AK22" s="391"/>
      <c r="AL22" s="106">
        <f>IF(AL9=0,0,ROUND((C9*C22+F9*F22+I9*I22+O9*O22+R9*R22+U9*U22+AB9*AB22+AC9*AC22+AF9*AF22+AG9*AG22+AD9*AD22+AH9*AH22+AI9*AI22+AK9*AK22)/AL9,2))</f>
        <v>0</v>
      </c>
      <c r="AM22" s="70"/>
    </row>
    <row r="23" spans="2:39" ht="31.5" customHeight="1" thickBot="1" x14ac:dyDescent="0.25">
      <c r="B23" s="491" t="s">
        <v>605</v>
      </c>
      <c r="C23" s="394"/>
      <c r="D23" s="395"/>
      <c r="E23" s="396"/>
      <c r="F23" s="394"/>
      <c r="G23" s="395"/>
      <c r="H23" s="395"/>
      <c r="I23" s="395"/>
      <c r="J23" s="397"/>
      <c r="K23" s="398"/>
      <c r="L23" s="352">
        <f>IF(L10=0,0,((F10*F23)+(I10*I23))/L10)</f>
        <v>0</v>
      </c>
      <c r="M23" s="416">
        <f t="shared" si="7"/>
        <v>0</v>
      </c>
      <c r="N23" s="416">
        <f t="shared" si="7"/>
        <v>0</v>
      </c>
      <c r="O23" s="394"/>
      <c r="P23" s="395"/>
      <c r="Q23" s="395"/>
      <c r="R23" s="395"/>
      <c r="S23" s="395"/>
      <c r="T23" s="395"/>
      <c r="U23" s="395"/>
      <c r="V23" s="395"/>
      <c r="W23" s="398"/>
      <c r="X23" s="352">
        <f t="shared" si="8"/>
        <v>0</v>
      </c>
      <c r="Y23" s="416">
        <f t="shared" si="8"/>
        <v>0</v>
      </c>
      <c r="Z23" s="416">
        <f t="shared" si="8"/>
        <v>0</v>
      </c>
      <c r="AA23" s="360">
        <f>IF(AA10=0,0,(C10*C23+L10*L23+X10*X23)/AA10)</f>
        <v>0</v>
      </c>
      <c r="AB23" s="399"/>
      <c r="AC23" s="400"/>
      <c r="AD23" s="400"/>
      <c r="AE23" s="407">
        <f>IF(AE10=0,0,(AB10*AB23+AC10*AC23+AD10*AD23)/AE10)</f>
        <v>0</v>
      </c>
      <c r="AF23" s="401"/>
      <c r="AG23" s="401"/>
      <c r="AH23" s="401"/>
      <c r="AI23" s="402"/>
      <c r="AJ23" s="407">
        <f>IF(AJ10=0,0,(AF10*AF23+AG10*AG23+AH10*AH23+AI10*AI23)/AJ10)</f>
        <v>0</v>
      </c>
      <c r="AK23" s="399"/>
      <c r="AL23" s="360">
        <f>IF(AL10=0,0,ROUND((C10*C23+F10*F23+I10*I23+O10*O23+R10*R23+U10*U23+AB10*AB23+AC10*AC23+AF10*AF23+AG10*AG23+AD10*AD23+AH10*AH23+AI10*AI23+AK10*AK23)/AL10,2))</f>
        <v>0</v>
      </c>
      <c r="AM23" s="359"/>
    </row>
    <row r="24" spans="2:39" ht="31.5" customHeight="1" thickBot="1" x14ac:dyDescent="0.25">
      <c r="B24" s="493" t="s">
        <v>176</v>
      </c>
      <c r="C24" s="376">
        <f t="shared" ref="C24:AL24" si="9">IF(C11=0,0,((C21*C8)+(C22*C9)+(C23*C10))/C11)</f>
        <v>0</v>
      </c>
      <c r="D24" s="377">
        <f t="shared" si="9"/>
        <v>0</v>
      </c>
      <c r="E24" s="403">
        <f t="shared" si="9"/>
        <v>0</v>
      </c>
      <c r="F24" s="376">
        <f t="shared" si="9"/>
        <v>0</v>
      </c>
      <c r="G24" s="377">
        <f t="shared" si="9"/>
        <v>0</v>
      </c>
      <c r="H24" s="377">
        <f t="shared" si="9"/>
        <v>0</v>
      </c>
      <c r="I24" s="377">
        <f t="shared" si="9"/>
        <v>0</v>
      </c>
      <c r="J24" s="377">
        <f t="shared" si="9"/>
        <v>0</v>
      </c>
      <c r="K24" s="412">
        <f t="shared" si="9"/>
        <v>0</v>
      </c>
      <c r="L24" s="404">
        <f t="shared" si="9"/>
        <v>0</v>
      </c>
      <c r="M24" s="377">
        <f t="shared" si="9"/>
        <v>0</v>
      </c>
      <c r="N24" s="403">
        <f t="shared" si="9"/>
        <v>0</v>
      </c>
      <c r="O24" s="376">
        <f t="shared" si="9"/>
        <v>0</v>
      </c>
      <c r="P24" s="377">
        <f t="shared" si="9"/>
        <v>0</v>
      </c>
      <c r="Q24" s="377">
        <f t="shared" si="9"/>
        <v>0</v>
      </c>
      <c r="R24" s="377">
        <f t="shared" si="9"/>
        <v>0</v>
      </c>
      <c r="S24" s="377">
        <f t="shared" si="9"/>
        <v>0</v>
      </c>
      <c r="T24" s="377">
        <f t="shared" si="9"/>
        <v>0</v>
      </c>
      <c r="U24" s="377">
        <f t="shared" si="9"/>
        <v>0</v>
      </c>
      <c r="V24" s="377">
        <f t="shared" si="9"/>
        <v>0</v>
      </c>
      <c r="W24" s="405">
        <f t="shared" si="9"/>
        <v>0</v>
      </c>
      <c r="X24" s="406">
        <f t="shared" si="9"/>
        <v>0</v>
      </c>
      <c r="Y24" s="377">
        <f t="shared" si="9"/>
        <v>0</v>
      </c>
      <c r="Z24" s="403">
        <f t="shared" si="9"/>
        <v>0</v>
      </c>
      <c r="AA24" s="410">
        <f t="shared" si="9"/>
        <v>0</v>
      </c>
      <c r="AB24" s="411">
        <f t="shared" si="9"/>
        <v>0</v>
      </c>
      <c r="AC24" s="413">
        <f t="shared" si="9"/>
        <v>0</v>
      </c>
      <c r="AD24" s="413">
        <f t="shared" si="9"/>
        <v>0</v>
      </c>
      <c r="AE24" s="409">
        <f t="shared" si="9"/>
        <v>0</v>
      </c>
      <c r="AF24" s="375">
        <f t="shared" si="9"/>
        <v>0</v>
      </c>
      <c r="AG24" s="413">
        <f t="shared" si="9"/>
        <v>0</v>
      </c>
      <c r="AH24" s="413">
        <f t="shared" si="9"/>
        <v>0</v>
      </c>
      <c r="AI24" s="408">
        <f t="shared" si="9"/>
        <v>0</v>
      </c>
      <c r="AJ24" s="411">
        <f t="shared" si="9"/>
        <v>0</v>
      </c>
      <c r="AK24" s="375">
        <f t="shared" si="9"/>
        <v>0</v>
      </c>
      <c r="AL24" s="410">
        <f t="shared" si="9"/>
        <v>0</v>
      </c>
      <c r="AM24" s="347"/>
    </row>
    <row r="25" spans="2:39" ht="20.149999999999999" customHeight="1" x14ac:dyDescent="0.2"/>
    <row r="26" spans="2:39" ht="20.149999999999999" customHeight="1" x14ac:dyDescent="0.3">
      <c r="B26" s="336"/>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row>
    <row r="27" spans="2:39" ht="20.149999999999999" customHeight="1" x14ac:dyDescent="0.2">
      <c r="B27" s="2326"/>
      <c r="C27" s="2325"/>
      <c r="D27" s="2325"/>
      <c r="E27" s="2325"/>
      <c r="F27" s="2325"/>
      <c r="G27" s="2325"/>
      <c r="H27" s="2325"/>
      <c r="I27" s="2325"/>
      <c r="J27" s="2325"/>
      <c r="K27" s="2325"/>
      <c r="L27" s="2325"/>
      <c r="M27" s="2325"/>
      <c r="N27" s="2325"/>
      <c r="O27" s="2325"/>
      <c r="P27" s="2325"/>
      <c r="Q27" s="2325"/>
      <c r="R27" s="2325"/>
      <c r="S27" s="2325"/>
      <c r="T27" s="2325"/>
      <c r="U27" s="2325"/>
      <c r="V27" s="2325"/>
      <c r="W27" s="2325"/>
      <c r="X27" s="2325"/>
      <c r="Y27" s="2325"/>
      <c r="Z27" s="2325"/>
      <c r="AA27" s="2325"/>
      <c r="AB27" s="2331"/>
      <c r="AC27" s="2331"/>
      <c r="AD27" s="2331"/>
      <c r="AE27" s="2331"/>
      <c r="AF27" s="2331"/>
      <c r="AG27" s="2331"/>
      <c r="AH27" s="2331"/>
      <c r="AI27" s="2327"/>
      <c r="AJ27" s="367"/>
      <c r="AK27" s="2332"/>
      <c r="AL27" s="2332"/>
      <c r="AM27" s="2332"/>
    </row>
    <row r="28" spans="2:39" ht="20.149999999999999" customHeight="1" x14ac:dyDescent="0.2">
      <c r="B28" s="2326"/>
      <c r="C28" s="2327"/>
      <c r="D28" s="2327"/>
      <c r="E28" s="2327"/>
      <c r="F28" s="2325"/>
      <c r="G28" s="2325"/>
      <c r="H28" s="2325"/>
      <c r="I28" s="2325"/>
      <c r="J28" s="2325"/>
      <c r="K28" s="2325"/>
      <c r="L28" s="2325"/>
      <c r="M28" s="2325"/>
      <c r="N28" s="2325"/>
      <c r="O28" s="2325"/>
      <c r="P28" s="2325"/>
      <c r="Q28" s="2325"/>
      <c r="R28" s="2325"/>
      <c r="S28" s="2325"/>
      <c r="T28" s="2325"/>
      <c r="U28" s="2325"/>
      <c r="V28" s="2325"/>
      <c r="W28" s="2325"/>
      <c r="X28" s="2325"/>
      <c r="Y28" s="2325"/>
      <c r="Z28" s="2325"/>
      <c r="AA28" s="2324"/>
      <c r="AB28" s="2325"/>
      <c r="AC28" s="2324"/>
      <c r="AD28" s="2325"/>
      <c r="AE28" s="2324"/>
      <c r="AF28" s="2324"/>
      <c r="AG28" s="2324"/>
      <c r="AH28" s="2325"/>
      <c r="AI28" s="2327"/>
      <c r="AJ28" s="367"/>
      <c r="AK28" s="2332"/>
      <c r="AL28" s="2332"/>
      <c r="AM28" s="2332"/>
    </row>
    <row r="29" spans="2:39" ht="20.149999999999999" customHeight="1" x14ac:dyDescent="0.2">
      <c r="B29" s="2326"/>
      <c r="C29" s="361"/>
      <c r="D29" s="351"/>
      <c r="E29" s="351"/>
      <c r="F29" s="2325"/>
      <c r="G29" s="2325"/>
      <c r="H29" s="2325"/>
      <c r="I29" s="2325"/>
      <c r="J29" s="2325"/>
      <c r="K29" s="2325"/>
      <c r="L29" s="2325"/>
      <c r="M29" s="2325"/>
      <c r="N29" s="2325"/>
      <c r="O29" s="2325"/>
      <c r="P29" s="2325"/>
      <c r="Q29" s="2333"/>
      <c r="R29" s="2334"/>
      <c r="S29" s="2334"/>
      <c r="T29" s="2334"/>
      <c r="U29" s="2334"/>
      <c r="V29" s="2334"/>
      <c r="W29" s="2334"/>
      <c r="X29" s="2325"/>
      <c r="Y29" s="2325"/>
      <c r="Z29" s="2325"/>
      <c r="AA29" s="2324"/>
      <c r="AB29" s="2325"/>
      <c r="AC29" s="2324"/>
      <c r="AD29" s="2325"/>
      <c r="AE29" s="2324"/>
      <c r="AF29" s="2324"/>
      <c r="AG29" s="2324"/>
      <c r="AH29" s="2325"/>
      <c r="AI29" s="2327"/>
      <c r="AJ29" s="367"/>
      <c r="AK29" s="2332"/>
      <c r="AL29" s="2332"/>
      <c r="AM29" s="2332"/>
    </row>
    <row r="30" spans="2:39" s="148" customFormat="1" ht="20.149999999999999" customHeight="1" x14ac:dyDescent="0.2">
      <c r="B30" s="2326"/>
      <c r="C30" s="333"/>
      <c r="D30" s="350"/>
      <c r="E30" s="350"/>
      <c r="F30" s="350"/>
      <c r="G30" s="350"/>
      <c r="H30" s="350"/>
      <c r="I30" s="350"/>
      <c r="J30" s="350"/>
      <c r="K30" s="350"/>
      <c r="L30" s="350"/>
      <c r="M30" s="350"/>
      <c r="N30" s="350"/>
      <c r="O30" s="350"/>
      <c r="P30" s="350"/>
      <c r="Q30" s="350"/>
      <c r="R30" s="350"/>
      <c r="S30" s="350"/>
      <c r="T30" s="350"/>
      <c r="U30" s="350"/>
      <c r="V30" s="350"/>
      <c r="W30" s="350"/>
      <c r="X30" s="350"/>
      <c r="Y30" s="350"/>
      <c r="Z30" s="350"/>
      <c r="AA30" s="2324"/>
      <c r="AB30" s="2325"/>
      <c r="AC30" s="2325"/>
      <c r="AD30" s="2325"/>
      <c r="AE30" s="2325"/>
      <c r="AF30" s="2325"/>
      <c r="AG30" s="2325"/>
      <c r="AH30" s="2325"/>
      <c r="AI30" s="2327"/>
      <c r="AJ30" s="367"/>
      <c r="AK30" s="2332"/>
      <c r="AL30" s="2332"/>
      <c r="AM30" s="2332"/>
    </row>
    <row r="31" spans="2:39" ht="20.149999999999999" customHeight="1" x14ac:dyDescent="0.2">
      <c r="B31" s="362"/>
      <c r="C31" s="9"/>
      <c r="D31" s="9"/>
      <c r="E31" s="9"/>
      <c r="F31" s="9"/>
      <c r="G31" s="9"/>
      <c r="H31" s="9"/>
      <c r="I31" s="9"/>
      <c r="J31" s="9"/>
      <c r="K31" s="9"/>
      <c r="L31" s="9"/>
      <c r="M31" s="9"/>
      <c r="N31" s="9"/>
      <c r="O31" s="9"/>
      <c r="P31" s="9"/>
      <c r="Q31" s="9"/>
      <c r="R31" s="9"/>
      <c r="S31" s="9"/>
      <c r="T31" s="9"/>
      <c r="U31" s="9"/>
      <c r="V31" s="9"/>
      <c r="W31" s="9"/>
      <c r="X31" s="9"/>
      <c r="Y31" s="9"/>
      <c r="Z31" s="9"/>
      <c r="AA31" s="9"/>
      <c r="AB31" s="43"/>
      <c r="AC31" s="43"/>
      <c r="AD31" s="43"/>
      <c r="AE31" s="43"/>
      <c r="AF31" s="43"/>
      <c r="AG31" s="43"/>
      <c r="AH31" s="9"/>
      <c r="AI31" s="43"/>
      <c r="AJ31" s="43"/>
      <c r="AK31" s="9"/>
      <c r="AL31" s="9"/>
      <c r="AM31" s="9"/>
    </row>
    <row r="32" spans="2:39" ht="20.149999999999999" customHeight="1" x14ac:dyDescent="0.2">
      <c r="B32" s="362"/>
      <c r="C32" s="9"/>
      <c r="D32" s="9"/>
      <c r="E32" s="9"/>
      <c r="F32" s="9"/>
      <c r="G32" s="9"/>
      <c r="H32" s="9"/>
      <c r="I32" s="9"/>
      <c r="J32" s="9"/>
      <c r="K32" s="9"/>
      <c r="L32" s="9"/>
      <c r="M32" s="9"/>
      <c r="N32" s="9"/>
      <c r="O32" s="9"/>
      <c r="P32" s="9"/>
      <c r="Q32" s="9"/>
      <c r="R32" s="9"/>
      <c r="S32" s="9"/>
      <c r="T32" s="9"/>
      <c r="U32" s="9"/>
      <c r="V32" s="9"/>
      <c r="W32" s="9"/>
      <c r="X32" s="9"/>
      <c r="Y32" s="9"/>
      <c r="Z32" s="9"/>
      <c r="AA32" s="9"/>
      <c r="AB32" s="43"/>
      <c r="AC32" s="43"/>
      <c r="AD32" s="43"/>
      <c r="AE32" s="43"/>
      <c r="AF32" s="43"/>
      <c r="AG32" s="43"/>
      <c r="AH32" s="9"/>
      <c r="AI32" s="43"/>
      <c r="AJ32" s="43"/>
      <c r="AK32" s="9"/>
      <c r="AL32" s="9"/>
      <c r="AM32" s="9"/>
    </row>
    <row r="33" spans="2:39" ht="20.149999999999999" customHeight="1" x14ac:dyDescent="0.2">
      <c r="B33" s="362"/>
      <c r="C33" s="9"/>
      <c r="D33" s="9"/>
      <c r="E33" s="9"/>
      <c r="F33" s="9"/>
      <c r="G33" s="9"/>
      <c r="H33" s="9"/>
      <c r="I33" s="9"/>
      <c r="J33" s="9"/>
      <c r="K33" s="9"/>
      <c r="L33" s="9"/>
      <c r="M33" s="9"/>
      <c r="N33" s="9"/>
      <c r="O33" s="9"/>
      <c r="P33" s="9"/>
      <c r="Q33" s="9"/>
      <c r="R33" s="9"/>
      <c r="S33" s="9"/>
      <c r="T33" s="9"/>
      <c r="U33" s="9"/>
      <c r="V33" s="9"/>
      <c r="W33" s="9"/>
      <c r="X33" s="9"/>
      <c r="Y33" s="9"/>
      <c r="Z33" s="9"/>
      <c r="AA33" s="9"/>
      <c r="AB33" s="43"/>
      <c r="AC33" s="43"/>
      <c r="AD33" s="43"/>
      <c r="AE33" s="43"/>
      <c r="AF33" s="43"/>
      <c r="AG33" s="43"/>
      <c r="AH33" s="9"/>
      <c r="AI33" s="43"/>
      <c r="AJ33" s="43"/>
      <c r="AK33" s="9"/>
      <c r="AL33" s="9"/>
      <c r="AM33" s="9"/>
    </row>
    <row r="34" spans="2:39" ht="20.149999999999999" customHeight="1" x14ac:dyDescent="0.2">
      <c r="B34" s="362"/>
      <c r="C34" s="9"/>
      <c r="D34" s="9"/>
      <c r="E34" s="9"/>
      <c r="F34" s="9"/>
      <c r="G34" s="9"/>
      <c r="H34" s="9"/>
      <c r="I34" s="9"/>
      <c r="J34" s="9"/>
      <c r="K34" s="9"/>
      <c r="L34" s="9"/>
      <c r="M34" s="9"/>
      <c r="N34" s="9"/>
      <c r="O34" s="9"/>
      <c r="P34" s="9"/>
      <c r="Q34" s="9"/>
      <c r="R34" s="9"/>
      <c r="S34" s="9"/>
      <c r="T34" s="9"/>
      <c r="U34" s="9"/>
      <c r="V34" s="9"/>
      <c r="W34" s="9"/>
      <c r="X34" s="9"/>
      <c r="Y34" s="9"/>
      <c r="Z34" s="9"/>
      <c r="AA34" s="9"/>
      <c r="AB34" s="43"/>
      <c r="AC34" s="43"/>
      <c r="AD34" s="43"/>
      <c r="AE34" s="43"/>
      <c r="AF34" s="43"/>
      <c r="AG34" s="43"/>
      <c r="AH34" s="9"/>
      <c r="AI34" s="43"/>
      <c r="AJ34" s="43"/>
      <c r="AK34" s="9"/>
      <c r="AL34" s="9"/>
      <c r="AM34" s="9"/>
    </row>
    <row r="35" spans="2:39" ht="20.149999999999999" customHeight="1" x14ac:dyDescent="0.2">
      <c r="B35" s="362"/>
      <c r="C35" s="9"/>
      <c r="D35" s="9"/>
      <c r="E35" s="9"/>
      <c r="F35" s="9"/>
      <c r="G35" s="9"/>
      <c r="H35" s="9"/>
      <c r="I35" s="9"/>
      <c r="J35" s="9"/>
      <c r="K35" s="9"/>
      <c r="L35" s="9"/>
      <c r="M35" s="9"/>
      <c r="N35" s="9"/>
      <c r="O35" s="9"/>
      <c r="P35" s="9"/>
      <c r="Q35" s="9"/>
      <c r="R35" s="9"/>
      <c r="S35" s="9"/>
      <c r="T35" s="9"/>
      <c r="U35" s="9"/>
      <c r="V35" s="9"/>
      <c r="W35" s="9"/>
      <c r="X35" s="9"/>
      <c r="Y35" s="9"/>
      <c r="Z35" s="9"/>
      <c r="AA35" s="9"/>
      <c r="AB35" s="43"/>
      <c r="AC35" s="43"/>
      <c r="AD35" s="43"/>
      <c r="AE35" s="43"/>
      <c r="AF35" s="43"/>
      <c r="AG35" s="43"/>
      <c r="AH35" s="9"/>
      <c r="AI35" s="43"/>
      <c r="AJ35" s="43"/>
      <c r="AK35" s="9"/>
      <c r="AL35" s="9"/>
      <c r="AM35" s="9"/>
    </row>
    <row r="36" spans="2:39" ht="20.149999999999999" customHeight="1" x14ac:dyDescent="0.2">
      <c r="B36" s="362"/>
      <c r="C36" s="9"/>
      <c r="D36" s="9"/>
      <c r="E36" s="9"/>
      <c r="F36" s="9"/>
      <c r="G36" s="9"/>
      <c r="H36" s="9"/>
      <c r="I36" s="9"/>
      <c r="J36" s="9"/>
      <c r="K36" s="9"/>
      <c r="L36" s="9"/>
      <c r="M36" s="9"/>
      <c r="N36" s="9"/>
      <c r="O36" s="9"/>
      <c r="P36" s="9"/>
      <c r="Q36" s="9"/>
      <c r="R36" s="9"/>
      <c r="S36" s="9"/>
      <c r="T36" s="9"/>
      <c r="U36" s="9"/>
      <c r="V36" s="9"/>
      <c r="W36" s="9"/>
      <c r="X36" s="9"/>
      <c r="Y36" s="9"/>
      <c r="Z36" s="9"/>
      <c r="AA36" s="9"/>
      <c r="AB36" s="43"/>
      <c r="AC36" s="43"/>
      <c r="AD36" s="43"/>
      <c r="AE36" s="43"/>
      <c r="AF36" s="43"/>
      <c r="AG36" s="43"/>
      <c r="AH36" s="9"/>
      <c r="AI36" s="43"/>
      <c r="AJ36" s="43"/>
      <c r="AK36" s="9"/>
      <c r="AL36" s="9"/>
      <c r="AM36" s="9"/>
    </row>
    <row r="37" spans="2:39" ht="20.149999999999999" customHeight="1" x14ac:dyDescent="0.2">
      <c r="B37" s="362"/>
      <c r="C37" s="9"/>
      <c r="D37" s="9"/>
      <c r="E37" s="9"/>
      <c r="F37" s="9"/>
      <c r="G37" s="9"/>
      <c r="H37" s="9"/>
      <c r="I37" s="9"/>
      <c r="J37" s="9"/>
      <c r="K37" s="9"/>
      <c r="L37" s="9"/>
      <c r="M37" s="9"/>
      <c r="N37" s="9"/>
      <c r="O37" s="9"/>
      <c r="P37" s="9"/>
      <c r="Q37" s="9"/>
      <c r="R37" s="9"/>
      <c r="S37" s="9"/>
      <c r="T37" s="9"/>
      <c r="U37" s="9"/>
      <c r="V37" s="9"/>
      <c r="W37" s="9"/>
      <c r="X37" s="9"/>
      <c r="Y37" s="9"/>
      <c r="Z37" s="9"/>
      <c r="AA37" s="9"/>
      <c r="AB37" s="43"/>
      <c r="AC37" s="43"/>
      <c r="AD37" s="43"/>
      <c r="AE37" s="43"/>
      <c r="AF37" s="43"/>
      <c r="AG37" s="43"/>
      <c r="AH37" s="9"/>
      <c r="AI37" s="43"/>
      <c r="AJ37" s="43"/>
      <c r="AK37" s="9"/>
      <c r="AL37" s="9"/>
      <c r="AM37" s="9"/>
    </row>
    <row r="38" spans="2:39" ht="20.149999999999999" customHeight="1" x14ac:dyDescent="0.2">
      <c r="B38" s="362"/>
      <c r="C38" s="9"/>
      <c r="D38" s="9"/>
      <c r="E38" s="9"/>
      <c r="F38" s="9"/>
      <c r="G38" s="9"/>
      <c r="H38" s="9"/>
      <c r="I38" s="9"/>
      <c r="J38" s="9"/>
      <c r="K38" s="9"/>
      <c r="L38" s="9"/>
      <c r="M38" s="9"/>
      <c r="N38" s="9"/>
      <c r="O38" s="9"/>
      <c r="P38" s="9"/>
      <c r="Q38" s="9"/>
      <c r="R38" s="9"/>
      <c r="S38" s="9"/>
      <c r="T38" s="9"/>
      <c r="U38" s="9"/>
      <c r="V38" s="9"/>
      <c r="W38" s="9"/>
      <c r="X38" s="9"/>
      <c r="Y38" s="9"/>
      <c r="Z38" s="9"/>
      <c r="AA38" s="9"/>
      <c r="AB38" s="43"/>
      <c r="AC38" s="43"/>
      <c r="AD38" s="43"/>
      <c r="AE38" s="43"/>
      <c r="AF38" s="43"/>
      <c r="AG38" s="43"/>
      <c r="AH38" s="9"/>
      <c r="AI38" s="43"/>
      <c r="AJ38" s="43"/>
      <c r="AK38" s="9"/>
      <c r="AL38" s="9"/>
      <c r="AM38" s="9"/>
    </row>
    <row r="39" spans="2:39" ht="20.149999999999999" customHeight="1" x14ac:dyDescent="0.2">
      <c r="B39" s="362"/>
      <c r="C39" s="9"/>
      <c r="D39" s="9"/>
      <c r="E39" s="9"/>
      <c r="F39" s="9"/>
      <c r="G39" s="9"/>
      <c r="H39" s="9"/>
      <c r="I39" s="9"/>
      <c r="J39" s="9"/>
      <c r="K39" s="9"/>
      <c r="L39" s="9"/>
      <c r="M39" s="9"/>
      <c r="N39" s="9"/>
      <c r="O39" s="9"/>
      <c r="P39" s="9"/>
      <c r="Q39" s="9"/>
      <c r="R39" s="9"/>
      <c r="S39" s="9"/>
      <c r="T39" s="9"/>
      <c r="U39" s="9"/>
      <c r="V39" s="9"/>
      <c r="W39" s="9"/>
      <c r="X39" s="9"/>
      <c r="Y39" s="9"/>
      <c r="Z39" s="9"/>
      <c r="AA39" s="9"/>
      <c r="AB39" s="43"/>
      <c r="AC39" s="43"/>
      <c r="AD39" s="43"/>
      <c r="AE39" s="43"/>
      <c r="AF39" s="43"/>
      <c r="AG39" s="43"/>
      <c r="AH39" s="9"/>
      <c r="AI39" s="43"/>
      <c r="AJ39" s="43"/>
      <c r="AK39" s="9"/>
      <c r="AL39" s="9"/>
      <c r="AM39" s="9"/>
    </row>
    <row r="40" spans="2:39" ht="20.149999999999999" customHeight="1" x14ac:dyDescent="0.2">
      <c r="B40" s="362"/>
      <c r="C40" s="9"/>
      <c r="D40" s="9"/>
      <c r="E40" s="9"/>
      <c r="F40" s="9"/>
      <c r="G40" s="9"/>
      <c r="H40" s="9"/>
      <c r="I40" s="9"/>
      <c r="J40" s="9"/>
      <c r="K40" s="9"/>
      <c r="L40" s="9"/>
      <c r="M40" s="9"/>
      <c r="N40" s="9"/>
      <c r="O40" s="9"/>
      <c r="P40" s="9"/>
      <c r="Q40" s="9"/>
      <c r="R40" s="9"/>
      <c r="S40" s="9"/>
      <c r="T40" s="9"/>
      <c r="U40" s="9"/>
      <c r="V40" s="9"/>
      <c r="W40" s="9"/>
      <c r="X40" s="9"/>
      <c r="Y40" s="9"/>
      <c r="Z40" s="9"/>
      <c r="AA40" s="9"/>
      <c r="AB40" s="43"/>
      <c r="AC40" s="43"/>
      <c r="AD40" s="43"/>
      <c r="AE40" s="43"/>
      <c r="AF40" s="43"/>
      <c r="AG40" s="43"/>
      <c r="AH40" s="9"/>
      <c r="AI40" s="43"/>
      <c r="AJ40" s="43"/>
      <c r="AK40" s="9"/>
      <c r="AL40" s="9"/>
      <c r="AM40" s="9"/>
    </row>
    <row r="41" spans="2:39" ht="20.149999999999999" customHeight="1" x14ac:dyDescent="0.2">
      <c r="B41" s="362"/>
      <c r="C41" s="9"/>
      <c r="D41" s="9"/>
      <c r="E41" s="9"/>
      <c r="F41" s="9"/>
      <c r="G41" s="9"/>
      <c r="H41" s="9"/>
      <c r="I41" s="9"/>
      <c r="J41" s="9"/>
      <c r="K41" s="9"/>
      <c r="L41" s="9"/>
      <c r="M41" s="9"/>
      <c r="N41" s="9"/>
      <c r="O41" s="9"/>
      <c r="P41" s="9"/>
      <c r="Q41" s="9"/>
      <c r="R41" s="9"/>
      <c r="S41" s="9"/>
      <c r="T41" s="9"/>
      <c r="U41" s="9"/>
      <c r="V41" s="9"/>
      <c r="W41" s="9"/>
      <c r="X41" s="9"/>
      <c r="Y41" s="9"/>
      <c r="Z41" s="9"/>
      <c r="AA41" s="9"/>
      <c r="AB41" s="43"/>
      <c r="AC41" s="43"/>
      <c r="AD41" s="43"/>
      <c r="AE41" s="43"/>
      <c r="AF41" s="43"/>
      <c r="AG41" s="43"/>
      <c r="AH41" s="9"/>
      <c r="AI41" s="43"/>
      <c r="AJ41" s="43"/>
      <c r="AK41" s="9"/>
      <c r="AL41" s="9"/>
      <c r="AM41" s="9"/>
    </row>
    <row r="42" spans="2:39" ht="20.149999999999999" customHeight="1" x14ac:dyDescent="0.2">
      <c r="B42" s="362"/>
      <c r="C42" s="9"/>
      <c r="D42" s="9"/>
      <c r="E42" s="9"/>
      <c r="F42" s="9"/>
      <c r="G42" s="9"/>
      <c r="H42" s="9"/>
      <c r="I42" s="9"/>
      <c r="J42" s="9"/>
      <c r="K42" s="9"/>
      <c r="L42" s="9"/>
      <c r="M42" s="9"/>
      <c r="N42" s="9"/>
      <c r="O42" s="9"/>
      <c r="P42" s="9"/>
      <c r="Q42" s="9"/>
      <c r="R42" s="9"/>
      <c r="S42" s="9"/>
      <c r="T42" s="9"/>
      <c r="U42" s="9"/>
      <c r="V42" s="9"/>
      <c r="W42" s="9"/>
      <c r="X42" s="9"/>
      <c r="Y42" s="9"/>
      <c r="Z42" s="9"/>
      <c r="AA42" s="9"/>
      <c r="AB42" s="43"/>
      <c r="AC42" s="43"/>
      <c r="AD42" s="43"/>
      <c r="AE42" s="43"/>
      <c r="AF42" s="43"/>
      <c r="AG42" s="43"/>
      <c r="AH42" s="9"/>
      <c r="AI42" s="43"/>
      <c r="AJ42" s="43"/>
      <c r="AK42" s="9"/>
      <c r="AL42" s="9"/>
      <c r="AM42" s="9"/>
    </row>
    <row r="43" spans="2:39" ht="19.5" customHeight="1" x14ac:dyDescent="0.2">
      <c r="B43" s="362"/>
      <c r="C43" s="9"/>
      <c r="D43" s="9"/>
      <c r="E43" s="9"/>
      <c r="F43" s="9"/>
      <c r="G43" s="9"/>
      <c r="H43" s="9"/>
      <c r="I43" s="9"/>
      <c r="J43" s="9"/>
      <c r="K43" s="9"/>
      <c r="L43" s="9"/>
      <c r="M43" s="9"/>
      <c r="N43" s="9"/>
      <c r="O43" s="9"/>
      <c r="P43" s="9"/>
      <c r="Q43" s="9"/>
      <c r="R43" s="9"/>
      <c r="S43" s="9"/>
      <c r="T43" s="9"/>
      <c r="U43" s="9"/>
      <c r="V43" s="9"/>
      <c r="W43" s="9"/>
      <c r="X43" s="9"/>
      <c r="Y43" s="9"/>
      <c r="Z43" s="9"/>
      <c r="AA43" s="9"/>
      <c r="AB43" s="43"/>
      <c r="AC43" s="43"/>
      <c r="AD43" s="43"/>
      <c r="AE43" s="43"/>
      <c r="AF43" s="43"/>
      <c r="AG43" s="43"/>
      <c r="AH43" s="9"/>
      <c r="AI43" s="43"/>
      <c r="AJ43" s="43"/>
      <c r="AK43" s="9"/>
      <c r="AL43" s="9"/>
      <c r="AM43" s="9"/>
    </row>
    <row r="44" spans="2:39" ht="20.149999999999999" customHeight="1" x14ac:dyDescent="0.2">
      <c r="B44" s="362"/>
      <c r="C44" s="9"/>
      <c r="D44" s="9"/>
      <c r="E44" s="9"/>
      <c r="F44" s="9"/>
      <c r="G44" s="9"/>
      <c r="H44" s="9"/>
      <c r="I44" s="9"/>
      <c r="J44" s="9"/>
      <c r="K44" s="9"/>
      <c r="L44" s="9"/>
      <c r="M44" s="9"/>
      <c r="N44" s="9"/>
      <c r="O44" s="9"/>
      <c r="P44" s="9"/>
      <c r="Q44" s="9"/>
      <c r="R44" s="9"/>
      <c r="S44" s="9"/>
      <c r="T44" s="9"/>
      <c r="U44" s="9"/>
      <c r="V44" s="9"/>
      <c r="W44" s="9"/>
      <c r="X44" s="9"/>
      <c r="Y44" s="9"/>
      <c r="Z44" s="9"/>
      <c r="AA44" s="9"/>
      <c r="AB44" s="43"/>
      <c r="AC44" s="43"/>
      <c r="AD44" s="43"/>
      <c r="AE44" s="43"/>
      <c r="AF44" s="43"/>
      <c r="AG44" s="43"/>
      <c r="AH44" s="9"/>
      <c r="AI44" s="43"/>
      <c r="AJ44" s="43"/>
      <c r="AK44" s="9"/>
      <c r="AL44" s="9"/>
      <c r="AM44" s="9"/>
    </row>
    <row r="45" spans="2:39" ht="20.149999999999999" customHeight="1" x14ac:dyDescent="0.2">
      <c r="B45" s="362"/>
      <c r="C45" s="9"/>
      <c r="D45" s="9"/>
      <c r="E45" s="9"/>
      <c r="F45" s="9"/>
      <c r="G45" s="9"/>
      <c r="H45" s="9"/>
      <c r="I45" s="9"/>
      <c r="J45" s="9"/>
      <c r="K45" s="9"/>
      <c r="L45" s="9"/>
      <c r="M45" s="9"/>
      <c r="N45" s="9"/>
      <c r="O45" s="9"/>
      <c r="P45" s="9"/>
      <c r="Q45" s="9"/>
      <c r="R45" s="9"/>
      <c r="S45" s="9"/>
      <c r="T45" s="9"/>
      <c r="U45" s="9"/>
      <c r="V45" s="9"/>
      <c r="W45" s="9"/>
      <c r="X45" s="9"/>
      <c r="Y45" s="9"/>
      <c r="Z45" s="9"/>
      <c r="AA45" s="9"/>
      <c r="AB45" s="43"/>
      <c r="AC45" s="43"/>
      <c r="AD45" s="43"/>
      <c r="AE45" s="43"/>
      <c r="AF45" s="43"/>
      <c r="AG45" s="43"/>
      <c r="AH45" s="9"/>
      <c r="AI45" s="43"/>
      <c r="AJ45" s="43"/>
      <c r="AK45" s="9"/>
      <c r="AL45" s="9"/>
      <c r="AM45" s="9"/>
    </row>
    <row r="46" spans="2:39" ht="20.149999999999999" customHeight="1" x14ac:dyDescent="0.2">
      <c r="B46" s="362"/>
      <c r="C46" s="9"/>
      <c r="D46" s="9"/>
      <c r="E46" s="9"/>
      <c r="F46" s="9"/>
      <c r="G46" s="9"/>
      <c r="H46" s="9"/>
      <c r="I46" s="9"/>
      <c r="J46" s="9"/>
      <c r="K46" s="9"/>
      <c r="L46" s="9"/>
      <c r="M46" s="9"/>
      <c r="N46" s="9"/>
      <c r="O46" s="9"/>
      <c r="P46" s="9"/>
      <c r="Q46" s="9"/>
      <c r="R46" s="9"/>
      <c r="S46" s="9"/>
      <c r="T46" s="9"/>
      <c r="U46" s="9"/>
      <c r="V46" s="9"/>
      <c r="W46" s="9"/>
      <c r="X46" s="9"/>
      <c r="Y46" s="9"/>
      <c r="Z46" s="9"/>
      <c r="AA46" s="9"/>
      <c r="AB46" s="43"/>
      <c r="AC46" s="43"/>
      <c r="AD46" s="43"/>
      <c r="AE46" s="43"/>
      <c r="AF46" s="43"/>
      <c r="AG46" s="43"/>
      <c r="AH46" s="9"/>
      <c r="AI46" s="43"/>
      <c r="AJ46" s="43"/>
      <c r="AK46" s="9"/>
      <c r="AL46" s="9"/>
      <c r="AM46" s="9"/>
    </row>
    <row r="47" spans="2:39" ht="20.149999999999999" customHeight="1" x14ac:dyDescent="0.2">
      <c r="B47" s="362"/>
      <c r="C47" s="9"/>
      <c r="D47" s="9"/>
      <c r="E47" s="9"/>
      <c r="F47" s="9"/>
      <c r="G47" s="9"/>
      <c r="H47" s="9"/>
      <c r="I47" s="9"/>
      <c r="J47" s="9"/>
      <c r="K47" s="9"/>
      <c r="L47" s="9"/>
      <c r="M47" s="9"/>
      <c r="N47" s="9"/>
      <c r="O47" s="9"/>
      <c r="P47" s="9"/>
      <c r="Q47" s="9"/>
      <c r="R47" s="9"/>
      <c r="S47" s="9"/>
      <c r="T47" s="9"/>
      <c r="U47" s="9"/>
      <c r="V47" s="9"/>
      <c r="W47" s="9"/>
      <c r="X47" s="9"/>
      <c r="Y47" s="9"/>
      <c r="Z47" s="9"/>
      <c r="AA47" s="9"/>
      <c r="AB47" s="43"/>
      <c r="AC47" s="43"/>
      <c r="AD47" s="43"/>
      <c r="AE47" s="43"/>
      <c r="AF47" s="43"/>
      <c r="AG47" s="43"/>
      <c r="AH47" s="9"/>
      <c r="AI47" s="43"/>
      <c r="AJ47" s="43"/>
      <c r="AK47" s="9"/>
      <c r="AL47" s="9"/>
      <c r="AM47" s="9"/>
    </row>
    <row r="48" spans="2:39" ht="20.149999999999999" customHeight="1" x14ac:dyDescent="0.2">
      <c r="B48" s="362"/>
      <c r="C48" s="9"/>
      <c r="D48" s="9"/>
      <c r="E48" s="9"/>
      <c r="F48" s="9"/>
      <c r="G48" s="9"/>
      <c r="H48" s="9"/>
      <c r="I48" s="9"/>
      <c r="J48" s="9"/>
      <c r="K48" s="9"/>
      <c r="L48" s="9"/>
      <c r="M48" s="9"/>
      <c r="N48" s="9"/>
      <c r="O48" s="9"/>
      <c r="P48" s="9"/>
      <c r="Q48" s="9"/>
      <c r="R48" s="9"/>
      <c r="S48" s="9"/>
      <c r="T48" s="9"/>
      <c r="U48" s="9"/>
      <c r="V48" s="9"/>
      <c r="W48" s="9"/>
      <c r="X48" s="9"/>
      <c r="Y48" s="9"/>
      <c r="Z48" s="9"/>
      <c r="AA48" s="9"/>
      <c r="AB48" s="43"/>
      <c r="AC48" s="43"/>
      <c r="AD48" s="43"/>
      <c r="AE48" s="43"/>
      <c r="AF48" s="43"/>
      <c r="AG48" s="43"/>
      <c r="AH48" s="9"/>
      <c r="AI48" s="43"/>
      <c r="AJ48" s="43"/>
      <c r="AK48" s="9"/>
      <c r="AL48" s="9"/>
      <c r="AM48" s="9"/>
    </row>
    <row r="49" spans="2:39" ht="20.149999999999999" customHeight="1" x14ac:dyDescent="0.2">
      <c r="B49" s="362"/>
      <c r="C49" s="9"/>
      <c r="D49" s="9"/>
      <c r="E49" s="9"/>
      <c r="F49" s="9"/>
      <c r="G49" s="9"/>
      <c r="H49" s="9"/>
      <c r="I49" s="9"/>
      <c r="J49" s="9"/>
      <c r="K49" s="9"/>
      <c r="L49" s="9"/>
      <c r="M49" s="9"/>
      <c r="N49" s="9"/>
      <c r="O49" s="9"/>
      <c r="P49" s="9"/>
      <c r="Q49" s="9"/>
      <c r="R49" s="9"/>
      <c r="S49" s="9"/>
      <c r="T49" s="9"/>
      <c r="U49" s="9"/>
      <c r="V49" s="9"/>
      <c r="W49" s="9"/>
      <c r="X49" s="9"/>
      <c r="Y49" s="9"/>
      <c r="Z49" s="9"/>
      <c r="AA49" s="9"/>
      <c r="AB49" s="43"/>
      <c r="AC49" s="43"/>
      <c r="AD49" s="43"/>
      <c r="AE49" s="43"/>
      <c r="AF49" s="43"/>
      <c r="AG49" s="43"/>
      <c r="AH49" s="9"/>
      <c r="AI49" s="43"/>
      <c r="AJ49" s="43"/>
      <c r="AK49" s="9"/>
      <c r="AL49" s="9"/>
      <c r="AM49" s="9"/>
    </row>
    <row r="50" spans="2:39" ht="20.149999999999999" customHeight="1" x14ac:dyDescent="0.2">
      <c r="B50" s="362"/>
      <c r="C50" s="9"/>
      <c r="D50" s="9"/>
      <c r="E50" s="9"/>
      <c r="F50" s="9"/>
      <c r="G50" s="9"/>
      <c r="H50" s="9"/>
      <c r="I50" s="9"/>
      <c r="J50" s="9"/>
      <c r="K50" s="9"/>
      <c r="L50" s="9"/>
      <c r="M50" s="9"/>
      <c r="N50" s="9"/>
      <c r="O50" s="9"/>
      <c r="P50" s="9"/>
      <c r="Q50" s="9"/>
      <c r="R50" s="9"/>
      <c r="S50" s="9"/>
      <c r="T50" s="9"/>
      <c r="U50" s="9"/>
      <c r="V50" s="9"/>
      <c r="W50" s="9"/>
      <c r="X50" s="9"/>
      <c r="Y50" s="9"/>
      <c r="Z50" s="9"/>
      <c r="AA50" s="9"/>
      <c r="AB50" s="43"/>
      <c r="AC50" s="43"/>
      <c r="AD50" s="43"/>
      <c r="AE50" s="43"/>
      <c r="AF50" s="43"/>
      <c r="AG50" s="43"/>
      <c r="AH50" s="9"/>
      <c r="AI50" s="43"/>
      <c r="AJ50" s="43"/>
      <c r="AK50" s="9"/>
      <c r="AL50" s="9"/>
      <c r="AM50" s="9"/>
    </row>
    <row r="51" spans="2:39" ht="20.149999999999999" customHeight="1" x14ac:dyDescent="0.2">
      <c r="B51" s="362"/>
      <c r="C51" s="9"/>
      <c r="D51" s="9"/>
      <c r="E51" s="9"/>
      <c r="F51" s="9"/>
      <c r="G51" s="9"/>
      <c r="H51" s="9"/>
      <c r="I51" s="9"/>
      <c r="J51" s="9"/>
      <c r="K51" s="9"/>
      <c r="L51" s="9"/>
      <c r="M51" s="9"/>
      <c r="N51" s="9"/>
      <c r="O51" s="9"/>
      <c r="P51" s="9"/>
      <c r="Q51" s="9"/>
      <c r="R51" s="9"/>
      <c r="S51" s="9"/>
      <c r="T51" s="9"/>
      <c r="U51" s="9"/>
      <c r="V51" s="9"/>
      <c r="W51" s="9"/>
      <c r="X51" s="9"/>
      <c r="Y51" s="9"/>
      <c r="Z51" s="9"/>
      <c r="AA51" s="9"/>
      <c r="AB51" s="43"/>
      <c r="AC51" s="43"/>
      <c r="AD51" s="43"/>
      <c r="AE51" s="43"/>
      <c r="AF51" s="43"/>
      <c r="AG51" s="43"/>
      <c r="AH51" s="9"/>
      <c r="AI51" s="43"/>
      <c r="AJ51" s="43"/>
      <c r="AK51" s="9"/>
      <c r="AL51" s="9"/>
      <c r="AM51" s="9"/>
    </row>
    <row r="52" spans="2:39" ht="20.149999999999999" customHeight="1" x14ac:dyDescent="0.2">
      <c r="B52" s="362"/>
      <c r="C52" s="9"/>
      <c r="D52" s="9"/>
      <c r="E52" s="9"/>
      <c r="F52" s="9"/>
      <c r="G52" s="9"/>
      <c r="H52" s="9"/>
      <c r="I52" s="9"/>
      <c r="J52" s="9"/>
      <c r="K52" s="9"/>
      <c r="L52" s="9"/>
      <c r="M52" s="9"/>
      <c r="N52" s="9"/>
      <c r="O52" s="9"/>
      <c r="P52" s="9"/>
      <c r="Q52" s="9"/>
      <c r="R52" s="9"/>
      <c r="S52" s="9"/>
      <c r="T52" s="9"/>
      <c r="U52" s="9"/>
      <c r="V52" s="9"/>
      <c r="W52" s="9"/>
      <c r="X52" s="9"/>
      <c r="Y52" s="9"/>
      <c r="Z52" s="9"/>
      <c r="AA52" s="9"/>
      <c r="AB52" s="43"/>
      <c r="AC52" s="43"/>
      <c r="AD52" s="43"/>
      <c r="AE52" s="43"/>
      <c r="AF52" s="43"/>
      <c r="AG52" s="43"/>
      <c r="AH52" s="9"/>
      <c r="AI52" s="43"/>
      <c r="AJ52" s="43"/>
      <c r="AK52" s="9"/>
      <c r="AL52" s="9"/>
      <c r="AM52" s="9"/>
    </row>
    <row r="53" spans="2:39" ht="20.149999999999999" customHeight="1" x14ac:dyDescent="0.2">
      <c r="B53" s="362"/>
      <c r="C53" s="9"/>
      <c r="D53" s="9"/>
      <c r="E53" s="9"/>
      <c r="F53" s="9"/>
      <c r="G53" s="9"/>
      <c r="H53" s="9"/>
      <c r="I53" s="9"/>
      <c r="J53" s="9"/>
      <c r="K53" s="9"/>
      <c r="L53" s="9"/>
      <c r="M53" s="9"/>
      <c r="N53" s="9"/>
      <c r="O53" s="9"/>
      <c r="P53" s="9"/>
      <c r="Q53" s="9"/>
      <c r="R53" s="9"/>
      <c r="S53" s="9"/>
      <c r="T53" s="9"/>
      <c r="U53" s="9"/>
      <c r="V53" s="9"/>
      <c r="W53" s="9"/>
      <c r="X53" s="9"/>
      <c r="Y53" s="9"/>
      <c r="Z53" s="9"/>
      <c r="AA53" s="9"/>
      <c r="AB53" s="43"/>
      <c r="AC53" s="43"/>
      <c r="AD53" s="43"/>
      <c r="AE53" s="43"/>
      <c r="AF53" s="43"/>
      <c r="AG53" s="43"/>
      <c r="AH53" s="9"/>
      <c r="AI53" s="43"/>
      <c r="AJ53" s="43"/>
      <c r="AK53" s="9"/>
      <c r="AL53" s="9"/>
      <c r="AM53" s="9"/>
    </row>
    <row r="54" spans="2:39" ht="20.149999999999999" customHeight="1" x14ac:dyDescent="0.2">
      <c r="B54" s="362"/>
      <c r="C54" s="9"/>
      <c r="D54" s="9"/>
      <c r="E54" s="9"/>
      <c r="F54" s="9"/>
      <c r="G54" s="9"/>
      <c r="H54" s="9"/>
      <c r="I54" s="9"/>
      <c r="J54" s="9"/>
      <c r="K54" s="9"/>
      <c r="L54" s="9"/>
      <c r="M54" s="9"/>
      <c r="N54" s="9"/>
      <c r="O54" s="9"/>
      <c r="P54" s="9"/>
      <c r="Q54" s="9"/>
      <c r="R54" s="9"/>
      <c r="S54" s="9"/>
      <c r="T54" s="9"/>
      <c r="U54" s="9"/>
      <c r="V54" s="9"/>
      <c r="W54" s="9"/>
      <c r="X54" s="9"/>
      <c r="Y54" s="9"/>
      <c r="Z54" s="9"/>
      <c r="AA54" s="9"/>
      <c r="AB54" s="43"/>
      <c r="AC54" s="43"/>
      <c r="AD54" s="43"/>
      <c r="AE54" s="43"/>
      <c r="AF54" s="43"/>
      <c r="AG54" s="43"/>
      <c r="AH54" s="9"/>
      <c r="AI54" s="43"/>
      <c r="AJ54" s="43"/>
      <c r="AK54" s="9"/>
      <c r="AL54" s="9"/>
      <c r="AM54" s="9"/>
    </row>
    <row r="55" spans="2:39" ht="20.149999999999999" customHeight="1" x14ac:dyDescent="0.2">
      <c r="B55" s="362"/>
      <c r="C55" s="9"/>
      <c r="D55" s="9"/>
      <c r="E55" s="9"/>
      <c r="F55" s="9"/>
      <c r="G55" s="9"/>
      <c r="H55" s="9"/>
      <c r="I55" s="9"/>
      <c r="J55" s="9"/>
      <c r="K55" s="9"/>
      <c r="L55" s="9"/>
      <c r="M55" s="9"/>
      <c r="N55" s="9"/>
      <c r="O55" s="9"/>
      <c r="P55" s="9"/>
      <c r="Q55" s="9"/>
      <c r="R55" s="9"/>
      <c r="S55" s="9"/>
      <c r="T55" s="9"/>
      <c r="U55" s="9"/>
      <c r="V55" s="9"/>
      <c r="W55" s="9"/>
      <c r="X55" s="9"/>
      <c r="Y55" s="9"/>
      <c r="Z55" s="9"/>
      <c r="AA55" s="9"/>
      <c r="AB55" s="43"/>
      <c r="AC55" s="43"/>
      <c r="AD55" s="43"/>
      <c r="AE55" s="43"/>
      <c r="AF55" s="43"/>
      <c r="AG55" s="43"/>
      <c r="AH55" s="9"/>
      <c r="AI55" s="43"/>
      <c r="AJ55" s="43"/>
      <c r="AK55" s="9"/>
      <c r="AL55" s="9"/>
      <c r="AM55" s="9"/>
    </row>
    <row r="56" spans="2:39" ht="20.149999999999999" customHeight="1" x14ac:dyDescent="0.2">
      <c r="B56" s="362"/>
      <c r="C56" s="9"/>
      <c r="D56" s="9"/>
      <c r="E56" s="9"/>
      <c r="F56" s="9"/>
      <c r="G56" s="9"/>
      <c r="H56" s="9"/>
      <c r="I56" s="9"/>
      <c r="J56" s="9"/>
      <c r="K56" s="9"/>
      <c r="L56" s="9"/>
      <c r="M56" s="9"/>
      <c r="N56" s="9"/>
      <c r="O56" s="9"/>
      <c r="P56" s="9"/>
      <c r="Q56" s="9"/>
      <c r="R56" s="9"/>
      <c r="S56" s="9"/>
      <c r="T56" s="9"/>
      <c r="U56" s="9"/>
      <c r="V56" s="9"/>
      <c r="W56" s="9"/>
      <c r="X56" s="9"/>
      <c r="Y56" s="9"/>
      <c r="Z56" s="9"/>
      <c r="AA56" s="9"/>
      <c r="AB56" s="43"/>
      <c r="AC56" s="43"/>
      <c r="AD56" s="43"/>
      <c r="AE56" s="43"/>
      <c r="AF56" s="43"/>
      <c r="AG56" s="43"/>
      <c r="AH56" s="9"/>
      <c r="AI56" s="43"/>
      <c r="AJ56" s="43"/>
      <c r="AK56" s="9"/>
      <c r="AL56" s="9"/>
      <c r="AM56" s="9"/>
    </row>
    <row r="57" spans="2:39" ht="20.149999999999999" customHeight="1" x14ac:dyDescent="0.2">
      <c r="B57" s="362"/>
      <c r="C57" s="9"/>
      <c r="D57" s="9"/>
      <c r="E57" s="9"/>
      <c r="F57" s="9"/>
      <c r="G57" s="9"/>
      <c r="H57" s="9"/>
      <c r="I57" s="9"/>
      <c r="J57" s="9"/>
      <c r="K57" s="9"/>
      <c r="L57" s="9"/>
      <c r="M57" s="9"/>
      <c r="N57" s="9"/>
      <c r="O57" s="9"/>
      <c r="P57" s="9"/>
      <c r="Q57" s="9"/>
      <c r="R57" s="9"/>
      <c r="S57" s="9"/>
      <c r="T57" s="9"/>
      <c r="U57" s="9"/>
      <c r="V57" s="9"/>
      <c r="W57" s="9"/>
      <c r="X57" s="9"/>
      <c r="Y57" s="9"/>
      <c r="Z57" s="9"/>
      <c r="AA57" s="9"/>
      <c r="AB57" s="43"/>
      <c r="AC57" s="43"/>
      <c r="AD57" s="43"/>
      <c r="AE57" s="43"/>
      <c r="AF57" s="43"/>
      <c r="AG57" s="43"/>
      <c r="AH57" s="9"/>
      <c r="AI57" s="43"/>
      <c r="AJ57" s="43"/>
      <c r="AK57" s="9"/>
      <c r="AL57" s="9"/>
      <c r="AM57" s="9"/>
    </row>
    <row r="58" spans="2:39" ht="20.149999999999999" customHeight="1" x14ac:dyDescent="0.2">
      <c r="B58" s="362"/>
      <c r="C58" s="9"/>
      <c r="D58" s="9"/>
      <c r="E58" s="9"/>
      <c r="F58" s="9"/>
      <c r="G58" s="9"/>
      <c r="H58" s="9"/>
      <c r="I58" s="9"/>
      <c r="J58" s="9"/>
      <c r="K58" s="9"/>
      <c r="L58" s="9"/>
      <c r="M58" s="9"/>
      <c r="N58" s="9"/>
      <c r="O58" s="9"/>
      <c r="P58" s="9"/>
      <c r="Q58" s="9"/>
      <c r="R58" s="9"/>
      <c r="S58" s="9"/>
      <c r="T58" s="9"/>
      <c r="U58" s="9"/>
      <c r="V58" s="9"/>
      <c r="W58" s="9"/>
      <c r="X58" s="9"/>
      <c r="Y58" s="9"/>
      <c r="Z58" s="9"/>
      <c r="AA58" s="9"/>
      <c r="AB58" s="43"/>
      <c r="AC58" s="43"/>
      <c r="AD58" s="43"/>
      <c r="AE58" s="43"/>
      <c r="AF58" s="43"/>
      <c r="AG58" s="43"/>
      <c r="AH58" s="9"/>
      <c r="AI58" s="43"/>
      <c r="AJ58" s="43"/>
      <c r="AK58" s="9"/>
      <c r="AL58" s="9"/>
      <c r="AM58" s="9"/>
    </row>
    <row r="59" spans="2:39" ht="20.149999999999999" customHeight="1" x14ac:dyDescent="0.2">
      <c r="B59" s="362"/>
      <c r="C59" s="9"/>
      <c r="D59" s="9"/>
      <c r="E59" s="9"/>
      <c r="F59" s="9"/>
      <c r="G59" s="9"/>
      <c r="H59" s="9"/>
      <c r="I59" s="9"/>
      <c r="J59" s="9"/>
      <c r="K59" s="9"/>
      <c r="L59" s="9"/>
      <c r="M59" s="9"/>
      <c r="N59" s="9"/>
      <c r="O59" s="9"/>
      <c r="P59" s="9"/>
      <c r="Q59" s="9"/>
      <c r="R59" s="9"/>
      <c r="S59" s="9"/>
      <c r="T59" s="9"/>
      <c r="U59" s="9"/>
      <c r="V59" s="9"/>
      <c r="W59" s="9"/>
      <c r="X59" s="9"/>
      <c r="Y59" s="9"/>
      <c r="Z59" s="9"/>
      <c r="AA59" s="9"/>
      <c r="AB59" s="43"/>
      <c r="AC59" s="43"/>
      <c r="AD59" s="43"/>
      <c r="AE59" s="43"/>
      <c r="AF59" s="43"/>
      <c r="AG59" s="43"/>
      <c r="AH59" s="9"/>
      <c r="AI59" s="43"/>
      <c r="AJ59" s="43"/>
      <c r="AK59" s="9"/>
      <c r="AL59" s="9"/>
      <c r="AM59" s="9"/>
    </row>
    <row r="60" spans="2:39" ht="19.5" customHeight="1" x14ac:dyDescent="0.2">
      <c r="B60" s="362"/>
      <c r="C60" s="9"/>
      <c r="D60" s="9"/>
      <c r="E60" s="9"/>
      <c r="F60" s="9"/>
      <c r="G60" s="9"/>
      <c r="H60" s="9"/>
      <c r="I60" s="9"/>
      <c r="J60" s="9"/>
      <c r="K60" s="9"/>
      <c r="L60" s="9"/>
      <c r="M60" s="9"/>
      <c r="N60" s="9"/>
      <c r="O60" s="9"/>
      <c r="P60" s="9"/>
      <c r="Q60" s="9"/>
      <c r="R60" s="9"/>
      <c r="S60" s="9"/>
      <c r="T60" s="9"/>
      <c r="U60" s="9"/>
      <c r="V60" s="9"/>
      <c r="W60" s="9"/>
      <c r="X60" s="9"/>
      <c r="Y60" s="9"/>
      <c r="Z60" s="9"/>
      <c r="AA60" s="9"/>
      <c r="AB60" s="43"/>
      <c r="AC60" s="43"/>
      <c r="AD60" s="43"/>
      <c r="AE60" s="43"/>
      <c r="AF60" s="43"/>
      <c r="AG60" s="43"/>
      <c r="AH60" s="9"/>
      <c r="AI60" s="43"/>
      <c r="AJ60" s="43"/>
      <c r="AK60" s="9"/>
      <c r="AL60" s="9"/>
      <c r="AM60" s="9"/>
    </row>
    <row r="61" spans="2:39" ht="19.5" customHeight="1" x14ac:dyDescent="0.2">
      <c r="B61" s="362"/>
      <c r="C61" s="9"/>
      <c r="D61" s="9"/>
      <c r="E61" s="9"/>
      <c r="F61" s="9"/>
      <c r="G61" s="9"/>
      <c r="H61" s="9"/>
      <c r="I61" s="9"/>
      <c r="J61" s="9"/>
      <c r="K61" s="9"/>
      <c r="L61" s="9"/>
      <c r="M61" s="9"/>
      <c r="N61" s="9"/>
      <c r="O61" s="9"/>
      <c r="P61" s="9"/>
      <c r="Q61" s="9"/>
      <c r="R61" s="9"/>
      <c r="S61" s="9"/>
      <c r="T61" s="9"/>
      <c r="U61" s="9"/>
      <c r="V61" s="9"/>
      <c r="W61" s="9"/>
      <c r="X61" s="9"/>
      <c r="Y61" s="9"/>
      <c r="Z61" s="9"/>
      <c r="AA61" s="9"/>
      <c r="AB61" s="43"/>
      <c r="AC61" s="43"/>
      <c r="AD61" s="43"/>
      <c r="AE61" s="43"/>
      <c r="AF61" s="43"/>
      <c r="AG61" s="43"/>
      <c r="AH61" s="9"/>
      <c r="AI61" s="43"/>
      <c r="AJ61" s="43"/>
      <c r="AK61" s="9"/>
      <c r="AL61" s="9"/>
      <c r="AM61" s="9"/>
    </row>
    <row r="62" spans="2:39" ht="19.5" customHeight="1" x14ac:dyDescent="0.2">
      <c r="B62" s="362"/>
      <c r="C62" s="9"/>
      <c r="D62" s="9"/>
      <c r="E62" s="9"/>
      <c r="F62" s="9"/>
      <c r="G62" s="9"/>
      <c r="H62" s="9"/>
      <c r="I62" s="9"/>
      <c r="J62" s="9"/>
      <c r="K62" s="9"/>
      <c r="L62" s="9"/>
      <c r="M62" s="9"/>
      <c r="N62" s="9"/>
      <c r="O62" s="9"/>
      <c r="P62" s="9"/>
      <c r="Q62" s="9"/>
      <c r="R62" s="9"/>
      <c r="S62" s="9"/>
      <c r="T62" s="9"/>
      <c r="U62" s="9"/>
      <c r="V62" s="9"/>
      <c r="W62" s="9"/>
      <c r="X62" s="9"/>
      <c r="Y62" s="9"/>
      <c r="Z62" s="9"/>
      <c r="AA62" s="9"/>
      <c r="AB62" s="43"/>
      <c r="AC62" s="43"/>
      <c r="AD62" s="43"/>
      <c r="AE62" s="43"/>
      <c r="AF62" s="43"/>
      <c r="AG62" s="43"/>
      <c r="AH62" s="9"/>
      <c r="AI62" s="43"/>
      <c r="AJ62" s="43"/>
      <c r="AK62" s="9"/>
      <c r="AL62" s="9"/>
      <c r="AM62" s="9"/>
    </row>
    <row r="63" spans="2:39" ht="19.5" customHeight="1" x14ac:dyDescent="0.2">
      <c r="B63" s="362"/>
      <c r="C63" s="9"/>
      <c r="D63" s="9"/>
      <c r="E63" s="9"/>
      <c r="F63" s="9"/>
      <c r="G63" s="9"/>
      <c r="H63" s="9"/>
      <c r="I63" s="9"/>
      <c r="J63" s="9"/>
      <c r="K63" s="9"/>
      <c r="L63" s="9"/>
      <c r="M63" s="9"/>
      <c r="N63" s="9"/>
      <c r="O63" s="9"/>
      <c r="P63" s="9"/>
      <c r="Q63" s="9"/>
      <c r="R63" s="9"/>
      <c r="S63" s="9"/>
      <c r="T63" s="9"/>
      <c r="U63" s="9"/>
      <c r="V63" s="9"/>
      <c r="W63" s="9"/>
      <c r="X63" s="9"/>
      <c r="Y63" s="9"/>
      <c r="Z63" s="9"/>
      <c r="AA63" s="9"/>
      <c r="AB63" s="43"/>
      <c r="AC63" s="43"/>
      <c r="AD63" s="43"/>
      <c r="AE63" s="43"/>
      <c r="AF63" s="43"/>
      <c r="AG63" s="43"/>
      <c r="AH63" s="9"/>
      <c r="AI63" s="43"/>
      <c r="AJ63" s="43"/>
      <c r="AK63" s="9"/>
      <c r="AL63" s="9"/>
      <c r="AM63" s="9"/>
    </row>
    <row r="64" spans="2:39" ht="19.5" customHeight="1" x14ac:dyDescent="0.2">
      <c r="B64" s="362"/>
      <c r="C64" s="9"/>
      <c r="D64" s="9"/>
      <c r="E64" s="9"/>
      <c r="F64" s="9"/>
      <c r="G64" s="9"/>
      <c r="H64" s="9"/>
      <c r="I64" s="9"/>
      <c r="J64" s="9"/>
      <c r="K64" s="9"/>
      <c r="L64" s="9"/>
      <c r="M64" s="9"/>
      <c r="N64" s="9"/>
      <c r="O64" s="9"/>
      <c r="P64" s="9"/>
      <c r="Q64" s="9"/>
      <c r="R64" s="9"/>
      <c r="S64" s="9"/>
      <c r="T64" s="9"/>
      <c r="U64" s="9"/>
      <c r="V64" s="9"/>
      <c r="W64" s="9"/>
      <c r="X64" s="9"/>
      <c r="Y64" s="9"/>
      <c r="Z64" s="9"/>
      <c r="AA64" s="9"/>
      <c r="AB64" s="43"/>
      <c r="AC64" s="43"/>
      <c r="AD64" s="43"/>
      <c r="AE64" s="43"/>
      <c r="AF64" s="43"/>
      <c r="AG64" s="43"/>
      <c r="AH64" s="9"/>
      <c r="AI64" s="43"/>
      <c r="AJ64" s="43"/>
      <c r="AK64" s="9"/>
      <c r="AL64" s="9"/>
      <c r="AM64" s="9"/>
    </row>
    <row r="65" spans="1:52" ht="19.5" customHeight="1" x14ac:dyDescent="0.2">
      <c r="B65" s="362"/>
      <c r="C65" s="9"/>
      <c r="D65" s="9"/>
      <c r="E65" s="9"/>
      <c r="F65" s="9"/>
      <c r="G65" s="9"/>
      <c r="H65" s="9"/>
      <c r="I65" s="9"/>
      <c r="J65" s="9"/>
      <c r="K65" s="9"/>
      <c r="L65" s="9"/>
      <c r="M65" s="9"/>
      <c r="N65" s="9"/>
      <c r="O65" s="9"/>
      <c r="P65" s="9"/>
      <c r="Q65" s="9"/>
      <c r="R65" s="9"/>
      <c r="S65" s="9"/>
      <c r="T65" s="9"/>
      <c r="U65" s="9"/>
      <c r="V65" s="9"/>
      <c r="W65" s="9"/>
      <c r="X65" s="9"/>
      <c r="Y65" s="9"/>
      <c r="Z65" s="9"/>
      <c r="AA65" s="9"/>
      <c r="AB65" s="43"/>
      <c r="AC65" s="43"/>
      <c r="AD65" s="43"/>
      <c r="AE65" s="43"/>
      <c r="AF65" s="43"/>
      <c r="AG65" s="43"/>
      <c r="AH65" s="9"/>
      <c r="AI65" s="43"/>
      <c r="AJ65" s="43"/>
      <c r="AK65" s="9"/>
      <c r="AL65" s="9"/>
      <c r="AM65" s="9"/>
    </row>
    <row r="66" spans="1:52" ht="20.149999999999999" customHeight="1" x14ac:dyDescent="0.2">
      <c r="B66" s="14"/>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row>
    <row r="68" spans="1:52" x14ac:dyDescent="0.2">
      <c r="A68" s="43"/>
      <c r="B68" s="356"/>
      <c r="C68" s="356"/>
    </row>
    <row r="69" spans="1:52" ht="17.899999999999999" customHeight="1" x14ac:dyDescent="0.2">
      <c r="A69" s="9"/>
      <c r="B69" s="43"/>
      <c r="C69" s="355"/>
    </row>
    <row r="70" spans="1:52" ht="17.899999999999999" customHeight="1" x14ac:dyDescent="0.2">
      <c r="A70" s="9"/>
      <c r="B70" s="9"/>
      <c r="C70" s="355"/>
      <c r="O70" s="43"/>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row>
    <row r="71" spans="1:52" ht="17.899999999999999" customHeight="1" x14ac:dyDescent="0.2">
      <c r="A71" s="9"/>
      <c r="B71" s="9"/>
      <c r="C71" s="355"/>
      <c r="O71" s="2326"/>
      <c r="P71" s="2325"/>
      <c r="Q71" s="2325"/>
      <c r="R71" s="2325"/>
      <c r="S71" s="2325"/>
      <c r="T71" s="2325"/>
      <c r="U71" s="2325"/>
      <c r="V71" s="2325"/>
      <c r="W71" s="2325"/>
      <c r="X71" s="2325"/>
      <c r="Y71" s="2325"/>
      <c r="Z71" s="2325"/>
      <c r="AA71" s="2325"/>
      <c r="AB71" s="2325"/>
      <c r="AC71" s="2325"/>
      <c r="AD71" s="2325"/>
      <c r="AE71" s="2325"/>
      <c r="AF71" s="2325"/>
      <c r="AG71" s="2325"/>
      <c r="AH71" s="2325"/>
      <c r="AI71" s="2325"/>
      <c r="AJ71" s="2325"/>
      <c r="AK71" s="2325"/>
      <c r="AL71" s="2325"/>
      <c r="AM71" s="2325"/>
      <c r="AN71" s="2325"/>
      <c r="AO71" s="2325"/>
      <c r="AP71" s="2331"/>
      <c r="AQ71" s="2331"/>
      <c r="AR71" s="2331"/>
      <c r="AS71" s="2331"/>
      <c r="AT71" s="2331"/>
      <c r="AU71" s="2331"/>
      <c r="AV71" s="2331"/>
      <c r="AW71" s="2327"/>
      <c r="AX71" s="2332"/>
      <c r="AY71" s="2332"/>
      <c r="AZ71" s="2332"/>
    </row>
    <row r="72" spans="1:52" ht="17.899999999999999" customHeight="1" x14ac:dyDescent="0.2">
      <c r="A72" s="9"/>
      <c r="B72" s="9"/>
      <c r="C72" s="355"/>
      <c r="O72" s="2326"/>
      <c r="P72" s="2327"/>
      <c r="Q72" s="2327"/>
      <c r="R72" s="2327"/>
      <c r="S72" s="2325"/>
      <c r="T72" s="2325"/>
      <c r="U72" s="2325"/>
      <c r="V72" s="2325"/>
      <c r="W72" s="2325"/>
      <c r="X72" s="2325"/>
      <c r="Y72" s="2325"/>
      <c r="Z72" s="2325"/>
      <c r="AA72" s="2325"/>
      <c r="AB72" s="2325"/>
      <c r="AC72" s="2325"/>
      <c r="AD72" s="2325"/>
      <c r="AE72" s="2325"/>
      <c r="AF72" s="2325"/>
      <c r="AG72" s="2325"/>
      <c r="AH72" s="2325"/>
      <c r="AI72" s="2325"/>
      <c r="AJ72" s="2325"/>
      <c r="AK72" s="2325"/>
      <c r="AL72" s="2325"/>
      <c r="AM72" s="2325"/>
      <c r="AN72" s="2325"/>
      <c r="AO72" s="2324"/>
      <c r="AP72" s="2325"/>
      <c r="AQ72" s="2324"/>
      <c r="AR72" s="2325"/>
      <c r="AS72" s="2324"/>
      <c r="AT72" s="2324"/>
      <c r="AU72" s="2324"/>
      <c r="AV72" s="2325"/>
      <c r="AW72" s="2327"/>
      <c r="AX72" s="2332"/>
      <c r="AY72" s="2332"/>
      <c r="AZ72" s="2332"/>
    </row>
    <row r="73" spans="1:52" ht="17.899999999999999" customHeight="1" x14ac:dyDescent="0.2">
      <c r="A73" s="9"/>
      <c r="B73" s="9"/>
      <c r="C73" s="355"/>
      <c r="O73" s="2326"/>
      <c r="P73" s="361"/>
      <c r="Q73" s="351"/>
      <c r="R73" s="351"/>
      <c r="S73" s="2325"/>
      <c r="T73" s="2325"/>
      <c r="U73" s="2325"/>
      <c r="V73" s="2325"/>
      <c r="W73" s="2325"/>
      <c r="X73" s="2325"/>
      <c r="Y73" s="2325"/>
      <c r="Z73" s="2325"/>
      <c r="AA73" s="2325"/>
      <c r="AB73" s="2325"/>
      <c r="AC73" s="2325"/>
      <c r="AD73" s="2325"/>
      <c r="AE73" s="2393"/>
      <c r="AF73" s="2393"/>
      <c r="AG73" s="2393"/>
      <c r="AH73" s="2393"/>
      <c r="AI73" s="2393"/>
      <c r="AJ73" s="2393"/>
      <c r="AK73" s="2393"/>
      <c r="AL73" s="2325"/>
      <c r="AM73" s="2325"/>
      <c r="AN73" s="2325"/>
      <c r="AO73" s="2324"/>
      <c r="AP73" s="2325"/>
      <c r="AQ73" s="2324"/>
      <c r="AR73" s="2325"/>
      <c r="AS73" s="2324"/>
      <c r="AT73" s="2324"/>
      <c r="AU73" s="2324"/>
      <c r="AV73" s="2325"/>
      <c r="AW73" s="2327"/>
      <c r="AX73" s="2332"/>
      <c r="AY73" s="2332"/>
      <c r="AZ73" s="2332"/>
    </row>
    <row r="74" spans="1:52" ht="17.899999999999999" customHeight="1" x14ac:dyDescent="0.2">
      <c r="A74" s="9"/>
      <c r="B74" s="9"/>
      <c r="C74" s="355"/>
      <c r="O74" s="2326"/>
      <c r="P74" s="333"/>
      <c r="Q74" s="350"/>
      <c r="R74" s="350"/>
      <c r="S74" s="350"/>
      <c r="T74" s="350"/>
      <c r="U74" s="350"/>
      <c r="V74" s="350"/>
      <c r="W74" s="350"/>
      <c r="X74" s="350"/>
      <c r="Y74" s="350"/>
      <c r="Z74" s="350"/>
      <c r="AA74" s="350"/>
      <c r="AB74" s="350"/>
      <c r="AC74" s="350"/>
      <c r="AD74" s="350"/>
      <c r="AE74" s="350"/>
      <c r="AF74" s="350"/>
      <c r="AG74" s="350"/>
      <c r="AH74" s="350"/>
      <c r="AI74" s="350"/>
      <c r="AJ74" s="368"/>
      <c r="AK74" s="350"/>
      <c r="AL74" s="350"/>
      <c r="AM74" s="350"/>
      <c r="AN74" s="350"/>
      <c r="AO74" s="2324"/>
      <c r="AP74" s="2325"/>
      <c r="AQ74" s="2325"/>
      <c r="AR74" s="2325"/>
      <c r="AS74" s="2325"/>
      <c r="AT74" s="2325"/>
      <c r="AU74" s="2325"/>
      <c r="AV74" s="2325"/>
      <c r="AW74" s="2327"/>
      <c r="AX74" s="2332"/>
      <c r="AY74" s="2332"/>
      <c r="AZ74" s="2332"/>
    </row>
    <row r="75" spans="1:52" ht="17.899999999999999" customHeight="1" x14ac:dyDescent="0.2">
      <c r="A75" s="9"/>
      <c r="B75" s="9"/>
      <c r="C75" s="355"/>
      <c r="O75" s="363"/>
      <c r="P75" s="9"/>
      <c r="Q75" s="9"/>
      <c r="R75" s="9"/>
      <c r="S75" s="9"/>
      <c r="T75" s="9"/>
      <c r="U75" s="9"/>
      <c r="V75" s="9"/>
      <c r="W75" s="9"/>
      <c r="X75" s="9"/>
      <c r="Y75" s="364"/>
      <c r="Z75" s="9"/>
      <c r="AA75" s="9"/>
      <c r="AB75" s="9"/>
      <c r="AC75" s="9"/>
      <c r="AD75" s="9"/>
      <c r="AE75" s="9"/>
      <c r="AF75" s="9"/>
      <c r="AG75" s="9"/>
      <c r="AH75" s="9"/>
      <c r="AI75" s="9"/>
      <c r="AJ75" s="9"/>
      <c r="AK75" s="9"/>
      <c r="AL75" s="364"/>
      <c r="AM75" s="9"/>
      <c r="AN75" s="9"/>
      <c r="AO75" s="364"/>
      <c r="AP75" s="43"/>
      <c r="AQ75" s="43"/>
      <c r="AR75" s="43"/>
      <c r="AS75" s="43"/>
      <c r="AT75" s="43"/>
      <c r="AU75" s="43"/>
      <c r="AV75" s="364"/>
      <c r="AW75" s="43"/>
      <c r="AX75" s="9"/>
      <c r="AY75" s="364"/>
      <c r="AZ75" s="9"/>
    </row>
    <row r="76" spans="1:52" ht="17.899999999999999" customHeight="1" x14ac:dyDescent="0.2">
      <c r="A76" s="9"/>
      <c r="B76" s="9"/>
      <c r="C76" s="355"/>
      <c r="O76" s="363"/>
      <c r="P76" s="9"/>
      <c r="Q76" s="9"/>
      <c r="R76" s="9"/>
      <c r="S76" s="9"/>
      <c r="T76" s="9"/>
      <c r="U76" s="9"/>
      <c r="V76" s="9"/>
      <c r="W76" s="9"/>
      <c r="X76" s="9"/>
      <c r="Y76" s="364"/>
      <c r="Z76" s="9"/>
      <c r="AA76" s="9"/>
      <c r="AB76" s="9"/>
      <c r="AC76" s="9"/>
      <c r="AD76" s="9"/>
      <c r="AE76" s="9"/>
      <c r="AF76" s="9"/>
      <c r="AG76" s="9"/>
      <c r="AH76" s="9"/>
      <c r="AI76" s="9"/>
      <c r="AJ76" s="9"/>
      <c r="AK76" s="9"/>
      <c r="AL76" s="364"/>
      <c r="AM76" s="9"/>
      <c r="AN76" s="9"/>
      <c r="AO76" s="364"/>
      <c r="AP76" s="43"/>
      <c r="AQ76" s="43"/>
      <c r="AR76" s="43"/>
      <c r="AS76" s="43"/>
      <c r="AT76" s="43"/>
      <c r="AU76" s="43"/>
      <c r="AV76" s="364"/>
      <c r="AW76" s="43"/>
      <c r="AX76" s="9"/>
      <c r="AY76" s="364"/>
      <c r="AZ76" s="9"/>
    </row>
    <row r="77" spans="1:52" ht="17.899999999999999" customHeight="1" x14ac:dyDescent="0.2">
      <c r="A77" s="9"/>
      <c r="B77" s="9"/>
      <c r="C77" s="355"/>
      <c r="O77" s="363"/>
      <c r="P77" s="9"/>
      <c r="Q77" s="9"/>
      <c r="R77" s="9"/>
      <c r="S77" s="9"/>
      <c r="T77" s="9"/>
      <c r="U77" s="9"/>
      <c r="V77" s="9"/>
      <c r="W77" s="9"/>
      <c r="X77" s="9"/>
      <c r="Y77" s="364"/>
      <c r="Z77" s="9"/>
      <c r="AA77" s="9"/>
      <c r="AB77" s="9"/>
      <c r="AC77" s="9"/>
      <c r="AD77" s="9"/>
      <c r="AE77" s="9"/>
      <c r="AF77" s="9"/>
      <c r="AG77" s="9"/>
      <c r="AH77" s="9"/>
      <c r="AI77" s="9"/>
      <c r="AJ77" s="9"/>
      <c r="AK77" s="9"/>
      <c r="AL77" s="364"/>
      <c r="AM77" s="9"/>
      <c r="AN77" s="9"/>
      <c r="AO77" s="364"/>
      <c r="AP77" s="43"/>
      <c r="AQ77" s="43"/>
      <c r="AR77" s="43"/>
      <c r="AS77" s="43"/>
      <c r="AT77" s="43"/>
      <c r="AU77" s="43"/>
      <c r="AV77" s="364"/>
      <c r="AW77" s="43"/>
      <c r="AX77" s="9"/>
      <c r="AY77" s="364"/>
      <c r="AZ77" s="9"/>
    </row>
    <row r="78" spans="1:52" ht="17.899999999999999" customHeight="1" x14ac:dyDescent="0.2">
      <c r="A78" s="9"/>
      <c r="B78" s="9"/>
      <c r="C78" s="355"/>
      <c r="O78" s="363"/>
      <c r="P78" s="9"/>
      <c r="Q78" s="9"/>
      <c r="R78" s="9"/>
      <c r="S78" s="9"/>
      <c r="T78" s="9"/>
      <c r="U78" s="9"/>
      <c r="V78" s="9"/>
      <c r="W78" s="9"/>
      <c r="X78" s="9"/>
      <c r="Y78" s="364"/>
      <c r="Z78" s="9"/>
      <c r="AA78" s="9"/>
      <c r="AB78" s="9"/>
      <c r="AC78" s="9"/>
      <c r="AD78" s="9"/>
      <c r="AE78" s="9"/>
      <c r="AF78" s="9"/>
      <c r="AG78" s="9"/>
      <c r="AH78" s="9"/>
      <c r="AI78" s="9"/>
      <c r="AJ78" s="9"/>
      <c r="AK78" s="9"/>
      <c r="AL78" s="364"/>
      <c r="AM78" s="9"/>
      <c r="AN78" s="9"/>
      <c r="AO78" s="364"/>
      <c r="AP78" s="43"/>
      <c r="AQ78" s="43"/>
      <c r="AR78" s="43"/>
      <c r="AS78" s="43"/>
      <c r="AT78" s="43"/>
      <c r="AU78" s="43"/>
      <c r="AV78" s="364"/>
      <c r="AW78" s="43"/>
      <c r="AX78" s="9"/>
      <c r="AY78" s="364"/>
      <c r="AZ78" s="9"/>
    </row>
    <row r="79" spans="1:52" ht="17.899999999999999" customHeight="1" x14ac:dyDescent="0.2">
      <c r="A79" s="9"/>
      <c r="B79" s="9"/>
      <c r="C79" s="355"/>
      <c r="O79" s="363"/>
      <c r="P79" s="9"/>
      <c r="Q79" s="9"/>
      <c r="R79" s="9"/>
      <c r="S79" s="9"/>
      <c r="T79" s="9"/>
      <c r="U79" s="9"/>
      <c r="V79" s="9"/>
      <c r="W79" s="9"/>
      <c r="X79" s="9"/>
      <c r="Y79" s="364"/>
      <c r="Z79" s="9"/>
      <c r="AA79" s="9"/>
      <c r="AB79" s="9"/>
      <c r="AC79" s="9"/>
      <c r="AD79" s="9"/>
      <c r="AE79" s="9"/>
      <c r="AF79" s="9"/>
      <c r="AG79" s="9"/>
      <c r="AH79" s="9"/>
      <c r="AI79" s="9"/>
      <c r="AJ79" s="9"/>
      <c r="AK79" s="9"/>
      <c r="AL79" s="364"/>
      <c r="AM79" s="9"/>
      <c r="AN79" s="9"/>
      <c r="AO79" s="364"/>
      <c r="AP79" s="43"/>
      <c r="AQ79" s="43"/>
      <c r="AR79" s="43"/>
      <c r="AS79" s="43"/>
      <c r="AT79" s="43"/>
      <c r="AU79" s="43"/>
      <c r="AV79" s="364"/>
      <c r="AW79" s="43"/>
      <c r="AX79" s="9"/>
      <c r="AY79" s="364"/>
      <c r="AZ79" s="9"/>
    </row>
    <row r="80" spans="1:52" ht="17.899999999999999" customHeight="1" x14ac:dyDescent="0.2">
      <c r="A80" s="9"/>
      <c r="B80" s="9"/>
      <c r="C80" s="355"/>
      <c r="O80" s="365"/>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row>
    <row r="81" spans="1:52" ht="17.899999999999999" customHeight="1" x14ac:dyDescent="0.2">
      <c r="A81" s="9"/>
      <c r="B81" s="9"/>
      <c r="C81" s="355"/>
      <c r="O81" s="366"/>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row>
    <row r="82" spans="1:52" ht="17.899999999999999" customHeight="1" x14ac:dyDescent="0.2">
      <c r="A82" s="9"/>
      <c r="B82" s="9"/>
      <c r="C82" s="355"/>
      <c r="O82" s="366"/>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row>
    <row r="83" spans="1:52" ht="17.899999999999999" customHeight="1" x14ac:dyDescent="0.2">
      <c r="A83" s="9"/>
      <c r="B83" s="9"/>
      <c r="C83" s="355"/>
      <c r="O83" s="2326"/>
      <c r="P83" s="2325"/>
      <c r="Q83" s="2325"/>
      <c r="R83" s="2325"/>
      <c r="S83" s="2325"/>
      <c r="T83" s="2325"/>
      <c r="U83" s="2325"/>
      <c r="V83" s="2325"/>
      <c r="W83" s="2325"/>
      <c r="X83" s="2325"/>
      <c r="Y83" s="2325"/>
      <c r="Z83" s="2325"/>
      <c r="AA83" s="2325"/>
      <c r="AB83" s="2325"/>
      <c r="AC83" s="2325"/>
      <c r="AD83" s="2325"/>
      <c r="AE83" s="2325"/>
      <c r="AF83" s="2325"/>
      <c r="AG83" s="2325"/>
      <c r="AH83" s="2325"/>
      <c r="AI83" s="2325"/>
      <c r="AJ83" s="2325"/>
      <c r="AK83" s="2325"/>
      <c r="AL83" s="2325"/>
      <c r="AM83" s="2325"/>
      <c r="AN83" s="2325"/>
      <c r="AO83" s="2325"/>
      <c r="AP83" s="2331"/>
      <c r="AQ83" s="2331"/>
      <c r="AR83" s="2331"/>
      <c r="AS83" s="2331"/>
      <c r="AT83" s="2331"/>
      <c r="AU83" s="2331"/>
      <c r="AV83" s="2331"/>
      <c r="AW83" s="2327"/>
      <c r="AX83" s="2332"/>
      <c r="AY83" s="2332"/>
      <c r="AZ83" s="2332"/>
    </row>
    <row r="84" spans="1:52" ht="17.899999999999999" customHeight="1" x14ac:dyDescent="0.2">
      <c r="A84" s="9"/>
      <c r="B84" s="9"/>
      <c r="C84" s="355"/>
      <c r="O84" s="2326"/>
      <c r="P84" s="2327"/>
      <c r="Q84" s="2327"/>
      <c r="R84" s="2327"/>
      <c r="S84" s="2325"/>
      <c r="T84" s="2325"/>
      <c r="U84" s="2325"/>
      <c r="V84" s="2325"/>
      <c r="W84" s="2325"/>
      <c r="X84" s="2325"/>
      <c r="Y84" s="2325"/>
      <c r="Z84" s="2325"/>
      <c r="AA84" s="2325"/>
      <c r="AB84" s="2325"/>
      <c r="AC84" s="2325"/>
      <c r="AD84" s="2325"/>
      <c r="AE84" s="2325"/>
      <c r="AF84" s="2325"/>
      <c r="AG84" s="2325"/>
      <c r="AH84" s="2325"/>
      <c r="AI84" s="2325"/>
      <c r="AJ84" s="2325"/>
      <c r="AK84" s="2325"/>
      <c r="AL84" s="2325"/>
      <c r="AM84" s="2325"/>
      <c r="AN84" s="2325"/>
      <c r="AO84" s="2324"/>
      <c r="AP84" s="2325"/>
      <c r="AQ84" s="2324"/>
      <c r="AR84" s="2325"/>
      <c r="AS84" s="2324"/>
      <c r="AT84" s="2324"/>
      <c r="AU84" s="2324"/>
      <c r="AV84" s="2325"/>
      <c r="AW84" s="2327"/>
      <c r="AX84" s="2332"/>
      <c r="AY84" s="2332"/>
      <c r="AZ84" s="2332"/>
    </row>
    <row r="85" spans="1:52" ht="17.899999999999999" customHeight="1" x14ac:dyDescent="0.2">
      <c r="A85" s="9"/>
      <c r="B85" s="9"/>
      <c r="C85" s="355"/>
      <c r="O85" s="2326"/>
      <c r="P85" s="361"/>
      <c r="Q85" s="351"/>
      <c r="R85" s="351"/>
      <c r="S85" s="2325"/>
      <c r="T85" s="2325"/>
      <c r="U85" s="2325"/>
      <c r="V85" s="2325"/>
      <c r="W85" s="2325"/>
      <c r="X85" s="2325"/>
      <c r="Y85" s="2325"/>
      <c r="Z85" s="2325"/>
      <c r="AA85" s="2325"/>
      <c r="AB85" s="2325"/>
      <c r="AC85" s="2325"/>
      <c r="AD85" s="2325"/>
      <c r="AE85" s="2393"/>
      <c r="AF85" s="2393"/>
      <c r="AG85" s="2393"/>
      <c r="AH85" s="2393"/>
      <c r="AI85" s="2393"/>
      <c r="AJ85" s="2393"/>
      <c r="AK85" s="2393"/>
      <c r="AL85" s="2325"/>
      <c r="AM85" s="2325"/>
      <c r="AN85" s="2325"/>
      <c r="AO85" s="2324"/>
      <c r="AP85" s="2325"/>
      <c r="AQ85" s="2324"/>
      <c r="AR85" s="2325"/>
      <c r="AS85" s="2324"/>
      <c r="AT85" s="2324"/>
      <c r="AU85" s="2324"/>
      <c r="AV85" s="2325"/>
      <c r="AW85" s="2327"/>
      <c r="AX85" s="2332"/>
      <c r="AY85" s="2332"/>
      <c r="AZ85" s="2332"/>
    </row>
    <row r="86" spans="1:52" ht="17.899999999999999" customHeight="1" x14ac:dyDescent="0.2">
      <c r="A86" s="9"/>
      <c r="B86" s="9"/>
      <c r="C86" s="355"/>
      <c r="O86" s="2326"/>
      <c r="P86" s="333"/>
      <c r="Q86" s="350"/>
      <c r="R86" s="350"/>
      <c r="S86" s="350"/>
      <c r="T86" s="350"/>
      <c r="U86" s="350"/>
      <c r="V86" s="350"/>
      <c r="W86" s="350"/>
      <c r="X86" s="350"/>
      <c r="Y86" s="350"/>
      <c r="Z86" s="350"/>
      <c r="AA86" s="350"/>
      <c r="AB86" s="350"/>
      <c r="AC86" s="350"/>
      <c r="AD86" s="350"/>
      <c r="AE86" s="350"/>
      <c r="AF86" s="350"/>
      <c r="AG86" s="350"/>
      <c r="AH86" s="350"/>
      <c r="AI86" s="350"/>
      <c r="AJ86" s="368"/>
      <c r="AK86" s="350"/>
      <c r="AL86" s="350"/>
      <c r="AM86" s="350"/>
      <c r="AN86" s="350"/>
      <c r="AO86" s="2324"/>
      <c r="AP86" s="2325"/>
      <c r="AQ86" s="2325"/>
      <c r="AR86" s="2325"/>
      <c r="AS86" s="2325"/>
      <c r="AT86" s="2325"/>
      <c r="AU86" s="2325"/>
      <c r="AV86" s="2325"/>
      <c r="AW86" s="2327"/>
      <c r="AX86" s="2332"/>
      <c r="AY86" s="2332"/>
      <c r="AZ86" s="2332"/>
    </row>
    <row r="87" spans="1:52" ht="17.899999999999999" customHeight="1" x14ac:dyDescent="0.2">
      <c r="A87" s="9"/>
      <c r="B87" s="9"/>
      <c r="C87" s="355"/>
      <c r="O87" s="362"/>
      <c r="P87" s="9"/>
      <c r="Q87" s="9"/>
      <c r="R87" s="9"/>
      <c r="S87" s="9"/>
      <c r="T87" s="9"/>
      <c r="U87" s="9"/>
      <c r="V87" s="9"/>
      <c r="W87" s="9"/>
      <c r="X87" s="9"/>
      <c r="Y87" s="364"/>
      <c r="Z87" s="9"/>
      <c r="AA87" s="9"/>
      <c r="AB87" s="9"/>
      <c r="AC87" s="9"/>
      <c r="AD87" s="9"/>
      <c r="AE87" s="9"/>
      <c r="AF87" s="9"/>
      <c r="AG87" s="9"/>
      <c r="AH87" s="9"/>
      <c r="AI87" s="9"/>
      <c r="AJ87" s="9"/>
      <c r="AK87" s="9"/>
      <c r="AL87" s="364"/>
      <c r="AM87" s="9"/>
      <c r="AN87" s="9"/>
      <c r="AO87" s="364"/>
      <c r="AP87" s="43"/>
      <c r="AQ87" s="43"/>
      <c r="AR87" s="43"/>
      <c r="AS87" s="43"/>
      <c r="AT87" s="43"/>
      <c r="AU87" s="43"/>
      <c r="AV87" s="364"/>
      <c r="AW87" s="43"/>
      <c r="AX87" s="9"/>
      <c r="AY87" s="364"/>
      <c r="AZ87" s="9"/>
    </row>
    <row r="88" spans="1:52" ht="17.899999999999999" customHeight="1" x14ac:dyDescent="0.2">
      <c r="A88" s="9"/>
      <c r="B88" s="9"/>
      <c r="C88" s="355"/>
      <c r="O88" s="362"/>
      <c r="P88" s="9"/>
      <c r="Q88" s="9"/>
      <c r="R88" s="9"/>
      <c r="S88" s="9"/>
      <c r="T88" s="9"/>
      <c r="U88" s="9"/>
      <c r="V88" s="9"/>
      <c r="W88" s="9"/>
      <c r="X88" s="9"/>
      <c r="Y88" s="364"/>
      <c r="Z88" s="9"/>
      <c r="AA88" s="9"/>
      <c r="AB88" s="9"/>
      <c r="AC88" s="9"/>
      <c r="AD88" s="9"/>
      <c r="AE88" s="9"/>
      <c r="AF88" s="9"/>
      <c r="AG88" s="9"/>
      <c r="AH88" s="9"/>
      <c r="AI88" s="9"/>
      <c r="AJ88" s="9"/>
      <c r="AK88" s="9"/>
      <c r="AL88" s="364"/>
      <c r="AM88" s="9"/>
      <c r="AN88" s="9"/>
      <c r="AO88" s="364"/>
      <c r="AP88" s="43"/>
      <c r="AQ88" s="43"/>
      <c r="AR88" s="43"/>
      <c r="AS88" s="43"/>
      <c r="AT88" s="43"/>
      <c r="AU88" s="43"/>
      <c r="AV88" s="364"/>
      <c r="AW88" s="43"/>
      <c r="AX88" s="9"/>
      <c r="AY88" s="364"/>
      <c r="AZ88" s="9"/>
    </row>
    <row r="89" spans="1:52" ht="17.899999999999999" customHeight="1" x14ac:dyDescent="0.2">
      <c r="A89" s="9"/>
      <c r="B89" s="9"/>
      <c r="C89" s="355"/>
      <c r="O89" s="362"/>
      <c r="P89" s="9"/>
      <c r="Q89" s="9"/>
      <c r="R89" s="9"/>
      <c r="S89" s="9"/>
      <c r="T89" s="9"/>
      <c r="U89" s="9"/>
      <c r="V89" s="9"/>
      <c r="W89" s="9"/>
      <c r="X89" s="9"/>
      <c r="Y89" s="364"/>
      <c r="Z89" s="9"/>
      <c r="AA89" s="9"/>
      <c r="AB89" s="9"/>
      <c r="AC89" s="9"/>
      <c r="AD89" s="9"/>
      <c r="AE89" s="9"/>
      <c r="AF89" s="9"/>
      <c r="AG89" s="9"/>
      <c r="AH89" s="9"/>
      <c r="AI89" s="9"/>
      <c r="AJ89" s="9"/>
      <c r="AK89" s="9"/>
      <c r="AL89" s="364"/>
      <c r="AM89" s="9"/>
      <c r="AN89" s="9"/>
      <c r="AO89" s="364"/>
      <c r="AP89" s="43"/>
      <c r="AQ89" s="43"/>
      <c r="AR89" s="43"/>
      <c r="AS89" s="43"/>
      <c r="AT89" s="43"/>
      <c r="AU89" s="43"/>
      <c r="AV89" s="364"/>
      <c r="AW89" s="43"/>
      <c r="AX89" s="9"/>
      <c r="AY89" s="364"/>
      <c r="AZ89" s="9"/>
    </row>
    <row r="90" spans="1:52" ht="17.899999999999999" customHeight="1" x14ac:dyDescent="0.2">
      <c r="A90" s="9"/>
      <c r="B90" s="9"/>
      <c r="C90" s="355"/>
      <c r="O90" s="362"/>
      <c r="P90" s="9"/>
      <c r="Q90" s="9"/>
      <c r="R90" s="9"/>
      <c r="S90" s="9"/>
      <c r="T90" s="9"/>
      <c r="U90" s="9"/>
      <c r="V90" s="9"/>
      <c r="W90" s="9"/>
      <c r="X90" s="9"/>
      <c r="Y90" s="364"/>
      <c r="Z90" s="9"/>
      <c r="AA90" s="9"/>
      <c r="AB90" s="9"/>
      <c r="AC90" s="9"/>
      <c r="AD90" s="9"/>
      <c r="AE90" s="9"/>
      <c r="AF90" s="9"/>
      <c r="AG90" s="9"/>
      <c r="AH90" s="9"/>
      <c r="AI90" s="9"/>
      <c r="AJ90" s="9"/>
      <c r="AK90" s="9"/>
      <c r="AL90" s="364"/>
      <c r="AM90" s="9"/>
      <c r="AN90" s="9"/>
      <c r="AO90" s="364"/>
      <c r="AP90" s="43"/>
      <c r="AQ90" s="43"/>
      <c r="AR90" s="43"/>
      <c r="AS90" s="43"/>
      <c r="AT90" s="43"/>
      <c r="AU90" s="43"/>
      <c r="AV90" s="364"/>
      <c r="AW90" s="43"/>
      <c r="AX90" s="9"/>
      <c r="AY90" s="364"/>
      <c r="AZ90" s="9"/>
    </row>
    <row r="91" spans="1:52" ht="17.899999999999999" customHeight="1" x14ac:dyDescent="0.2">
      <c r="A91" s="9"/>
      <c r="B91" s="9"/>
      <c r="C91" s="355"/>
      <c r="O91" s="362"/>
      <c r="P91" s="9"/>
      <c r="Q91" s="9"/>
      <c r="R91" s="9"/>
      <c r="S91" s="9"/>
      <c r="T91" s="9"/>
      <c r="U91" s="9"/>
      <c r="V91" s="9"/>
      <c r="W91" s="9"/>
      <c r="X91" s="9"/>
      <c r="Y91" s="364"/>
      <c r="Z91" s="9"/>
      <c r="AA91" s="9"/>
      <c r="AB91" s="9"/>
      <c r="AC91" s="9"/>
      <c r="AD91" s="9"/>
      <c r="AE91" s="9"/>
      <c r="AF91" s="9"/>
      <c r="AG91" s="9"/>
      <c r="AH91" s="9"/>
      <c r="AI91" s="9"/>
      <c r="AJ91" s="9"/>
      <c r="AK91" s="9"/>
      <c r="AL91" s="364"/>
      <c r="AM91" s="9"/>
      <c r="AN91" s="9"/>
      <c r="AO91" s="364"/>
      <c r="AP91" s="43"/>
      <c r="AQ91" s="43"/>
      <c r="AR91" s="43"/>
      <c r="AS91" s="43"/>
      <c r="AT91" s="43"/>
      <c r="AU91" s="43"/>
      <c r="AV91" s="364"/>
      <c r="AW91" s="43"/>
      <c r="AX91" s="9"/>
      <c r="AY91" s="364"/>
      <c r="AZ91" s="9"/>
    </row>
    <row r="92" spans="1:52" ht="17.899999999999999" customHeight="1" x14ac:dyDescent="0.2">
      <c r="A92" s="9"/>
      <c r="B92" s="9"/>
      <c r="C92" s="355"/>
      <c r="O92" s="356"/>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row>
    <row r="93" spans="1:52" ht="17.899999999999999" customHeight="1" x14ac:dyDescent="0.2">
      <c r="A93" s="9"/>
      <c r="B93" s="9"/>
      <c r="C93" s="355"/>
    </row>
    <row r="94" spans="1:52" ht="17.899999999999999" customHeight="1" x14ac:dyDescent="0.2">
      <c r="A94" s="9"/>
      <c r="B94" s="9"/>
      <c r="C94" s="355"/>
    </row>
    <row r="95" spans="1:52" ht="17.899999999999999" customHeight="1" x14ac:dyDescent="0.2">
      <c r="A95" s="9"/>
      <c r="B95" s="9"/>
      <c r="C95" s="355"/>
    </row>
    <row r="96" spans="1:52" ht="17.899999999999999" customHeight="1" x14ac:dyDescent="0.2">
      <c r="A96" s="9"/>
      <c r="B96" s="9"/>
      <c r="C96" s="355"/>
    </row>
    <row r="97" spans="1:3" ht="17.899999999999999" customHeight="1" x14ac:dyDescent="0.2">
      <c r="A97" s="9"/>
      <c r="B97" s="9"/>
      <c r="C97" s="355"/>
    </row>
    <row r="98" spans="1:3" ht="17.899999999999999" customHeight="1" x14ac:dyDescent="0.2">
      <c r="A98" s="9"/>
      <c r="B98" s="9"/>
      <c r="C98" s="355"/>
    </row>
    <row r="99" spans="1:3" ht="17.899999999999999" customHeight="1" x14ac:dyDescent="0.2">
      <c r="A99" s="9"/>
      <c r="B99" s="9"/>
      <c r="C99" s="355"/>
    </row>
    <row r="100" spans="1:3" ht="17.899999999999999" customHeight="1" x14ac:dyDescent="0.2">
      <c r="A100" s="9"/>
      <c r="B100" s="9"/>
      <c r="C100" s="355"/>
    </row>
    <row r="101" spans="1:3" ht="17.899999999999999" customHeight="1" x14ac:dyDescent="0.2">
      <c r="A101" s="9"/>
      <c r="B101" s="9"/>
      <c r="C101" s="355"/>
    </row>
    <row r="102" spans="1:3" ht="17.899999999999999" customHeight="1" x14ac:dyDescent="0.2">
      <c r="A102" s="9"/>
      <c r="B102" s="9"/>
      <c r="C102" s="355"/>
    </row>
    <row r="103" spans="1:3" ht="17.899999999999999" customHeight="1" x14ac:dyDescent="0.2">
      <c r="A103" s="9"/>
      <c r="B103" s="9"/>
      <c r="C103" s="355"/>
    </row>
    <row r="104" spans="1:3" x14ac:dyDescent="0.2">
      <c r="A104" s="356"/>
      <c r="B104" s="9"/>
      <c r="C104" s="9"/>
    </row>
  </sheetData>
  <mergeCells count="130">
    <mergeCell ref="AL1:AM1"/>
    <mergeCell ref="AF5:AF7"/>
    <mergeCell ref="AB18:AB20"/>
    <mergeCell ref="AC18:AC20"/>
    <mergeCell ref="AD18:AD20"/>
    <mergeCell ref="AY83:AY86"/>
    <mergeCell ref="AZ83:AZ86"/>
    <mergeCell ref="P84:R84"/>
    <mergeCell ref="S84:X84"/>
    <mergeCell ref="Y84:AA85"/>
    <mergeCell ref="AB84:AK84"/>
    <mergeCell ref="AL84:AN85"/>
    <mergeCell ref="AO84:AO86"/>
    <mergeCell ref="AP84:AP86"/>
    <mergeCell ref="AQ84:AQ86"/>
    <mergeCell ref="AR84:AR86"/>
    <mergeCell ref="AS84:AS86"/>
    <mergeCell ref="AT84:AT86"/>
    <mergeCell ref="AU84:AU86"/>
    <mergeCell ref="AV84:AV86"/>
    <mergeCell ref="S85:U85"/>
    <mergeCell ref="AY71:AY74"/>
    <mergeCell ref="AZ71:AZ74"/>
    <mergeCell ref="P72:R72"/>
    <mergeCell ref="S72:X72"/>
    <mergeCell ref="O83:O86"/>
    <mergeCell ref="P83:AO83"/>
    <mergeCell ref="AP83:AV83"/>
    <mergeCell ref="AW83:AW86"/>
    <mergeCell ref="AX83:AX86"/>
    <mergeCell ref="V85:X85"/>
    <mergeCell ref="AB85:AD85"/>
    <mergeCell ref="AE85:AG85"/>
    <mergeCell ref="AH85:AK85"/>
    <mergeCell ref="AU72:AU74"/>
    <mergeCell ref="AV72:AV74"/>
    <mergeCell ref="S73:U73"/>
    <mergeCell ref="O71:O74"/>
    <mergeCell ref="P71:AO71"/>
    <mergeCell ref="AP71:AV71"/>
    <mergeCell ref="AW71:AW74"/>
    <mergeCell ref="AX71:AX74"/>
    <mergeCell ref="V73:X73"/>
    <mergeCell ref="AB73:AD73"/>
    <mergeCell ref="AE73:AG73"/>
    <mergeCell ref="AH73:AK73"/>
    <mergeCell ref="Y72:AA73"/>
    <mergeCell ref="AB72:AK72"/>
    <mergeCell ref="AL72:AN73"/>
    <mergeCell ref="AO72:AO74"/>
    <mergeCell ref="AP72:AP74"/>
    <mergeCell ref="AQ72:AQ74"/>
    <mergeCell ref="AR72:AR74"/>
    <mergeCell ref="AS72:AS74"/>
    <mergeCell ref="AT72:AT74"/>
    <mergeCell ref="AM4:AM7"/>
    <mergeCell ref="AM17:AM20"/>
    <mergeCell ref="AL4:AL7"/>
    <mergeCell ref="AL17:AL20"/>
    <mergeCell ref="AL27:AL30"/>
    <mergeCell ref="AM27:AM30"/>
    <mergeCell ref="AK4:AK7"/>
    <mergeCell ref="AG18:AG20"/>
    <mergeCell ref="AE18:AE20"/>
    <mergeCell ref="AE5:AE7"/>
    <mergeCell ref="AB5:AB7"/>
    <mergeCell ref="AC5:AC7"/>
    <mergeCell ref="AD5:AD7"/>
    <mergeCell ref="AG5:AG7"/>
    <mergeCell ref="AK17:AK20"/>
    <mergeCell ref="AB4:AE4"/>
    <mergeCell ref="AB17:AE17"/>
    <mergeCell ref="AH5:AH7"/>
    <mergeCell ref="AI5:AI7"/>
    <mergeCell ref="AF18:AF20"/>
    <mergeCell ref="AH18:AH20"/>
    <mergeCell ref="AI18:AI20"/>
    <mergeCell ref="AF4:AJ4"/>
    <mergeCell ref="AJ5:AJ7"/>
    <mergeCell ref="AF17:AJ17"/>
    <mergeCell ref="AJ18:AJ20"/>
    <mergeCell ref="I19:K19"/>
    <mergeCell ref="O18:W18"/>
    <mergeCell ref="X18:Z19"/>
    <mergeCell ref="F6:H6"/>
    <mergeCell ref="I6:K6"/>
    <mergeCell ref="L5:N6"/>
    <mergeCell ref="C5:E5"/>
    <mergeCell ref="F5:K5"/>
    <mergeCell ref="C17:AA17"/>
    <mergeCell ref="O19:Q19"/>
    <mergeCell ref="AA18:AA20"/>
    <mergeCell ref="R19:T19"/>
    <mergeCell ref="B27:B30"/>
    <mergeCell ref="C27:AA27"/>
    <mergeCell ref="C28:E28"/>
    <mergeCell ref="B4:B7"/>
    <mergeCell ref="B17:B20"/>
    <mergeCell ref="AB27:AH27"/>
    <mergeCell ref="AI27:AI30"/>
    <mergeCell ref="AK27:AK30"/>
    <mergeCell ref="I29:K29"/>
    <mergeCell ref="O29:Q29"/>
    <mergeCell ref="R29:T29"/>
    <mergeCell ref="U29:W29"/>
    <mergeCell ref="O6:Q6"/>
    <mergeCell ref="R6:T6"/>
    <mergeCell ref="U6:W6"/>
    <mergeCell ref="O5:W5"/>
    <mergeCell ref="X5:Z6"/>
    <mergeCell ref="U19:W19"/>
    <mergeCell ref="C4:AA4"/>
    <mergeCell ref="AA5:AA7"/>
    <mergeCell ref="C18:E18"/>
    <mergeCell ref="F18:K18"/>
    <mergeCell ref="L18:N19"/>
    <mergeCell ref="F19:H19"/>
    <mergeCell ref="AF28:AF30"/>
    <mergeCell ref="AG28:AG30"/>
    <mergeCell ref="AH28:AH30"/>
    <mergeCell ref="F29:H29"/>
    <mergeCell ref="F28:K28"/>
    <mergeCell ref="L28:N29"/>
    <mergeCell ref="O28:W28"/>
    <mergeCell ref="X28:Z29"/>
    <mergeCell ref="AA28:AA30"/>
    <mergeCell ref="AB28:AB30"/>
    <mergeCell ref="AC28:AC30"/>
    <mergeCell ref="AD28:AD30"/>
    <mergeCell ref="AE28:AE30"/>
  </mergeCells>
  <phoneticPr fontId="3"/>
  <printOptions horizontalCentered="1"/>
  <pageMargins left="0.51181102362204722" right="0.31496062992125984" top="0.55118110236220474" bottom="0.15748031496062992" header="0.31496062992125984" footer="0.31496062992125984"/>
  <pageSetup paperSize="9" scale="41" orientation="landscape" verticalDpi="12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S37"/>
  <sheetViews>
    <sheetView tabSelected="1" view="pageBreakPreview" zoomScale="73" zoomScaleNormal="85" zoomScaleSheetLayoutView="73" workbookViewId="0">
      <selection activeCell="I17" sqref="I17"/>
    </sheetView>
  </sheetViews>
  <sheetFormatPr defaultColWidth="9" defaultRowHeight="13" x14ac:dyDescent="0.2"/>
  <cols>
    <col min="1" max="1" width="3.453125" style="588" customWidth="1"/>
    <col min="2" max="2" width="14.08984375" style="588" customWidth="1"/>
    <col min="3" max="3" width="13.453125" style="588" bestFit="1" customWidth="1"/>
    <col min="4" max="4" width="13.453125" style="588" customWidth="1"/>
    <col min="5" max="5" width="18.08984375" style="588" customWidth="1"/>
    <col min="6" max="7" width="16.08984375" style="588" customWidth="1"/>
    <col min="8" max="8" width="14.453125" style="588" customWidth="1"/>
    <col min="9" max="9" width="11.08984375" style="588" customWidth="1"/>
    <col min="10" max="10" width="3.90625" style="588" customWidth="1"/>
    <col min="11" max="11" width="4.08984375" style="588" customWidth="1"/>
    <col min="12" max="12" width="3.453125" style="588" customWidth="1"/>
    <col min="13" max="13" width="11.08984375" style="588" customWidth="1"/>
    <col min="14" max="14" width="17.08984375" style="588" bestFit="1" customWidth="1"/>
    <col min="15" max="15" width="14.6328125" style="588" customWidth="1"/>
    <col min="16" max="17" width="14.6328125" style="588" hidden="1" customWidth="1"/>
    <col min="18" max="18" width="14.6328125" style="598" customWidth="1"/>
    <col min="19" max="19" width="14.6328125" style="588" customWidth="1"/>
    <col min="20" max="20" width="9" style="588"/>
    <col min="21" max="21" width="3.08984375" style="588" customWidth="1"/>
    <col min="22" max="16384" width="9" style="588"/>
  </cols>
  <sheetData>
    <row r="1" spans="1:19" s="494" customFormat="1" ht="14.25" customHeight="1" x14ac:dyDescent="0.2">
      <c r="A1" s="587"/>
      <c r="B1" s="587" t="s">
        <v>643</v>
      </c>
      <c r="C1" s="587"/>
      <c r="D1" s="1639" t="str">
        <f>様式第１号表紙!$C$12</f>
        <v>5</v>
      </c>
      <c r="E1" s="1640">
        <f>様式第１号表紙!$F$12</f>
        <v>2023</v>
      </c>
      <c r="F1" s="1641">
        <f>様式第１号表紙!$H$12</f>
        <v>0</v>
      </c>
      <c r="G1" s="632" t="s">
        <v>736</v>
      </c>
      <c r="H1" s="498"/>
      <c r="I1" s="498"/>
      <c r="J1" s="498"/>
      <c r="K1" s="10"/>
      <c r="L1" s="439"/>
      <c r="M1" s="439"/>
      <c r="N1" s="439"/>
      <c r="O1" s="439"/>
      <c r="P1" s="439"/>
      <c r="Q1" s="439"/>
      <c r="R1" s="439"/>
      <c r="S1" s="439"/>
    </row>
    <row r="2" spans="1:19" s="494" customFormat="1" ht="14.25" customHeight="1" x14ac:dyDescent="0.2">
      <c r="B2" s="495"/>
      <c r="D2" s="496"/>
      <c r="E2" s="497"/>
      <c r="F2" s="498"/>
      <c r="G2" s="498"/>
      <c r="H2" s="498"/>
      <c r="I2" s="498"/>
      <c r="J2" s="498"/>
      <c r="K2" s="10"/>
      <c r="L2" s="439"/>
      <c r="M2" s="439"/>
      <c r="N2" s="439"/>
      <c r="O2" s="439"/>
      <c r="P2" s="439"/>
      <c r="Q2" s="439"/>
      <c r="R2" s="439"/>
      <c r="S2" s="439"/>
    </row>
    <row r="3" spans="1:19" s="494" customFormat="1" ht="14.25" customHeight="1" thickBot="1" x14ac:dyDescent="0.25">
      <c r="B3" s="495" t="s">
        <v>690</v>
      </c>
      <c r="D3" s="496"/>
      <c r="E3" s="497"/>
      <c r="F3" s="498"/>
      <c r="G3" s="498"/>
      <c r="H3" s="498"/>
      <c r="I3" s="498"/>
      <c r="J3" s="498"/>
      <c r="K3" s="439"/>
      <c r="L3" s="439"/>
      <c r="M3" s="439"/>
      <c r="N3" s="439"/>
      <c r="O3" s="439"/>
      <c r="P3" s="439"/>
      <c r="Q3" s="439"/>
      <c r="R3" s="439"/>
      <c r="S3" s="439"/>
    </row>
    <row r="4" spans="1:19" s="494" customFormat="1" ht="21" customHeight="1" thickBot="1" x14ac:dyDescent="0.25">
      <c r="D4" s="499"/>
      <c r="E4" s="500"/>
      <c r="F4" s="500" t="s">
        <v>279</v>
      </c>
      <c r="G4" s="501"/>
      <c r="H4" s="502"/>
      <c r="I4" s="503" t="s">
        <v>325</v>
      </c>
      <c r="K4" s="2426" t="s">
        <v>615</v>
      </c>
      <c r="L4" s="2426"/>
      <c r="M4" s="2426"/>
      <c r="N4" s="2426"/>
      <c r="O4" s="2426"/>
      <c r="P4" s="2426"/>
      <c r="Q4" s="2426"/>
      <c r="R4" s="2426"/>
      <c r="S4" s="2426"/>
    </row>
    <row r="5" spans="1:19" s="494" customFormat="1" ht="13.5" thickBot="1" x14ac:dyDescent="0.25">
      <c r="A5" s="470"/>
      <c r="B5" s="504" t="s">
        <v>217</v>
      </c>
      <c r="C5" s="505"/>
      <c r="D5" s="506"/>
      <c r="E5" s="507" t="s">
        <v>306</v>
      </c>
      <c r="F5" s="508" t="s">
        <v>307</v>
      </c>
      <c r="G5" s="509" t="s">
        <v>656</v>
      </c>
      <c r="H5" s="510" t="s">
        <v>729</v>
      </c>
      <c r="I5" s="511" t="s">
        <v>324</v>
      </c>
      <c r="J5" s="470"/>
      <c r="K5" s="470"/>
      <c r="L5" s="470"/>
      <c r="M5" s="470"/>
      <c r="N5" s="470"/>
      <c r="O5" s="1529"/>
      <c r="P5" s="1530"/>
      <c r="Q5" s="1530"/>
      <c r="R5" s="2445" t="s">
        <v>732</v>
      </c>
      <c r="S5" s="2446"/>
    </row>
    <row r="6" spans="1:19" s="494" customFormat="1" ht="13.5" thickBot="1" x14ac:dyDescent="0.25">
      <c r="A6" s="470"/>
      <c r="B6" s="2440" t="s">
        <v>230</v>
      </c>
      <c r="C6" s="513" t="s">
        <v>458</v>
      </c>
      <c r="D6" s="514"/>
      <c r="E6" s="515">
        <f>IF('２　配乳実績総括表'!$K$15&gt;0,'２　配乳実績総括表'!$O$15*'１　生乳搬出入実績総括表'!$F$10*('１　生乳搬出入実績総括表'!$F$32-'１　生乳搬出入実績総括表'!$V$37)/'１　生乳搬出入実績総括表'!$F$32,0)</f>
        <v>0</v>
      </c>
      <c r="F6" s="516">
        <f>IF(E26&gt;0,E26*'１　生乳搬出入実績総括表'!$F$10/'１　生乳搬出入実績総括表'!$F$32,0)</f>
        <v>0</v>
      </c>
      <c r="G6" s="517">
        <f>F26</f>
        <v>0</v>
      </c>
      <c r="H6" s="518">
        <f>ROUND(E6+F6+G6,0)</f>
        <v>0</v>
      </c>
      <c r="I6" s="519">
        <f>IF(SUM(H$11:H$19)=0,IF(MAX(H$6:H$10)=H6,H6+I$22,H6),H6)</f>
        <v>0</v>
      </c>
      <c r="J6" s="12"/>
      <c r="K6" s="2442" t="s">
        <v>217</v>
      </c>
      <c r="L6" s="2443"/>
      <c r="M6" s="2443"/>
      <c r="N6" s="2444"/>
      <c r="O6" s="620" t="s">
        <v>324</v>
      </c>
      <c r="P6" s="2452" t="s">
        <v>684</v>
      </c>
      <c r="Q6" s="2452"/>
      <c r="R6" s="1536"/>
      <c r="S6" s="1537"/>
    </row>
    <row r="7" spans="1:19" s="494" customFormat="1" ht="13.5" customHeight="1" thickBot="1" x14ac:dyDescent="0.25">
      <c r="A7" s="2427"/>
      <c r="B7" s="2441"/>
      <c r="C7" s="2428" t="s">
        <v>461</v>
      </c>
      <c r="D7" s="2429"/>
      <c r="E7" s="521">
        <f>IF('２　配乳実績総括表'!$K$41&gt;0,'２　配乳実績総括表'!$O$41*'１　生乳搬出入実績総括表'!$F$10*('１　生乳搬出入実績総括表'!$F$32-'１　生乳搬出入実績総括表'!$V$37)/'１　生乳搬出入実績総括表'!$F$32,0)</f>
        <v>0</v>
      </c>
      <c r="F7" s="522">
        <f>IF(E27&gt;0,E27*'１　生乳搬出入実績総括表'!$F$10/'１　生乳搬出入実績総括表'!$F$32,0)</f>
        <v>0</v>
      </c>
      <c r="G7" s="523">
        <f t="shared" ref="G7:G10" si="0">F27</f>
        <v>0</v>
      </c>
      <c r="H7" s="524">
        <f>ROUND(E7+F7+G7,0)</f>
        <v>0</v>
      </c>
      <c r="I7" s="519">
        <f>IF(SUM(H$11:H$19)=0,IF(MAX(H$6:H$10)=H7,H7+I$22,H7),H7)</f>
        <v>0</v>
      </c>
      <c r="J7" s="525"/>
      <c r="K7" s="2430" t="s">
        <v>168</v>
      </c>
      <c r="L7" s="2431"/>
      <c r="M7" s="2436" t="s">
        <v>460</v>
      </c>
      <c r="N7" s="2437"/>
      <c r="O7" s="526">
        <f>I6</f>
        <v>0</v>
      </c>
      <c r="P7" s="435" t="s">
        <v>681</v>
      </c>
      <c r="Q7" s="437" t="s">
        <v>683</v>
      </c>
      <c r="R7" s="527" t="s">
        <v>536</v>
      </c>
      <c r="S7" s="528" t="s">
        <v>537</v>
      </c>
    </row>
    <row r="8" spans="1:19" s="494" customFormat="1" ht="14.25" customHeight="1" thickBot="1" x14ac:dyDescent="0.25">
      <c r="A8" s="2427"/>
      <c r="B8" s="2441"/>
      <c r="C8" s="529"/>
      <c r="D8" s="530" t="s">
        <v>533</v>
      </c>
      <c r="E8" s="521">
        <f>IF('２　配乳実績総括表'!$K$42&gt;0,'２　配乳実績総括表'!$O$42*'１　生乳搬出入実績総括表'!$F$10*('１　生乳搬出入実績総括表'!$F$32-'１　生乳搬出入実績総括表'!$V$37)/'１　生乳搬出入実績総括表'!$F$32,0)</f>
        <v>0</v>
      </c>
      <c r="F8" s="522">
        <f>IF(E28&gt;0,E28*'１　生乳搬出入実績総括表'!$F$10/'１　生乳搬出入実績総括表'!$F$32,0)</f>
        <v>0</v>
      </c>
      <c r="G8" s="523">
        <f t="shared" si="0"/>
        <v>0</v>
      </c>
      <c r="H8" s="524">
        <f>ROUND(E8+F8+G8,0)</f>
        <v>0</v>
      </c>
      <c r="I8" s="519">
        <f>IF(SUM(H$11:H$19)=0,IF(MAX(H$6:H$10)=H8,H8+I$22,H8),H8)</f>
        <v>0</v>
      </c>
      <c r="J8" s="531"/>
      <c r="K8" s="2432"/>
      <c r="L8" s="2433"/>
      <c r="M8" s="2438" t="s">
        <v>459</v>
      </c>
      <c r="N8" s="2439"/>
      <c r="O8" s="532">
        <f>I7</f>
        <v>0</v>
      </c>
      <c r="P8" s="436">
        <f>IF('２　配乳実績総括表'!$K$20&gt;0,ROUND(('２　配乳実績総括表'!$N$20/'２　配乳実績総括表'!$N$62)*'１　生乳搬出入実績総括表'!$F$10*('１　生乳搬出入実績総括表'!$F$32-'１　生乳搬出入実績総括表'!$V$37)/'１　生乳搬出入実績総括表'!$F$32,0),0)</f>
        <v>0</v>
      </c>
      <c r="Q8" s="438">
        <f>IF('２　配乳実績総括表'!$K$40&gt;0,ROUND(('２　配乳実績総括表'!$N$40/'２　配乳実績総括表'!$N$62)*'１　生乳搬出入実績総括表'!$F$10*('１　生乳搬出入実績総括表'!$F$32-'１　生乳搬出入実績総括表'!$V$37)/'１　生乳搬出入実績総括表'!$F$32,0),0)</f>
        <v>0</v>
      </c>
      <c r="R8" s="1538">
        <f>P12</f>
        <v>0</v>
      </c>
      <c r="S8" s="1539">
        <f>Q12</f>
        <v>0</v>
      </c>
    </row>
    <row r="9" spans="1:19" s="494" customFormat="1" ht="13.5" thickBot="1" x14ac:dyDescent="0.25">
      <c r="A9" s="2427"/>
      <c r="B9" s="2441"/>
      <c r="C9" s="533" t="s">
        <v>532</v>
      </c>
      <c r="D9" s="534" t="s">
        <v>232</v>
      </c>
      <c r="E9" s="521">
        <f>IF('２　配乳実績総括表'!$K$43&gt;0,'２　配乳実績総括表'!$O$43*'１　生乳搬出入実績総括表'!$F$10*('１　生乳搬出入実績総括表'!$F$32-'１　生乳搬出入実績総括表'!$V$37)/'１　生乳搬出入実績総括表'!$F$32,0)</f>
        <v>0</v>
      </c>
      <c r="F9" s="522">
        <f>IF(E29&gt;0,E29*'１　生乳搬出入実績総括表'!$F$10/'１　生乳搬出入実績総括表'!$F$32,0)</f>
        <v>0</v>
      </c>
      <c r="G9" s="523">
        <f t="shared" si="0"/>
        <v>0</v>
      </c>
      <c r="H9" s="524">
        <f>ROUND(E9+F9+G9,0)</f>
        <v>0</v>
      </c>
      <c r="I9" s="519">
        <f>IF(SUM(H$11:H$19)=0,IF(MAX(H$6:H$10)=H9,H9+I$22,H9),H9)</f>
        <v>0</v>
      </c>
      <c r="J9" s="535"/>
      <c r="K9" s="2432"/>
      <c r="L9" s="2433"/>
      <c r="M9" s="1540" t="s">
        <v>535</v>
      </c>
      <c r="N9" s="536"/>
      <c r="O9" s="532">
        <f>SUM(R9:R11)</f>
        <v>0</v>
      </c>
      <c r="P9" s="1541" t="s">
        <v>686</v>
      </c>
      <c r="Q9" s="537">
        <f>O8-(P8+Q8)</f>
        <v>0</v>
      </c>
      <c r="R9" s="538">
        <f>I8</f>
        <v>0</v>
      </c>
      <c r="S9" s="539" t="s">
        <v>534</v>
      </c>
    </row>
    <row r="10" spans="1:19" s="494" customFormat="1" x14ac:dyDescent="0.2">
      <c r="A10" s="2427"/>
      <c r="B10" s="2441"/>
      <c r="C10" s="536"/>
      <c r="D10" s="540" t="s">
        <v>233</v>
      </c>
      <c r="E10" s="521">
        <f>IF('２　配乳実績総括表'!$K$44&gt;0,'２　配乳実績総括表'!$O$44*'１　生乳搬出入実績総括表'!$F$10*('１　生乳搬出入実績総括表'!$F$32-'１　生乳搬出入実績総括表'!$V$37)/'１　生乳搬出入実績総括表'!$F$32,0)</f>
        <v>0</v>
      </c>
      <c r="F10" s="522">
        <f>IF(E30&gt;0,E30*'１　生乳搬出入実績総括表'!$F$10/'１　生乳搬出入実績総括表'!$F$32,0)</f>
        <v>0</v>
      </c>
      <c r="G10" s="523">
        <f t="shared" si="0"/>
        <v>0</v>
      </c>
      <c r="H10" s="524">
        <f>ROUND(E10+F10+G10,0)</f>
        <v>0</v>
      </c>
      <c r="I10" s="519">
        <f>IF(SUM(H$11:H$19)=0,IF(MAX(H$6:H$10)=H10,H10+I$22,H10),H10)</f>
        <v>0</v>
      </c>
      <c r="J10" s="531"/>
      <c r="K10" s="2434"/>
      <c r="L10" s="2435"/>
      <c r="M10" s="541" t="s">
        <v>531</v>
      </c>
      <c r="N10" s="542"/>
      <c r="O10" s="543">
        <f>O7+O8+O9</f>
        <v>0</v>
      </c>
      <c r="P10" s="2453" t="s">
        <v>685</v>
      </c>
      <c r="Q10" s="2453"/>
      <c r="R10" s="544">
        <f>I9</f>
        <v>0</v>
      </c>
      <c r="S10" s="545" t="s">
        <v>315</v>
      </c>
    </row>
    <row r="11" spans="1:19" s="494" customFormat="1" ht="13.5" thickBot="1" x14ac:dyDescent="0.25">
      <c r="A11" s="2427"/>
      <c r="B11" s="2421" t="s">
        <v>142</v>
      </c>
      <c r="C11" s="2447"/>
      <c r="D11" s="2423"/>
      <c r="E11" s="546">
        <f>IF('２　配乳実績総括表'!$K$47&gt;0,ROUND('２　配乳実績総括表'!$O$47*'１　生乳搬出入実績総括表'!$F$10*('１　生乳搬出入実績総括表'!$F$32-'１　生乳搬出入実績総括表'!$V$37)/'１　生乳搬出入実績総括表'!$F$32,0),0)</f>
        <v>0</v>
      </c>
      <c r="F11" s="547"/>
      <c r="G11" s="548"/>
      <c r="H11" s="524">
        <f t="shared" ref="H11:H18" si="1">E11</f>
        <v>0</v>
      </c>
      <c r="I11" s="519">
        <f>IF(SUM(H$11:H$19)=0,0,IF(MAX(H$11:H$19)=H11,H11+I$22,H11))</f>
        <v>0</v>
      </c>
      <c r="J11" s="531"/>
      <c r="K11" s="2449"/>
      <c r="L11" s="2450"/>
      <c r="M11" s="2450"/>
      <c r="N11" s="2451"/>
      <c r="O11" s="549"/>
      <c r="P11" s="550" t="s">
        <v>681</v>
      </c>
      <c r="Q11" s="550" t="s">
        <v>683</v>
      </c>
      <c r="R11" s="1542">
        <f>I10</f>
        <v>0</v>
      </c>
      <c r="S11" s="1543" t="s">
        <v>316</v>
      </c>
    </row>
    <row r="12" spans="1:19" s="494" customFormat="1" ht="14.25" customHeight="1" x14ac:dyDescent="0.2">
      <c r="A12" s="2427"/>
      <c r="B12" s="2421" t="s">
        <v>323</v>
      </c>
      <c r="C12" s="2447"/>
      <c r="D12" s="2423"/>
      <c r="E12" s="546">
        <f>IF('２　配乳実績総括表'!$K$48&gt;0,ROUND('２　配乳実績総括表'!$O$48*'１　生乳搬出入実績総括表'!$F$10*('１　生乳搬出入実績総括表'!$F$32-'１　生乳搬出入実績総括表'!$V$37)/'１　生乳搬出入実績総括表'!$F$32,0),0)</f>
        <v>0</v>
      </c>
      <c r="F12" s="547"/>
      <c r="G12" s="548"/>
      <c r="H12" s="551">
        <f t="shared" si="1"/>
        <v>0</v>
      </c>
      <c r="I12" s="519">
        <f>IF(SUM(H$11:H$19)=0,0,IF(MAX(H$11:H$19)=H12,H12+I$22,H12))</f>
        <v>0</v>
      </c>
      <c r="J12" s="531"/>
      <c r="K12" s="1544" t="s">
        <v>286</v>
      </c>
      <c r="L12" s="2448" t="s">
        <v>312</v>
      </c>
      <c r="M12" s="2448"/>
      <c r="N12" s="1545" t="s">
        <v>311</v>
      </c>
      <c r="O12" s="1546">
        <f>I12</f>
        <v>0</v>
      </c>
      <c r="P12" s="550">
        <f>IF(P8&gt;Q8,P8+$Q$9,P8)</f>
        <v>0</v>
      </c>
      <c r="Q12" s="552">
        <f>IF(Q8&gt;P8,Q8+$Q$9,Q8)</f>
        <v>0</v>
      </c>
      <c r="R12" s="1591" t="s">
        <v>310</v>
      </c>
      <c r="S12" s="1592" t="s">
        <v>277</v>
      </c>
    </row>
    <row r="13" spans="1:19" s="494" customFormat="1" x14ac:dyDescent="0.2">
      <c r="A13" s="470"/>
      <c r="B13" s="2421" t="s">
        <v>86</v>
      </c>
      <c r="C13" s="2422"/>
      <c r="D13" s="2423"/>
      <c r="E13" s="546">
        <f>IF('２　配乳実績総括表'!$K$49&gt;0,ROUND('２　配乳実績総括表'!$O$49*'１　生乳搬出入実績総括表'!$F$10*('１　生乳搬出入実績総括表'!$F$32-'１　生乳搬出入実績総括表'!$V$37)/'１　生乳搬出入実績総括表'!$F$32,0),0)</f>
        <v>0</v>
      </c>
      <c r="F13" s="547"/>
      <c r="G13" s="548"/>
      <c r="H13" s="551">
        <f t="shared" si="1"/>
        <v>0</v>
      </c>
      <c r="I13" s="519">
        <f>IF(SUM(H$11:H$19)=0,0,IF(MAX(H$11:H$19)=H13,H13+I$22,H13))</f>
        <v>0</v>
      </c>
      <c r="J13" s="12"/>
      <c r="K13" s="1547" t="s">
        <v>218</v>
      </c>
      <c r="L13" s="1372" t="s">
        <v>282</v>
      </c>
      <c r="M13" s="2424" t="s">
        <v>283</v>
      </c>
      <c r="N13" s="2425"/>
      <c r="O13" s="553"/>
      <c r="P13" s="531"/>
      <c r="Q13" s="531"/>
      <c r="R13" s="1590"/>
      <c r="S13" s="1585"/>
    </row>
    <row r="14" spans="1:19" s="494" customFormat="1" ht="13.5" customHeight="1" x14ac:dyDescent="0.2">
      <c r="A14" s="470"/>
      <c r="B14" s="555" t="s">
        <v>606</v>
      </c>
      <c r="D14" s="556"/>
      <c r="E14" s="546">
        <f>IF('２　配乳実績総括表'!$K$55&gt;0,ROUND('２　配乳実績総括表'!$O$55*'１　生乳搬出入実績総括表'!$F$10*('１　生乳搬出入実績総括表'!$F$32-'１　生乳搬出入実績総括表'!$V$37)/'１　生乳搬出入実績総括表'!$F$32,0),0)</f>
        <v>0</v>
      </c>
      <c r="F14" s="547"/>
      <c r="G14" s="548"/>
      <c r="H14" s="551">
        <f t="shared" si="1"/>
        <v>0</v>
      </c>
      <c r="I14" s="519">
        <f>IF(SUM(H$11:H$19)=0,0,IF(MAX(H$11:H$19)=H14,H14+I$22,H14))</f>
        <v>0</v>
      </c>
      <c r="J14" s="12"/>
      <c r="K14" s="1547" t="s">
        <v>219</v>
      </c>
      <c r="L14" s="1373" t="s">
        <v>8</v>
      </c>
      <c r="M14" s="2417" t="s">
        <v>284</v>
      </c>
      <c r="N14" s="2418"/>
      <c r="O14" s="557"/>
      <c r="P14" s="531"/>
      <c r="Q14" s="531"/>
      <c r="R14" s="558"/>
      <c r="S14" s="1549"/>
    </row>
    <row r="15" spans="1:19" s="494" customFormat="1" ht="13.5" customHeight="1" x14ac:dyDescent="0.2">
      <c r="A15" s="470"/>
      <c r="B15" s="2421" t="s">
        <v>281</v>
      </c>
      <c r="C15" s="2422"/>
      <c r="D15" s="2423"/>
      <c r="E15" s="546">
        <f>IF('２　配乳実績総括表'!$K$56&gt;0,ROUND('２　配乳実績総括表'!$O$56*'１　生乳搬出入実績総括表'!$F$10*('１　生乳搬出入実績総括表'!$F$32-'１　生乳搬出入実績総括表'!$V$37)/'１　生乳搬出入実績総括表'!$F$32,0),0)</f>
        <v>0</v>
      </c>
      <c r="F15" s="547"/>
      <c r="G15" s="548"/>
      <c r="H15" s="551">
        <f t="shared" si="1"/>
        <v>0</v>
      </c>
      <c r="I15" s="519">
        <f>IF(SUM(H$11:H$19)=0,0,IF(MAX(H$11:H$19)=H15,H15+I$22,H15))</f>
        <v>0</v>
      </c>
      <c r="J15" s="12"/>
      <c r="K15" s="1547" t="s">
        <v>220</v>
      </c>
      <c r="L15" s="1372"/>
      <c r="M15" s="2424" t="s">
        <v>223</v>
      </c>
      <c r="N15" s="2425"/>
      <c r="O15" s="553"/>
      <c r="P15" s="531"/>
      <c r="Q15" s="531"/>
      <c r="R15" s="559"/>
      <c r="S15" s="1550"/>
    </row>
    <row r="16" spans="1:19" s="494" customFormat="1" x14ac:dyDescent="0.2">
      <c r="A16" s="470"/>
      <c r="B16" s="315" t="s">
        <v>607</v>
      </c>
      <c r="C16" s="316"/>
      <c r="D16" s="560"/>
      <c r="E16" s="546">
        <f>IF('２　配乳実績総括表'!$K$57&gt;0,ROUND('２　配乳実績総括表'!$O$57*'１　生乳搬出入実績総括表'!$F$10*('１　生乳搬出入実績総括表'!$F$32-'１　生乳搬出入実績総括表'!$V$37)/'１　生乳搬出入実績総括表'!$F$32,0),0)</f>
        <v>0</v>
      </c>
      <c r="F16" s="547"/>
      <c r="G16" s="548"/>
      <c r="H16" s="551">
        <f t="shared" si="1"/>
        <v>0</v>
      </c>
      <c r="I16" s="519">
        <f t="shared" ref="I16" si="2">IF(SUM(H$11:H$19)=0,0,IF(MAX(H$11:H$19)=H16,H16+I$22,H16))</f>
        <v>0</v>
      </c>
      <c r="J16" s="12"/>
      <c r="K16" s="1547" t="s">
        <v>221</v>
      </c>
      <c r="L16" s="1374" t="s">
        <v>227</v>
      </c>
      <c r="M16" s="2415" t="s">
        <v>224</v>
      </c>
      <c r="N16" s="2416"/>
      <c r="O16" s="561"/>
      <c r="P16" s="531"/>
      <c r="Q16" s="531"/>
      <c r="R16" s="554"/>
      <c r="S16" s="1548"/>
    </row>
    <row r="17" spans="1:19" s="494" customFormat="1" ht="13.5" customHeight="1" x14ac:dyDescent="0.2">
      <c r="A17" s="11"/>
      <c r="B17" s="2419" t="s">
        <v>723</v>
      </c>
      <c r="C17" s="602" t="s">
        <v>724</v>
      </c>
      <c r="D17" s="603" t="s">
        <v>725</v>
      </c>
      <c r="E17" s="546">
        <f>IF('２　配乳実績総括表'!$K$51&gt;0,ROUND('２　配乳実績総括表'!$O$51*'１　生乳搬出入実績総括表'!$F$10*('１　生乳搬出入実績総括表'!$F$32-'１　生乳搬出入実績総括表'!$V$37)/'１　生乳搬出入実績総括表'!$F$32,0),0)</f>
        <v>0</v>
      </c>
      <c r="F17" s="547"/>
      <c r="G17" s="548"/>
      <c r="H17" s="551">
        <f t="shared" si="1"/>
        <v>0</v>
      </c>
      <c r="I17" s="519">
        <f>IF(SUM(H$11:H$19)=0,0,IF(MAX(H$11:H$19)=H17,H17+I$22,H17))</f>
        <v>0</v>
      </c>
      <c r="J17" s="535"/>
      <c r="K17" s="1547" t="s">
        <v>12</v>
      </c>
      <c r="L17" s="1374" t="s">
        <v>228</v>
      </c>
      <c r="M17" s="2415" t="s">
        <v>225</v>
      </c>
      <c r="N17" s="2416"/>
      <c r="O17" s="561"/>
      <c r="P17" s="531"/>
      <c r="Q17" s="531"/>
      <c r="R17" s="563"/>
      <c r="S17" s="1551"/>
    </row>
    <row r="18" spans="1:19" s="494" customFormat="1" x14ac:dyDescent="0.2">
      <c r="A18" s="470"/>
      <c r="B18" s="2420"/>
      <c r="C18" s="564"/>
      <c r="D18" s="562" t="s">
        <v>280</v>
      </c>
      <c r="E18" s="546">
        <f>IF('２　配乳実績総括表'!$K$53&gt;0,ROUND('２　配乳実績総括表'!$O$53*'１　生乳搬出入実績総括表'!$F$10*('１　生乳搬出入実績総括表'!$F$32-'１　生乳搬出入実績総括表'!$V$37)/'１　生乳搬出入実績総括表'!$F$32,0),0)</f>
        <v>0</v>
      </c>
      <c r="F18" s="565"/>
      <c r="G18" s="548"/>
      <c r="H18" s="551">
        <f t="shared" si="1"/>
        <v>0</v>
      </c>
      <c r="I18" s="519">
        <f>IF(SUM(H$11:H$19)=0,0,IF(MAX(H$11:H$19)=H18,H18+I$22,H18))</f>
        <v>0</v>
      </c>
      <c r="J18" s="535"/>
      <c r="K18" s="1547" t="s">
        <v>222</v>
      </c>
      <c r="L18" s="1373"/>
      <c r="M18" s="2417" t="s">
        <v>226</v>
      </c>
      <c r="N18" s="2418"/>
      <c r="O18" s="566"/>
      <c r="P18" s="12"/>
      <c r="Q18" s="12"/>
      <c r="R18" s="558"/>
      <c r="S18" s="1552"/>
    </row>
    <row r="19" spans="1:19" s="494" customFormat="1" ht="13.5" thickBot="1" x14ac:dyDescent="0.25">
      <c r="A19" s="567"/>
      <c r="B19" s="568" t="s">
        <v>229</v>
      </c>
      <c r="C19" s="569"/>
      <c r="D19" s="570"/>
      <c r="E19" s="571">
        <f>IF(SUM('２　配乳実績総括表'!K52,'２　配乳実績総括表'!K54,'２　配乳実績総括表'!K58,'２　配乳実績総括表'!N60,'２　配乳実績総括表'!N61)&gt;0,ROUND('２　配乳実績総括表'!$O$60*'１　生乳搬出入実績総括表'!$F$10*('１　生乳搬出入実績総括表'!$F$32-'１　生乳搬出入実績総括表'!$V$37)/'１　生乳搬出入実績総括表'!$F$32,0),0)</f>
        <v>0</v>
      </c>
      <c r="F19" s="572">
        <f>IF('１　生乳搬出入実績総括表'!$V$37&gt;0,ROUND(E31*1,0)*'１　生乳搬出入実績総括表'!$F$10/'１　生乳搬出入実績総括表'!$F$32,0)</f>
        <v>0</v>
      </c>
      <c r="G19" s="573"/>
      <c r="H19" s="574">
        <f>ROUND(E19+F19,0)</f>
        <v>0</v>
      </c>
      <c r="I19" s="575">
        <f>IF(SUM(H$11:H$19)=0,0,IF(MAX(H$11:H$19)=H19,H19+I$22,H19))</f>
        <v>0</v>
      </c>
      <c r="J19" s="12"/>
      <c r="K19" s="1547" t="s">
        <v>287</v>
      </c>
      <c r="L19" s="10" t="s">
        <v>285</v>
      </c>
      <c r="M19" s="10"/>
      <c r="N19" s="10"/>
      <c r="O19" s="1553">
        <f>I11</f>
        <v>0</v>
      </c>
      <c r="P19" s="531"/>
      <c r="Q19" s="531"/>
      <c r="R19" s="1554" t="s">
        <v>322</v>
      </c>
      <c r="S19" s="1555">
        <f>I13</f>
        <v>0</v>
      </c>
    </row>
    <row r="20" spans="1:19" s="494" customFormat="1" ht="13.5" thickBot="1" x14ac:dyDescent="0.25">
      <c r="A20" s="470"/>
      <c r="B20" s="576" t="s">
        <v>231</v>
      </c>
      <c r="C20" s="576"/>
      <c r="D20" s="576"/>
      <c r="E20" s="531"/>
      <c r="F20" s="531"/>
      <c r="G20" s="531"/>
      <c r="H20" s="577">
        <f>SUM(H6:H19)</f>
        <v>0</v>
      </c>
      <c r="I20" s="535"/>
      <c r="J20" s="12"/>
      <c r="K20" s="2402" t="s">
        <v>298</v>
      </c>
      <c r="L20" s="2403"/>
      <c r="M20" s="2403"/>
      <c r="N20" s="2403"/>
      <c r="O20" s="1556"/>
      <c r="P20" s="535"/>
      <c r="Q20" s="535"/>
      <c r="R20" s="578" t="s">
        <v>319</v>
      </c>
      <c r="S20" s="579" t="s">
        <v>320</v>
      </c>
    </row>
    <row r="21" spans="1:19" s="494" customFormat="1" ht="13.5" thickBot="1" x14ac:dyDescent="0.25">
      <c r="A21" s="470"/>
      <c r="B21" s="10"/>
      <c r="C21" s="10"/>
      <c r="D21" s="10"/>
      <c r="E21" s="12"/>
      <c r="F21" s="531"/>
      <c r="G21" s="531"/>
      <c r="H21" s="531"/>
      <c r="I21" s="535"/>
      <c r="J21" s="12"/>
      <c r="K21" s="2404" t="s">
        <v>609</v>
      </c>
      <c r="L21" s="2405"/>
      <c r="M21" s="2405"/>
      <c r="N21" s="2405"/>
      <c r="O21" s="580">
        <f>I14</f>
        <v>0</v>
      </c>
      <c r="P21" s="531"/>
      <c r="Q21" s="531"/>
      <c r="R21" s="581"/>
      <c r="S21" s="582"/>
    </row>
    <row r="22" spans="1:19" s="494" customFormat="1" ht="13.5" thickBot="1" x14ac:dyDescent="0.25">
      <c r="A22" s="12"/>
      <c r="B22" s="567"/>
      <c r="C22" s="567"/>
      <c r="D22" s="567"/>
      <c r="E22" s="531"/>
      <c r="F22" s="531"/>
      <c r="G22" s="531"/>
      <c r="H22" s="583" t="s">
        <v>309</v>
      </c>
      <c r="I22" s="584">
        <f>I23-H20</f>
        <v>0</v>
      </c>
      <c r="J22" s="12"/>
      <c r="K22" s="2410" t="s">
        <v>610</v>
      </c>
      <c r="L22" s="2411"/>
      <c r="M22" s="2411"/>
      <c r="N22" s="2412"/>
      <c r="O22" s="580">
        <f>I15</f>
        <v>0</v>
      </c>
      <c r="P22" s="531"/>
      <c r="Q22" s="531"/>
      <c r="R22" s="1593"/>
      <c r="S22" s="586"/>
    </row>
    <row r="23" spans="1:19" s="498" customFormat="1" ht="13.5" thickBot="1" x14ac:dyDescent="0.25">
      <c r="A23" s="13"/>
      <c r="B23" s="520"/>
      <c r="C23" s="520"/>
      <c r="D23" s="520"/>
      <c r="E23" s="12"/>
      <c r="F23" s="462"/>
      <c r="G23" s="462"/>
      <c r="H23" s="583" t="s">
        <v>608</v>
      </c>
      <c r="I23" s="584">
        <f>'１　生乳搬出入実績総括表'!V10</f>
        <v>0</v>
      </c>
      <c r="J23" s="12"/>
      <c r="K23" s="2404" t="s">
        <v>611</v>
      </c>
      <c r="L23" s="2413"/>
      <c r="M23" s="2413"/>
      <c r="N23" s="2414"/>
      <c r="O23" s="580">
        <f>I16</f>
        <v>0</v>
      </c>
      <c r="P23" s="531"/>
      <c r="Q23" s="531"/>
      <c r="R23" s="581"/>
      <c r="S23" s="582"/>
    </row>
    <row r="24" spans="1:19" s="494" customFormat="1" ht="14.25" customHeight="1" thickBot="1" x14ac:dyDescent="0.25">
      <c r="A24" s="10"/>
      <c r="B24" s="587" t="s">
        <v>663</v>
      </c>
      <c r="C24" s="588"/>
      <c r="D24" s="588"/>
      <c r="E24" s="588"/>
      <c r="F24" s="588"/>
      <c r="G24" s="588"/>
      <c r="H24" s="531"/>
      <c r="I24" s="589"/>
      <c r="J24" s="12"/>
      <c r="K24" s="1557" t="s">
        <v>317</v>
      </c>
      <c r="L24" s="2406" t="s">
        <v>726</v>
      </c>
      <c r="M24" s="2407"/>
      <c r="N24" s="604" t="s">
        <v>727</v>
      </c>
      <c r="O24" s="590">
        <f>R25+S25</f>
        <v>0</v>
      </c>
      <c r="P24" s="531"/>
      <c r="Q24" s="531"/>
      <c r="R24" s="1594" t="s">
        <v>713</v>
      </c>
      <c r="S24" s="1558" t="s">
        <v>321</v>
      </c>
    </row>
    <row r="25" spans="1:19" s="494" customFormat="1" ht="13.5" customHeight="1" thickBot="1" x14ac:dyDescent="0.25">
      <c r="A25" s="10"/>
      <c r="B25" s="588"/>
      <c r="C25" s="588"/>
      <c r="D25" s="588"/>
      <c r="E25" s="474" t="s">
        <v>664</v>
      </c>
      <c r="F25" s="474" t="s">
        <v>665</v>
      </c>
      <c r="G25" s="588"/>
      <c r="H25" s="12"/>
      <c r="I25" s="589"/>
      <c r="J25" s="12"/>
      <c r="K25" s="1531"/>
      <c r="L25" s="2408" t="s">
        <v>318</v>
      </c>
      <c r="M25" s="2409"/>
      <c r="N25" s="1534" t="s">
        <v>229</v>
      </c>
      <c r="O25" s="1559">
        <f>I19</f>
        <v>0</v>
      </c>
      <c r="P25" s="1560"/>
      <c r="Q25" s="1560"/>
      <c r="R25" s="1561">
        <f>I17</f>
        <v>0</v>
      </c>
      <c r="S25" s="1562">
        <f>I18</f>
        <v>0</v>
      </c>
    </row>
    <row r="26" spans="1:19" s="494" customFormat="1" ht="13.5" customHeight="1" thickBot="1" x14ac:dyDescent="0.25">
      <c r="A26" s="10"/>
      <c r="B26" s="588"/>
      <c r="C26" s="2401" t="s">
        <v>658</v>
      </c>
      <c r="D26" s="2400"/>
      <c r="E26" s="592"/>
      <c r="F26" s="593"/>
      <c r="G26" s="588"/>
      <c r="H26" s="594"/>
      <c r="I26" s="12"/>
      <c r="J26" s="12"/>
      <c r="K26" s="1531" t="s">
        <v>287</v>
      </c>
      <c r="L26" s="1532" t="s">
        <v>231</v>
      </c>
      <c r="M26" s="1533"/>
      <c r="N26" s="1534"/>
      <c r="O26" s="1535">
        <f>I23</f>
        <v>0</v>
      </c>
      <c r="P26" s="531"/>
      <c r="Q26" s="531"/>
      <c r="R26" s="1595"/>
      <c r="S26" s="595"/>
    </row>
    <row r="27" spans="1:19" s="494" customFormat="1" ht="13.5" customHeight="1" x14ac:dyDescent="0.2">
      <c r="A27" s="10"/>
      <c r="B27" s="588"/>
      <c r="C27" s="2401" t="s">
        <v>659</v>
      </c>
      <c r="D27" s="2400"/>
      <c r="E27" s="592"/>
      <c r="F27" s="593"/>
      <c r="G27" s="588"/>
      <c r="H27" s="594"/>
      <c r="I27" s="12"/>
      <c r="J27" s="12"/>
      <c r="K27" s="588"/>
      <c r="L27" s="588"/>
      <c r="M27" s="588"/>
      <c r="N27" s="588"/>
      <c r="O27" s="588"/>
      <c r="P27" s="588"/>
      <c r="Q27" s="588"/>
      <c r="R27" s="588"/>
      <c r="S27" s="588"/>
    </row>
    <row r="28" spans="1:19" s="494" customFormat="1" ht="13.5" customHeight="1" x14ac:dyDescent="0.2">
      <c r="A28" s="10"/>
      <c r="B28" s="588"/>
      <c r="C28" s="2401" t="s">
        <v>660</v>
      </c>
      <c r="D28" s="2400"/>
      <c r="E28" s="592"/>
      <c r="F28" s="593"/>
      <c r="G28" s="588"/>
      <c r="H28" s="594"/>
      <c r="I28" s="12"/>
      <c r="J28" s="12"/>
      <c r="K28" s="588"/>
      <c r="L28" s="588"/>
      <c r="M28" s="588"/>
      <c r="N28" s="588"/>
      <c r="O28" s="588"/>
      <c r="P28" s="588"/>
      <c r="Q28" s="588"/>
      <c r="R28" s="588"/>
      <c r="S28" s="588"/>
    </row>
    <row r="29" spans="1:19" x14ac:dyDescent="0.2">
      <c r="A29" s="470"/>
      <c r="C29" s="2401" t="s">
        <v>661</v>
      </c>
      <c r="D29" s="2400"/>
      <c r="E29" s="592"/>
      <c r="F29" s="593"/>
      <c r="H29" s="594"/>
      <c r="I29" s="12"/>
      <c r="J29" s="12"/>
      <c r="R29" s="588"/>
    </row>
    <row r="30" spans="1:19" x14ac:dyDescent="0.2">
      <c r="B30" s="596"/>
      <c r="C30" s="2401" t="s">
        <v>662</v>
      </c>
      <c r="D30" s="2400"/>
      <c r="E30" s="592"/>
      <c r="F30" s="593"/>
      <c r="H30" s="594"/>
      <c r="R30" s="588"/>
    </row>
    <row r="31" spans="1:19" x14ac:dyDescent="0.2">
      <c r="B31" s="597"/>
      <c r="C31" s="2399"/>
      <c r="D31" s="2400"/>
      <c r="E31" s="592"/>
      <c r="R31" s="588"/>
    </row>
    <row r="32" spans="1:19" x14ac:dyDescent="0.2">
      <c r="B32" s="597"/>
      <c r="E32" s="595"/>
    </row>
    <row r="33" spans="2:17" x14ac:dyDescent="0.2">
      <c r="B33" s="597"/>
      <c r="E33" s="599"/>
      <c r="K33" s="597"/>
      <c r="M33" s="597"/>
    </row>
    <row r="34" spans="2:17" x14ac:dyDescent="0.2">
      <c r="B34" s="587"/>
      <c r="K34" s="597"/>
      <c r="M34" s="597"/>
    </row>
    <row r="35" spans="2:17" x14ac:dyDescent="0.2">
      <c r="B35" s="600"/>
      <c r="K35" s="600"/>
    </row>
    <row r="36" spans="2:17" x14ac:dyDescent="0.2">
      <c r="O36" s="594"/>
      <c r="P36" s="594"/>
      <c r="Q36" s="594"/>
    </row>
    <row r="37" spans="2:17" x14ac:dyDescent="0.2">
      <c r="O37" s="601"/>
      <c r="P37" s="601"/>
      <c r="Q37" s="601"/>
    </row>
  </sheetData>
  <mergeCells count="37">
    <mergeCell ref="K4:S4"/>
    <mergeCell ref="A7:A8"/>
    <mergeCell ref="C7:D7"/>
    <mergeCell ref="K7:L10"/>
    <mergeCell ref="M7:N7"/>
    <mergeCell ref="M8:N8"/>
    <mergeCell ref="A9:A12"/>
    <mergeCell ref="B6:B10"/>
    <mergeCell ref="K6:N6"/>
    <mergeCell ref="R5:S5"/>
    <mergeCell ref="B11:D11"/>
    <mergeCell ref="L12:M12"/>
    <mergeCell ref="B12:D12"/>
    <mergeCell ref="K11:N11"/>
    <mergeCell ref="P6:Q6"/>
    <mergeCell ref="P10:Q10"/>
    <mergeCell ref="M17:N17"/>
    <mergeCell ref="M18:N18"/>
    <mergeCell ref="B17:B18"/>
    <mergeCell ref="B13:D13"/>
    <mergeCell ref="M14:N14"/>
    <mergeCell ref="M13:N13"/>
    <mergeCell ref="B15:D15"/>
    <mergeCell ref="M15:N15"/>
    <mergeCell ref="M16:N16"/>
    <mergeCell ref="C31:D31"/>
    <mergeCell ref="C28:D28"/>
    <mergeCell ref="C29:D29"/>
    <mergeCell ref="C30:D30"/>
    <mergeCell ref="K20:N20"/>
    <mergeCell ref="K21:N21"/>
    <mergeCell ref="L24:M24"/>
    <mergeCell ref="L25:M25"/>
    <mergeCell ref="C26:D26"/>
    <mergeCell ref="C27:D27"/>
    <mergeCell ref="K22:N22"/>
    <mergeCell ref="K23:N23"/>
  </mergeCells>
  <phoneticPr fontId="3"/>
  <printOptions horizontalCentered="1"/>
  <pageMargins left="0.51181102362204722" right="0.31496062992125984" top="0.15748031496062992" bottom="0.15748031496062992" header="0.31496062992125984" footer="0.31496062992125984"/>
  <pageSetup paperSize="9" scale="69" orientation="landscape" verticalDpi="12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S33"/>
  <sheetViews>
    <sheetView tabSelected="1" view="pageBreakPreview" zoomScale="77" zoomScaleNormal="85" zoomScaleSheetLayoutView="77" workbookViewId="0">
      <selection activeCell="I17" sqref="I17"/>
    </sheetView>
  </sheetViews>
  <sheetFormatPr defaultColWidth="9" defaultRowHeight="13" x14ac:dyDescent="0.2"/>
  <cols>
    <col min="1" max="1" width="3.453125" style="588" customWidth="1"/>
    <col min="2" max="2" width="14.08984375" style="588" customWidth="1"/>
    <col min="3" max="3" width="13.453125" style="588" bestFit="1" customWidth="1"/>
    <col min="4" max="4" width="13.453125" style="588" customWidth="1"/>
    <col min="5" max="8" width="13.08984375" style="588" customWidth="1"/>
    <col min="9" max="9" width="11.08984375" style="588" customWidth="1"/>
    <col min="10" max="10" width="3.90625" style="588" customWidth="1"/>
    <col min="11" max="11" width="4.08984375" style="588" customWidth="1"/>
    <col min="12" max="12" width="3.453125" style="588" customWidth="1"/>
    <col min="13" max="13" width="11.08984375" style="588" customWidth="1"/>
    <col min="14" max="14" width="17.08984375" style="588" bestFit="1" customWidth="1"/>
    <col min="15" max="15" width="14.6328125" style="588" customWidth="1"/>
    <col min="16" max="17" width="14.6328125" style="588" hidden="1" customWidth="1"/>
    <col min="18" max="18" width="14.6328125" style="598" customWidth="1"/>
    <col min="19" max="19" width="14.6328125" style="588" customWidth="1"/>
    <col min="20" max="20" width="9" style="588"/>
    <col min="21" max="21" width="3.08984375" style="588" customWidth="1"/>
    <col min="22" max="16384" width="9" style="588"/>
  </cols>
  <sheetData>
    <row r="1" spans="1:19" s="494" customFormat="1" ht="14.25" customHeight="1" x14ac:dyDescent="0.2">
      <c r="B1" s="495" t="s">
        <v>644</v>
      </c>
      <c r="C1" s="587"/>
      <c r="D1" s="1639" t="str">
        <f>様式第１号表紙!$C$12</f>
        <v>5</v>
      </c>
      <c r="E1" s="1640">
        <f>様式第１号表紙!$F$12</f>
        <v>2023</v>
      </c>
      <c r="F1" s="1641">
        <f>様式第１号表紙!$H$12</f>
        <v>0</v>
      </c>
      <c r="G1" s="632" t="s">
        <v>736</v>
      </c>
      <c r="H1" s="498"/>
      <c r="I1" s="498"/>
      <c r="J1" s="12"/>
      <c r="K1" s="10"/>
      <c r="L1" s="439"/>
      <c r="M1" s="439"/>
      <c r="N1" s="439"/>
      <c r="O1" s="439"/>
      <c r="P1" s="439"/>
      <c r="Q1" s="439"/>
      <c r="R1" s="440"/>
      <c r="S1" s="440"/>
    </row>
    <row r="2" spans="1:19" s="494" customFormat="1" ht="14.25" customHeight="1" x14ac:dyDescent="0.2">
      <c r="B2" s="495"/>
      <c r="D2" s="496"/>
      <c r="E2" s="497"/>
      <c r="F2" s="498"/>
      <c r="G2" s="498"/>
      <c r="H2" s="498"/>
      <c r="I2" s="498"/>
      <c r="J2" s="12"/>
      <c r="K2" s="10"/>
      <c r="L2" s="439"/>
      <c r="M2" s="439"/>
      <c r="N2" s="439"/>
      <c r="O2" s="439"/>
      <c r="P2" s="439"/>
      <c r="Q2" s="439"/>
      <c r="R2" s="440"/>
      <c r="S2" s="440"/>
    </row>
    <row r="3" spans="1:19" s="494" customFormat="1" ht="14.25" customHeight="1" thickBot="1" x14ac:dyDescent="0.25">
      <c r="B3" s="495" t="s">
        <v>690</v>
      </c>
      <c r="D3" s="496"/>
      <c r="E3" s="497"/>
      <c r="F3" s="498"/>
      <c r="G3" s="498"/>
      <c r="H3" s="498"/>
      <c r="I3" s="498"/>
      <c r="J3" s="12"/>
      <c r="K3" s="439"/>
      <c r="L3" s="439"/>
      <c r="M3" s="439"/>
      <c r="N3" s="439"/>
      <c r="O3" s="439"/>
      <c r="P3" s="439"/>
      <c r="Q3" s="439"/>
      <c r="R3" s="440"/>
      <c r="S3" s="440"/>
    </row>
    <row r="4" spans="1:19" s="494" customFormat="1" ht="21" customHeight="1" thickBot="1" x14ac:dyDescent="0.25">
      <c r="D4" s="499"/>
      <c r="E4" s="500"/>
      <c r="F4" s="500" t="s">
        <v>279</v>
      </c>
      <c r="G4" s="501"/>
      <c r="H4" s="502"/>
      <c r="I4" s="503" t="s">
        <v>325</v>
      </c>
      <c r="J4" s="10"/>
      <c r="K4" s="2426" t="s">
        <v>616</v>
      </c>
      <c r="L4" s="2426"/>
      <c r="M4" s="2426"/>
      <c r="N4" s="2426"/>
      <c r="O4" s="2426"/>
      <c r="P4" s="2426"/>
      <c r="Q4" s="2426"/>
      <c r="R4" s="2426"/>
      <c r="S4" s="2426"/>
    </row>
    <row r="5" spans="1:19" s="494" customFormat="1" ht="13.5" thickBot="1" x14ac:dyDescent="0.25">
      <c r="A5" s="470"/>
      <c r="B5" s="504" t="s">
        <v>217</v>
      </c>
      <c r="C5" s="505"/>
      <c r="D5" s="506"/>
      <c r="E5" s="605" t="s">
        <v>306</v>
      </c>
      <c r="F5" s="508" t="s">
        <v>307</v>
      </c>
      <c r="G5" s="509" t="s">
        <v>656</v>
      </c>
      <c r="H5" s="510" t="s">
        <v>308</v>
      </c>
      <c r="I5" s="511" t="s">
        <v>324</v>
      </c>
      <c r="J5" s="470"/>
      <c r="K5" s="512"/>
      <c r="L5" s="512"/>
      <c r="M5" s="512"/>
      <c r="N5" s="512"/>
      <c r="O5" s="500"/>
      <c r="P5" s="606"/>
      <c r="Q5" s="606"/>
      <c r="R5" s="2458" t="s">
        <v>314</v>
      </c>
      <c r="S5" s="2459"/>
    </row>
    <row r="6" spans="1:19" s="494" customFormat="1" ht="13.5" thickBot="1" x14ac:dyDescent="0.25">
      <c r="A6" s="470"/>
      <c r="B6" s="2440" t="s">
        <v>230</v>
      </c>
      <c r="C6" s="513" t="s">
        <v>458</v>
      </c>
      <c r="D6" s="514"/>
      <c r="E6" s="515">
        <f>IF('２　配乳実績総括表'!$K$15&gt;0,'２　配乳実績総括表'!$O$15*'１　生乳搬出入実績総括表'!$F$13*('１　生乳搬出入実績総括表'!$F$32-'１　生乳搬出入実績総括表'!$V$37)/'１　生乳搬出入実績総括表'!$F$32,0)</f>
        <v>0</v>
      </c>
      <c r="F6" s="516">
        <f>IF(E26&gt;0,E26*'１　生乳搬出入実績総括表'!$F$13/'１　生乳搬出入実績総括表'!$F$32,0)</f>
        <v>0</v>
      </c>
      <c r="G6" s="517">
        <f>F26</f>
        <v>0</v>
      </c>
      <c r="H6" s="518">
        <f>ROUND(E6+F6+G6,0)</f>
        <v>0</v>
      </c>
      <c r="I6" s="519">
        <f>IF(SUM(H$11:H$19)=0,IF(MAX(H$6:H$10)=H6,H6+I$22,H6),H6)</f>
        <v>0</v>
      </c>
      <c r="J6" s="12"/>
      <c r="K6" s="2442" t="s">
        <v>217</v>
      </c>
      <c r="L6" s="2443"/>
      <c r="M6" s="2443"/>
      <c r="N6" s="2444"/>
      <c r="O6" s="620" t="s">
        <v>313</v>
      </c>
      <c r="P6" s="2462" t="s">
        <v>684</v>
      </c>
      <c r="Q6" s="2463"/>
      <c r="R6" s="1536"/>
      <c r="S6" s="1537"/>
    </row>
    <row r="7" spans="1:19" s="494" customFormat="1" ht="13.5" customHeight="1" thickBot="1" x14ac:dyDescent="0.25">
      <c r="A7" s="2427"/>
      <c r="B7" s="2441"/>
      <c r="C7" s="2428" t="s">
        <v>461</v>
      </c>
      <c r="D7" s="2429"/>
      <c r="E7" s="521">
        <f>IF('２　配乳実績総括表'!$K$41&gt;0,'２　配乳実績総括表'!$O$41*'１　生乳搬出入実績総括表'!$F$13*('１　生乳搬出入実績総括表'!$F$32-'１　生乳搬出入実績総括表'!$V$37)/'１　生乳搬出入実績総括表'!$F$32,0)</f>
        <v>0</v>
      </c>
      <c r="F7" s="522">
        <f>IF(E27&gt;0,E27*'１　生乳搬出入実績総括表'!$F$13/'１　生乳搬出入実績総括表'!$F$32,0)</f>
        <v>0</v>
      </c>
      <c r="G7" s="523">
        <f>F27</f>
        <v>0</v>
      </c>
      <c r="H7" s="524">
        <f>ROUND(E7+F7+G7,0)</f>
        <v>0</v>
      </c>
      <c r="I7" s="519">
        <f>IF(SUM(H$11:H$19)=0,IF(MAX(H$6:H$10)=H7,H7+I$22,H7),H7)</f>
        <v>0</v>
      </c>
      <c r="J7" s="525"/>
      <c r="K7" s="2430" t="s">
        <v>168</v>
      </c>
      <c r="L7" s="2431"/>
      <c r="M7" s="2460" t="s">
        <v>460</v>
      </c>
      <c r="N7" s="2461"/>
      <c r="O7" s="1564">
        <f>I6</f>
        <v>0</v>
      </c>
      <c r="P7" s="607" t="s">
        <v>680</v>
      </c>
      <c r="Q7" s="1565" t="s">
        <v>682</v>
      </c>
      <c r="R7" s="527" t="s">
        <v>536</v>
      </c>
      <c r="S7" s="528" t="s">
        <v>537</v>
      </c>
    </row>
    <row r="8" spans="1:19" s="494" customFormat="1" ht="14.25" customHeight="1" thickBot="1" x14ac:dyDescent="0.25">
      <c r="A8" s="2427"/>
      <c r="B8" s="2441"/>
      <c r="C8" s="529"/>
      <c r="D8" s="530" t="s">
        <v>533</v>
      </c>
      <c r="E8" s="521">
        <f>IF('２　配乳実績総括表'!$K$42&gt;0,'２　配乳実績総括表'!$O$42*'１　生乳搬出入実績総括表'!$F$13*('１　生乳搬出入実績総括表'!$F$32-'１　生乳搬出入実績総括表'!$V$37)/'１　生乳搬出入実績総括表'!$F$32,0)</f>
        <v>0</v>
      </c>
      <c r="F8" s="522">
        <f>IF(E28&gt;0,E28*'１　生乳搬出入実績総括表'!$F$13/'１　生乳搬出入実績総括表'!$F$32,0)</f>
        <v>0</v>
      </c>
      <c r="G8" s="523">
        <f t="shared" ref="G8:G10" si="0">F28</f>
        <v>0</v>
      </c>
      <c r="H8" s="524">
        <f>ROUND(E8+F8+G8,0)</f>
        <v>0</v>
      </c>
      <c r="I8" s="519">
        <f>IF(SUM(H$11:H$19)=0,IF(MAX(H$6:H$10)=H8,H8+I$22,H8),H8)</f>
        <v>0</v>
      </c>
      <c r="J8" s="531"/>
      <c r="K8" s="2432"/>
      <c r="L8" s="2433"/>
      <c r="M8" s="2438" t="s">
        <v>459</v>
      </c>
      <c r="N8" s="2439"/>
      <c r="O8" s="532">
        <f>I7</f>
        <v>0</v>
      </c>
      <c r="P8" s="1566">
        <f>IF('２　配乳実績総括表'!$K$20&gt;0,ROUND(('２　配乳実績総括表'!$N$20/'２　配乳実績総括表'!$N$62)*'１　生乳搬出入実績総括表'!$F$13*('１　生乳搬出入実績総括表'!$F$32-'１　生乳搬出入実績総括表'!$V$37)/'１　生乳搬出入実績総括表'!$F$32,0),0)</f>
        <v>0</v>
      </c>
      <c r="Q8" s="1565">
        <f>IF('２　配乳実績総括表'!$K$40&gt;0,ROUND(('２　配乳実績総括表'!$N$40/'２　配乳実績総括表'!$N$62)*'１　生乳搬出入実績総括表'!$F$13*('１　生乳搬出入実績総括表'!$F$32-'１　生乳搬出入実績総括表'!$V$37)/'１　生乳搬出入実績総括表'!$F$32,0),0)</f>
        <v>0</v>
      </c>
      <c r="R8" s="1567">
        <f>P12</f>
        <v>0</v>
      </c>
      <c r="S8" s="1539">
        <f>Q12</f>
        <v>0</v>
      </c>
    </row>
    <row r="9" spans="1:19" s="494" customFormat="1" ht="13.5" thickBot="1" x14ac:dyDescent="0.25">
      <c r="A9" s="2427"/>
      <c r="B9" s="2441"/>
      <c r="C9" s="533" t="s">
        <v>532</v>
      </c>
      <c r="D9" s="534" t="s">
        <v>232</v>
      </c>
      <c r="E9" s="521">
        <f>IF('２　配乳実績総括表'!$K$43&gt;0,'２　配乳実績総括表'!$O$43*'１　生乳搬出入実績総括表'!$F$13*('１　生乳搬出入実績総括表'!$F$32-'１　生乳搬出入実績総括表'!$V$37)/'１　生乳搬出入実績総括表'!$F$32,0)</f>
        <v>0</v>
      </c>
      <c r="F9" s="522">
        <f>IF(E29&gt;0,E29*'１　生乳搬出入実績総括表'!$F$13/'１　生乳搬出入実績総括表'!$F$32,0)</f>
        <v>0</v>
      </c>
      <c r="G9" s="523">
        <f t="shared" si="0"/>
        <v>0</v>
      </c>
      <c r="H9" s="524">
        <f>ROUND(E9+F9+G9,0)</f>
        <v>0</v>
      </c>
      <c r="I9" s="519">
        <f>IF(SUM(H$11:H$19)=0,IF(MAX(H$6:H$10)=H9,H9+I$22,H9),H9)</f>
        <v>0</v>
      </c>
      <c r="J9" s="535"/>
      <c r="K9" s="2432"/>
      <c r="L9" s="2433"/>
      <c r="M9" s="1540" t="s">
        <v>535</v>
      </c>
      <c r="N9" s="536"/>
      <c r="O9" s="532">
        <f>SUM(R9:R11)</f>
        <v>0</v>
      </c>
      <c r="P9" s="1568" t="s">
        <v>686</v>
      </c>
      <c r="Q9" s="608">
        <f>O8-(P8+Q8)</f>
        <v>0</v>
      </c>
      <c r="R9" s="609">
        <f>I8</f>
        <v>0</v>
      </c>
      <c r="S9" s="539" t="s">
        <v>534</v>
      </c>
    </row>
    <row r="10" spans="1:19" s="494" customFormat="1" x14ac:dyDescent="0.2">
      <c r="A10" s="2427"/>
      <c r="B10" s="2441"/>
      <c r="C10" s="536"/>
      <c r="D10" s="540" t="s">
        <v>233</v>
      </c>
      <c r="E10" s="521">
        <f>IF('２　配乳実績総括表'!$K$44&gt;0,'２　配乳実績総括表'!$O$44*'１　生乳搬出入実績総括表'!$F$13*('１　生乳搬出入実績総括表'!$F$32-'１　生乳搬出入実績総括表'!$V$37)/'１　生乳搬出入実績総括表'!$F$32,0)</f>
        <v>0</v>
      </c>
      <c r="F10" s="522">
        <f>IF(E30&gt;0,E30*'１　生乳搬出入実績総括表'!$F$13/'１　生乳搬出入実績総括表'!$F$32,0)</f>
        <v>0</v>
      </c>
      <c r="G10" s="523">
        <f t="shared" si="0"/>
        <v>0</v>
      </c>
      <c r="H10" s="524">
        <f>ROUND(E10+F10+G10,0)</f>
        <v>0</v>
      </c>
      <c r="I10" s="519">
        <f>IF(SUM(H$11:H$19)=0,IF(MAX(H$6:H$10)=H10,H10+I$22,H10),H10)</f>
        <v>0</v>
      </c>
      <c r="J10" s="531"/>
      <c r="K10" s="2434"/>
      <c r="L10" s="2435"/>
      <c r="M10" s="541" t="s">
        <v>531</v>
      </c>
      <c r="N10" s="542"/>
      <c r="O10" s="610">
        <f>O7+O8+O9</f>
        <v>0</v>
      </c>
      <c r="P10" s="2464" t="s">
        <v>685</v>
      </c>
      <c r="Q10" s="2465"/>
      <c r="R10" s="1569">
        <f>I9</f>
        <v>0</v>
      </c>
      <c r="S10" s="545" t="s">
        <v>315</v>
      </c>
    </row>
    <row r="11" spans="1:19" s="494" customFormat="1" ht="13.5" thickBot="1" x14ac:dyDescent="0.25">
      <c r="A11" s="2427"/>
      <c r="B11" s="2421" t="s">
        <v>142</v>
      </c>
      <c r="C11" s="2447"/>
      <c r="D11" s="2423"/>
      <c r="E11" s="546">
        <f>IF('２　配乳実績総括表'!$K$47&gt;0,ROUND('２　配乳実績総括表'!$O$47*'１　生乳搬出入実績総括表'!$F$13*('１　生乳搬出入実績総括表'!$F$32-'１　生乳搬出入実績総括表'!$V$37)/'１　生乳搬出入実績総括表'!$F$32,0),0)</f>
        <v>0</v>
      </c>
      <c r="F11" s="547"/>
      <c r="G11" s="611"/>
      <c r="H11" s="524">
        <f t="shared" ref="H11:H18" si="1">E11</f>
        <v>0</v>
      </c>
      <c r="I11" s="519">
        <f>IF(SUM(H$11:H$19)=0,0,IF(MAX(H$11:H$19)=H11,H11+I$22,H11))</f>
        <v>0</v>
      </c>
      <c r="J11" s="531"/>
      <c r="K11" s="2449"/>
      <c r="L11" s="2450"/>
      <c r="M11" s="2450"/>
      <c r="N11" s="2451"/>
      <c r="O11" s="612"/>
      <c r="P11" s="607" t="s">
        <v>680</v>
      </c>
      <c r="Q11" s="1565" t="s">
        <v>682</v>
      </c>
      <c r="R11" s="1570">
        <f>I10</f>
        <v>0</v>
      </c>
      <c r="S11" s="1543" t="s">
        <v>316</v>
      </c>
    </row>
    <row r="12" spans="1:19" s="494" customFormat="1" ht="14.25" customHeight="1" x14ac:dyDescent="0.2">
      <c r="A12" s="2427"/>
      <c r="B12" s="2421" t="s">
        <v>323</v>
      </c>
      <c r="C12" s="2447"/>
      <c r="D12" s="2423"/>
      <c r="E12" s="546">
        <f>IF('２　配乳実績総括表'!$K$48&gt;0,ROUND('２　配乳実績総括表'!$O$48*'１　生乳搬出入実績総括表'!$F$13*('１　生乳搬出入実績総括表'!$F$32-'１　生乳搬出入実績総括表'!$V$37)/'１　生乳搬出入実績総括表'!$F$32,0),0)</f>
        <v>0</v>
      </c>
      <c r="F12" s="547"/>
      <c r="G12" s="611"/>
      <c r="H12" s="551">
        <f t="shared" si="1"/>
        <v>0</v>
      </c>
      <c r="I12" s="519">
        <f>IF(SUM(H$11:H$19)=0,0,IF(MAX(H$11:H$19)=H12,H12+I$22,H12))</f>
        <v>0</v>
      </c>
      <c r="J12" s="531"/>
      <c r="K12" s="1544" t="s">
        <v>286</v>
      </c>
      <c r="L12" s="2448" t="s">
        <v>312</v>
      </c>
      <c r="M12" s="2448"/>
      <c r="N12" s="1545" t="s">
        <v>311</v>
      </c>
      <c r="O12" s="1061">
        <f>I12</f>
        <v>0</v>
      </c>
      <c r="P12" s="552">
        <f>IF(P8&gt;Q8,P8+$Q$9,P8)</f>
        <v>0</v>
      </c>
      <c r="Q12" s="552">
        <f>IF(Q8&gt;P8,Q8+$Q$9,Q8)</f>
        <v>0</v>
      </c>
      <c r="R12" s="1588" t="s">
        <v>310</v>
      </c>
      <c r="S12" s="1589" t="s">
        <v>277</v>
      </c>
    </row>
    <row r="13" spans="1:19" s="494" customFormat="1" x14ac:dyDescent="0.2">
      <c r="A13" s="470"/>
      <c r="B13" s="2421" t="s">
        <v>86</v>
      </c>
      <c r="C13" s="2422"/>
      <c r="D13" s="2423"/>
      <c r="E13" s="546">
        <f>IF('２　配乳実績総括表'!$K$49&gt;0,ROUND('２　配乳実績総括表'!$O$49*'１　生乳搬出入実績総括表'!$F$13*('１　生乳搬出入実績総括表'!$F$32-'１　生乳搬出入実績総括表'!$V$37)/'１　生乳搬出入実績総括表'!$F$32,0),0)</f>
        <v>0</v>
      </c>
      <c r="F13" s="547"/>
      <c r="G13" s="611"/>
      <c r="H13" s="551">
        <f t="shared" si="1"/>
        <v>0</v>
      </c>
      <c r="I13" s="519">
        <f>IF(SUM(H$11:H$19)=0,0,IF(MAX(H$11:H$19)=H13,H13+I$22,H13))</f>
        <v>0</v>
      </c>
      <c r="J13" s="12"/>
      <c r="K13" s="1547" t="s">
        <v>218</v>
      </c>
      <c r="L13" s="1372" t="s">
        <v>282</v>
      </c>
      <c r="M13" s="2424" t="s">
        <v>283</v>
      </c>
      <c r="N13" s="2425"/>
      <c r="O13" s="1583"/>
      <c r="P13" s="1571"/>
      <c r="Q13" s="531"/>
      <c r="R13" s="1584"/>
      <c r="S13" s="1585"/>
    </row>
    <row r="14" spans="1:19" s="494" customFormat="1" ht="13.5" customHeight="1" x14ac:dyDescent="0.2">
      <c r="A14" s="470"/>
      <c r="B14" s="555" t="s">
        <v>606</v>
      </c>
      <c r="D14" s="556"/>
      <c r="E14" s="546">
        <f>IF('２　配乳実績総括表'!$K$55&gt;0,ROUND('２　配乳実績総括表'!$O$55*'１　生乳搬出入実績総括表'!$F$13*('１　生乳搬出入実績総括表'!$F$32-'１　生乳搬出入実績総括表'!$V$37)/'１　生乳搬出入実績総括表'!$F$32,0),0)</f>
        <v>0</v>
      </c>
      <c r="F14" s="547"/>
      <c r="G14" s="611"/>
      <c r="H14" s="551">
        <f t="shared" si="1"/>
        <v>0</v>
      </c>
      <c r="I14" s="519">
        <f>IF(SUM(H$11:H$19)=0,0,IF(MAX(H$11:H$19)=H14,H14+I$22,H14))</f>
        <v>0</v>
      </c>
      <c r="J14" s="12"/>
      <c r="K14" s="1547" t="s">
        <v>219</v>
      </c>
      <c r="L14" s="1373" t="s">
        <v>8</v>
      </c>
      <c r="M14" s="2417" t="s">
        <v>284</v>
      </c>
      <c r="N14" s="2418"/>
      <c r="O14" s="557"/>
      <c r="P14" s="1571"/>
      <c r="Q14" s="531"/>
      <c r="R14" s="614"/>
      <c r="S14" s="1549"/>
    </row>
    <row r="15" spans="1:19" s="494" customFormat="1" ht="13.5" customHeight="1" x14ac:dyDescent="0.2">
      <c r="A15" s="470"/>
      <c r="B15" s="2421" t="s">
        <v>281</v>
      </c>
      <c r="C15" s="2422"/>
      <c r="D15" s="2423"/>
      <c r="E15" s="546">
        <f>IF('２　配乳実績総括表'!$K$56&gt;0,ROUND('２　配乳実績総括表'!$O$56*'１　生乳搬出入実績総括表'!$F$13*('１　生乳搬出入実績総括表'!$F$32-'１　生乳搬出入実績総括表'!$V$37)/'１　生乳搬出入実績総括表'!$F$32,0),0)</f>
        <v>0</v>
      </c>
      <c r="F15" s="547"/>
      <c r="G15" s="611"/>
      <c r="H15" s="551">
        <f t="shared" si="1"/>
        <v>0</v>
      </c>
      <c r="I15" s="519">
        <f>IF(SUM(H$11:H$19)=0,0,IF(MAX(H$11:H$19)=H15,H15+I$22,H15))</f>
        <v>0</v>
      </c>
      <c r="J15" s="12"/>
      <c r="K15" s="1547" t="s">
        <v>220</v>
      </c>
      <c r="L15" s="1372"/>
      <c r="M15" s="2424" t="s">
        <v>223</v>
      </c>
      <c r="N15" s="2425"/>
      <c r="O15" s="553"/>
      <c r="P15" s="1571"/>
      <c r="Q15" s="531"/>
      <c r="R15" s="615"/>
      <c r="S15" s="1550"/>
    </row>
    <row r="16" spans="1:19" s="494" customFormat="1" x14ac:dyDescent="0.2">
      <c r="A16" s="470"/>
      <c r="B16" s="315" t="s">
        <v>607</v>
      </c>
      <c r="C16" s="316"/>
      <c r="D16" s="560"/>
      <c r="E16" s="546">
        <f>IF('２　配乳実績総括表'!$K$57&gt;0,ROUND('２　配乳実績総括表'!$O$57*'１　生乳搬出入実績総括表'!$F$13*('１　生乳搬出入実績総括表'!$F$32-'１　生乳搬出入実績総括表'!$V$37)/'１　生乳搬出入実績総括表'!$F$32,0),0)</f>
        <v>0</v>
      </c>
      <c r="F16" s="547"/>
      <c r="G16" s="611"/>
      <c r="H16" s="551">
        <f t="shared" si="1"/>
        <v>0</v>
      </c>
      <c r="I16" s="519">
        <f t="shared" ref="I16" si="2">IF(SUM(H$11:H$19)=0,0,IF(MAX(H$11:H$19)=H16,H16+I$22,H16))</f>
        <v>0</v>
      </c>
      <c r="J16" s="12"/>
      <c r="K16" s="1547" t="s">
        <v>221</v>
      </c>
      <c r="L16" s="1374" t="s">
        <v>227</v>
      </c>
      <c r="M16" s="2415" t="s">
        <v>224</v>
      </c>
      <c r="N16" s="2416"/>
      <c r="O16" s="561"/>
      <c r="P16" s="1571"/>
      <c r="Q16" s="531"/>
      <c r="R16" s="613"/>
      <c r="S16" s="1548"/>
    </row>
    <row r="17" spans="1:19" s="494" customFormat="1" ht="13.5" customHeight="1" x14ac:dyDescent="0.2">
      <c r="A17" s="11"/>
      <c r="B17" s="2419" t="s">
        <v>723</v>
      </c>
      <c r="C17" s="602" t="s">
        <v>724</v>
      </c>
      <c r="D17" s="603" t="s">
        <v>725</v>
      </c>
      <c r="E17" s="546">
        <f>IF('２　配乳実績総括表'!$K$51&gt;0,ROUND('２　配乳実績総括表'!$O$51*'１　生乳搬出入実績総括表'!$F$13*('１　生乳搬出入実績総括表'!$F$32-'１　生乳搬出入実績総括表'!$V$37)/'１　生乳搬出入実績総括表'!$F$32,0),0)</f>
        <v>0</v>
      </c>
      <c r="F17" s="547"/>
      <c r="G17" s="611"/>
      <c r="H17" s="551">
        <f t="shared" si="1"/>
        <v>0</v>
      </c>
      <c r="I17" s="519">
        <f>IF(SUM(H$11:H$19)=0,0,IF(MAX(H$11:H$19)=H17,H17+I$22,H17))</f>
        <v>0</v>
      </c>
      <c r="J17" s="535"/>
      <c r="K17" s="1547" t="s">
        <v>12</v>
      </c>
      <c r="L17" s="1374" t="s">
        <v>228</v>
      </c>
      <c r="M17" s="2415" t="s">
        <v>225</v>
      </c>
      <c r="N17" s="2416"/>
      <c r="O17" s="561"/>
      <c r="P17" s="1571"/>
      <c r="Q17" s="531"/>
      <c r="R17" s="616"/>
      <c r="S17" s="1551"/>
    </row>
    <row r="18" spans="1:19" s="494" customFormat="1" x14ac:dyDescent="0.2">
      <c r="A18" s="470"/>
      <c r="B18" s="2420"/>
      <c r="C18" s="564"/>
      <c r="D18" s="562" t="s">
        <v>280</v>
      </c>
      <c r="E18" s="546">
        <f>IF('２　配乳実績総括表'!$K$53&gt;0,ROUND('２　配乳実績総括表'!$O$53*'１　生乳搬出入実績総括表'!$F$13*('１　生乳搬出入実績総括表'!$F$32-'１　生乳搬出入実績総括表'!$V$37)/'１　生乳搬出入実績総括表'!$F$32,0),0)</f>
        <v>0</v>
      </c>
      <c r="F18" s="565"/>
      <c r="G18" s="611"/>
      <c r="H18" s="551">
        <f t="shared" si="1"/>
        <v>0</v>
      </c>
      <c r="I18" s="519">
        <f>IF(SUM(H$11:H$19)=0,0,IF(MAX(H$11:H$19)=H18,H18+I$22,H18))</f>
        <v>0</v>
      </c>
      <c r="J18" s="535"/>
      <c r="K18" s="1547" t="s">
        <v>222</v>
      </c>
      <c r="L18" s="1373"/>
      <c r="M18" s="2417" t="s">
        <v>226</v>
      </c>
      <c r="N18" s="2418"/>
      <c r="O18" s="566"/>
      <c r="P18" s="1572"/>
      <c r="Q18" s="12"/>
      <c r="R18" s="614"/>
      <c r="S18" s="1552"/>
    </row>
    <row r="19" spans="1:19" s="494" customFormat="1" ht="13.5" thickBot="1" x14ac:dyDescent="0.25">
      <c r="A19" s="567"/>
      <c r="B19" s="568" t="s">
        <v>229</v>
      </c>
      <c r="C19" s="569"/>
      <c r="D19" s="570"/>
      <c r="E19" s="571">
        <f>IF(SUM('２　配乳実績総括表'!K52,'２　配乳実績総括表'!K54,'２　配乳実績総括表'!K58,'２　配乳実績総括表'!N60,'２　配乳実績総括表'!N61)&gt;0,ROUND('２　配乳実績総括表'!$O$60*'１　生乳搬出入実績総括表'!$F$13*('１　生乳搬出入実績総括表'!$F$32-'１　生乳搬出入実績総括表'!$V$37)/'１　生乳搬出入実績総括表'!$F$32,0),0)</f>
        <v>0</v>
      </c>
      <c r="F19" s="572">
        <f>IF('１　生乳搬出入実績総括表'!$V$37&gt;0,ROUND(E31*1,0)*'１　生乳搬出入実績総括表'!$F$13/'１　生乳搬出入実績総括表'!$F$32,0)</f>
        <v>0</v>
      </c>
      <c r="G19" s="573"/>
      <c r="H19" s="574">
        <f>ROUND(E19+F19,0)</f>
        <v>0</v>
      </c>
      <c r="I19" s="575">
        <f>IF(SUM(H$11:H$19)=0,0,IF(MAX(H$11:H$19)=H19,H19+I$22,H19))</f>
        <v>0</v>
      </c>
      <c r="J19" s="12"/>
      <c r="K19" s="1547" t="s">
        <v>287</v>
      </c>
      <c r="L19" s="10" t="s">
        <v>285</v>
      </c>
      <c r="M19" s="10"/>
      <c r="N19" s="10"/>
      <c r="O19" s="1553">
        <f>I11</f>
        <v>0</v>
      </c>
      <c r="P19" s="531"/>
      <c r="Q19" s="531"/>
      <c r="R19" s="1554" t="s">
        <v>322</v>
      </c>
      <c r="S19" s="1555">
        <f>I13</f>
        <v>0</v>
      </c>
    </row>
    <row r="20" spans="1:19" s="494" customFormat="1" ht="13.5" thickBot="1" x14ac:dyDescent="0.25">
      <c r="A20" s="470"/>
      <c r="B20" s="576" t="s">
        <v>231</v>
      </c>
      <c r="C20" s="576"/>
      <c r="D20" s="576"/>
      <c r="E20" s="531"/>
      <c r="F20" s="531"/>
      <c r="G20" s="531"/>
      <c r="H20" s="577">
        <f>SUM(H6:H19)</f>
        <v>0</v>
      </c>
      <c r="I20" s="535"/>
      <c r="J20" s="12"/>
      <c r="K20" s="2402" t="s">
        <v>298</v>
      </c>
      <c r="L20" s="2403"/>
      <c r="M20" s="2403"/>
      <c r="N20" s="2403"/>
      <c r="O20" s="1573"/>
      <c r="P20" s="535"/>
      <c r="Q20" s="535"/>
      <c r="R20" s="578" t="s">
        <v>319</v>
      </c>
      <c r="S20" s="579" t="s">
        <v>320</v>
      </c>
    </row>
    <row r="21" spans="1:19" s="494" customFormat="1" ht="13.5" thickBot="1" x14ac:dyDescent="0.25">
      <c r="A21" s="470"/>
      <c r="B21" s="10"/>
      <c r="C21" s="10"/>
      <c r="D21" s="10"/>
      <c r="E21" s="12"/>
      <c r="F21" s="531"/>
      <c r="G21" s="531"/>
      <c r="H21" s="531"/>
      <c r="I21" s="535"/>
      <c r="J21" s="12"/>
      <c r="K21" s="2404" t="s">
        <v>609</v>
      </c>
      <c r="L21" s="2405"/>
      <c r="M21" s="2405"/>
      <c r="N21" s="2405"/>
      <c r="O21" s="1574">
        <f>I14</f>
        <v>0</v>
      </c>
      <c r="P21" s="531"/>
      <c r="Q21" s="531"/>
      <c r="R21" s="581"/>
      <c r="S21" s="582"/>
    </row>
    <row r="22" spans="1:19" s="494" customFormat="1" ht="13.5" thickBot="1" x14ac:dyDescent="0.25">
      <c r="A22" s="12"/>
      <c r="B22" s="567"/>
      <c r="C22" s="567"/>
      <c r="D22" s="567"/>
      <c r="E22" s="531"/>
      <c r="F22" s="531"/>
      <c r="G22" s="531"/>
      <c r="H22" s="583" t="s">
        <v>309</v>
      </c>
      <c r="I22" s="584">
        <f>I23-H20</f>
        <v>0</v>
      </c>
      <c r="J22" s="12"/>
      <c r="K22" s="2410" t="s">
        <v>610</v>
      </c>
      <c r="L22" s="2411"/>
      <c r="M22" s="2411"/>
      <c r="N22" s="2412"/>
      <c r="O22" s="628">
        <f>I15</f>
        <v>0</v>
      </c>
      <c r="P22" s="531"/>
      <c r="Q22" s="531"/>
      <c r="R22" s="585"/>
      <c r="S22" s="586"/>
    </row>
    <row r="23" spans="1:19" s="498" customFormat="1" ht="13.5" thickBot="1" x14ac:dyDescent="0.25">
      <c r="A23" s="13"/>
      <c r="B23" s="520"/>
      <c r="C23" s="520"/>
      <c r="D23" s="520"/>
      <c r="E23" s="12"/>
      <c r="F23" s="462"/>
      <c r="G23" s="462"/>
      <c r="H23" s="583" t="s">
        <v>614</v>
      </c>
      <c r="I23" s="584">
        <f>'１　生乳搬出入実績総括表'!$V$13</f>
        <v>0</v>
      </c>
      <c r="J23" s="12"/>
      <c r="K23" s="2404" t="s">
        <v>611</v>
      </c>
      <c r="L23" s="2413"/>
      <c r="M23" s="2413"/>
      <c r="N23" s="2414"/>
      <c r="O23" s="628">
        <f>I16</f>
        <v>0</v>
      </c>
      <c r="P23" s="531"/>
      <c r="Q23" s="531"/>
      <c r="R23" s="581"/>
      <c r="S23" s="582"/>
    </row>
    <row r="24" spans="1:19" s="494" customFormat="1" ht="14.25" customHeight="1" thickBot="1" x14ac:dyDescent="0.25">
      <c r="A24" s="10"/>
      <c r="B24" s="587" t="s">
        <v>663</v>
      </c>
      <c r="C24" s="588"/>
      <c r="D24" s="588"/>
      <c r="E24" s="588"/>
      <c r="F24" s="588"/>
      <c r="G24" s="588"/>
      <c r="H24" s="531"/>
      <c r="I24" s="589"/>
      <c r="J24" s="12"/>
      <c r="K24" s="1557" t="s">
        <v>317</v>
      </c>
      <c r="L24" s="2406" t="s">
        <v>726</v>
      </c>
      <c r="M24" s="2407"/>
      <c r="N24" s="604" t="s">
        <v>727</v>
      </c>
      <c r="O24" s="590">
        <f>R25+S25</f>
        <v>0</v>
      </c>
      <c r="P24" s="531"/>
      <c r="Q24" s="531"/>
      <c r="R24" s="1594" t="s">
        <v>713</v>
      </c>
      <c r="S24" s="1558" t="s">
        <v>321</v>
      </c>
    </row>
    <row r="25" spans="1:19" s="494" customFormat="1" ht="13.5" customHeight="1" thickBot="1" x14ac:dyDescent="0.25">
      <c r="A25" s="10"/>
      <c r="B25" s="588"/>
      <c r="C25" s="588"/>
      <c r="D25" s="588"/>
      <c r="E25" s="474" t="s">
        <v>664</v>
      </c>
      <c r="F25" s="474" t="s">
        <v>665</v>
      </c>
      <c r="G25" s="588"/>
      <c r="H25" s="12"/>
      <c r="I25" s="589"/>
      <c r="J25" s="12"/>
      <c r="K25" s="1531"/>
      <c r="L25" s="2408" t="s">
        <v>318</v>
      </c>
      <c r="M25" s="2409"/>
      <c r="N25" s="1534" t="s">
        <v>229</v>
      </c>
      <c r="O25" s="1575">
        <f>I19</f>
        <v>0</v>
      </c>
      <c r="P25" s="1560"/>
      <c r="Q25" s="1560"/>
      <c r="R25" s="1561">
        <f>I17</f>
        <v>0</v>
      </c>
      <c r="S25" s="1562">
        <f>I18</f>
        <v>0</v>
      </c>
    </row>
    <row r="26" spans="1:19" s="494" customFormat="1" ht="13.5" customHeight="1" thickBot="1" x14ac:dyDescent="0.25">
      <c r="A26" s="10"/>
      <c r="B26" s="588"/>
      <c r="C26" s="2456" t="s">
        <v>658</v>
      </c>
      <c r="D26" s="2457"/>
      <c r="E26" s="592"/>
      <c r="F26" s="593"/>
      <c r="G26" s="588"/>
      <c r="H26" s="594"/>
      <c r="I26" s="12"/>
      <c r="J26" s="12"/>
      <c r="K26" s="1531" t="s">
        <v>287</v>
      </c>
      <c r="L26" s="1532" t="s">
        <v>231</v>
      </c>
      <c r="M26" s="1533"/>
      <c r="N26" s="1534"/>
      <c r="O26" s="1563">
        <f>I23</f>
        <v>0</v>
      </c>
      <c r="P26" s="531"/>
      <c r="Q26" s="531"/>
      <c r="R26" s="1595"/>
      <c r="S26" s="595"/>
    </row>
    <row r="27" spans="1:19" s="494" customFormat="1" ht="13.5" customHeight="1" x14ac:dyDescent="0.2">
      <c r="A27" s="10"/>
      <c r="B27" s="588"/>
      <c r="C27" s="2456" t="s">
        <v>659</v>
      </c>
      <c r="D27" s="2457"/>
      <c r="E27" s="592"/>
      <c r="F27" s="593"/>
      <c r="G27" s="588"/>
      <c r="H27" s="594"/>
      <c r="I27" s="12"/>
      <c r="J27" s="12"/>
      <c r="K27" s="588"/>
      <c r="L27" s="588"/>
      <c r="M27" s="588"/>
      <c r="N27" s="588"/>
      <c r="O27" s="588"/>
      <c r="P27" s="618"/>
      <c r="Q27" s="618"/>
      <c r="R27" s="588"/>
      <c r="S27" s="588"/>
    </row>
    <row r="28" spans="1:19" s="494" customFormat="1" ht="13.5" customHeight="1" x14ac:dyDescent="0.2">
      <c r="A28" s="10"/>
      <c r="B28" s="588"/>
      <c r="C28" s="2456" t="s">
        <v>660</v>
      </c>
      <c r="D28" s="2457"/>
      <c r="E28" s="592"/>
      <c r="F28" s="593"/>
      <c r="G28" s="588"/>
      <c r="H28" s="594"/>
      <c r="I28" s="12"/>
      <c r="J28" s="12"/>
      <c r="K28" s="588"/>
      <c r="L28" s="588"/>
      <c r="M28" s="588"/>
      <c r="N28" s="588"/>
      <c r="O28" s="588"/>
      <c r="P28" s="588"/>
      <c r="Q28" s="588"/>
      <c r="R28" s="588"/>
      <c r="S28" s="588"/>
    </row>
    <row r="29" spans="1:19" x14ac:dyDescent="0.2">
      <c r="A29" s="470"/>
      <c r="C29" s="2456" t="s">
        <v>661</v>
      </c>
      <c r="D29" s="2457"/>
      <c r="E29" s="592"/>
      <c r="F29" s="593"/>
      <c r="H29" s="594"/>
      <c r="I29" s="12"/>
      <c r="J29" s="12"/>
      <c r="R29" s="588"/>
    </row>
    <row r="30" spans="1:19" x14ac:dyDescent="0.2">
      <c r="B30" s="596"/>
      <c r="C30" s="2456" t="s">
        <v>662</v>
      </c>
      <c r="D30" s="2457"/>
      <c r="E30" s="592"/>
      <c r="F30" s="593"/>
      <c r="H30" s="594"/>
      <c r="R30" s="588"/>
    </row>
    <row r="31" spans="1:19" x14ac:dyDescent="0.2">
      <c r="B31" s="597"/>
      <c r="C31" s="2454"/>
      <c r="D31" s="2455"/>
      <c r="E31" s="619"/>
      <c r="R31" s="588"/>
    </row>
    <row r="32" spans="1:19" x14ac:dyDescent="0.2">
      <c r="B32" s="597"/>
      <c r="E32" s="595"/>
    </row>
    <row r="33" spans="15:17" x14ac:dyDescent="0.2">
      <c r="O33" s="601"/>
      <c r="P33" s="601"/>
      <c r="Q33" s="601"/>
    </row>
  </sheetData>
  <mergeCells count="37">
    <mergeCell ref="K4:S4"/>
    <mergeCell ref="R5:S5"/>
    <mergeCell ref="B6:B10"/>
    <mergeCell ref="K6:N6"/>
    <mergeCell ref="A7:A8"/>
    <mergeCell ref="C7:D7"/>
    <mergeCell ref="K7:L10"/>
    <mergeCell ref="M7:N7"/>
    <mergeCell ref="M8:N8"/>
    <mergeCell ref="A9:A12"/>
    <mergeCell ref="B11:D11"/>
    <mergeCell ref="L12:M12"/>
    <mergeCell ref="B12:D12"/>
    <mergeCell ref="K11:N11"/>
    <mergeCell ref="P6:Q6"/>
    <mergeCell ref="P10:Q10"/>
    <mergeCell ref="B13:D13"/>
    <mergeCell ref="M14:N14"/>
    <mergeCell ref="M15:N15"/>
    <mergeCell ref="B15:D15"/>
    <mergeCell ref="M16:N16"/>
    <mergeCell ref="M13:N13"/>
    <mergeCell ref="M17:N17"/>
    <mergeCell ref="B17:B18"/>
    <mergeCell ref="M18:N18"/>
    <mergeCell ref="C31:D31"/>
    <mergeCell ref="K20:N20"/>
    <mergeCell ref="K21:N21"/>
    <mergeCell ref="K22:N22"/>
    <mergeCell ref="K23:N23"/>
    <mergeCell ref="L24:M24"/>
    <mergeCell ref="L25:M25"/>
    <mergeCell ref="C26:D26"/>
    <mergeCell ref="C27:D27"/>
    <mergeCell ref="C28:D28"/>
    <mergeCell ref="C29:D29"/>
    <mergeCell ref="C30:D30"/>
  </mergeCells>
  <phoneticPr fontId="3"/>
  <printOptions horizontalCentered="1"/>
  <pageMargins left="0.51181102362204722" right="0.31496062992125984" top="0.15748031496062992" bottom="0.15748031496062992" header="0.31496062992125984" footer="0.31496062992125984"/>
  <pageSetup paperSize="9" scale="73" orientation="landscape" verticalDpi="120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S37"/>
  <sheetViews>
    <sheetView tabSelected="1" view="pageBreakPreview" zoomScale="71" zoomScaleNormal="85" zoomScaleSheetLayoutView="71" workbookViewId="0">
      <selection activeCell="I17" sqref="I17"/>
    </sheetView>
  </sheetViews>
  <sheetFormatPr defaultColWidth="9" defaultRowHeight="13" x14ac:dyDescent="0.2"/>
  <cols>
    <col min="1" max="1" width="3.453125" style="588" customWidth="1"/>
    <col min="2" max="2" width="14.08984375" style="588" customWidth="1"/>
    <col min="3" max="3" width="13.453125" style="588" bestFit="1" customWidth="1"/>
    <col min="4" max="4" width="13.453125" style="588" customWidth="1"/>
    <col min="5" max="5" width="18.08984375" style="588" customWidth="1"/>
    <col min="6" max="7" width="16.08984375" style="588" customWidth="1"/>
    <col min="8" max="8" width="14.453125" style="588" customWidth="1"/>
    <col min="9" max="9" width="11.08984375" style="588" customWidth="1"/>
    <col min="10" max="10" width="3.90625" style="588" customWidth="1"/>
    <col min="11" max="11" width="4.08984375" style="588" customWidth="1"/>
    <col min="12" max="12" width="3.453125" style="588" customWidth="1"/>
    <col min="13" max="13" width="11.08984375" style="588" customWidth="1"/>
    <col min="14" max="14" width="17.08984375" style="588" bestFit="1" customWidth="1"/>
    <col min="15" max="15" width="14.6328125" style="588" customWidth="1"/>
    <col min="16" max="17" width="14.6328125" style="588" hidden="1" customWidth="1"/>
    <col min="18" max="18" width="14.6328125" style="598" customWidth="1"/>
    <col min="19" max="19" width="14.6328125" style="588" customWidth="1"/>
    <col min="20" max="20" width="9" style="588"/>
    <col min="21" max="21" width="3.08984375" style="588" customWidth="1"/>
    <col min="22" max="16384" width="9" style="588"/>
  </cols>
  <sheetData>
    <row r="1" spans="1:19" s="494" customFormat="1" ht="14.25" customHeight="1" x14ac:dyDescent="0.2">
      <c r="B1" s="495" t="s">
        <v>645</v>
      </c>
      <c r="C1" s="587"/>
      <c r="D1" s="1639" t="str">
        <f>様式第１号表紙!$C$12</f>
        <v>5</v>
      </c>
      <c r="E1" s="1640">
        <f>様式第１号表紙!$F$12</f>
        <v>2023</v>
      </c>
      <c r="F1" s="1641">
        <f>様式第１号表紙!$H$12</f>
        <v>0</v>
      </c>
      <c r="G1" s="632" t="s">
        <v>736</v>
      </c>
      <c r="H1" s="498"/>
      <c r="I1" s="498"/>
      <c r="J1" s="498"/>
      <c r="K1" s="10"/>
      <c r="L1" s="439"/>
      <c r="M1" s="439"/>
      <c r="N1" s="439"/>
      <c r="O1" s="439"/>
      <c r="P1" s="439"/>
      <c r="Q1" s="439"/>
      <c r="R1" s="439"/>
      <c r="S1" s="439"/>
    </row>
    <row r="2" spans="1:19" s="494" customFormat="1" ht="14.25" customHeight="1" x14ac:dyDescent="0.2">
      <c r="B2" s="495"/>
      <c r="D2" s="496"/>
      <c r="E2" s="497"/>
      <c r="F2" s="498"/>
      <c r="G2" s="498"/>
      <c r="H2" s="498"/>
      <c r="I2" s="498"/>
      <c r="J2" s="498"/>
      <c r="K2" s="10"/>
      <c r="L2" s="439"/>
      <c r="M2" s="439"/>
      <c r="N2" s="439"/>
      <c r="O2" s="439"/>
      <c r="P2" s="439"/>
      <c r="Q2" s="439"/>
      <c r="R2" s="439"/>
      <c r="S2" s="439"/>
    </row>
    <row r="3" spans="1:19" s="494" customFormat="1" ht="14.25" customHeight="1" thickBot="1" x14ac:dyDescent="0.25">
      <c r="B3" s="495" t="s">
        <v>690</v>
      </c>
      <c r="D3" s="496"/>
      <c r="E3" s="497"/>
      <c r="F3" s="498"/>
      <c r="G3" s="498"/>
      <c r="H3" s="498"/>
      <c r="I3" s="498"/>
      <c r="J3" s="498"/>
      <c r="K3" s="439"/>
      <c r="L3" s="439"/>
      <c r="M3" s="439"/>
      <c r="N3" s="439"/>
      <c r="O3" s="439"/>
      <c r="P3" s="439"/>
      <c r="Q3" s="439"/>
      <c r="R3" s="439"/>
      <c r="S3" s="439"/>
    </row>
    <row r="4" spans="1:19" s="494" customFormat="1" ht="21" customHeight="1" thickBot="1" x14ac:dyDescent="0.25">
      <c r="D4" s="499"/>
      <c r="E4" s="500"/>
      <c r="F4" s="500" t="s">
        <v>279</v>
      </c>
      <c r="G4" s="501"/>
      <c r="H4" s="502"/>
      <c r="I4" s="503" t="s">
        <v>325</v>
      </c>
      <c r="K4" s="2426" t="s">
        <v>617</v>
      </c>
      <c r="L4" s="2426"/>
      <c r="M4" s="2426"/>
      <c r="N4" s="2426"/>
      <c r="O4" s="2426"/>
      <c r="P4" s="2426"/>
      <c r="Q4" s="2426"/>
      <c r="R4" s="2426"/>
      <c r="S4" s="2426"/>
    </row>
    <row r="5" spans="1:19" s="494" customFormat="1" ht="13.5" thickBot="1" x14ac:dyDescent="0.25">
      <c r="A5" s="470"/>
      <c r="B5" s="504" t="s">
        <v>217</v>
      </c>
      <c r="C5" s="505"/>
      <c r="D5" s="506"/>
      <c r="E5" s="507" t="s">
        <v>306</v>
      </c>
      <c r="F5" s="508" t="s">
        <v>307</v>
      </c>
      <c r="G5" s="509" t="s">
        <v>656</v>
      </c>
      <c r="H5" s="510" t="s">
        <v>308</v>
      </c>
      <c r="I5" s="511" t="s">
        <v>324</v>
      </c>
      <c r="J5" s="470"/>
      <c r="K5" s="470"/>
      <c r="L5" s="470"/>
      <c r="M5" s="470"/>
      <c r="N5" s="470"/>
      <c r="O5" s="1529"/>
      <c r="P5" s="1529"/>
      <c r="Q5" s="1529"/>
      <c r="R5" s="2445" t="s">
        <v>314</v>
      </c>
      <c r="S5" s="2446"/>
    </row>
    <row r="6" spans="1:19" s="494" customFormat="1" ht="13.5" thickBot="1" x14ac:dyDescent="0.25">
      <c r="A6" s="470"/>
      <c r="B6" s="2440" t="s">
        <v>230</v>
      </c>
      <c r="C6" s="513" t="s">
        <v>458</v>
      </c>
      <c r="D6" s="514"/>
      <c r="E6" s="515">
        <f>IF('２　配乳実績総括表'!$K$15&gt;0,'２　配乳実績総括表'!$O$15*'１　生乳搬出入実績総括表'!$F$16*('１　生乳搬出入実績総括表'!$F$32-'１　生乳搬出入実績総括表'!$V$37)/'１　生乳搬出入実績総括表'!$F$32,0)</f>
        <v>0</v>
      </c>
      <c r="F6" s="516">
        <f>IF(E26&gt;0,E26*'１　生乳搬出入実績総括表'!$F$16/'１　生乳搬出入実績総括表'!$F$32,0)</f>
        <v>0</v>
      </c>
      <c r="G6" s="517">
        <f>F26</f>
        <v>0</v>
      </c>
      <c r="H6" s="518">
        <f>ROUND(E6+F6+G6,0)</f>
        <v>0</v>
      </c>
      <c r="I6" s="519">
        <f>IF(SUM(H$11:H$19)=0,IF(MAX(H$6:H$10)=H6,H6+I$22,H6),H6)</f>
        <v>0</v>
      </c>
      <c r="J6" s="12"/>
      <c r="K6" s="2442" t="s">
        <v>217</v>
      </c>
      <c r="L6" s="2443"/>
      <c r="M6" s="2443"/>
      <c r="N6" s="2444"/>
      <c r="O6" s="620" t="s">
        <v>313</v>
      </c>
      <c r="P6" s="2467" t="s">
        <v>684</v>
      </c>
      <c r="Q6" s="2467"/>
      <c r="R6" s="1536"/>
      <c r="S6" s="1537"/>
    </row>
    <row r="7" spans="1:19" s="494" customFormat="1" ht="13.5" customHeight="1" thickBot="1" x14ac:dyDescent="0.25">
      <c r="A7" s="2427"/>
      <c r="B7" s="2441"/>
      <c r="C7" s="2428" t="s">
        <v>461</v>
      </c>
      <c r="D7" s="2429"/>
      <c r="E7" s="521">
        <f>IF('２　配乳実績総括表'!$K$41&gt;0,'２　配乳実績総括表'!$O$41*'１　生乳搬出入実績総括表'!$F$16*('１　生乳搬出入実績総括表'!$F$32-'１　生乳搬出入実績総括表'!$V$37)/'１　生乳搬出入実績総括表'!$F$32,0)</f>
        <v>0</v>
      </c>
      <c r="F7" s="522">
        <f>IF(E27&gt;0,E27*'１　生乳搬出入実績総括表'!$F$16/'１　生乳搬出入実績総括表'!$F$32,0)</f>
        <v>0</v>
      </c>
      <c r="G7" s="523">
        <f>F27</f>
        <v>0</v>
      </c>
      <c r="H7" s="524">
        <f>ROUND(E7+F7+G7,0)</f>
        <v>0</v>
      </c>
      <c r="I7" s="519">
        <f>IF(SUM(H$11:H$19)=0,IF(MAX(H$6:H$10)=H7,H7+I$22,H7),H7)</f>
        <v>0</v>
      </c>
      <c r="J7" s="525"/>
      <c r="K7" s="2430" t="s">
        <v>168</v>
      </c>
      <c r="L7" s="2431"/>
      <c r="M7" s="2460" t="s">
        <v>460</v>
      </c>
      <c r="N7" s="2461"/>
      <c r="O7" s="1564">
        <f>I6</f>
        <v>0</v>
      </c>
      <c r="P7" s="1576" t="s">
        <v>680</v>
      </c>
      <c r="Q7" s="1576" t="s">
        <v>682</v>
      </c>
      <c r="R7" s="621" t="s">
        <v>536</v>
      </c>
      <c r="S7" s="528" t="s">
        <v>537</v>
      </c>
    </row>
    <row r="8" spans="1:19" s="494" customFormat="1" ht="14.25" customHeight="1" thickBot="1" x14ac:dyDescent="0.25">
      <c r="A8" s="2427"/>
      <c r="B8" s="2441"/>
      <c r="C8" s="529"/>
      <c r="D8" s="530" t="s">
        <v>533</v>
      </c>
      <c r="E8" s="521">
        <f>IF('２　配乳実績総括表'!$K$42&gt;0,'２　配乳実績総括表'!$O$42*'１　生乳搬出入実績総括表'!$F$16*('１　生乳搬出入実績総括表'!$F$32-'１　生乳搬出入実績総括表'!$V$37)/'１　生乳搬出入実績総括表'!$F$32,0)</f>
        <v>0</v>
      </c>
      <c r="F8" s="522">
        <f>IF(E28&gt;0,E28*'１　生乳搬出入実績総括表'!$F$16/'１　生乳搬出入実績総括表'!$F$32,0)</f>
        <v>0</v>
      </c>
      <c r="G8" s="523">
        <f>F28</f>
        <v>0</v>
      </c>
      <c r="H8" s="524">
        <f>ROUND(E8+F8+G8,0)</f>
        <v>0</v>
      </c>
      <c r="I8" s="519">
        <f>IF(SUM(H$11:H$19)=0,IF(MAX(H$6:H$10)=H8,H8+I$22,H8),H8)</f>
        <v>0</v>
      </c>
      <c r="J8" s="531"/>
      <c r="K8" s="2432"/>
      <c r="L8" s="2433"/>
      <c r="M8" s="2438" t="s">
        <v>459</v>
      </c>
      <c r="N8" s="2439"/>
      <c r="O8" s="622">
        <f>I7</f>
        <v>0</v>
      </c>
      <c r="P8" s="550">
        <f>IF('２　配乳実績総括表'!$K$20&gt;0,ROUND(('２　配乳実績総括表'!$N$20/'２　配乳実績総括表'!$N$62)*'１　生乳搬出入実績総括表'!$F$16*('１　生乳搬出入実績総括表'!$F$32-'１　生乳搬出入実績総括表'!$V$37)/'１　生乳搬出入実績総括表'!$F$32,0),0)</f>
        <v>0</v>
      </c>
      <c r="Q8" s="550">
        <f>IF('２　配乳実績総括表'!$K$40&gt;0,ROUND(('２　配乳実績総括表'!$N$40/'２　配乳実績総括表'!$N$62)*'１　生乳搬出入実績総括表'!$F$16*('１　生乳搬出入実績総括表'!$F$32-'１　生乳搬出入実績総括表'!$V$37)/'１　生乳搬出入実績総括表'!$F$32,0),0)</f>
        <v>0</v>
      </c>
      <c r="R8" s="1577">
        <f>P12</f>
        <v>0</v>
      </c>
      <c r="S8" s="1539">
        <f>Q12</f>
        <v>0</v>
      </c>
    </row>
    <row r="9" spans="1:19" s="494" customFormat="1" ht="13.5" thickBot="1" x14ac:dyDescent="0.25">
      <c r="A9" s="2427"/>
      <c r="B9" s="2441"/>
      <c r="C9" s="533" t="s">
        <v>532</v>
      </c>
      <c r="D9" s="534" t="s">
        <v>232</v>
      </c>
      <c r="E9" s="521">
        <f>IF('２　配乳実績総括表'!$K$43&gt;0,'２　配乳実績総括表'!$O$43*'１　生乳搬出入実績総括表'!$F$16*('１　生乳搬出入実績総括表'!$F$32-'１　生乳搬出入実績総括表'!$V$37)/'１　生乳搬出入実績総括表'!$F$32,0)</f>
        <v>0</v>
      </c>
      <c r="F9" s="522">
        <f>IF(E29&gt;0,E29*'１　生乳搬出入実績総括表'!$F$16/'１　生乳搬出入実績総括表'!$F$32,0)</f>
        <v>0</v>
      </c>
      <c r="G9" s="523">
        <f>F29</f>
        <v>0</v>
      </c>
      <c r="H9" s="524">
        <f>ROUND(E9+F9+G9,0)</f>
        <v>0</v>
      </c>
      <c r="I9" s="519">
        <f>IF(SUM(H$11:H$19)=0,IF(MAX(H$6:H$10)=H9,H9+I$22,H9),H9)</f>
        <v>0</v>
      </c>
      <c r="J9" s="535"/>
      <c r="K9" s="2432"/>
      <c r="L9" s="2433"/>
      <c r="M9" s="1540" t="s">
        <v>535</v>
      </c>
      <c r="N9" s="536"/>
      <c r="O9" s="622">
        <f>SUM(R9:R11)</f>
        <v>0</v>
      </c>
      <c r="P9" s="623" t="s">
        <v>686</v>
      </c>
      <c r="Q9" s="1578">
        <f>O8-(P8+Q8)</f>
        <v>0</v>
      </c>
      <c r="R9" s="609">
        <f>I8</f>
        <v>0</v>
      </c>
      <c r="S9" s="539" t="s">
        <v>534</v>
      </c>
    </row>
    <row r="10" spans="1:19" s="494" customFormat="1" x14ac:dyDescent="0.2">
      <c r="A10" s="2427"/>
      <c r="B10" s="2441"/>
      <c r="C10" s="536"/>
      <c r="D10" s="540" t="s">
        <v>233</v>
      </c>
      <c r="E10" s="521">
        <f>IF('２　配乳実績総括表'!$K$44&gt;0,'２　配乳実績総括表'!$O$44*'１　生乳搬出入実績総括表'!$F$16*('１　生乳搬出入実績総括表'!$F$32-'１　生乳搬出入実績総括表'!$V$37)/'１　生乳搬出入実績総括表'!$F$32,0)</f>
        <v>0</v>
      </c>
      <c r="F10" s="522">
        <f>IF(E30&gt;0,E30*'１　生乳搬出入実績総括表'!$F$16/'１　生乳搬出入実績総括表'!$F$32,0)</f>
        <v>0</v>
      </c>
      <c r="G10" s="523">
        <f>F30</f>
        <v>0</v>
      </c>
      <c r="H10" s="524">
        <f>ROUND(E10+F10+G10,0)</f>
        <v>0</v>
      </c>
      <c r="I10" s="519">
        <f>IF(SUM(H$11:H$19)=0,IF(MAX(H$6:H$10)=H10,H10+I$22,H10),H10)</f>
        <v>0</v>
      </c>
      <c r="J10" s="531"/>
      <c r="K10" s="2434"/>
      <c r="L10" s="2435"/>
      <c r="M10" s="541" t="s">
        <v>531</v>
      </c>
      <c r="N10" s="542"/>
      <c r="O10" s="610">
        <f>O7+O8+O9</f>
        <v>0</v>
      </c>
      <c r="P10" s="2453" t="s">
        <v>685</v>
      </c>
      <c r="Q10" s="2453"/>
      <c r="R10" s="544">
        <f>I9</f>
        <v>0</v>
      </c>
      <c r="S10" s="545" t="s">
        <v>315</v>
      </c>
    </row>
    <row r="11" spans="1:19" s="494" customFormat="1" x14ac:dyDescent="0.2">
      <c r="A11" s="2427"/>
      <c r="B11" s="2421" t="s">
        <v>142</v>
      </c>
      <c r="C11" s="2447"/>
      <c r="D11" s="2423"/>
      <c r="E11" s="546">
        <f>IF('２　配乳実績総括表'!$K$47&gt;0,ROUND('２　配乳実績総括表'!$O$47*'１　生乳搬出入実績総括表'!$F$16*('１　生乳搬出入実績総括表'!$F$32-'１　生乳搬出入実績総括表'!$V$37)/'１　生乳搬出入実績総括表'!$F$32,0),0)</f>
        <v>0</v>
      </c>
      <c r="F11" s="547"/>
      <c r="G11" s="611"/>
      <c r="H11" s="524">
        <f t="shared" ref="H11:H18" si="0">E11</f>
        <v>0</v>
      </c>
      <c r="I11" s="519">
        <f>IF(SUM(H$11:H$19)=0,0,IF(MAX(H$11:H$19)=H11,H11+I$22,H11))</f>
        <v>0</v>
      </c>
      <c r="J11" s="531"/>
      <c r="K11" s="2449"/>
      <c r="L11" s="2450"/>
      <c r="M11" s="2450"/>
      <c r="N11" s="2451"/>
      <c r="O11" s="624"/>
      <c r="P11" s="1576" t="s">
        <v>680</v>
      </c>
      <c r="Q11" s="1576" t="s">
        <v>682</v>
      </c>
      <c r="R11" s="1579">
        <f>I10</f>
        <v>0</v>
      </c>
      <c r="S11" s="1580" t="s">
        <v>316</v>
      </c>
    </row>
    <row r="12" spans="1:19" s="494" customFormat="1" ht="14.25" customHeight="1" x14ac:dyDescent="0.2">
      <c r="A12" s="2427"/>
      <c r="B12" s="2421" t="s">
        <v>323</v>
      </c>
      <c r="C12" s="2447"/>
      <c r="D12" s="2423"/>
      <c r="E12" s="546">
        <f>IF('２　配乳実績総括表'!$K$48&gt;0,ROUND('２　配乳実績総括表'!$O$48*'１　生乳搬出入実績総括表'!$F$16*('１　生乳搬出入実績総括表'!$F$32-'１　生乳搬出入実績総括表'!$V$37)/'１　生乳搬出入実績総括表'!$F$32,0),0)</f>
        <v>0</v>
      </c>
      <c r="F12" s="547"/>
      <c r="G12" s="611"/>
      <c r="H12" s="551">
        <f t="shared" si="0"/>
        <v>0</v>
      </c>
      <c r="I12" s="519">
        <f>IF(SUM(H$11:H$19)=0,0,IF(MAX(H$11:H$19)=H12,H12+I$22,H12))</f>
        <v>0</v>
      </c>
      <c r="J12" s="531"/>
      <c r="K12" s="1544" t="s">
        <v>286</v>
      </c>
      <c r="L12" s="2448" t="s">
        <v>312</v>
      </c>
      <c r="M12" s="2448"/>
      <c r="N12" s="1545" t="s">
        <v>311</v>
      </c>
      <c r="O12" s="1061">
        <f>I12</f>
        <v>0</v>
      </c>
      <c r="P12" s="550">
        <f>IF(P8&gt;Q8,P8+$Q$9,P8)</f>
        <v>0</v>
      </c>
      <c r="Q12" s="1581">
        <f>IF(Q8&gt;P8,Q8+$Q$9,Q8)</f>
        <v>0</v>
      </c>
      <c r="R12" s="1586" t="s">
        <v>310</v>
      </c>
      <c r="S12" s="1587" t="s">
        <v>277</v>
      </c>
    </row>
    <row r="13" spans="1:19" s="494" customFormat="1" x14ac:dyDescent="0.2">
      <c r="A13" s="470"/>
      <c r="B13" s="2421" t="s">
        <v>86</v>
      </c>
      <c r="C13" s="2422"/>
      <c r="D13" s="2423"/>
      <c r="E13" s="546">
        <f>IF('２　配乳実績総括表'!$K$49&gt;0,ROUND('２　配乳実績総括表'!$O$49*'１　生乳搬出入実績総括表'!$F$16*('１　生乳搬出入実績総括表'!$F$32-'１　生乳搬出入実績総括表'!$V$37)/'１　生乳搬出入実績総括表'!$F$32,0),0)</f>
        <v>0</v>
      </c>
      <c r="F13" s="547"/>
      <c r="G13" s="611"/>
      <c r="H13" s="551">
        <f t="shared" si="0"/>
        <v>0</v>
      </c>
      <c r="I13" s="519">
        <f>IF(SUM(H$11:H$19)=0,0,IF(MAX(H$11:H$19)=H13,H13+I$22,H13))</f>
        <v>0</v>
      </c>
      <c r="J13" s="12"/>
      <c r="K13" s="1547" t="s">
        <v>218</v>
      </c>
      <c r="L13" s="1372" t="s">
        <v>282</v>
      </c>
      <c r="M13" s="2424" t="s">
        <v>283</v>
      </c>
      <c r="N13" s="2425"/>
      <c r="O13" s="1583"/>
      <c r="P13" s="525"/>
      <c r="Q13" s="525"/>
      <c r="R13" s="1584"/>
      <c r="S13" s="1585"/>
    </row>
    <row r="14" spans="1:19" s="494" customFormat="1" ht="13.5" customHeight="1" x14ac:dyDescent="0.2">
      <c r="A14" s="470"/>
      <c r="B14" s="555" t="s">
        <v>606</v>
      </c>
      <c r="D14" s="556"/>
      <c r="E14" s="546">
        <f>IF('２　配乳実績総括表'!$K$55&gt;0,ROUND('２　配乳実績総括表'!$O$55*'１　生乳搬出入実績総括表'!$F$16*('１　生乳搬出入実績総括表'!$F$32-'１　生乳搬出入実績総括表'!$V$37)/'１　生乳搬出入実績総括表'!$F$32,0),0)</f>
        <v>0</v>
      </c>
      <c r="F14" s="547"/>
      <c r="G14" s="611"/>
      <c r="H14" s="551">
        <f t="shared" si="0"/>
        <v>0</v>
      </c>
      <c r="I14" s="519">
        <f>IF(SUM(H$11:H$19)=0,0,IF(MAX(H$11:H$19)=H14,H14+I$22,H14))</f>
        <v>0</v>
      </c>
      <c r="J14" s="12"/>
      <c r="K14" s="1547" t="s">
        <v>219</v>
      </c>
      <c r="L14" s="1373" t="s">
        <v>8</v>
      </c>
      <c r="M14" s="2417" t="s">
        <v>284</v>
      </c>
      <c r="N14" s="2418"/>
      <c r="O14" s="557"/>
      <c r="P14" s="525"/>
      <c r="Q14" s="525"/>
      <c r="R14" s="614"/>
      <c r="S14" s="1549"/>
    </row>
    <row r="15" spans="1:19" s="494" customFormat="1" ht="13.5" customHeight="1" x14ac:dyDescent="0.2">
      <c r="A15" s="470"/>
      <c r="B15" s="2421" t="s">
        <v>281</v>
      </c>
      <c r="C15" s="2422"/>
      <c r="D15" s="2423"/>
      <c r="E15" s="546">
        <f>IF('２　配乳実績総括表'!$K$56&gt;0,ROUND('２　配乳実績総括表'!$O$56*'１　生乳搬出入実績総括表'!$F$16*('１　生乳搬出入実績総括表'!$F$32-'１　生乳搬出入実績総括表'!$V$37)/'１　生乳搬出入実績総括表'!$F$32,0),0)</f>
        <v>0</v>
      </c>
      <c r="F15" s="547"/>
      <c r="G15" s="611"/>
      <c r="H15" s="551">
        <f t="shared" si="0"/>
        <v>0</v>
      </c>
      <c r="I15" s="519">
        <f>IF(SUM(H$11:H$19)=0,0,IF(MAX(H$11:H$19)=H15,H15+I$22,H15))</f>
        <v>0</v>
      </c>
      <c r="J15" s="12"/>
      <c r="K15" s="1547" t="s">
        <v>220</v>
      </c>
      <c r="L15" s="1372"/>
      <c r="M15" s="2424" t="s">
        <v>223</v>
      </c>
      <c r="N15" s="2425"/>
      <c r="O15" s="553"/>
      <c r="P15" s="525"/>
      <c r="Q15" s="525"/>
      <c r="R15" s="559"/>
      <c r="S15" s="1550"/>
    </row>
    <row r="16" spans="1:19" s="494" customFormat="1" x14ac:dyDescent="0.2">
      <c r="A16" s="470"/>
      <c r="B16" s="315" t="s">
        <v>607</v>
      </c>
      <c r="C16" s="316"/>
      <c r="D16" s="560"/>
      <c r="E16" s="546">
        <f>IF('２　配乳実績総括表'!$K$57&gt;0,ROUND('２　配乳実績総括表'!$O$57*'１　生乳搬出入実績総括表'!$F$16*('１　生乳搬出入実績総括表'!$F$32-'１　生乳搬出入実績総括表'!$V$37)/'１　生乳搬出入実績総括表'!$F$32,0),0)</f>
        <v>0</v>
      </c>
      <c r="F16" s="547"/>
      <c r="G16" s="611"/>
      <c r="H16" s="551">
        <f t="shared" si="0"/>
        <v>0</v>
      </c>
      <c r="I16" s="519">
        <f t="shared" ref="I16" si="1">IF(SUM(H$11:H$19)=0,0,IF(MAX(H$11:H$19)=H16,H16+I$22,H16))</f>
        <v>0</v>
      </c>
      <c r="J16" s="12"/>
      <c r="K16" s="1547" t="s">
        <v>221</v>
      </c>
      <c r="L16" s="1374" t="s">
        <v>227</v>
      </c>
      <c r="M16" s="2415" t="s">
        <v>224</v>
      </c>
      <c r="N16" s="2416"/>
      <c r="O16" s="561"/>
      <c r="P16" s="525"/>
      <c r="Q16" s="525"/>
      <c r="R16" s="554"/>
      <c r="S16" s="1548"/>
    </row>
    <row r="17" spans="1:19" s="494" customFormat="1" ht="13.5" customHeight="1" x14ac:dyDescent="0.2">
      <c r="A17" s="11"/>
      <c r="B17" s="2419" t="s">
        <v>723</v>
      </c>
      <c r="C17" s="602" t="s">
        <v>724</v>
      </c>
      <c r="D17" s="603" t="s">
        <v>725</v>
      </c>
      <c r="E17" s="546">
        <f>IF('２　配乳実績総括表'!$K$51&gt;0,ROUND('２　配乳実績総括表'!$O$51*'１　生乳搬出入実績総括表'!$F$16*('１　生乳搬出入実績総括表'!$F$32-'１　生乳搬出入実績総括表'!$V$37)/'１　生乳搬出入実績総括表'!$F$32,0),0)</f>
        <v>0</v>
      </c>
      <c r="F17" s="547"/>
      <c r="G17" s="611"/>
      <c r="H17" s="551">
        <f t="shared" si="0"/>
        <v>0</v>
      </c>
      <c r="I17" s="519">
        <f>IF(SUM(H$11:H$19)=0,0,IF(MAX(H$11:H$19)=H17,H17+I$22,H17))</f>
        <v>0</v>
      </c>
      <c r="J17" s="535"/>
      <c r="K17" s="1547" t="s">
        <v>12</v>
      </c>
      <c r="L17" s="1374" t="s">
        <v>228</v>
      </c>
      <c r="M17" s="2415" t="s">
        <v>225</v>
      </c>
      <c r="N17" s="2416"/>
      <c r="O17" s="561"/>
      <c r="P17" s="525"/>
      <c r="Q17" s="525"/>
      <c r="R17" s="563"/>
      <c r="S17" s="1551"/>
    </row>
    <row r="18" spans="1:19" s="494" customFormat="1" x14ac:dyDescent="0.2">
      <c r="A18" s="470"/>
      <c r="B18" s="2420"/>
      <c r="C18" s="564"/>
      <c r="D18" s="562" t="s">
        <v>280</v>
      </c>
      <c r="E18" s="546">
        <f>IF('２　配乳実績総括表'!$K$53&gt;0,ROUND('２　配乳実績総括表'!$O$53*'１　生乳搬出入実績総括表'!$F$16*('１　生乳搬出入実績総括表'!$F$32-'１　生乳搬出入実績総括表'!$V$37)/'１　生乳搬出入実績総括表'!$F$32,0),0)</f>
        <v>0</v>
      </c>
      <c r="F18" s="565"/>
      <c r="G18" s="611"/>
      <c r="H18" s="551">
        <f t="shared" si="0"/>
        <v>0</v>
      </c>
      <c r="I18" s="519">
        <f>IF(SUM(H$11:H$19)=0,0,IF(MAX(H$11:H$19)=H18,H18+I$22,H18))</f>
        <v>0</v>
      </c>
      <c r="J18" s="535"/>
      <c r="K18" s="1547" t="s">
        <v>222</v>
      </c>
      <c r="L18" s="1373"/>
      <c r="M18" s="2417" t="s">
        <v>226</v>
      </c>
      <c r="N18" s="2418"/>
      <c r="O18" s="566"/>
      <c r="P18" s="625"/>
      <c r="Q18" s="625"/>
      <c r="R18" s="558"/>
      <c r="S18" s="1552"/>
    </row>
    <row r="19" spans="1:19" s="494" customFormat="1" ht="13.5" thickBot="1" x14ac:dyDescent="0.25">
      <c r="A19" s="567"/>
      <c r="B19" s="568" t="s">
        <v>229</v>
      </c>
      <c r="C19" s="569"/>
      <c r="D19" s="570"/>
      <c r="E19" s="571">
        <f>IF(SUM('２　配乳実績総括表'!K52,'２　配乳実績総括表'!K54,'２　配乳実績総括表'!K58,'２　配乳実績総括表'!N60,'２　配乳実績総括表'!N61)&gt;0,ROUND('２　配乳実績総括表'!$O$60*'１　生乳搬出入実績総括表'!$F$16*('１　生乳搬出入実績総括表'!$F$32-'１　生乳搬出入実績総括表'!$V$37)/'１　生乳搬出入実績総括表'!$F$32,0),0)</f>
        <v>0</v>
      </c>
      <c r="F19" s="572">
        <f>IF('１　生乳搬出入実績総括表'!$V$37&gt;0,ROUND(E31*1,0)*'１　生乳搬出入実績総括表'!$F$16/'１　生乳搬出入実績総括表'!$F$32,0)</f>
        <v>0</v>
      </c>
      <c r="G19" s="573"/>
      <c r="H19" s="574">
        <f>ROUND(E19+F19,0)</f>
        <v>0</v>
      </c>
      <c r="I19" s="575">
        <f>IF(SUM(H$11:H$19)=0,0,IF(MAX(H$11:H$19)=H19,H19+I$22,H19))</f>
        <v>0</v>
      </c>
      <c r="J19" s="12"/>
      <c r="K19" s="1547" t="s">
        <v>287</v>
      </c>
      <c r="L19" s="10" t="s">
        <v>285</v>
      </c>
      <c r="M19" s="10"/>
      <c r="N19" s="10"/>
      <c r="O19" s="1056">
        <f>I11</f>
        <v>0</v>
      </c>
      <c r="P19" s="525"/>
      <c r="Q19" s="525"/>
      <c r="R19" s="1554" t="s">
        <v>322</v>
      </c>
      <c r="S19" s="1555">
        <f>I13</f>
        <v>0</v>
      </c>
    </row>
    <row r="20" spans="1:19" s="494" customFormat="1" ht="13.5" thickBot="1" x14ac:dyDescent="0.25">
      <c r="A20" s="470"/>
      <c r="B20" s="576" t="s">
        <v>231</v>
      </c>
      <c r="C20" s="576"/>
      <c r="D20" s="576"/>
      <c r="E20" s="531"/>
      <c r="F20" s="531"/>
      <c r="G20" s="531"/>
      <c r="H20" s="577">
        <f>SUM(H6:H19)</f>
        <v>0</v>
      </c>
      <c r="I20" s="535"/>
      <c r="J20" s="12"/>
      <c r="K20" s="2402" t="s">
        <v>298</v>
      </c>
      <c r="L20" s="2403"/>
      <c r="M20" s="2403"/>
      <c r="N20" s="2403"/>
      <c r="O20" s="1573"/>
      <c r="P20" s="626"/>
      <c r="Q20" s="626"/>
      <c r="R20" s="627" t="s">
        <v>319</v>
      </c>
      <c r="S20" s="579" t="s">
        <v>320</v>
      </c>
    </row>
    <row r="21" spans="1:19" s="494" customFormat="1" ht="13.5" thickBot="1" x14ac:dyDescent="0.25">
      <c r="A21" s="470"/>
      <c r="B21" s="10"/>
      <c r="C21" s="10"/>
      <c r="D21" s="10"/>
      <c r="E21" s="12"/>
      <c r="F21" s="531"/>
      <c r="G21" s="531"/>
      <c r="H21" s="531"/>
      <c r="I21" s="535"/>
      <c r="J21" s="12"/>
      <c r="K21" s="2404" t="s">
        <v>609</v>
      </c>
      <c r="L21" s="2405"/>
      <c r="M21" s="2405"/>
      <c r="N21" s="2405"/>
      <c r="O21" s="628">
        <f>I14</f>
        <v>0</v>
      </c>
      <c r="P21" s="525"/>
      <c r="Q21" s="525"/>
      <c r="R21" s="629"/>
      <c r="S21" s="582"/>
    </row>
    <row r="22" spans="1:19" s="494" customFormat="1" ht="13.5" thickBot="1" x14ac:dyDescent="0.25">
      <c r="A22" s="12"/>
      <c r="B22" s="567"/>
      <c r="C22" s="567"/>
      <c r="D22" s="567"/>
      <c r="E22" s="531"/>
      <c r="F22" s="531"/>
      <c r="G22" s="531"/>
      <c r="H22" s="583" t="s">
        <v>309</v>
      </c>
      <c r="I22" s="584">
        <f>I23-H20</f>
        <v>0</v>
      </c>
      <c r="J22" s="12"/>
      <c r="K22" s="2410" t="s">
        <v>610</v>
      </c>
      <c r="L22" s="2411"/>
      <c r="M22" s="2411"/>
      <c r="N22" s="2412"/>
      <c r="O22" s="628">
        <f>I15</f>
        <v>0</v>
      </c>
      <c r="P22" s="525"/>
      <c r="Q22" s="525"/>
      <c r="R22" s="617"/>
      <c r="S22" s="586"/>
    </row>
    <row r="23" spans="1:19" s="498" customFormat="1" ht="13.5" thickBot="1" x14ac:dyDescent="0.25">
      <c r="A23" s="13"/>
      <c r="B23" s="520"/>
      <c r="C23" s="520"/>
      <c r="D23" s="520"/>
      <c r="E23" s="12"/>
      <c r="F23" s="462"/>
      <c r="G23" s="462"/>
      <c r="H23" s="583" t="s">
        <v>652</v>
      </c>
      <c r="I23" s="584">
        <f>'１　生乳搬出入実績総括表'!V16</f>
        <v>0</v>
      </c>
      <c r="J23" s="12"/>
      <c r="K23" s="2404" t="s">
        <v>611</v>
      </c>
      <c r="L23" s="2413"/>
      <c r="M23" s="2413"/>
      <c r="N23" s="2414"/>
      <c r="O23" s="628">
        <f>I16</f>
        <v>0</v>
      </c>
      <c r="P23" s="525"/>
      <c r="Q23" s="525"/>
      <c r="R23" s="629"/>
      <c r="S23" s="582"/>
    </row>
    <row r="24" spans="1:19" s="494" customFormat="1" ht="14.25" customHeight="1" thickBot="1" x14ac:dyDescent="0.25">
      <c r="A24" s="10"/>
      <c r="B24" s="587" t="s">
        <v>663</v>
      </c>
      <c r="C24" s="588"/>
      <c r="D24" s="588"/>
      <c r="E24" s="588"/>
      <c r="F24" s="588"/>
      <c r="G24" s="588"/>
      <c r="H24" s="531"/>
      <c r="I24" s="589"/>
      <c r="J24" s="12"/>
      <c r="K24" s="1557" t="s">
        <v>317</v>
      </c>
      <c r="L24" s="2406" t="s">
        <v>726</v>
      </c>
      <c r="M24" s="2407"/>
      <c r="N24" s="604" t="s">
        <v>727</v>
      </c>
      <c r="O24" s="630">
        <f>R25+S25</f>
        <v>0</v>
      </c>
      <c r="P24" s="525"/>
      <c r="Q24" s="525"/>
      <c r="R24" s="591" t="s">
        <v>713</v>
      </c>
      <c r="S24" s="1558" t="s">
        <v>321</v>
      </c>
    </row>
    <row r="25" spans="1:19" s="494" customFormat="1" ht="13.5" customHeight="1" thickBot="1" x14ac:dyDescent="0.25">
      <c r="A25" s="10"/>
      <c r="B25" s="588"/>
      <c r="C25" s="588"/>
      <c r="D25" s="588"/>
      <c r="E25" s="474" t="s">
        <v>664</v>
      </c>
      <c r="F25" s="474" t="s">
        <v>665</v>
      </c>
      <c r="G25" s="588"/>
      <c r="H25" s="12"/>
      <c r="I25" s="589"/>
      <c r="J25" s="12"/>
      <c r="K25" s="1531"/>
      <c r="L25" s="2408" t="s">
        <v>318</v>
      </c>
      <c r="M25" s="2409"/>
      <c r="N25" s="1534" t="s">
        <v>229</v>
      </c>
      <c r="O25" s="1575">
        <f>I19</f>
        <v>0</v>
      </c>
      <c r="P25" s="1582"/>
      <c r="Q25" s="1582"/>
      <c r="R25" s="1561">
        <f>I17</f>
        <v>0</v>
      </c>
      <c r="S25" s="1562">
        <f>I18</f>
        <v>0</v>
      </c>
    </row>
    <row r="26" spans="1:19" s="494" customFormat="1" ht="13.5" customHeight="1" thickBot="1" x14ac:dyDescent="0.25">
      <c r="A26" s="10"/>
      <c r="B26" s="588"/>
      <c r="C26" s="2401" t="s">
        <v>658</v>
      </c>
      <c r="D26" s="2466"/>
      <c r="E26" s="631"/>
      <c r="F26" s="593"/>
      <c r="G26" s="588"/>
      <c r="H26" s="594"/>
      <c r="I26" s="12"/>
      <c r="J26" s="12"/>
      <c r="K26" s="1531" t="s">
        <v>287</v>
      </c>
      <c r="L26" s="1532" t="s">
        <v>231</v>
      </c>
      <c r="M26" s="1533"/>
      <c r="N26" s="1534"/>
      <c r="O26" s="1563">
        <f>I23</f>
        <v>0</v>
      </c>
      <c r="P26" s="525"/>
      <c r="Q26" s="525"/>
      <c r="R26" s="595"/>
      <c r="S26" s="595"/>
    </row>
    <row r="27" spans="1:19" s="494" customFormat="1" ht="13.5" customHeight="1" x14ac:dyDescent="0.2">
      <c r="A27" s="10"/>
      <c r="B27" s="588"/>
      <c r="C27" s="2401" t="s">
        <v>659</v>
      </c>
      <c r="D27" s="2466"/>
      <c r="E27" s="631"/>
      <c r="F27" s="593"/>
      <c r="G27" s="588"/>
      <c r="H27" s="594"/>
      <c r="I27" s="12"/>
      <c r="J27" s="12"/>
      <c r="K27" s="588"/>
      <c r="L27" s="588"/>
      <c r="M27" s="588"/>
      <c r="N27" s="588"/>
      <c r="O27" s="588"/>
      <c r="P27" s="632"/>
      <c r="Q27" s="632"/>
      <c r="R27" s="588"/>
      <c r="S27" s="588"/>
    </row>
    <row r="28" spans="1:19" s="494" customFormat="1" ht="13.5" customHeight="1" x14ac:dyDescent="0.2">
      <c r="A28" s="10"/>
      <c r="B28" s="588"/>
      <c r="C28" s="2401" t="s">
        <v>660</v>
      </c>
      <c r="D28" s="2466"/>
      <c r="E28" s="631"/>
      <c r="F28" s="593"/>
      <c r="G28" s="588"/>
      <c r="H28" s="594"/>
      <c r="I28" s="12"/>
      <c r="J28" s="12"/>
      <c r="K28" s="588"/>
      <c r="L28" s="588"/>
      <c r="M28" s="588"/>
      <c r="N28" s="588"/>
      <c r="O28" s="588"/>
      <c r="P28" s="632"/>
      <c r="Q28" s="632"/>
      <c r="R28" s="588"/>
      <c r="S28" s="588"/>
    </row>
    <row r="29" spans="1:19" x14ac:dyDescent="0.2">
      <c r="A29" s="470"/>
      <c r="C29" s="2401" t="s">
        <v>661</v>
      </c>
      <c r="D29" s="2466"/>
      <c r="E29" s="631"/>
      <c r="F29" s="593"/>
      <c r="H29" s="594"/>
      <c r="I29" s="12"/>
      <c r="J29" s="12"/>
      <c r="R29" s="588"/>
    </row>
    <row r="30" spans="1:19" x14ac:dyDescent="0.2">
      <c r="B30" s="596"/>
      <c r="C30" s="2401" t="s">
        <v>662</v>
      </c>
      <c r="D30" s="2466"/>
      <c r="E30" s="631"/>
      <c r="F30" s="593"/>
      <c r="H30" s="594"/>
      <c r="R30" s="588"/>
    </row>
    <row r="31" spans="1:19" x14ac:dyDescent="0.2">
      <c r="B31" s="597"/>
      <c r="C31" s="2399"/>
      <c r="D31" s="2466"/>
      <c r="E31" s="631"/>
      <c r="F31" s="633"/>
      <c r="R31" s="588"/>
    </row>
    <row r="32" spans="1:19" x14ac:dyDescent="0.2">
      <c r="B32" s="597"/>
      <c r="E32" s="595"/>
    </row>
    <row r="33" spans="2:17" x14ac:dyDescent="0.2">
      <c r="B33" s="597"/>
      <c r="E33" s="599"/>
      <c r="K33" s="597"/>
      <c r="M33" s="597"/>
    </row>
    <row r="34" spans="2:17" x14ac:dyDescent="0.2">
      <c r="B34" s="587"/>
      <c r="K34" s="597"/>
      <c r="M34" s="597"/>
    </row>
    <row r="35" spans="2:17" x14ac:dyDescent="0.2">
      <c r="B35" s="600"/>
      <c r="K35" s="600"/>
    </row>
    <row r="36" spans="2:17" x14ac:dyDescent="0.2">
      <c r="O36" s="594"/>
      <c r="P36" s="594"/>
      <c r="Q36" s="594"/>
    </row>
    <row r="37" spans="2:17" x14ac:dyDescent="0.2">
      <c r="O37" s="601"/>
      <c r="P37" s="601"/>
      <c r="Q37" s="601"/>
    </row>
  </sheetData>
  <mergeCells count="37">
    <mergeCell ref="K4:S4"/>
    <mergeCell ref="R5:S5"/>
    <mergeCell ref="B6:B10"/>
    <mergeCell ref="K6:N6"/>
    <mergeCell ref="A7:A8"/>
    <mergeCell ref="C7:D7"/>
    <mergeCell ref="K7:L10"/>
    <mergeCell ref="M7:N7"/>
    <mergeCell ref="M8:N8"/>
    <mergeCell ref="A9:A12"/>
    <mergeCell ref="B11:D11"/>
    <mergeCell ref="L12:M12"/>
    <mergeCell ref="B12:D12"/>
    <mergeCell ref="K11:N11"/>
    <mergeCell ref="P6:Q6"/>
    <mergeCell ref="P10:Q10"/>
    <mergeCell ref="B13:D13"/>
    <mergeCell ref="M14:N14"/>
    <mergeCell ref="M15:N15"/>
    <mergeCell ref="B15:D15"/>
    <mergeCell ref="M16:N16"/>
    <mergeCell ref="M13:N13"/>
    <mergeCell ref="M17:N17"/>
    <mergeCell ref="B17:B18"/>
    <mergeCell ref="M18:N18"/>
    <mergeCell ref="C31:D31"/>
    <mergeCell ref="K20:N20"/>
    <mergeCell ref="K21:N21"/>
    <mergeCell ref="K22:N22"/>
    <mergeCell ref="K23:N23"/>
    <mergeCell ref="L24:M24"/>
    <mergeCell ref="L25:M25"/>
    <mergeCell ref="C26:D26"/>
    <mergeCell ref="C27:D27"/>
    <mergeCell ref="C28:D28"/>
    <mergeCell ref="C29:D29"/>
    <mergeCell ref="C30:D30"/>
  </mergeCells>
  <phoneticPr fontId="3"/>
  <printOptions horizontalCentered="1"/>
  <pageMargins left="0.51181102362204722" right="0.31496062992125984" top="0.15748031496062992" bottom="0.15748031496062992" header="0.31496062992125984" footer="0.31496062992125984"/>
  <pageSetup paperSize="9" scale="69" orientation="landscape" verticalDpi="1200"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3" tint="0.79998168889431442"/>
    <pageSetUpPr fitToPage="1"/>
  </sheetPr>
  <dimension ref="A1:U40"/>
  <sheetViews>
    <sheetView showZeros="0" tabSelected="1" view="pageBreakPreview" zoomScale="64" zoomScaleNormal="75" zoomScaleSheetLayoutView="64" workbookViewId="0">
      <selection activeCell="I17" sqref="I17"/>
    </sheetView>
  </sheetViews>
  <sheetFormatPr defaultColWidth="8.90625" defaultRowHeight="13" x14ac:dyDescent="0.2"/>
  <cols>
    <col min="1" max="2" width="8.90625" style="8" customWidth="1"/>
    <col min="3" max="3" width="11.08984375" style="8" bestFit="1" customWidth="1"/>
    <col min="4" max="4" width="13.90625" style="8" customWidth="1"/>
    <col min="5" max="5" width="5.6328125" style="8" customWidth="1"/>
    <col min="6" max="6" width="9.08984375" style="8" customWidth="1"/>
    <col min="7" max="11" width="8.90625" style="8" customWidth="1"/>
    <col min="12" max="12" width="13.6328125" style="8" customWidth="1"/>
    <col min="13" max="13" width="3.6328125" style="8" customWidth="1"/>
    <col min="14" max="14" width="10" style="8" customWidth="1"/>
    <col min="15" max="15" width="5.90625" style="8" customWidth="1"/>
    <col min="16" max="16" width="4" style="8" customWidth="1"/>
    <col min="17" max="17" width="4.453125" style="8" customWidth="1"/>
    <col min="18" max="18" width="4.08984375" style="8" customWidth="1"/>
    <col min="19" max="19" width="4.90625" style="8" customWidth="1"/>
    <col min="20" max="20" width="8.90625" style="8"/>
    <col min="21" max="21" width="3" style="8" customWidth="1"/>
    <col min="22" max="22" width="2.90625" style="8" customWidth="1"/>
    <col min="23" max="16384" width="8.90625" style="8"/>
  </cols>
  <sheetData>
    <row r="1" spans="1:20" ht="11.25" customHeight="1" x14ac:dyDescent="0.2"/>
    <row r="2" spans="1:20" ht="41.25" customHeight="1" x14ac:dyDescent="0.2">
      <c r="A2" s="151" t="s">
        <v>621</v>
      </c>
      <c r="N2" s="44" t="s">
        <v>250</v>
      </c>
      <c r="O2" s="45"/>
      <c r="P2" s="1828" t="s">
        <v>734</v>
      </c>
      <c r="Q2" s="1829"/>
      <c r="R2" s="1829"/>
      <c r="S2" s="1829"/>
      <c r="T2" s="1830"/>
    </row>
    <row r="3" spans="1:20" x14ac:dyDescent="0.2">
      <c r="N3" s="152" t="s">
        <v>241</v>
      </c>
      <c r="O3" s="44" t="s">
        <v>251</v>
      </c>
      <c r="P3" s="46"/>
      <c r="Q3" s="46"/>
      <c r="R3" s="46"/>
      <c r="S3" s="45"/>
      <c r="T3" s="152" t="s">
        <v>242</v>
      </c>
    </row>
    <row r="4" spans="1:20" x14ac:dyDescent="0.2">
      <c r="N4" s="48"/>
      <c r="O4" s="49"/>
      <c r="P4" s="50"/>
      <c r="Q4" s="50"/>
      <c r="R4" s="50"/>
      <c r="S4" s="51"/>
      <c r="T4" s="48"/>
    </row>
    <row r="5" spans="1:20" x14ac:dyDescent="0.2">
      <c r="N5" s="52"/>
      <c r="O5" s="53"/>
      <c r="P5" s="54"/>
      <c r="Q5" s="54"/>
      <c r="R5" s="54"/>
      <c r="S5" s="55"/>
      <c r="T5" s="52"/>
    </row>
    <row r="6" spans="1:20" x14ac:dyDescent="0.2">
      <c r="N6" s="56"/>
      <c r="O6" s="57"/>
      <c r="P6" s="58"/>
      <c r="Q6" s="58"/>
      <c r="R6" s="58"/>
      <c r="S6" s="59"/>
      <c r="T6" s="56"/>
    </row>
    <row r="7" spans="1:20" x14ac:dyDescent="0.2">
      <c r="N7" s="8" t="s">
        <v>243</v>
      </c>
    </row>
    <row r="9" spans="1:20" ht="14" x14ac:dyDescent="0.2">
      <c r="N9" s="1622"/>
      <c r="O9" s="1831" t="str">
        <f>IF(N9="","年",IF(N9="元",2019,N9+2018))</f>
        <v>年</v>
      </c>
      <c r="P9" s="1831"/>
      <c r="Q9" s="1605"/>
      <c r="R9" s="1602" t="str">
        <f>I12</f>
        <v>月</v>
      </c>
      <c r="S9" s="1605"/>
      <c r="T9" s="8" t="s">
        <v>735</v>
      </c>
    </row>
    <row r="11" spans="1:20" ht="45" customHeight="1" x14ac:dyDescent="0.2"/>
    <row r="12" spans="1:20" ht="28" x14ac:dyDescent="0.4">
      <c r="C12" s="1834"/>
      <c r="D12" s="1834"/>
      <c r="E12" s="1834"/>
      <c r="F12" s="1833" t="str">
        <f>IF(C12="","年",IF(C12="元",2019,C12+2018))</f>
        <v>年</v>
      </c>
      <c r="G12" s="1833"/>
      <c r="H12" s="1603"/>
      <c r="I12" s="7" t="s">
        <v>244</v>
      </c>
      <c r="J12" s="7" t="s">
        <v>737</v>
      </c>
      <c r="K12" s="7"/>
      <c r="L12" s="7"/>
    </row>
    <row r="18" spans="2:20" ht="16.5" x14ac:dyDescent="0.25">
      <c r="B18" s="61"/>
      <c r="C18" s="61"/>
      <c r="D18" s="61"/>
      <c r="E18" s="61"/>
      <c r="F18" s="61"/>
      <c r="G18" s="61"/>
      <c r="H18" s="61"/>
      <c r="I18" s="61"/>
      <c r="J18" s="61"/>
      <c r="K18" s="61"/>
      <c r="L18" s="61"/>
      <c r="M18" s="61"/>
      <c r="N18" s="61"/>
      <c r="O18" s="61"/>
      <c r="P18" s="61"/>
      <c r="Q18" s="61"/>
      <c r="R18" s="61"/>
      <c r="S18" s="61"/>
      <c r="T18" s="61"/>
    </row>
    <row r="19" spans="2:20" ht="16.5" x14ac:dyDescent="0.25">
      <c r="B19" s="1838" t="s">
        <v>246</v>
      </c>
      <c r="C19" s="1838"/>
      <c r="D19" s="62" t="s">
        <v>247</v>
      </c>
      <c r="E19" s="61"/>
      <c r="F19" s="61"/>
      <c r="G19" s="61"/>
      <c r="H19" s="61"/>
      <c r="I19" s="61"/>
      <c r="J19" s="61"/>
      <c r="K19" s="61"/>
      <c r="L19" s="61"/>
      <c r="M19" s="61"/>
      <c r="N19" s="61"/>
      <c r="O19" s="61"/>
      <c r="P19" s="61"/>
      <c r="Q19" s="61"/>
      <c r="R19" s="61"/>
      <c r="S19" s="61"/>
      <c r="T19" s="61"/>
    </row>
    <row r="20" spans="2:20" ht="16.5" x14ac:dyDescent="0.25">
      <c r="B20" s="61"/>
      <c r="C20" s="61"/>
      <c r="D20" s="61"/>
      <c r="E20" s="61"/>
      <c r="F20" s="61"/>
      <c r="G20" s="61"/>
      <c r="H20" s="61"/>
      <c r="I20" s="61"/>
      <c r="J20" s="61"/>
      <c r="K20" s="61"/>
      <c r="L20" s="61"/>
      <c r="M20" s="61"/>
      <c r="N20" s="61"/>
      <c r="O20" s="61"/>
      <c r="P20" s="61"/>
      <c r="Q20" s="61"/>
      <c r="R20" s="61"/>
      <c r="S20" s="61"/>
      <c r="T20" s="61"/>
    </row>
    <row r="21" spans="2:20" ht="16.5" x14ac:dyDescent="0.25">
      <c r="B21" s="61"/>
      <c r="C21" s="61"/>
      <c r="D21" s="61"/>
      <c r="E21" s="61"/>
      <c r="F21" s="61"/>
      <c r="G21" s="61"/>
      <c r="H21" s="61"/>
      <c r="I21" s="61"/>
      <c r="J21" s="61"/>
      <c r="K21" s="61"/>
      <c r="L21" s="61"/>
      <c r="M21" s="61"/>
      <c r="N21" s="61"/>
      <c r="O21" s="61"/>
      <c r="P21" s="61"/>
      <c r="Q21" s="61"/>
      <c r="R21" s="61"/>
      <c r="S21" s="61"/>
      <c r="T21" s="61"/>
    </row>
    <row r="22" spans="2:20" ht="16.5" x14ac:dyDescent="0.25">
      <c r="B22" s="61"/>
      <c r="C22" s="61"/>
      <c r="D22" s="61"/>
      <c r="E22" s="61"/>
      <c r="F22" s="61"/>
      <c r="G22" s="61"/>
      <c r="H22" s="61"/>
      <c r="I22" s="61"/>
      <c r="J22" s="61"/>
      <c r="K22" s="61"/>
      <c r="L22" s="61"/>
      <c r="M22" s="61"/>
      <c r="N22" s="61"/>
      <c r="O22" s="61"/>
      <c r="P22" s="61"/>
      <c r="Q22" s="61"/>
      <c r="R22" s="61"/>
      <c r="S22" s="61"/>
      <c r="T22" s="61"/>
    </row>
    <row r="23" spans="2:20" ht="16.5" x14ac:dyDescent="0.25">
      <c r="B23" s="61"/>
      <c r="C23" s="61"/>
      <c r="D23" s="61"/>
      <c r="E23" s="61"/>
      <c r="F23" s="61"/>
      <c r="G23" s="61"/>
      <c r="H23" s="61"/>
      <c r="I23" s="61"/>
      <c r="J23" s="61"/>
      <c r="K23" s="61"/>
      <c r="L23" s="61"/>
      <c r="M23" s="61"/>
      <c r="N23" s="61"/>
      <c r="O23" s="61"/>
      <c r="P23" s="61"/>
      <c r="Q23" s="61"/>
      <c r="R23" s="61"/>
      <c r="S23" s="61"/>
      <c r="T23" s="61"/>
    </row>
    <row r="24" spans="2:20" ht="16.5" x14ac:dyDescent="0.25">
      <c r="B24" s="61"/>
      <c r="C24" s="61"/>
      <c r="D24" s="61"/>
      <c r="E24" s="61"/>
      <c r="F24" s="61"/>
      <c r="G24" s="61"/>
      <c r="H24" s="61"/>
      <c r="I24" s="61"/>
      <c r="J24" s="61"/>
      <c r="K24" s="61"/>
      <c r="L24" s="61"/>
      <c r="M24" s="61"/>
      <c r="N24" s="1600"/>
      <c r="O24" s="1600"/>
      <c r="P24" s="1600"/>
      <c r="Q24" s="1600"/>
      <c r="R24" s="1600"/>
      <c r="S24" s="61"/>
      <c r="T24" s="61"/>
    </row>
    <row r="25" spans="2:20" ht="16.5" x14ac:dyDescent="0.25">
      <c r="B25" s="61"/>
      <c r="C25" s="61"/>
      <c r="D25" s="61"/>
      <c r="E25" s="61"/>
      <c r="F25" s="61"/>
      <c r="G25" s="61"/>
      <c r="H25" s="61"/>
      <c r="I25" s="61"/>
      <c r="J25" s="61"/>
      <c r="K25" s="61"/>
      <c r="L25" s="61"/>
      <c r="M25" s="61"/>
      <c r="N25" s="61"/>
      <c r="O25" s="61"/>
      <c r="P25" s="61"/>
      <c r="Q25" s="61"/>
      <c r="R25" s="61"/>
      <c r="S25" s="61"/>
      <c r="T25" s="61"/>
    </row>
    <row r="26" spans="2:20" ht="16.5" x14ac:dyDescent="0.25">
      <c r="B26" s="61"/>
      <c r="C26" s="61"/>
      <c r="D26" s="61"/>
      <c r="E26" s="61"/>
      <c r="F26" s="61"/>
      <c r="G26" s="61"/>
      <c r="H26" s="61"/>
      <c r="I26" s="61"/>
      <c r="J26" s="61"/>
      <c r="K26" s="61"/>
      <c r="L26" s="61"/>
      <c r="M26" s="61" t="s">
        <v>667</v>
      </c>
      <c r="N26" s="61"/>
      <c r="O26" s="61"/>
      <c r="P26" s="61"/>
      <c r="Q26" s="61"/>
      <c r="R26" s="61"/>
      <c r="S26" s="61"/>
      <c r="T26" s="61"/>
    </row>
    <row r="27" spans="2:20" ht="16.5" x14ac:dyDescent="0.25">
      <c r="B27" s="61"/>
      <c r="C27" s="61"/>
      <c r="D27" s="61"/>
      <c r="E27" s="61"/>
      <c r="F27" s="61"/>
      <c r="G27" s="61"/>
      <c r="H27" s="61"/>
      <c r="I27" s="61"/>
      <c r="J27" s="61"/>
      <c r="K27" s="61"/>
      <c r="L27" s="61"/>
      <c r="M27" s="61"/>
      <c r="N27" s="61"/>
      <c r="O27" s="61"/>
      <c r="P27" s="61"/>
      <c r="Q27" s="61"/>
      <c r="R27" s="61"/>
      <c r="S27" s="61"/>
      <c r="T27" s="61"/>
    </row>
    <row r="28" spans="2:20" ht="16.5" x14ac:dyDescent="0.25">
      <c r="B28" s="61"/>
      <c r="C28" s="61"/>
      <c r="D28" s="61"/>
      <c r="E28" s="61"/>
      <c r="F28" s="61"/>
      <c r="G28" s="61"/>
      <c r="H28" s="61"/>
      <c r="I28" s="61"/>
      <c r="J28" s="61"/>
      <c r="K28" s="61"/>
      <c r="L28" s="1634"/>
      <c r="M28" s="1842"/>
      <c r="N28" s="1842"/>
      <c r="O28" s="1842"/>
      <c r="P28" s="1842"/>
      <c r="Q28" s="1842"/>
      <c r="R28" s="1842"/>
      <c r="S28" s="61"/>
      <c r="T28" s="61"/>
    </row>
    <row r="29" spans="2:20" ht="16.5" x14ac:dyDescent="0.25">
      <c r="B29" s="61"/>
      <c r="C29" s="61"/>
      <c r="D29" s="61"/>
      <c r="E29" s="61"/>
      <c r="F29" s="61"/>
      <c r="G29" s="61"/>
      <c r="H29" s="61"/>
      <c r="I29" s="61"/>
      <c r="J29" s="61"/>
      <c r="K29" s="61"/>
      <c r="L29" s="1633" t="s">
        <v>668</v>
      </c>
      <c r="M29" s="1843"/>
      <c r="N29" s="1843"/>
      <c r="O29" s="1843"/>
      <c r="P29" s="1843"/>
      <c r="Q29" s="1843"/>
      <c r="R29" s="1843"/>
      <c r="S29" s="61"/>
      <c r="T29" s="61"/>
    </row>
    <row r="30" spans="2:20" ht="16.5" x14ac:dyDescent="0.25">
      <c r="B30" s="61"/>
      <c r="C30" s="61"/>
      <c r="D30" s="61"/>
      <c r="E30" s="61"/>
      <c r="F30" s="61"/>
      <c r="G30" s="61"/>
      <c r="H30" s="61"/>
      <c r="I30" s="61"/>
      <c r="J30" s="61"/>
      <c r="K30" s="61"/>
      <c r="L30" s="1634" t="s">
        <v>288</v>
      </c>
      <c r="M30" s="1839"/>
      <c r="N30" s="1840"/>
      <c r="O30" s="1840"/>
      <c r="P30" s="1840"/>
      <c r="Q30" s="1840"/>
      <c r="R30" s="1840"/>
      <c r="S30" s="61"/>
      <c r="T30" s="61"/>
    </row>
    <row r="31" spans="2:20" ht="16.5" x14ac:dyDescent="0.25">
      <c r="B31" s="61"/>
      <c r="C31" s="61"/>
      <c r="D31" s="61"/>
      <c r="E31" s="61"/>
      <c r="F31" s="61"/>
      <c r="G31" s="61"/>
      <c r="H31" s="61"/>
      <c r="I31" s="61"/>
      <c r="J31" s="61"/>
      <c r="K31" s="61"/>
      <c r="L31" s="1633" t="s">
        <v>289</v>
      </c>
      <c r="M31" s="1841"/>
      <c r="N31" s="1841"/>
      <c r="O31" s="1841"/>
      <c r="P31" s="1841"/>
      <c r="Q31" s="1841"/>
      <c r="R31" s="1841"/>
      <c r="S31" s="61"/>
      <c r="T31" s="62"/>
    </row>
    <row r="32" spans="2:20" ht="16.5" x14ac:dyDescent="0.25">
      <c r="B32" s="61"/>
      <c r="C32" s="61"/>
      <c r="D32" s="61"/>
      <c r="E32" s="61"/>
      <c r="F32" s="61"/>
      <c r="G32" s="61"/>
      <c r="H32" s="61"/>
      <c r="I32" s="61"/>
      <c r="J32" s="61"/>
      <c r="K32" s="61"/>
      <c r="L32" s="61"/>
      <c r="M32" s="2468"/>
      <c r="N32" s="2468"/>
      <c r="O32" s="2468"/>
      <c r="P32" s="2468"/>
      <c r="Q32" s="2468"/>
      <c r="R32" s="2468"/>
      <c r="S32" s="61"/>
      <c r="T32" s="61"/>
    </row>
    <row r="33" spans="2:21" ht="16.5" x14ac:dyDescent="0.25">
      <c r="B33" s="61"/>
      <c r="C33" s="61"/>
      <c r="D33" s="61"/>
      <c r="E33" s="61"/>
      <c r="F33" s="61"/>
      <c r="G33" s="61"/>
      <c r="H33" s="61"/>
      <c r="I33" s="61"/>
      <c r="J33" s="61"/>
      <c r="K33" s="61"/>
      <c r="L33" s="1635" t="s">
        <v>618</v>
      </c>
      <c r="M33" s="1843"/>
      <c r="N33" s="1843"/>
      <c r="O33" s="1843"/>
      <c r="P33" s="1843"/>
      <c r="Q33" s="1843"/>
      <c r="R33" s="1843"/>
      <c r="S33" s="61"/>
      <c r="T33" s="61"/>
    </row>
    <row r="34" spans="2:21" ht="16.5" x14ac:dyDescent="0.25">
      <c r="B34" s="61"/>
      <c r="C34" s="61"/>
      <c r="D34" s="61"/>
      <c r="E34" s="61"/>
      <c r="F34" s="61"/>
      <c r="G34" s="61"/>
      <c r="H34" s="61"/>
      <c r="I34" s="61"/>
      <c r="J34" s="61"/>
      <c r="K34" s="61"/>
      <c r="L34" s="61"/>
      <c r="M34" s="2468"/>
      <c r="N34" s="2468"/>
      <c r="O34" s="2468"/>
      <c r="P34" s="2468"/>
      <c r="Q34" s="2468"/>
      <c r="R34" s="2468"/>
      <c r="S34" s="61"/>
      <c r="T34" s="61"/>
    </row>
    <row r="35" spans="2:21" ht="16.5" x14ac:dyDescent="0.25">
      <c r="B35" s="61"/>
      <c r="C35" s="61"/>
      <c r="D35" s="61"/>
      <c r="E35" s="61"/>
      <c r="F35" s="61"/>
      <c r="G35" s="61"/>
      <c r="H35" s="61"/>
      <c r="I35" s="61"/>
      <c r="J35" s="61"/>
      <c r="K35" s="61"/>
      <c r="L35" s="1635" t="s">
        <v>619</v>
      </c>
      <c r="M35" s="1843"/>
      <c r="N35" s="1843"/>
      <c r="O35" s="1843"/>
      <c r="P35" s="1843"/>
      <c r="Q35" s="1843"/>
      <c r="R35" s="1843"/>
      <c r="S35" s="61"/>
      <c r="T35" s="61"/>
    </row>
    <row r="36" spans="2:21" ht="16.5" x14ac:dyDescent="0.25">
      <c r="B36" s="61"/>
      <c r="C36" s="61"/>
      <c r="D36" s="61"/>
      <c r="E36" s="61"/>
      <c r="F36" s="61"/>
      <c r="G36" s="61"/>
      <c r="H36" s="61"/>
      <c r="I36" s="61"/>
      <c r="J36" s="61"/>
      <c r="K36" s="61"/>
      <c r="L36" s="61"/>
      <c r="M36" s="61"/>
      <c r="N36" s="61"/>
      <c r="O36" s="61"/>
      <c r="P36" s="61"/>
      <c r="Q36" s="61"/>
      <c r="R36" s="61"/>
      <c r="S36" s="61"/>
      <c r="T36" s="61"/>
    </row>
    <row r="37" spans="2:21" ht="16.5" x14ac:dyDescent="0.25">
      <c r="B37" s="61"/>
      <c r="C37" s="1631">
        <f>C12</f>
        <v>0</v>
      </c>
      <c r="D37" s="2249" t="str">
        <f>F12</f>
        <v>年</v>
      </c>
      <c r="E37" s="2249"/>
      <c r="F37" s="1600">
        <f>H12</f>
        <v>0</v>
      </c>
      <c r="G37" s="61" t="s">
        <v>639</v>
      </c>
      <c r="H37" s="61"/>
      <c r="I37" s="61"/>
      <c r="J37" s="61"/>
      <c r="K37" s="61"/>
      <c r="L37" s="61"/>
      <c r="M37" s="61"/>
      <c r="N37" s="61"/>
      <c r="O37" s="61"/>
      <c r="P37" s="61"/>
      <c r="Q37" s="61"/>
      <c r="R37" s="61"/>
      <c r="S37" s="61"/>
      <c r="T37" s="61"/>
    </row>
    <row r="38" spans="2:21" ht="16.5" x14ac:dyDescent="0.25">
      <c r="B38" s="61"/>
      <c r="C38" s="61"/>
      <c r="D38" s="61"/>
      <c r="E38" s="61"/>
      <c r="F38" s="61"/>
      <c r="G38" s="61"/>
      <c r="H38" s="61"/>
      <c r="I38" s="61"/>
      <c r="J38" s="61"/>
      <c r="K38" s="61"/>
      <c r="L38" s="61"/>
      <c r="M38" s="61"/>
      <c r="N38" s="61"/>
      <c r="O38" s="61"/>
      <c r="P38" s="61"/>
      <c r="Q38" s="61"/>
      <c r="R38" s="61"/>
      <c r="S38" s="61"/>
      <c r="T38" s="61"/>
    </row>
    <row r="39" spans="2:21" ht="16.5" x14ac:dyDescent="0.25">
      <c r="B39" s="61"/>
      <c r="C39" s="61"/>
      <c r="D39" s="61"/>
      <c r="E39" s="61"/>
      <c r="F39" s="61"/>
      <c r="G39" s="61"/>
      <c r="H39" s="61"/>
      <c r="I39" s="61"/>
      <c r="J39" s="61"/>
      <c r="K39" s="61"/>
      <c r="L39" s="61"/>
      <c r="M39" s="61"/>
      <c r="N39" s="61"/>
      <c r="O39" s="61"/>
      <c r="P39" s="61"/>
      <c r="Q39" s="61"/>
      <c r="R39" s="61"/>
      <c r="S39" s="61"/>
      <c r="T39" s="61"/>
    </row>
    <row r="40" spans="2:21" ht="23.5" x14ac:dyDescent="0.35">
      <c r="U40" s="325"/>
    </row>
  </sheetData>
  <mergeCells count="10">
    <mergeCell ref="C12:E12"/>
    <mergeCell ref="F12:G12"/>
    <mergeCell ref="O9:P9"/>
    <mergeCell ref="D37:E37"/>
    <mergeCell ref="P2:T2"/>
    <mergeCell ref="B19:C19"/>
    <mergeCell ref="M28:R29"/>
    <mergeCell ref="M30:R31"/>
    <mergeCell ref="M32:R33"/>
    <mergeCell ref="M34:R35"/>
  </mergeCells>
  <phoneticPr fontId="3"/>
  <printOptions horizontalCentered="1"/>
  <pageMargins left="0.51181102362204722" right="0.31496062992125984" top="0.15748031496062992" bottom="0.15748031496062992" header="0.31496062992125984" footer="0.31496062992125984"/>
  <pageSetup paperSize="9" scale="84" orientation="landscape" verticalDpi="12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3" tint="0.79998168889431442"/>
    <pageSetUpPr fitToPage="1"/>
  </sheetPr>
  <dimension ref="A1:AJ36"/>
  <sheetViews>
    <sheetView showZeros="0" tabSelected="1" view="pageBreakPreview" zoomScale="68" zoomScaleNormal="70" zoomScaleSheetLayoutView="68" workbookViewId="0">
      <selection activeCell="I17" sqref="I17"/>
    </sheetView>
  </sheetViews>
  <sheetFormatPr defaultColWidth="8.90625" defaultRowHeight="13" x14ac:dyDescent="0.2"/>
  <cols>
    <col min="1" max="1" width="18" style="841" customWidth="1"/>
    <col min="2" max="2" width="7.90625" style="841" customWidth="1"/>
    <col min="3" max="3" width="19.08984375" style="841" customWidth="1"/>
    <col min="4" max="4" width="16.08984375" style="841" customWidth="1"/>
    <col min="5" max="5" width="16.08984375" style="841" bestFit="1" customWidth="1"/>
    <col min="6" max="6" width="16" style="841" bestFit="1" customWidth="1"/>
    <col min="7" max="7" width="13.90625" style="841" bestFit="1" customWidth="1"/>
    <col min="8" max="8" width="11.6328125" style="841" bestFit="1" customWidth="1"/>
    <col min="9" max="9" width="16.08984375" style="841" bestFit="1" customWidth="1"/>
    <col min="10" max="10" width="9.453125" style="841" bestFit="1" customWidth="1"/>
    <col min="11" max="11" width="10.08984375" style="841" bestFit="1" customWidth="1"/>
    <col min="12" max="12" width="9.453125" style="841" bestFit="1" customWidth="1"/>
    <col min="13" max="13" width="7.08984375" style="841" customWidth="1"/>
    <col min="14" max="14" width="11.36328125" style="841" bestFit="1" customWidth="1"/>
    <col min="15" max="16" width="7.08984375" style="841" customWidth="1"/>
    <col min="17" max="17" width="11.36328125" style="841" bestFit="1" customWidth="1"/>
    <col min="18" max="19" width="7.08984375" style="841" customWidth="1"/>
    <col min="20" max="20" width="11.36328125" style="841" bestFit="1" customWidth="1"/>
    <col min="21" max="22" width="7.08984375" style="841" customWidth="1"/>
    <col min="23" max="23" width="11.36328125" style="841" bestFit="1" customWidth="1"/>
    <col min="24" max="25" width="7.08984375" style="841" customWidth="1"/>
    <col min="26" max="26" width="11.36328125" style="841" bestFit="1" customWidth="1"/>
    <col min="27" max="35" width="8" style="841" customWidth="1"/>
    <col min="36" max="36" width="11.36328125" style="841" bestFit="1" customWidth="1"/>
    <col min="37" max="38" width="8" style="841" customWidth="1"/>
    <col min="39" max="39" width="1.6328125" style="841" customWidth="1"/>
    <col min="40" max="16384" width="8.90625" style="841"/>
  </cols>
  <sheetData>
    <row r="1" spans="1:35" ht="20.149999999999999" customHeight="1" x14ac:dyDescent="0.2">
      <c r="A1" s="840" t="s">
        <v>646</v>
      </c>
      <c r="K1" s="1606" t="s">
        <v>666</v>
      </c>
      <c r="L1" s="1616">
        <f>様式第3号表紙!M28</f>
        <v>0</v>
      </c>
      <c r="M1" s="1617"/>
      <c r="AI1" s="13"/>
    </row>
    <row r="2" spans="1:35" ht="20.149999999999999" customHeight="1" thickBot="1" x14ac:dyDescent="0.25">
      <c r="K2" s="1609">
        <f>様式第3号表紙!$C$12</f>
        <v>0</v>
      </c>
      <c r="L2" s="1610" t="str">
        <f>様式第3号表紙!$F$12</f>
        <v>年</v>
      </c>
      <c r="M2" s="1611">
        <f>様式第3号表紙!$H$12</f>
        <v>0</v>
      </c>
      <c r="AI2" s="844"/>
    </row>
    <row r="3" spans="1:35" ht="20.149999999999999" customHeight="1" thickBot="1" x14ac:dyDescent="0.25">
      <c r="M3" s="335" t="s">
        <v>634</v>
      </c>
    </row>
    <row r="4" spans="1:35" ht="20.149999999999999" customHeight="1" x14ac:dyDescent="0.2">
      <c r="A4" s="2488" t="s">
        <v>622</v>
      </c>
      <c r="B4" s="2473" t="s">
        <v>647</v>
      </c>
      <c r="C4" s="2343"/>
      <c r="D4" s="2340" t="s">
        <v>649</v>
      </c>
      <c r="E4" s="2341"/>
      <c r="F4" s="2341"/>
      <c r="G4" s="2341"/>
      <c r="H4" s="2341"/>
      <c r="I4" s="2341"/>
      <c r="J4" s="2341"/>
      <c r="K4" s="2341"/>
      <c r="L4" s="2341"/>
      <c r="M4" s="2493" t="s">
        <v>173</v>
      </c>
    </row>
    <row r="5" spans="1:35" ht="20.149999999999999" customHeight="1" x14ac:dyDescent="0.2">
      <c r="A5" s="2489"/>
      <c r="B5" s="2474" t="s">
        <v>624</v>
      </c>
      <c r="C5" s="2476" t="s">
        <v>625</v>
      </c>
      <c r="D5" s="2478" t="s">
        <v>648</v>
      </c>
      <c r="E5" s="2480" t="s">
        <v>627</v>
      </c>
      <c r="F5" s="2480" t="s">
        <v>628</v>
      </c>
      <c r="G5" s="2499" t="s">
        <v>629</v>
      </c>
      <c r="H5" s="2499"/>
      <c r="I5" s="2499"/>
      <c r="J5" s="2499"/>
      <c r="K5" s="2500" t="s">
        <v>172</v>
      </c>
      <c r="L5" s="2491" t="s">
        <v>630</v>
      </c>
      <c r="M5" s="2366"/>
    </row>
    <row r="6" spans="1:35" s="845" customFormat="1" ht="20.149999999999999" customHeight="1" thickBot="1" x14ac:dyDescent="0.25">
      <c r="A6" s="2490"/>
      <c r="B6" s="2475"/>
      <c r="C6" s="2477"/>
      <c r="D6" s="2479"/>
      <c r="E6" s="2481"/>
      <c r="F6" s="2481"/>
      <c r="G6" s="326" t="s">
        <v>511</v>
      </c>
      <c r="H6" s="308" t="s">
        <v>513</v>
      </c>
      <c r="I6" s="308" t="s">
        <v>512</v>
      </c>
      <c r="J6" s="309" t="s">
        <v>171</v>
      </c>
      <c r="K6" s="2501"/>
      <c r="L6" s="2492"/>
      <c r="M6" s="2367"/>
    </row>
    <row r="7" spans="1:35" ht="20.149999999999999" customHeight="1" x14ac:dyDescent="0.2">
      <c r="A7" s="2470" t="s">
        <v>623</v>
      </c>
      <c r="B7" s="846"/>
      <c r="C7" s="847"/>
      <c r="D7" s="848"/>
      <c r="E7" s="849"/>
      <c r="F7" s="850"/>
      <c r="G7" s="850"/>
      <c r="H7" s="850"/>
      <c r="I7" s="851"/>
      <c r="J7" s="852">
        <f>SUM(G7:I7)</f>
        <v>0</v>
      </c>
      <c r="K7" s="853">
        <f>SUM(D7,E7,F7,J7)</f>
        <v>0</v>
      </c>
      <c r="L7" s="847"/>
      <c r="M7" s="854"/>
    </row>
    <row r="8" spans="1:35" ht="20.149999999999999" customHeight="1" x14ac:dyDescent="0.2">
      <c r="A8" s="2471"/>
      <c r="B8" s="855"/>
      <c r="C8" s="856"/>
      <c r="D8" s="857"/>
      <c r="E8" s="858"/>
      <c r="F8" s="858"/>
      <c r="G8" s="858"/>
      <c r="H8" s="858"/>
      <c r="I8" s="859"/>
      <c r="J8" s="860">
        <f t="shared" ref="J8:J13" si="0">SUM(G8:I8)</f>
        <v>0</v>
      </c>
      <c r="K8" s="860">
        <f t="shared" ref="K8:K13" si="1">SUM(D8,E8,F8,J8)</f>
        <v>0</v>
      </c>
      <c r="L8" s="856"/>
      <c r="M8" s="861"/>
    </row>
    <row r="9" spans="1:35" ht="20.149999999999999" customHeight="1" x14ac:dyDescent="0.2">
      <c r="A9" s="2471"/>
      <c r="B9" s="862"/>
      <c r="C9" s="856"/>
      <c r="D9" s="857"/>
      <c r="E9" s="863"/>
      <c r="F9" s="858"/>
      <c r="G9" s="858"/>
      <c r="H9" s="858"/>
      <c r="I9" s="859"/>
      <c r="J9" s="860">
        <f t="shared" si="0"/>
        <v>0</v>
      </c>
      <c r="K9" s="860">
        <f t="shared" si="1"/>
        <v>0</v>
      </c>
      <c r="L9" s="856"/>
      <c r="M9" s="861"/>
    </row>
    <row r="10" spans="1:35" ht="20.149999999999999" customHeight="1" x14ac:dyDescent="0.2">
      <c r="A10" s="2471"/>
      <c r="B10" s="855"/>
      <c r="C10" s="856"/>
      <c r="D10" s="857"/>
      <c r="E10" s="858"/>
      <c r="F10" s="858"/>
      <c r="G10" s="858"/>
      <c r="H10" s="858"/>
      <c r="I10" s="859"/>
      <c r="J10" s="860">
        <f t="shared" si="0"/>
        <v>0</v>
      </c>
      <c r="K10" s="860">
        <f t="shared" si="1"/>
        <v>0</v>
      </c>
      <c r="L10" s="856"/>
      <c r="M10" s="861"/>
    </row>
    <row r="11" spans="1:35" ht="20.149999999999999" customHeight="1" x14ac:dyDescent="0.2">
      <c r="A11" s="2471"/>
      <c r="B11" s="855"/>
      <c r="C11" s="856"/>
      <c r="D11" s="857"/>
      <c r="E11" s="858"/>
      <c r="F11" s="858"/>
      <c r="G11" s="858"/>
      <c r="H11" s="858"/>
      <c r="I11" s="859"/>
      <c r="J11" s="860">
        <f t="shared" si="0"/>
        <v>0</v>
      </c>
      <c r="K11" s="860">
        <f t="shared" si="1"/>
        <v>0</v>
      </c>
      <c r="L11" s="856"/>
      <c r="M11" s="861"/>
    </row>
    <row r="12" spans="1:35" ht="20.149999999999999" customHeight="1" x14ac:dyDescent="0.2">
      <c r="A12" s="2471"/>
      <c r="B12" s="855"/>
      <c r="C12" s="856"/>
      <c r="D12" s="857"/>
      <c r="E12" s="858"/>
      <c r="F12" s="858"/>
      <c r="G12" s="858"/>
      <c r="H12" s="858"/>
      <c r="I12" s="859"/>
      <c r="J12" s="860">
        <f t="shared" si="0"/>
        <v>0</v>
      </c>
      <c r="K12" s="860">
        <f t="shared" si="1"/>
        <v>0</v>
      </c>
      <c r="L12" s="856"/>
      <c r="M12" s="861"/>
    </row>
    <row r="13" spans="1:35" ht="20.149999999999999" customHeight="1" thickBot="1" x14ac:dyDescent="0.25">
      <c r="A13" s="2472"/>
      <c r="B13" s="864"/>
      <c r="C13" s="865"/>
      <c r="D13" s="866"/>
      <c r="E13" s="867"/>
      <c r="F13" s="867"/>
      <c r="G13" s="867"/>
      <c r="H13" s="867"/>
      <c r="I13" s="868"/>
      <c r="J13" s="869">
        <f t="shared" si="0"/>
        <v>0</v>
      </c>
      <c r="K13" s="869">
        <f t="shared" si="1"/>
        <v>0</v>
      </c>
      <c r="L13" s="865"/>
      <c r="M13" s="870"/>
    </row>
    <row r="14" spans="1:35" ht="20.149999999999999" customHeight="1" thickBot="1" x14ac:dyDescent="0.25">
      <c r="A14" s="1375" t="s">
        <v>626</v>
      </c>
      <c r="B14" s="872"/>
      <c r="C14" s="873"/>
      <c r="D14" s="874">
        <f t="shared" ref="D14:L14" si="2">SUM(D7:D13)</f>
        <v>0</v>
      </c>
      <c r="E14" s="875">
        <f t="shared" si="2"/>
        <v>0</v>
      </c>
      <c r="F14" s="875">
        <f t="shared" si="2"/>
        <v>0</v>
      </c>
      <c r="G14" s="875">
        <f t="shared" si="2"/>
        <v>0</v>
      </c>
      <c r="H14" s="875">
        <f t="shared" si="2"/>
        <v>0</v>
      </c>
      <c r="I14" s="876">
        <f t="shared" si="2"/>
        <v>0</v>
      </c>
      <c r="J14" s="877">
        <f t="shared" si="2"/>
        <v>0</v>
      </c>
      <c r="K14" s="878">
        <f t="shared" si="2"/>
        <v>0</v>
      </c>
      <c r="L14" s="879">
        <f t="shared" si="2"/>
        <v>0</v>
      </c>
      <c r="M14" s="880"/>
    </row>
    <row r="15" spans="1:35" ht="20.149999999999999" customHeight="1" x14ac:dyDescent="0.2"/>
    <row r="16" spans="1:35" ht="20.149999999999999" customHeight="1" x14ac:dyDescent="0.2"/>
    <row r="17" spans="1:36" ht="20.149999999999999" customHeight="1" x14ac:dyDescent="0.2"/>
    <row r="18" spans="1:36" ht="20.149999999999999" customHeight="1" x14ac:dyDescent="0.2">
      <c r="A18" s="840" t="s">
        <v>631</v>
      </c>
    </row>
    <row r="19" spans="1:36" ht="20.149999999999999" customHeight="1" thickBot="1" x14ac:dyDescent="0.25">
      <c r="E19" s="334" t="s">
        <v>634</v>
      </c>
    </row>
    <row r="20" spans="1:36" ht="20.149999999999999" customHeight="1" thickBot="1" x14ac:dyDescent="0.25">
      <c r="A20" s="2494" t="s">
        <v>622</v>
      </c>
      <c r="B20" s="2495"/>
      <c r="C20" s="2495"/>
      <c r="D20" s="473" t="s">
        <v>650</v>
      </c>
      <c r="E20" s="2497" t="s">
        <v>173</v>
      </c>
      <c r="F20" s="332"/>
      <c r="G20" s="2496"/>
      <c r="H20" s="2496"/>
      <c r="I20" s="2496"/>
      <c r="J20" s="2496"/>
      <c r="K20" s="2496"/>
      <c r="L20" s="2496"/>
      <c r="M20" s="2496"/>
      <c r="N20" s="2496"/>
      <c r="O20" s="333"/>
      <c r="P20" s="333"/>
      <c r="Q20" s="333"/>
      <c r="R20" s="333"/>
      <c r="S20" s="333"/>
      <c r="T20" s="333"/>
      <c r="U20" s="333"/>
      <c r="V20" s="333"/>
      <c r="W20" s="333"/>
      <c r="X20" s="333"/>
      <c r="Y20" s="333"/>
      <c r="Z20" s="2332"/>
      <c r="AA20" s="2332"/>
      <c r="AB20" s="2332"/>
      <c r="AC20" s="2332"/>
      <c r="AD20" s="2332"/>
      <c r="AE20" s="2332"/>
      <c r="AF20" s="2332"/>
      <c r="AG20" s="2327"/>
      <c r="AH20" s="2332"/>
      <c r="AI20" s="2332"/>
      <c r="AJ20" s="2332"/>
    </row>
    <row r="21" spans="1:36" ht="20.149999999999999" customHeight="1" thickBot="1" x14ac:dyDescent="0.25">
      <c r="A21" s="2329"/>
      <c r="B21" s="2326"/>
      <c r="C21" s="2326"/>
      <c r="D21" s="328" t="s">
        <v>632</v>
      </c>
      <c r="E21" s="2498"/>
      <c r="F21" s="332"/>
      <c r="G21" s="2496"/>
      <c r="H21" s="2496"/>
      <c r="I21" s="2496"/>
      <c r="J21" s="2496"/>
      <c r="K21" s="2496"/>
      <c r="L21" s="2496"/>
      <c r="M21" s="2496"/>
      <c r="N21" s="2496"/>
      <c r="O21" s="333"/>
      <c r="P21" s="333"/>
      <c r="Q21" s="333"/>
      <c r="R21" s="333"/>
      <c r="S21" s="333"/>
      <c r="T21" s="333"/>
      <c r="U21" s="333"/>
      <c r="V21" s="2325"/>
      <c r="W21" s="2325"/>
      <c r="X21" s="2325"/>
      <c r="Y21" s="2324"/>
      <c r="Z21" s="2325"/>
      <c r="AA21" s="2324"/>
      <c r="AB21" s="2325"/>
      <c r="AC21" s="466"/>
      <c r="AD21" s="466"/>
      <c r="AE21" s="2324"/>
      <c r="AF21" s="2325"/>
      <c r="AG21" s="2327"/>
      <c r="AH21" s="2332"/>
      <c r="AI21" s="2332"/>
      <c r="AJ21" s="2332"/>
    </row>
    <row r="22" spans="1:36" ht="33" customHeight="1" thickBot="1" x14ac:dyDescent="0.25">
      <c r="A22" s="458" t="s">
        <v>633</v>
      </c>
      <c r="B22" s="2482" t="s">
        <v>655</v>
      </c>
      <c r="C22" s="2483"/>
      <c r="D22" s="329"/>
      <c r="E22" s="330"/>
      <c r="F22" s="332"/>
      <c r="G22" s="881"/>
      <c r="H22" s="881"/>
      <c r="I22" s="881"/>
      <c r="J22" s="881"/>
      <c r="K22" s="881"/>
      <c r="L22" s="881"/>
      <c r="M22" s="881"/>
      <c r="N22" s="881"/>
      <c r="O22" s="333"/>
      <c r="P22" s="2325"/>
      <c r="Q22" s="2325"/>
      <c r="R22" s="2325"/>
      <c r="S22" s="2325"/>
      <c r="T22" s="2325"/>
      <c r="U22" s="2325"/>
      <c r="V22" s="2325"/>
      <c r="W22" s="2325"/>
      <c r="X22" s="2325"/>
      <c r="Y22" s="2324"/>
      <c r="Z22" s="2325"/>
      <c r="AA22" s="2324"/>
      <c r="AB22" s="2325"/>
      <c r="AC22" s="466"/>
      <c r="AD22" s="466"/>
      <c r="AE22" s="2324"/>
      <c r="AF22" s="2325"/>
      <c r="AG22" s="2327"/>
      <c r="AH22" s="2332"/>
      <c r="AI22" s="2332"/>
      <c r="AJ22" s="2332"/>
    </row>
    <row r="23" spans="1:36" s="845" customFormat="1" ht="33" customHeight="1" thickBot="1" x14ac:dyDescent="0.25">
      <c r="A23" s="457" t="s">
        <v>711</v>
      </c>
      <c r="B23" s="2482" t="s">
        <v>655</v>
      </c>
      <c r="C23" s="2483"/>
      <c r="D23" s="329"/>
      <c r="E23" s="330"/>
      <c r="F23" s="475"/>
      <c r="G23" s="881"/>
      <c r="H23" s="881"/>
      <c r="I23" s="881"/>
      <c r="J23" s="881"/>
      <c r="K23" s="881"/>
      <c r="L23" s="881"/>
      <c r="M23" s="881"/>
      <c r="N23" s="881"/>
      <c r="O23" s="466"/>
      <c r="P23" s="466"/>
      <c r="Q23" s="466"/>
      <c r="R23" s="466"/>
      <c r="S23" s="466"/>
      <c r="T23" s="466"/>
      <c r="U23" s="466"/>
      <c r="V23" s="466"/>
      <c r="W23" s="466"/>
      <c r="X23" s="466"/>
      <c r="Y23" s="2324"/>
      <c r="Z23" s="2325"/>
      <c r="AA23" s="2325"/>
      <c r="AB23" s="2325"/>
      <c r="AC23" s="466"/>
      <c r="AD23" s="466"/>
      <c r="AE23" s="2325"/>
      <c r="AF23" s="2325"/>
      <c r="AG23" s="2327"/>
      <c r="AH23" s="2332"/>
      <c r="AI23" s="2332"/>
      <c r="AJ23" s="2332"/>
    </row>
    <row r="24" spans="1:36" ht="33" customHeight="1" thickBot="1" x14ac:dyDescent="0.25">
      <c r="A24" s="2485" t="s">
        <v>172</v>
      </c>
      <c r="B24" s="2486"/>
      <c r="C24" s="2487"/>
      <c r="D24" s="882">
        <f>SUM(D22)</f>
        <v>0</v>
      </c>
      <c r="E24" s="331"/>
      <c r="F24" s="531"/>
      <c r="G24" s="881"/>
      <c r="H24" s="881"/>
      <c r="I24" s="881"/>
      <c r="J24" s="881"/>
      <c r="K24" s="881"/>
      <c r="L24" s="881"/>
      <c r="M24" s="881"/>
      <c r="N24" s="881"/>
      <c r="O24" s="531"/>
      <c r="P24" s="531"/>
      <c r="Q24" s="531"/>
      <c r="R24" s="531"/>
      <c r="S24" s="531"/>
      <c r="T24" s="531"/>
      <c r="U24" s="531"/>
      <c r="V24" s="883"/>
      <c r="W24" s="531"/>
      <c r="X24" s="531"/>
      <c r="Y24" s="883"/>
      <c r="Z24" s="883"/>
      <c r="AA24" s="883"/>
      <c r="AB24" s="883"/>
      <c r="AC24" s="883"/>
      <c r="AD24" s="883"/>
      <c r="AE24" s="883"/>
      <c r="AF24" s="883"/>
      <c r="AG24" s="883"/>
      <c r="AH24" s="883"/>
      <c r="AI24" s="883"/>
      <c r="AJ24" s="531"/>
    </row>
    <row r="25" spans="1:36" ht="33" customHeight="1" x14ac:dyDescent="0.2">
      <c r="A25" s="531"/>
      <c r="B25" s="531"/>
      <c r="C25" s="531"/>
      <c r="D25" s="531"/>
      <c r="E25" s="531"/>
      <c r="F25" s="531"/>
      <c r="G25" s="2484"/>
      <c r="H25" s="2484"/>
      <c r="I25" s="2484"/>
      <c r="J25" s="2484"/>
      <c r="K25" s="2484"/>
      <c r="L25" s="2484"/>
      <c r="M25" s="2484"/>
      <c r="N25" s="2484"/>
      <c r="O25" s="531"/>
      <c r="P25" s="531"/>
      <c r="Q25" s="531"/>
      <c r="R25" s="531"/>
      <c r="S25" s="531"/>
      <c r="T25" s="531"/>
      <c r="U25" s="531"/>
      <c r="V25" s="883"/>
      <c r="W25" s="531"/>
      <c r="X25" s="531"/>
      <c r="Y25" s="883"/>
      <c r="Z25" s="531"/>
      <c r="AA25" s="531"/>
      <c r="AB25" s="531"/>
      <c r="AC25" s="531"/>
      <c r="AD25" s="531"/>
      <c r="AE25" s="531"/>
      <c r="AF25" s="531"/>
      <c r="AG25" s="531"/>
      <c r="AH25" s="531"/>
      <c r="AI25" s="883"/>
      <c r="AJ25" s="531"/>
    </row>
    <row r="26" spans="1:36" ht="33" customHeight="1" x14ac:dyDescent="0.2">
      <c r="A26" s="531"/>
      <c r="B26" s="531"/>
      <c r="C26" s="531"/>
      <c r="D26" s="531"/>
      <c r="E26" s="531"/>
      <c r="F26" s="531"/>
      <c r="G26" s="2484"/>
      <c r="H26" s="2484"/>
      <c r="I26" s="2484"/>
      <c r="J26" s="2484"/>
      <c r="K26" s="2484"/>
      <c r="L26" s="2484"/>
      <c r="M26" s="2484"/>
      <c r="N26" s="2484"/>
      <c r="O26" s="531"/>
      <c r="P26" s="531"/>
      <c r="Q26" s="531"/>
      <c r="R26" s="531"/>
      <c r="S26" s="531"/>
      <c r="T26" s="531"/>
      <c r="U26" s="531"/>
      <c r="V26" s="531"/>
      <c r="W26" s="531"/>
      <c r="X26" s="531"/>
      <c r="Y26" s="531"/>
      <c r="Z26" s="883"/>
      <c r="AA26" s="883"/>
      <c r="AB26" s="883"/>
      <c r="AC26" s="883"/>
      <c r="AD26" s="883"/>
      <c r="AE26" s="883"/>
      <c r="AF26" s="883"/>
      <c r="AG26" s="883"/>
      <c r="AH26" s="883"/>
      <c r="AI26" s="883"/>
      <c r="AJ26" s="531"/>
    </row>
    <row r="27" spans="1:36" ht="20.149999999999999" customHeight="1" x14ac:dyDescent="0.2">
      <c r="A27" s="531"/>
      <c r="B27" s="531"/>
      <c r="C27" s="531"/>
      <c r="D27" s="531"/>
      <c r="E27" s="531"/>
    </row>
    <row r="28" spans="1:36" ht="33" customHeight="1" x14ac:dyDescent="0.2">
      <c r="A28" s="531"/>
      <c r="B28" s="531"/>
      <c r="C28" s="531"/>
      <c r="D28" s="531"/>
      <c r="E28" s="531"/>
      <c r="F28" s="531"/>
      <c r="G28" s="531"/>
      <c r="H28" s="531"/>
      <c r="I28" s="531"/>
      <c r="J28" s="531"/>
      <c r="K28" s="531"/>
      <c r="L28" s="531"/>
      <c r="M28" s="531"/>
      <c r="N28" s="531"/>
      <c r="O28" s="531"/>
      <c r="P28" s="531"/>
      <c r="Q28" s="531"/>
      <c r="R28" s="531"/>
      <c r="S28" s="531"/>
      <c r="T28" s="531"/>
      <c r="U28" s="531"/>
      <c r="V28" s="531"/>
      <c r="W28" s="531"/>
      <c r="X28" s="531"/>
      <c r="Y28" s="531"/>
      <c r="Z28" s="531"/>
      <c r="AA28" s="531"/>
      <c r="AB28" s="531"/>
      <c r="AC28" s="531"/>
      <c r="AD28" s="531"/>
      <c r="AE28" s="531"/>
    </row>
    <row r="29" spans="1:36" ht="20.149999999999999" customHeight="1" x14ac:dyDescent="0.2">
      <c r="A29" s="531"/>
      <c r="F29" s="471"/>
      <c r="G29" s="471"/>
      <c r="H29" s="471"/>
      <c r="I29" s="471"/>
      <c r="J29" s="471"/>
      <c r="K29" s="471"/>
      <c r="L29" s="471"/>
      <c r="M29" s="471"/>
      <c r="N29" s="471"/>
      <c r="O29" s="471"/>
      <c r="P29" s="531"/>
      <c r="Q29" s="531"/>
      <c r="R29" s="531"/>
      <c r="S29" s="531"/>
      <c r="T29" s="531"/>
      <c r="U29" s="531"/>
      <c r="V29" s="531"/>
      <c r="W29" s="531"/>
      <c r="X29" s="531"/>
      <c r="Y29" s="531"/>
      <c r="Z29" s="531"/>
      <c r="AA29" s="531"/>
      <c r="AB29" s="531"/>
      <c r="AC29" s="531"/>
      <c r="AD29" s="531"/>
      <c r="AE29" s="531"/>
    </row>
    <row r="30" spans="1:36" ht="20.149999999999999" customHeight="1" x14ac:dyDescent="0.2">
      <c r="A30" s="531"/>
      <c r="F30" s="471"/>
      <c r="G30" s="471"/>
      <c r="H30" s="471"/>
      <c r="I30" s="471"/>
      <c r="J30" s="471"/>
      <c r="K30" s="471"/>
      <c r="L30" s="471"/>
      <c r="M30" s="471"/>
      <c r="N30" s="471"/>
      <c r="O30" s="471"/>
      <c r="P30" s="471"/>
      <c r="Q30" s="471"/>
      <c r="R30" s="471"/>
      <c r="S30" s="471"/>
      <c r="T30" s="471"/>
      <c r="U30" s="471"/>
      <c r="V30" s="471"/>
      <c r="W30" s="471"/>
      <c r="X30" s="471"/>
      <c r="Y30" s="471"/>
      <c r="Z30" s="471"/>
      <c r="AA30" s="2469"/>
      <c r="AB30" s="2469"/>
      <c r="AC30" s="531"/>
      <c r="AD30" s="531"/>
      <c r="AE30" s="531"/>
    </row>
    <row r="31" spans="1:36" ht="20.149999999999999" customHeight="1" x14ac:dyDescent="0.2">
      <c r="A31" s="531"/>
      <c r="F31" s="531"/>
      <c r="G31" s="531"/>
      <c r="H31" s="531"/>
      <c r="I31" s="531"/>
      <c r="J31" s="531"/>
      <c r="K31" s="531"/>
      <c r="L31" s="531"/>
      <c r="M31" s="531"/>
      <c r="N31" s="531"/>
      <c r="O31" s="531"/>
      <c r="P31" s="471"/>
      <c r="Q31" s="471"/>
      <c r="R31" s="471"/>
      <c r="S31" s="471"/>
      <c r="T31" s="471"/>
      <c r="U31" s="471"/>
      <c r="V31" s="471"/>
      <c r="W31" s="471"/>
      <c r="X31" s="471"/>
      <c r="Y31" s="471"/>
      <c r="Z31" s="471"/>
      <c r="AA31" s="2469"/>
      <c r="AB31" s="2469"/>
      <c r="AC31" s="531"/>
      <c r="AD31" s="531"/>
      <c r="AE31" s="531"/>
    </row>
    <row r="32" spans="1:36" ht="20.149999999999999" customHeight="1" x14ac:dyDescent="0.2">
      <c r="F32" s="531"/>
      <c r="G32" s="531"/>
      <c r="H32" s="531"/>
      <c r="I32" s="531"/>
      <c r="J32" s="531"/>
      <c r="K32" s="531"/>
      <c r="L32" s="531"/>
      <c r="M32" s="531"/>
      <c r="N32" s="531"/>
      <c r="O32" s="531"/>
      <c r="P32" s="531"/>
      <c r="Q32" s="531"/>
      <c r="R32" s="531"/>
      <c r="S32" s="531"/>
      <c r="T32" s="531"/>
      <c r="U32" s="531"/>
      <c r="V32" s="531"/>
      <c r="W32" s="531"/>
      <c r="X32" s="531"/>
      <c r="Y32" s="531"/>
      <c r="Z32" s="531"/>
      <c r="AA32" s="531"/>
      <c r="AB32" s="531"/>
      <c r="AC32" s="531"/>
      <c r="AD32" s="531"/>
      <c r="AE32" s="531"/>
    </row>
    <row r="33" spans="6:31" ht="20.149999999999999" customHeight="1" x14ac:dyDescent="0.2">
      <c r="F33" s="531"/>
      <c r="G33" s="531"/>
      <c r="H33" s="531"/>
      <c r="I33" s="531"/>
      <c r="J33" s="531"/>
      <c r="K33" s="531"/>
      <c r="L33" s="531"/>
      <c r="M33" s="531"/>
      <c r="N33" s="531"/>
      <c r="O33" s="531"/>
      <c r="P33" s="531"/>
      <c r="Q33" s="531"/>
      <c r="R33" s="531"/>
      <c r="S33" s="531"/>
      <c r="T33" s="531"/>
      <c r="U33" s="531"/>
      <c r="V33" s="531"/>
      <c r="W33" s="531"/>
      <c r="X33" s="531"/>
      <c r="Y33" s="531"/>
      <c r="Z33" s="531"/>
      <c r="AA33" s="531"/>
      <c r="AB33" s="531"/>
      <c r="AC33" s="531"/>
      <c r="AD33" s="531"/>
      <c r="AE33" s="531"/>
    </row>
    <row r="34" spans="6:31" ht="20.149999999999999" customHeight="1" x14ac:dyDescent="0.2">
      <c r="F34" s="531"/>
      <c r="G34" s="531"/>
      <c r="H34" s="531"/>
      <c r="I34" s="531"/>
      <c r="J34" s="531"/>
      <c r="K34" s="531"/>
      <c r="L34" s="531"/>
      <c r="M34" s="531"/>
      <c r="N34" s="531"/>
      <c r="O34" s="531"/>
      <c r="P34" s="531"/>
      <c r="Q34" s="531"/>
      <c r="R34" s="531"/>
      <c r="S34" s="531"/>
      <c r="T34" s="531"/>
      <c r="U34" s="531"/>
      <c r="V34" s="531"/>
      <c r="W34" s="531"/>
      <c r="X34" s="531"/>
      <c r="Y34" s="531"/>
      <c r="Z34" s="531"/>
      <c r="AA34" s="531"/>
      <c r="AB34" s="531"/>
      <c r="AC34" s="531"/>
      <c r="AD34" s="531"/>
      <c r="AE34" s="531"/>
    </row>
    <row r="35" spans="6:31" ht="20.149999999999999" customHeight="1" x14ac:dyDescent="0.2">
      <c r="P35" s="531"/>
      <c r="Q35" s="531"/>
      <c r="R35" s="531"/>
      <c r="S35" s="531"/>
      <c r="T35" s="531"/>
      <c r="U35" s="531"/>
      <c r="V35" s="531"/>
      <c r="W35" s="531"/>
      <c r="X35" s="531"/>
      <c r="Y35" s="531"/>
      <c r="Z35" s="531"/>
      <c r="AA35" s="531"/>
      <c r="AB35" s="531"/>
      <c r="AC35" s="531"/>
      <c r="AD35" s="531"/>
      <c r="AE35" s="531"/>
    </row>
    <row r="36" spans="6:31" ht="20.149999999999999" customHeight="1" x14ac:dyDescent="0.2"/>
  </sheetData>
  <mergeCells count="36">
    <mergeCell ref="B23:C23"/>
    <mergeCell ref="A24:C24"/>
    <mergeCell ref="A4:A6"/>
    <mergeCell ref="L5:L6"/>
    <mergeCell ref="M4:M6"/>
    <mergeCell ref="D4:L4"/>
    <mergeCell ref="A20:C21"/>
    <mergeCell ref="G20:N21"/>
    <mergeCell ref="E20:E21"/>
    <mergeCell ref="G5:J5"/>
    <mergeCell ref="K5:K6"/>
    <mergeCell ref="AA30:AA31"/>
    <mergeCell ref="AB30:AB31"/>
    <mergeCell ref="A7:A13"/>
    <mergeCell ref="B4:C4"/>
    <mergeCell ref="B5:B6"/>
    <mergeCell ref="C5:C6"/>
    <mergeCell ref="D5:D6"/>
    <mergeCell ref="E5:E6"/>
    <mergeCell ref="F5:F6"/>
    <mergeCell ref="Z21:Z23"/>
    <mergeCell ref="AA21:AA23"/>
    <mergeCell ref="Z20:AF20"/>
    <mergeCell ref="P22:R22"/>
    <mergeCell ref="S22:U22"/>
    <mergeCell ref="B22:C22"/>
    <mergeCell ref="G25:N26"/>
    <mergeCell ref="AG20:AG23"/>
    <mergeCell ref="AH20:AH23"/>
    <mergeCell ref="AI20:AI23"/>
    <mergeCell ref="AJ20:AJ23"/>
    <mergeCell ref="V21:X22"/>
    <mergeCell ref="Y21:Y23"/>
    <mergeCell ref="AB21:AB23"/>
    <mergeCell ref="AE21:AE23"/>
    <mergeCell ref="AF21:AF23"/>
  </mergeCells>
  <phoneticPr fontId="3"/>
  <printOptions horizontalCentered="1"/>
  <pageMargins left="0.51181102362204722" right="0.31496062992125984" top="0.55118110236220474" bottom="0.15748031496062992" header="0.31496062992125984" footer="0.31496062992125984"/>
  <pageSetup paperSize="9" scale="77" orientation="landscape" verticalDpi="12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3" tint="0.79998168889431442"/>
    <pageSetUpPr fitToPage="1"/>
  </sheetPr>
  <dimension ref="B1:X39"/>
  <sheetViews>
    <sheetView showZeros="0" tabSelected="1" view="pageBreakPreview" zoomScale="82" zoomScaleNormal="80" zoomScaleSheetLayoutView="82" workbookViewId="0">
      <selection activeCell="I17" sqref="I17"/>
    </sheetView>
  </sheetViews>
  <sheetFormatPr defaultColWidth="5.90625" defaultRowHeight="14.5" customHeight="1" x14ac:dyDescent="0.2"/>
  <cols>
    <col min="1" max="1" width="3" style="634" customWidth="1"/>
    <col min="2" max="2" width="11" style="634" customWidth="1"/>
    <col min="3" max="7" width="16.90625" style="634" customWidth="1"/>
    <col min="8" max="8" width="11.08984375" style="634" customWidth="1"/>
    <col min="9" max="24" width="6.90625" style="634" customWidth="1"/>
    <col min="25" max="25" width="6.6328125" style="634" customWidth="1"/>
    <col min="26" max="26" width="5.90625" style="634"/>
    <col min="27" max="27" width="6.6328125" style="634" customWidth="1"/>
    <col min="28" max="16384" width="5.90625" style="634"/>
  </cols>
  <sheetData>
    <row r="1" spans="2:17" ht="14.5" customHeight="1" thickBot="1" x14ac:dyDescent="0.25"/>
    <row r="2" spans="2:17" ht="19" x14ac:dyDescent="0.2">
      <c r="B2" s="635" t="s">
        <v>651</v>
      </c>
      <c r="G2" s="884" t="s">
        <v>657</v>
      </c>
      <c r="H2" s="2519">
        <f>様式第3号表紙!M28</f>
        <v>0</v>
      </c>
      <c r="I2" s="2520"/>
      <c r="K2" s="601"/>
      <c r="L2" s="601"/>
      <c r="M2" s="885"/>
      <c r="N2" s="2516"/>
      <c r="O2" s="2516"/>
      <c r="P2" s="2516"/>
      <c r="Q2" s="2516"/>
    </row>
    <row r="3" spans="2:17" ht="13.5" thickBot="1" x14ac:dyDescent="0.25">
      <c r="G3" s="1609">
        <f>様式第3号表紙!$C$12</f>
        <v>0</v>
      </c>
      <c r="H3" s="1610" t="str">
        <f>様式第3号表紙!$F$12</f>
        <v>年</v>
      </c>
      <c r="I3" s="1611">
        <f>様式第3号表紙!$H$12</f>
        <v>0</v>
      </c>
      <c r="K3" s="601"/>
      <c r="L3" s="601"/>
      <c r="M3" s="886"/>
      <c r="N3" s="2517"/>
      <c r="O3" s="2517"/>
      <c r="P3" s="2518"/>
      <c r="Q3" s="2518"/>
    </row>
    <row r="4" spans="2:17" ht="14.5" customHeight="1" thickBot="1" x14ac:dyDescent="0.25">
      <c r="H4" s="731" t="s">
        <v>121</v>
      </c>
    </row>
    <row r="5" spans="2:17" ht="14.5" customHeight="1" x14ac:dyDescent="0.2">
      <c r="B5" s="2521"/>
      <c r="C5" s="2267" t="s">
        <v>635</v>
      </c>
      <c r="D5" s="2268"/>
      <c r="E5" s="2268"/>
      <c r="F5" s="2268"/>
      <c r="G5" s="2268"/>
      <c r="H5" s="2313" t="s">
        <v>636</v>
      </c>
      <c r="I5" s="2315"/>
    </row>
    <row r="6" spans="2:17" ht="14.5" customHeight="1" thickBot="1" x14ac:dyDescent="0.25">
      <c r="B6" s="2522"/>
      <c r="C6" s="887"/>
      <c r="D6" s="888"/>
      <c r="E6" s="888"/>
      <c r="F6" s="888"/>
      <c r="G6" s="889"/>
      <c r="H6" s="2523"/>
      <c r="I6" s="2524"/>
    </row>
    <row r="7" spans="2:17" ht="18" customHeight="1" x14ac:dyDescent="0.2">
      <c r="B7" s="667">
        <v>1</v>
      </c>
      <c r="C7" s="890"/>
      <c r="D7" s="750"/>
      <c r="E7" s="750"/>
      <c r="F7" s="750"/>
      <c r="G7" s="891"/>
      <c r="H7" s="2504">
        <f>SUM(C7:G7)</f>
        <v>0</v>
      </c>
      <c r="I7" s="2505"/>
    </row>
    <row r="8" spans="2:17" ht="18" customHeight="1" x14ac:dyDescent="0.2">
      <c r="B8" s="675">
        <v>2</v>
      </c>
      <c r="C8" s="892"/>
      <c r="D8" s="762"/>
      <c r="E8" s="762"/>
      <c r="F8" s="762"/>
      <c r="G8" s="893"/>
      <c r="H8" s="2502">
        <f>SUM(C8:G8)</f>
        <v>0</v>
      </c>
      <c r="I8" s="2503"/>
    </row>
    <row r="9" spans="2:17" ht="18" customHeight="1" x14ac:dyDescent="0.2">
      <c r="B9" s="675">
        <v>3</v>
      </c>
      <c r="C9" s="892"/>
      <c r="D9" s="762"/>
      <c r="E9" s="762"/>
      <c r="F9" s="762"/>
      <c r="G9" s="893"/>
      <c r="H9" s="2502">
        <f t="shared" ref="H9:H37" si="0">SUM(C9:G9)</f>
        <v>0</v>
      </c>
      <c r="I9" s="2503"/>
    </row>
    <row r="10" spans="2:17" ht="18" customHeight="1" x14ac:dyDescent="0.2">
      <c r="B10" s="675">
        <v>4</v>
      </c>
      <c r="C10" s="892"/>
      <c r="D10" s="762"/>
      <c r="E10" s="762"/>
      <c r="F10" s="762"/>
      <c r="G10" s="893"/>
      <c r="H10" s="2502">
        <f t="shared" si="0"/>
        <v>0</v>
      </c>
      <c r="I10" s="2503"/>
    </row>
    <row r="11" spans="2:17" ht="18" customHeight="1" x14ac:dyDescent="0.2">
      <c r="B11" s="675">
        <v>5</v>
      </c>
      <c r="C11" s="892"/>
      <c r="D11" s="762"/>
      <c r="E11" s="762"/>
      <c r="F11" s="762"/>
      <c r="G11" s="893"/>
      <c r="H11" s="2502">
        <f t="shared" si="0"/>
        <v>0</v>
      </c>
      <c r="I11" s="2503"/>
    </row>
    <row r="12" spans="2:17" ht="18" customHeight="1" x14ac:dyDescent="0.2">
      <c r="B12" s="675">
        <v>6</v>
      </c>
      <c r="C12" s="892"/>
      <c r="D12" s="762"/>
      <c r="E12" s="762"/>
      <c r="F12" s="762"/>
      <c r="G12" s="893"/>
      <c r="H12" s="2502">
        <f t="shared" si="0"/>
        <v>0</v>
      </c>
      <c r="I12" s="2503"/>
    </row>
    <row r="13" spans="2:17" ht="18" customHeight="1" x14ac:dyDescent="0.2">
      <c r="B13" s="675">
        <v>7</v>
      </c>
      <c r="C13" s="892"/>
      <c r="D13" s="762"/>
      <c r="E13" s="762"/>
      <c r="F13" s="762"/>
      <c r="G13" s="893"/>
      <c r="H13" s="2502">
        <f t="shared" si="0"/>
        <v>0</v>
      </c>
      <c r="I13" s="2503"/>
    </row>
    <row r="14" spans="2:17" ht="18" customHeight="1" x14ac:dyDescent="0.2">
      <c r="B14" s="681">
        <v>8</v>
      </c>
      <c r="C14" s="894"/>
      <c r="D14" s="803"/>
      <c r="E14" s="803"/>
      <c r="F14" s="803"/>
      <c r="G14" s="893"/>
      <c r="H14" s="2502">
        <f t="shared" si="0"/>
        <v>0</v>
      </c>
      <c r="I14" s="2503"/>
    </row>
    <row r="15" spans="2:17" ht="18" customHeight="1" x14ac:dyDescent="0.2">
      <c r="B15" s="675">
        <v>9</v>
      </c>
      <c r="C15" s="892"/>
      <c r="D15" s="762"/>
      <c r="E15" s="762"/>
      <c r="F15" s="762"/>
      <c r="G15" s="893"/>
      <c r="H15" s="2514">
        <f t="shared" si="0"/>
        <v>0</v>
      </c>
      <c r="I15" s="2515"/>
    </row>
    <row r="16" spans="2:17" ht="18" customHeight="1" thickBot="1" x14ac:dyDescent="0.25">
      <c r="B16" s="684">
        <v>10</v>
      </c>
      <c r="C16" s="895"/>
      <c r="D16" s="779"/>
      <c r="E16" s="779"/>
      <c r="F16" s="779"/>
      <c r="G16" s="896"/>
      <c r="H16" s="2512">
        <f t="shared" si="0"/>
        <v>0</v>
      </c>
      <c r="I16" s="2513"/>
    </row>
    <row r="17" spans="2:9" ht="18" customHeight="1" x14ac:dyDescent="0.2">
      <c r="B17" s="692">
        <v>11</v>
      </c>
      <c r="C17" s="897"/>
      <c r="D17" s="898"/>
      <c r="E17" s="898"/>
      <c r="F17" s="898"/>
      <c r="G17" s="899"/>
      <c r="H17" s="2504">
        <f t="shared" si="0"/>
        <v>0</v>
      </c>
      <c r="I17" s="2505"/>
    </row>
    <row r="18" spans="2:9" ht="18" customHeight="1" x14ac:dyDescent="0.2">
      <c r="B18" s="697">
        <v>12</v>
      </c>
      <c r="C18" s="802"/>
      <c r="D18" s="803"/>
      <c r="E18" s="803"/>
      <c r="F18" s="803"/>
      <c r="G18" s="893"/>
      <c r="H18" s="2502">
        <f t="shared" si="0"/>
        <v>0</v>
      </c>
      <c r="I18" s="2503"/>
    </row>
    <row r="19" spans="2:9" ht="18" customHeight="1" x14ac:dyDescent="0.2">
      <c r="B19" s="697">
        <v>13</v>
      </c>
      <c r="C19" s="802"/>
      <c r="D19" s="803"/>
      <c r="E19" s="803"/>
      <c r="F19" s="803"/>
      <c r="G19" s="893"/>
      <c r="H19" s="2502">
        <f t="shared" si="0"/>
        <v>0</v>
      </c>
      <c r="I19" s="2503"/>
    </row>
    <row r="20" spans="2:9" ht="18" customHeight="1" x14ac:dyDescent="0.2">
      <c r="B20" s="697">
        <v>14</v>
      </c>
      <c r="C20" s="802"/>
      <c r="D20" s="803"/>
      <c r="E20" s="803"/>
      <c r="F20" s="803"/>
      <c r="G20" s="893"/>
      <c r="H20" s="2502">
        <f t="shared" si="0"/>
        <v>0</v>
      </c>
      <c r="I20" s="2503"/>
    </row>
    <row r="21" spans="2:9" ht="18" customHeight="1" x14ac:dyDescent="0.2">
      <c r="B21" s="697">
        <v>15</v>
      </c>
      <c r="C21" s="802"/>
      <c r="D21" s="803"/>
      <c r="E21" s="803"/>
      <c r="F21" s="803"/>
      <c r="G21" s="893"/>
      <c r="H21" s="2502">
        <f t="shared" si="0"/>
        <v>0</v>
      </c>
      <c r="I21" s="2503"/>
    </row>
    <row r="22" spans="2:9" ht="18" customHeight="1" x14ac:dyDescent="0.2">
      <c r="B22" s="697">
        <v>16</v>
      </c>
      <c r="C22" s="802"/>
      <c r="D22" s="803"/>
      <c r="E22" s="803"/>
      <c r="F22" s="803"/>
      <c r="G22" s="893"/>
      <c r="H22" s="2502">
        <f t="shared" si="0"/>
        <v>0</v>
      </c>
      <c r="I22" s="2503"/>
    </row>
    <row r="23" spans="2:9" ht="18" customHeight="1" x14ac:dyDescent="0.2">
      <c r="B23" s="697">
        <v>17</v>
      </c>
      <c r="C23" s="802"/>
      <c r="D23" s="803"/>
      <c r="E23" s="803"/>
      <c r="F23" s="803"/>
      <c r="G23" s="893"/>
      <c r="H23" s="2502">
        <f t="shared" si="0"/>
        <v>0</v>
      </c>
      <c r="I23" s="2503"/>
    </row>
    <row r="24" spans="2:9" ht="18" customHeight="1" x14ac:dyDescent="0.2">
      <c r="B24" s="697">
        <v>18</v>
      </c>
      <c r="C24" s="802"/>
      <c r="D24" s="803"/>
      <c r="E24" s="803"/>
      <c r="F24" s="803"/>
      <c r="G24" s="893"/>
      <c r="H24" s="2502">
        <f t="shared" si="0"/>
        <v>0</v>
      </c>
      <c r="I24" s="2503"/>
    </row>
    <row r="25" spans="2:9" ht="18" customHeight="1" x14ac:dyDescent="0.2">
      <c r="B25" s="697">
        <v>19</v>
      </c>
      <c r="C25" s="802"/>
      <c r="D25" s="803"/>
      <c r="E25" s="803"/>
      <c r="F25" s="803"/>
      <c r="G25" s="893"/>
      <c r="H25" s="2502">
        <f t="shared" si="0"/>
        <v>0</v>
      </c>
      <c r="I25" s="2503"/>
    </row>
    <row r="26" spans="2:9" ht="18" customHeight="1" thickBot="1" x14ac:dyDescent="0.25">
      <c r="B26" s="699">
        <v>20</v>
      </c>
      <c r="C26" s="765"/>
      <c r="D26" s="762"/>
      <c r="E26" s="762"/>
      <c r="F26" s="762"/>
      <c r="G26" s="900"/>
      <c r="H26" s="2510">
        <f t="shared" si="0"/>
        <v>0</v>
      </c>
      <c r="I26" s="2511"/>
    </row>
    <row r="27" spans="2:9" ht="18" customHeight="1" x14ac:dyDescent="0.2">
      <c r="B27" s="703">
        <v>21</v>
      </c>
      <c r="C27" s="748"/>
      <c r="D27" s="791"/>
      <c r="E27" s="791"/>
      <c r="F27" s="791"/>
      <c r="G27" s="901"/>
      <c r="H27" s="2504">
        <f t="shared" si="0"/>
        <v>0</v>
      </c>
      <c r="I27" s="2505"/>
    </row>
    <row r="28" spans="2:9" ht="18" customHeight="1" x14ac:dyDescent="0.2">
      <c r="B28" s="697">
        <v>22</v>
      </c>
      <c r="C28" s="802"/>
      <c r="D28" s="803"/>
      <c r="E28" s="803"/>
      <c r="F28" s="803"/>
      <c r="G28" s="893"/>
      <c r="H28" s="2502">
        <f t="shared" si="0"/>
        <v>0</v>
      </c>
      <c r="I28" s="2503"/>
    </row>
    <row r="29" spans="2:9" ht="18" customHeight="1" x14ac:dyDescent="0.2">
      <c r="B29" s="697">
        <v>23</v>
      </c>
      <c r="C29" s="802"/>
      <c r="D29" s="803"/>
      <c r="E29" s="803"/>
      <c r="F29" s="803"/>
      <c r="G29" s="893"/>
      <c r="H29" s="2502">
        <f t="shared" si="0"/>
        <v>0</v>
      </c>
      <c r="I29" s="2503"/>
    </row>
    <row r="30" spans="2:9" ht="18" customHeight="1" x14ac:dyDescent="0.2">
      <c r="B30" s="697">
        <v>24</v>
      </c>
      <c r="C30" s="802"/>
      <c r="D30" s="803"/>
      <c r="E30" s="803"/>
      <c r="F30" s="803"/>
      <c r="G30" s="893"/>
      <c r="H30" s="2502">
        <f t="shared" si="0"/>
        <v>0</v>
      </c>
      <c r="I30" s="2503"/>
    </row>
    <row r="31" spans="2:9" ht="18" customHeight="1" x14ac:dyDescent="0.2">
      <c r="B31" s="697">
        <v>25</v>
      </c>
      <c r="C31" s="802"/>
      <c r="D31" s="803"/>
      <c r="E31" s="803"/>
      <c r="F31" s="803"/>
      <c r="G31" s="893"/>
      <c r="H31" s="2502">
        <f t="shared" si="0"/>
        <v>0</v>
      </c>
      <c r="I31" s="2503"/>
    </row>
    <row r="32" spans="2:9" ht="18" customHeight="1" x14ac:dyDescent="0.2">
      <c r="B32" s="697">
        <v>26</v>
      </c>
      <c r="C32" s="802"/>
      <c r="D32" s="803"/>
      <c r="E32" s="803"/>
      <c r="F32" s="803"/>
      <c r="G32" s="893"/>
      <c r="H32" s="2502">
        <f t="shared" si="0"/>
        <v>0</v>
      </c>
      <c r="I32" s="2503"/>
    </row>
    <row r="33" spans="2:24" ht="18" customHeight="1" x14ac:dyDescent="0.2">
      <c r="B33" s="697">
        <v>27</v>
      </c>
      <c r="C33" s="802"/>
      <c r="D33" s="803"/>
      <c r="E33" s="803"/>
      <c r="F33" s="803"/>
      <c r="G33" s="893"/>
      <c r="H33" s="2502">
        <f t="shared" si="0"/>
        <v>0</v>
      </c>
      <c r="I33" s="2503"/>
    </row>
    <row r="34" spans="2:24" ht="18" customHeight="1" x14ac:dyDescent="0.2">
      <c r="B34" s="699">
        <v>28</v>
      </c>
      <c r="C34" s="765"/>
      <c r="D34" s="762"/>
      <c r="E34" s="762"/>
      <c r="F34" s="762"/>
      <c r="G34" s="893"/>
      <c r="H34" s="2502">
        <f t="shared" si="0"/>
        <v>0</v>
      </c>
      <c r="I34" s="2503"/>
    </row>
    <row r="35" spans="2:24" ht="18" customHeight="1" x14ac:dyDescent="0.2">
      <c r="B35" s="697">
        <v>29</v>
      </c>
      <c r="C35" s="802"/>
      <c r="D35" s="803"/>
      <c r="E35" s="803"/>
      <c r="F35" s="803"/>
      <c r="G35" s="893"/>
      <c r="H35" s="2502">
        <f t="shared" si="0"/>
        <v>0</v>
      </c>
      <c r="I35" s="2503"/>
    </row>
    <row r="36" spans="2:24" ht="18" customHeight="1" x14ac:dyDescent="0.2">
      <c r="B36" s="699">
        <v>30</v>
      </c>
      <c r="C36" s="765"/>
      <c r="D36" s="762"/>
      <c r="E36" s="762"/>
      <c r="F36" s="762"/>
      <c r="G36" s="893"/>
      <c r="H36" s="2502">
        <f t="shared" si="0"/>
        <v>0</v>
      </c>
      <c r="I36" s="2503"/>
    </row>
    <row r="37" spans="2:24" ht="18" customHeight="1" thickBot="1" x14ac:dyDescent="0.25">
      <c r="B37" s="699">
        <v>31</v>
      </c>
      <c r="C37" s="765"/>
      <c r="D37" s="762"/>
      <c r="E37" s="762"/>
      <c r="F37" s="762"/>
      <c r="G37" s="902"/>
      <c r="H37" s="2508">
        <f t="shared" si="0"/>
        <v>0</v>
      </c>
      <c r="I37" s="2509"/>
      <c r="J37" s="601"/>
      <c r="K37" s="601"/>
      <c r="L37" s="601"/>
      <c r="M37" s="601"/>
      <c r="N37" s="601"/>
      <c r="O37" s="601"/>
      <c r="P37" s="601"/>
      <c r="Q37" s="601"/>
      <c r="R37" s="601"/>
      <c r="S37" s="601"/>
      <c r="T37" s="601"/>
      <c r="U37" s="601"/>
      <c r="V37" s="601"/>
      <c r="W37" s="601"/>
      <c r="X37" s="601"/>
    </row>
    <row r="38" spans="2:24" ht="18" customHeight="1" thickBot="1" x14ac:dyDescent="0.25">
      <c r="B38" s="733" t="s">
        <v>257</v>
      </c>
      <c r="C38" s="903">
        <f>ROUNDDOWN(SUM(C7:C37),0)</f>
        <v>0</v>
      </c>
      <c r="D38" s="904">
        <f>ROUNDDOWN(SUM(D7:D37),0)</f>
        <v>0</v>
      </c>
      <c r="E38" s="904">
        <f>ROUNDDOWN(SUM(E7:E37),0)</f>
        <v>0</v>
      </c>
      <c r="F38" s="904">
        <f>ROUNDDOWN(SUM(F7:F37),0)</f>
        <v>0</v>
      </c>
      <c r="G38" s="904">
        <f>ROUNDDOWN(SUM(G7:G37),0)</f>
        <v>0</v>
      </c>
      <c r="H38" s="2506">
        <f>ROUNDDOWN(SUM(I7:I37),0)</f>
        <v>0</v>
      </c>
      <c r="I38" s="2507"/>
      <c r="J38" s="601"/>
      <c r="K38" s="601"/>
      <c r="L38" s="601"/>
      <c r="M38" s="601"/>
      <c r="N38" s="601"/>
      <c r="O38" s="601"/>
      <c r="P38" s="601"/>
      <c r="Q38" s="601"/>
      <c r="R38" s="601"/>
      <c r="S38" s="601"/>
      <c r="T38" s="601"/>
      <c r="U38" s="601"/>
      <c r="V38" s="601"/>
      <c r="W38" s="601"/>
      <c r="X38" s="601"/>
    </row>
    <row r="39" spans="2:24" ht="14.5" customHeight="1" x14ac:dyDescent="0.2">
      <c r="B39" s="836"/>
      <c r="C39" s="836"/>
      <c r="D39" s="837"/>
      <c r="E39" s="837"/>
      <c r="F39" s="837"/>
      <c r="G39" s="837"/>
      <c r="H39" s="720"/>
      <c r="I39" s="720"/>
      <c r="J39" s="720"/>
      <c r="K39" s="720"/>
      <c r="L39" s="720"/>
      <c r="M39" s="720"/>
      <c r="N39" s="720"/>
      <c r="O39" s="720"/>
      <c r="P39" s="720"/>
      <c r="Q39" s="720"/>
      <c r="R39" s="720"/>
      <c r="S39" s="720"/>
      <c r="T39" s="720"/>
      <c r="U39" s="720"/>
      <c r="V39" s="720"/>
      <c r="W39" s="720"/>
      <c r="X39" s="720"/>
    </row>
  </sheetData>
  <mergeCells count="39">
    <mergeCell ref="N2:Q2"/>
    <mergeCell ref="N3:O3"/>
    <mergeCell ref="P3:Q3"/>
    <mergeCell ref="H2:I2"/>
    <mergeCell ref="B5:B6"/>
    <mergeCell ref="C5:G5"/>
    <mergeCell ref="H5:I6"/>
    <mergeCell ref="H16:I16"/>
    <mergeCell ref="H15:I15"/>
    <mergeCell ref="H14:I14"/>
    <mergeCell ref="H13:I13"/>
    <mergeCell ref="H12:I12"/>
    <mergeCell ref="H11:I11"/>
    <mergeCell ref="H10:I10"/>
    <mergeCell ref="H9:I9"/>
    <mergeCell ref="H8:I8"/>
    <mergeCell ref="H7:I7"/>
    <mergeCell ref="H24:I24"/>
    <mergeCell ref="H33:I33"/>
    <mergeCell ref="H32:I32"/>
    <mergeCell ref="H31:I31"/>
    <mergeCell ref="H30:I30"/>
    <mergeCell ref="H29:I29"/>
    <mergeCell ref="H18:I18"/>
    <mergeCell ref="H17:I17"/>
    <mergeCell ref="H38:I38"/>
    <mergeCell ref="H37:I37"/>
    <mergeCell ref="H36:I36"/>
    <mergeCell ref="H35:I35"/>
    <mergeCell ref="H34:I34"/>
    <mergeCell ref="H23:I23"/>
    <mergeCell ref="H22:I22"/>
    <mergeCell ref="H21:I21"/>
    <mergeCell ref="H20:I20"/>
    <mergeCell ref="H19:I19"/>
    <mergeCell ref="H28:I28"/>
    <mergeCell ref="H27:I27"/>
    <mergeCell ref="H26:I26"/>
    <mergeCell ref="H25:I25"/>
  </mergeCells>
  <phoneticPr fontId="3"/>
  <printOptions horizontalCentered="1"/>
  <pageMargins left="0.51181102362204722" right="0.31496062992125984" top="0.35433070866141736" bottom="0.15748031496062992" header="0.31496062992125984" footer="0.31496062992125984"/>
  <pageSetup paperSize="9" scale="84" orientation="landscape" verticalDpi="1200" r:id="rId1"/>
  <headerFooter alignWithMargins="0"/>
  <colBreaks count="1" manualBreakCount="1">
    <brk id="27" max="41"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U40"/>
  <sheetViews>
    <sheetView showZeros="0" tabSelected="1" view="pageBreakPreview" zoomScale="64" zoomScaleNormal="75" zoomScaleSheetLayoutView="64" workbookViewId="0">
      <selection activeCell="I17" sqref="I17"/>
    </sheetView>
  </sheetViews>
  <sheetFormatPr defaultColWidth="8.90625" defaultRowHeight="13" x14ac:dyDescent="0.2"/>
  <cols>
    <col min="1" max="2" width="8.90625" style="8" customWidth="1"/>
    <col min="3" max="3" width="11.08984375" style="8" bestFit="1" customWidth="1"/>
    <col min="4" max="4" width="15" style="8" customWidth="1"/>
    <col min="5" max="5" width="8.453125" style="8" customWidth="1"/>
    <col min="6" max="6" width="9.08984375" style="8" customWidth="1"/>
    <col min="7" max="11" width="8.90625" style="8" customWidth="1"/>
    <col min="12" max="12" width="15" style="8" customWidth="1"/>
    <col min="13" max="13" width="4.08984375" style="8" customWidth="1"/>
    <col min="14" max="14" width="10" style="8" customWidth="1"/>
    <col min="15" max="15" width="5.90625" style="8" customWidth="1"/>
    <col min="16" max="16" width="4" style="8" customWidth="1"/>
    <col min="17" max="17" width="4.453125" style="8" customWidth="1"/>
    <col min="18" max="18" width="4.08984375" style="8" customWidth="1"/>
    <col min="19" max="19" width="4.90625" style="8" customWidth="1"/>
    <col min="20" max="20" width="8.90625" style="8"/>
    <col min="21" max="21" width="5" style="8" customWidth="1"/>
    <col min="22" max="22" width="2.90625" style="8" customWidth="1"/>
    <col min="23" max="16384" width="8.90625" style="8"/>
  </cols>
  <sheetData>
    <row r="1" spans="1:20" ht="11.25" customHeight="1" x14ac:dyDescent="0.2"/>
    <row r="2" spans="1:20" ht="41.25" customHeight="1" x14ac:dyDescent="0.2">
      <c r="A2" s="151" t="s">
        <v>637</v>
      </c>
      <c r="N2" s="44" t="s">
        <v>250</v>
      </c>
      <c r="O2" s="45"/>
      <c r="P2" s="1828" t="s">
        <v>734</v>
      </c>
      <c r="Q2" s="1829"/>
      <c r="R2" s="1829"/>
      <c r="S2" s="1829"/>
      <c r="T2" s="1830"/>
    </row>
    <row r="3" spans="1:20" x14ac:dyDescent="0.2">
      <c r="N3" s="152" t="s">
        <v>241</v>
      </c>
      <c r="O3" s="44" t="s">
        <v>251</v>
      </c>
      <c r="P3" s="46"/>
      <c r="Q3" s="46"/>
      <c r="R3" s="46"/>
      <c r="S3" s="45"/>
      <c r="T3" s="152" t="s">
        <v>242</v>
      </c>
    </row>
    <row r="4" spans="1:20" x14ac:dyDescent="0.2">
      <c r="N4" s="48"/>
      <c r="O4" s="49"/>
      <c r="P4" s="50"/>
      <c r="Q4" s="50"/>
      <c r="R4" s="50"/>
      <c r="S4" s="51"/>
      <c r="T4" s="48"/>
    </row>
    <row r="5" spans="1:20" x14ac:dyDescent="0.2">
      <c r="N5" s="52"/>
      <c r="O5" s="53"/>
      <c r="P5" s="54"/>
      <c r="Q5" s="54"/>
      <c r="R5" s="54"/>
      <c r="S5" s="55"/>
      <c r="T5" s="52"/>
    </row>
    <row r="6" spans="1:20" x14ac:dyDescent="0.2">
      <c r="N6" s="56"/>
      <c r="O6" s="57"/>
      <c r="P6" s="58"/>
      <c r="Q6" s="58"/>
      <c r="R6" s="58"/>
      <c r="S6" s="59"/>
      <c r="T6" s="56"/>
    </row>
    <row r="7" spans="1:20" x14ac:dyDescent="0.2">
      <c r="N7" s="8" t="s">
        <v>243</v>
      </c>
    </row>
    <row r="9" spans="1:20" x14ac:dyDescent="0.2">
      <c r="M9" s="2526">
        <f>様式第3号表紙!N9</f>
        <v>0</v>
      </c>
      <c r="N9" s="2526"/>
      <c r="O9" s="2248" t="str">
        <f>様式第3号表紙!O9</f>
        <v>年</v>
      </c>
      <c r="P9" s="2248"/>
      <c r="Q9" s="8">
        <f>様式第3号表紙!Q9</f>
        <v>0</v>
      </c>
      <c r="R9" s="8" t="s">
        <v>244</v>
      </c>
      <c r="S9" s="8">
        <f>様式第3号表紙!S9</f>
        <v>0</v>
      </c>
      <c r="T9" s="8" t="s">
        <v>245</v>
      </c>
    </row>
    <row r="11" spans="1:20" ht="45" customHeight="1" x14ac:dyDescent="0.2"/>
    <row r="12" spans="1:20" ht="28" x14ac:dyDescent="0.4">
      <c r="C12" s="2525">
        <f>様式第3号表紙!C12</f>
        <v>0</v>
      </c>
      <c r="D12" s="2525"/>
      <c r="E12" s="1833" t="str">
        <f>様式第3号表紙!F12</f>
        <v>年</v>
      </c>
      <c r="F12" s="1833"/>
      <c r="G12" s="7">
        <f>様式第3号表紙!H12</f>
        <v>0</v>
      </c>
      <c r="H12" s="7" t="s">
        <v>244</v>
      </c>
      <c r="I12" s="7" t="s">
        <v>738</v>
      </c>
      <c r="J12" s="7"/>
    </row>
    <row r="18" spans="2:20" ht="16.5" x14ac:dyDescent="0.25">
      <c r="B18" s="61"/>
      <c r="C18" s="61"/>
      <c r="D18" s="61"/>
      <c r="E18" s="61"/>
      <c r="F18" s="61"/>
      <c r="G18" s="61"/>
      <c r="H18" s="61"/>
      <c r="I18" s="61"/>
      <c r="J18" s="61"/>
      <c r="K18" s="61"/>
      <c r="L18" s="61"/>
      <c r="M18" s="61"/>
      <c r="N18" s="61"/>
      <c r="O18" s="61"/>
      <c r="P18" s="61"/>
      <c r="Q18" s="61"/>
      <c r="R18" s="61"/>
      <c r="S18" s="61"/>
      <c r="T18" s="61"/>
    </row>
    <row r="19" spans="2:20" ht="16.5" x14ac:dyDescent="0.25">
      <c r="B19" s="1838" t="s">
        <v>246</v>
      </c>
      <c r="C19" s="1838"/>
      <c r="D19" s="62" t="s">
        <v>247</v>
      </c>
      <c r="E19" s="61"/>
      <c r="F19" s="61"/>
      <c r="G19" s="61"/>
      <c r="H19" s="61"/>
      <c r="I19" s="61"/>
      <c r="J19" s="61"/>
      <c r="K19" s="61"/>
      <c r="L19" s="61"/>
      <c r="M19" s="61"/>
      <c r="N19" s="61"/>
      <c r="O19" s="61"/>
      <c r="P19" s="61"/>
      <c r="Q19" s="61"/>
      <c r="R19" s="61"/>
      <c r="S19" s="61"/>
      <c r="T19" s="61"/>
    </row>
    <row r="20" spans="2:20" ht="16.5" x14ac:dyDescent="0.25">
      <c r="B20" s="61"/>
      <c r="C20" s="61"/>
      <c r="D20" s="61"/>
      <c r="E20" s="61"/>
      <c r="F20" s="61"/>
      <c r="G20" s="61"/>
      <c r="H20" s="61"/>
      <c r="I20" s="61"/>
      <c r="J20" s="61"/>
      <c r="K20" s="61"/>
      <c r="L20" s="61"/>
      <c r="M20" s="61"/>
      <c r="N20" s="61"/>
      <c r="O20" s="61"/>
      <c r="P20" s="61"/>
      <c r="Q20" s="61"/>
      <c r="R20" s="61"/>
      <c r="S20" s="61"/>
      <c r="T20" s="61"/>
    </row>
    <row r="21" spans="2:20" ht="16.5" x14ac:dyDescent="0.25">
      <c r="B21" s="61"/>
      <c r="C21" s="61"/>
      <c r="D21" s="61"/>
      <c r="E21" s="61"/>
      <c r="F21" s="61"/>
      <c r="G21" s="61"/>
      <c r="H21" s="61"/>
      <c r="I21" s="61"/>
      <c r="J21" s="61"/>
      <c r="K21" s="61"/>
      <c r="L21" s="61"/>
      <c r="M21" s="61"/>
      <c r="N21" s="61"/>
      <c r="O21" s="61"/>
      <c r="P21" s="61"/>
      <c r="Q21" s="61"/>
      <c r="R21" s="61"/>
      <c r="S21" s="61"/>
      <c r="T21" s="61"/>
    </row>
    <row r="22" spans="2:20" ht="16.5" x14ac:dyDescent="0.25">
      <c r="B22" s="61"/>
      <c r="C22" s="61"/>
      <c r="D22" s="61"/>
      <c r="E22" s="61"/>
      <c r="F22" s="61"/>
      <c r="G22" s="61"/>
      <c r="H22" s="61"/>
      <c r="I22" s="61"/>
      <c r="J22" s="61"/>
      <c r="K22" s="61"/>
      <c r="L22" s="61"/>
      <c r="M22" s="61"/>
      <c r="N22" s="61"/>
      <c r="O22" s="61"/>
      <c r="P22" s="61"/>
      <c r="Q22" s="61"/>
      <c r="R22" s="61"/>
      <c r="S22" s="61"/>
      <c r="T22" s="61"/>
    </row>
    <row r="23" spans="2:20" ht="16.5" x14ac:dyDescent="0.25">
      <c r="B23" s="61"/>
      <c r="C23" s="61"/>
      <c r="D23" s="61"/>
      <c r="E23" s="61"/>
      <c r="F23" s="61"/>
      <c r="G23" s="61"/>
      <c r="H23" s="61"/>
      <c r="I23" s="61"/>
      <c r="J23" s="61"/>
      <c r="K23" s="61"/>
      <c r="L23" s="61"/>
      <c r="M23" s="61"/>
      <c r="N23" s="61"/>
      <c r="O23" s="61"/>
      <c r="P23" s="61"/>
      <c r="Q23" s="61"/>
      <c r="R23" s="61"/>
      <c r="S23" s="61"/>
      <c r="T23" s="61"/>
    </row>
    <row r="24" spans="2:20" ht="16.5" x14ac:dyDescent="0.25">
      <c r="B24" s="61"/>
      <c r="C24" s="61"/>
      <c r="D24" s="61"/>
      <c r="E24" s="61"/>
      <c r="F24" s="61"/>
      <c r="G24" s="61"/>
      <c r="H24" s="61"/>
      <c r="I24" s="61"/>
      <c r="J24" s="61"/>
      <c r="K24" s="61"/>
      <c r="L24" s="61"/>
      <c r="M24" s="61"/>
      <c r="N24" s="1600"/>
      <c r="O24" s="1600"/>
      <c r="P24" s="1600"/>
      <c r="Q24" s="1600"/>
      <c r="R24" s="1600"/>
      <c r="S24" s="61"/>
      <c r="T24" s="61"/>
    </row>
    <row r="25" spans="2:20" ht="16.5" x14ac:dyDescent="0.25">
      <c r="B25" s="61"/>
      <c r="C25" s="61"/>
      <c r="D25" s="61"/>
      <c r="E25" s="61"/>
      <c r="F25" s="61"/>
      <c r="G25" s="61"/>
      <c r="H25" s="61"/>
      <c r="I25" s="61"/>
      <c r="J25" s="61"/>
      <c r="K25" s="61"/>
      <c r="L25" s="61"/>
      <c r="M25" s="61"/>
      <c r="N25" s="61"/>
      <c r="O25" s="61"/>
      <c r="P25" s="61"/>
      <c r="Q25" s="61"/>
      <c r="R25" s="61"/>
      <c r="S25" s="61"/>
      <c r="T25" s="61"/>
    </row>
    <row r="26" spans="2:20" ht="16.5" x14ac:dyDescent="0.25">
      <c r="B26" s="61"/>
      <c r="C26" s="61"/>
      <c r="D26" s="61"/>
      <c r="E26" s="61"/>
      <c r="F26" s="61"/>
      <c r="G26" s="61"/>
      <c r="H26" s="61"/>
      <c r="I26" s="61"/>
      <c r="J26" s="61"/>
      <c r="K26" s="61"/>
      <c r="L26" s="61"/>
      <c r="M26" s="61" t="s">
        <v>667</v>
      </c>
      <c r="N26" s="61"/>
      <c r="O26" s="61"/>
      <c r="P26" s="61"/>
      <c r="Q26" s="61"/>
      <c r="R26" s="61"/>
      <c r="S26" s="61"/>
      <c r="T26" s="61"/>
    </row>
    <row r="27" spans="2:20" ht="16.5" x14ac:dyDescent="0.25">
      <c r="B27" s="61"/>
      <c r="C27" s="61"/>
      <c r="D27" s="61"/>
      <c r="E27" s="61"/>
      <c r="F27" s="61"/>
      <c r="G27" s="61"/>
      <c r="H27" s="61"/>
      <c r="I27" s="61"/>
      <c r="J27" s="61"/>
      <c r="K27" s="61"/>
      <c r="L27" s="61"/>
      <c r="M27" s="61"/>
      <c r="N27" s="61"/>
      <c r="O27" s="61"/>
      <c r="P27" s="61"/>
      <c r="Q27" s="61"/>
      <c r="R27" s="61"/>
      <c r="S27" s="61"/>
      <c r="T27" s="61"/>
    </row>
    <row r="28" spans="2:20" ht="16.5" x14ac:dyDescent="0.25">
      <c r="B28" s="61"/>
      <c r="C28" s="61"/>
      <c r="D28" s="61"/>
      <c r="E28" s="61"/>
      <c r="F28" s="61"/>
      <c r="G28" s="61"/>
      <c r="H28" s="61"/>
      <c r="I28" s="61"/>
      <c r="J28" s="61"/>
      <c r="K28" s="61"/>
      <c r="L28" s="1634"/>
      <c r="M28" s="2527">
        <f>様式第3号表紙!M28</f>
        <v>0</v>
      </c>
      <c r="N28" s="2527"/>
      <c r="O28" s="2527"/>
      <c r="P28" s="2527"/>
      <c r="Q28" s="2527"/>
      <c r="R28" s="2527"/>
      <c r="S28" s="61"/>
      <c r="T28" s="61"/>
    </row>
    <row r="29" spans="2:20" ht="16.5" x14ac:dyDescent="0.25">
      <c r="B29" s="61"/>
      <c r="C29" s="61"/>
      <c r="D29" s="61"/>
      <c r="E29" s="61"/>
      <c r="F29" s="61"/>
      <c r="G29" s="61"/>
      <c r="H29" s="61"/>
      <c r="I29" s="61"/>
      <c r="J29" s="61"/>
      <c r="K29" s="61"/>
      <c r="L29" s="1633" t="s">
        <v>668</v>
      </c>
      <c r="M29" s="2528"/>
      <c r="N29" s="2528"/>
      <c r="O29" s="2528"/>
      <c r="P29" s="2528"/>
      <c r="Q29" s="2528"/>
      <c r="R29" s="2528"/>
      <c r="S29" s="61"/>
      <c r="T29" s="61"/>
    </row>
    <row r="30" spans="2:20" ht="16.5" x14ac:dyDescent="0.25">
      <c r="B30" s="61"/>
      <c r="C30" s="61"/>
      <c r="D30" s="61"/>
      <c r="E30" s="61"/>
      <c r="F30" s="61"/>
      <c r="G30" s="61"/>
      <c r="H30" s="61"/>
      <c r="I30" s="61"/>
      <c r="J30" s="61"/>
      <c r="K30" s="61"/>
      <c r="L30" s="1634" t="s">
        <v>288</v>
      </c>
      <c r="M30" s="2251">
        <f>様式第3号表紙!M30</f>
        <v>0</v>
      </c>
      <c r="N30" s="2529"/>
      <c r="O30" s="2529"/>
      <c r="P30" s="2529"/>
      <c r="Q30" s="2529"/>
      <c r="R30" s="2529"/>
      <c r="S30" s="61"/>
      <c r="T30" s="61"/>
    </row>
    <row r="31" spans="2:20" ht="16.5" x14ac:dyDescent="0.25">
      <c r="B31" s="61"/>
      <c r="C31" s="61"/>
      <c r="D31" s="61"/>
      <c r="E31" s="61"/>
      <c r="F31" s="61"/>
      <c r="G31" s="61"/>
      <c r="H31" s="61"/>
      <c r="I31" s="61"/>
      <c r="J31" s="61"/>
      <c r="K31" s="61"/>
      <c r="L31" s="1633" t="s">
        <v>289</v>
      </c>
      <c r="M31" s="2530"/>
      <c r="N31" s="2530"/>
      <c r="O31" s="2530"/>
      <c r="P31" s="2530"/>
      <c r="Q31" s="2530"/>
      <c r="R31" s="2530"/>
      <c r="S31" s="61"/>
      <c r="T31" s="62"/>
    </row>
    <row r="32" spans="2:20" ht="16.5" x14ac:dyDescent="0.25">
      <c r="B32" s="61"/>
      <c r="C32" s="61"/>
      <c r="D32" s="61"/>
      <c r="E32" s="61"/>
      <c r="F32" s="61"/>
      <c r="G32" s="61"/>
      <c r="H32" s="61"/>
      <c r="I32" s="61"/>
      <c r="J32" s="61"/>
      <c r="K32" s="61"/>
      <c r="L32" s="1636"/>
      <c r="M32" s="2531"/>
      <c r="N32" s="2531"/>
      <c r="O32" s="2531"/>
      <c r="P32" s="2531"/>
      <c r="Q32" s="2531"/>
      <c r="R32" s="2531"/>
      <c r="S32" s="61"/>
      <c r="T32" s="61"/>
    </row>
    <row r="33" spans="2:21" ht="16.5" x14ac:dyDescent="0.25">
      <c r="B33" s="61"/>
      <c r="C33" s="61"/>
      <c r="D33" s="61"/>
      <c r="E33" s="61"/>
      <c r="F33" s="61"/>
      <c r="G33" s="61"/>
      <c r="H33" s="61"/>
      <c r="I33" s="61"/>
      <c r="J33" s="61"/>
      <c r="K33" s="61"/>
      <c r="L33" s="1634"/>
      <c r="M33" s="2527"/>
      <c r="N33" s="2527"/>
      <c r="O33" s="2527"/>
      <c r="P33" s="2527"/>
      <c r="Q33" s="2527"/>
      <c r="R33" s="2527"/>
      <c r="S33" s="61"/>
      <c r="T33" s="61"/>
    </row>
    <row r="34" spans="2:21" ht="16.5" x14ac:dyDescent="0.25">
      <c r="B34" s="61"/>
      <c r="C34" s="61"/>
      <c r="D34" s="61"/>
      <c r="E34" s="61"/>
      <c r="F34" s="61"/>
      <c r="G34" s="61"/>
      <c r="H34" s="61"/>
      <c r="I34" s="61"/>
      <c r="J34" s="61"/>
      <c r="K34" s="61"/>
      <c r="L34" s="1634"/>
      <c r="M34" s="2527"/>
      <c r="N34" s="2527"/>
      <c r="O34" s="2527"/>
      <c r="P34" s="2527"/>
      <c r="Q34" s="2527"/>
      <c r="R34" s="2527"/>
      <c r="S34" s="61"/>
      <c r="T34" s="61"/>
    </row>
    <row r="35" spans="2:21" ht="16.5" x14ac:dyDescent="0.25">
      <c r="B35" s="61"/>
      <c r="C35" s="61"/>
      <c r="D35" s="61"/>
      <c r="E35" s="61"/>
      <c r="F35" s="61"/>
      <c r="G35" s="61"/>
      <c r="H35" s="61"/>
      <c r="I35" s="61"/>
      <c r="J35" s="61"/>
      <c r="K35" s="61"/>
      <c r="L35" s="1634"/>
      <c r="M35" s="2527"/>
      <c r="N35" s="2527"/>
      <c r="O35" s="2527"/>
      <c r="P35" s="2527"/>
      <c r="Q35" s="2527"/>
      <c r="R35" s="2527"/>
      <c r="S35" s="61"/>
      <c r="T35" s="61"/>
    </row>
    <row r="36" spans="2:21" ht="16.5" x14ac:dyDescent="0.25">
      <c r="B36" s="61"/>
      <c r="C36" s="61"/>
      <c r="D36" s="61"/>
      <c r="E36" s="61"/>
      <c r="F36" s="61"/>
      <c r="G36" s="61"/>
      <c r="H36" s="61"/>
      <c r="I36" s="61"/>
      <c r="J36" s="61"/>
      <c r="K36" s="61"/>
      <c r="L36" s="61"/>
      <c r="M36" s="61"/>
      <c r="N36" s="61"/>
      <c r="O36" s="61"/>
      <c r="P36" s="61"/>
      <c r="Q36" s="61"/>
      <c r="R36" s="61"/>
      <c r="S36" s="61"/>
      <c r="T36" s="61"/>
    </row>
    <row r="37" spans="2:21" ht="16.5" x14ac:dyDescent="0.25">
      <c r="B37" s="61"/>
      <c r="C37" s="1631">
        <f>C12</f>
        <v>0</v>
      </c>
      <c r="D37" s="2249" t="str">
        <f>E12</f>
        <v>年</v>
      </c>
      <c r="E37" s="2249"/>
      <c r="F37" s="1600">
        <f>G12</f>
        <v>0</v>
      </c>
      <c r="G37" s="61" t="s">
        <v>638</v>
      </c>
      <c r="H37" s="61"/>
      <c r="I37" s="61"/>
      <c r="J37" s="61"/>
      <c r="K37" s="61"/>
      <c r="L37" s="61"/>
      <c r="M37" s="61"/>
      <c r="N37" s="61"/>
      <c r="O37" s="61"/>
      <c r="P37" s="61"/>
      <c r="Q37" s="61"/>
      <c r="R37" s="61"/>
      <c r="S37" s="61"/>
      <c r="T37" s="61"/>
    </row>
    <row r="38" spans="2:21" ht="16.5" x14ac:dyDescent="0.25">
      <c r="B38" s="61"/>
      <c r="C38" s="61"/>
      <c r="D38" s="61"/>
      <c r="E38" s="61"/>
      <c r="F38" s="61"/>
      <c r="G38" s="61"/>
      <c r="H38" s="61"/>
      <c r="I38" s="61"/>
      <c r="J38" s="61"/>
      <c r="K38" s="61"/>
      <c r="L38" s="61"/>
      <c r="M38" s="61"/>
      <c r="N38" s="61"/>
      <c r="O38" s="61"/>
      <c r="P38" s="61"/>
      <c r="Q38" s="61"/>
      <c r="R38" s="61"/>
      <c r="S38" s="61"/>
      <c r="T38" s="61"/>
    </row>
    <row r="39" spans="2:21" ht="16.5" x14ac:dyDescent="0.25">
      <c r="C39" s="61"/>
    </row>
    <row r="40" spans="2:21" ht="23.5" x14ac:dyDescent="0.35">
      <c r="U40" s="325"/>
    </row>
  </sheetData>
  <mergeCells count="11">
    <mergeCell ref="P2:T2"/>
    <mergeCell ref="C12:D12"/>
    <mergeCell ref="E12:F12"/>
    <mergeCell ref="O9:P9"/>
    <mergeCell ref="D37:E37"/>
    <mergeCell ref="M9:N9"/>
    <mergeCell ref="B19:C19"/>
    <mergeCell ref="M28:R29"/>
    <mergeCell ref="M30:R31"/>
    <mergeCell ref="M32:R33"/>
    <mergeCell ref="M34:R35"/>
  </mergeCells>
  <phoneticPr fontId="3"/>
  <printOptions horizontalCentered="1"/>
  <pageMargins left="0.51181102362204722" right="0.31496062992125984" top="0.15748031496062992" bottom="0.15748031496062992" header="0.31496062992125984" footer="0.31496062992125984"/>
  <pageSetup paperSize="9" scale="80" orientation="landscape"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A1:AB45"/>
  <sheetViews>
    <sheetView showZeros="0" tabSelected="1" zoomScale="70" zoomScaleNormal="70" zoomScaleSheetLayoutView="75" workbookViewId="0">
      <selection activeCell="I17" sqref="I17"/>
    </sheetView>
  </sheetViews>
  <sheetFormatPr defaultColWidth="8.90625" defaultRowHeight="13" x14ac:dyDescent="0.2"/>
  <cols>
    <col min="1" max="1" width="2.90625" style="1400" customWidth="1"/>
    <col min="2" max="2" width="2.6328125" style="1400" customWidth="1"/>
    <col min="3" max="3" width="2.90625" style="1400" customWidth="1"/>
    <col min="4" max="4" width="24.453125" style="1400" customWidth="1"/>
    <col min="5" max="5" width="4.90625" style="1400" customWidth="1"/>
    <col min="6" max="6" width="12.453125" style="1400" customWidth="1"/>
    <col min="7" max="7" width="9.08984375" style="1400" customWidth="1"/>
    <col min="8" max="8" width="11.453125" style="1400" customWidth="1"/>
    <col min="9" max="9" width="6.08984375" style="1400" customWidth="1"/>
    <col min="10" max="10" width="10.90625" style="1400" customWidth="1"/>
    <col min="11" max="11" width="6.08984375" style="1400" customWidth="1"/>
    <col min="12" max="12" width="8.90625" style="1400" customWidth="1"/>
    <col min="13" max="13" width="6.08984375" style="1400" customWidth="1"/>
    <col min="14" max="14" width="8.90625" style="1400" customWidth="1"/>
    <col min="15" max="15" width="5.90625" style="1400" customWidth="1"/>
    <col min="16" max="16" width="8.90625" style="1400" customWidth="1"/>
    <col min="17" max="17" width="5.90625" style="1400" customWidth="1"/>
    <col min="18" max="18" width="10.90625" style="1400" customWidth="1"/>
    <col min="19" max="19" width="4.90625" style="1401" customWidth="1"/>
    <col min="20" max="20" width="13.6328125" style="1400" customWidth="1"/>
    <col min="21" max="21" width="4.90625" style="1400" customWidth="1"/>
    <col min="22" max="22" width="12.08984375" style="1400" bestFit="1" customWidth="1"/>
    <col min="23" max="23" width="8.90625" style="1400" customWidth="1"/>
    <col min="24" max="24" width="2.90625" style="1400" customWidth="1"/>
    <col min="25" max="25" width="13.90625" style="1400" customWidth="1"/>
    <col min="26" max="27" width="12.90625" style="1400" customWidth="1"/>
    <col min="28" max="28" width="3.08984375" style="1400" customWidth="1"/>
    <col min="29" max="29" width="10" style="1400" customWidth="1"/>
    <col min="30" max="16384" width="8.90625" style="1400"/>
  </cols>
  <sheetData>
    <row r="1" spans="1:28" ht="13.5" thickBot="1" x14ac:dyDescent="0.25"/>
    <row r="2" spans="1:28" ht="16.5" x14ac:dyDescent="0.2">
      <c r="A2" s="1402" t="s">
        <v>0</v>
      </c>
      <c r="Y2" s="1612" t="s">
        <v>27</v>
      </c>
      <c r="Z2" s="1613">
        <f>様式第１号表紙!$M$28</f>
        <v>0</v>
      </c>
      <c r="AA2" s="1614"/>
    </row>
    <row r="3" spans="1:28" ht="19.5" thickBot="1" x14ac:dyDescent="0.25">
      <c r="D3" s="1844" t="s">
        <v>235</v>
      </c>
      <c r="E3" s="1844"/>
      <c r="F3" s="1844"/>
      <c r="G3" s="1844"/>
      <c r="H3" s="1844"/>
      <c r="I3" s="1844"/>
      <c r="J3" s="1844"/>
      <c r="K3" s="1844"/>
      <c r="L3" s="1844"/>
      <c r="M3" s="1844"/>
      <c r="N3" s="1844"/>
      <c r="O3" s="1844"/>
      <c r="P3" s="1844"/>
      <c r="Q3" s="1844"/>
      <c r="R3" s="1844"/>
      <c r="S3" s="1844"/>
      <c r="T3" s="1844"/>
      <c r="Y3" s="1609" t="str">
        <f>様式第１号表紙!C12</f>
        <v>5</v>
      </c>
      <c r="Z3" s="1610">
        <f>様式第１号表紙!F12</f>
        <v>2023</v>
      </c>
      <c r="AA3" s="1611">
        <f>様式第１号表紙!H12</f>
        <v>0</v>
      </c>
    </row>
    <row r="4" spans="1:28" ht="13.5" thickBot="1" x14ac:dyDescent="0.25">
      <c r="A4" s="1400" t="s">
        <v>30</v>
      </c>
      <c r="C4" s="1401"/>
      <c r="H4" s="1400" t="s">
        <v>30</v>
      </c>
      <c r="R4" s="1400" t="s">
        <v>30</v>
      </c>
      <c r="AA4" s="1400" t="s">
        <v>26</v>
      </c>
    </row>
    <row r="5" spans="1:28" ht="26.25" customHeight="1" x14ac:dyDescent="0.2">
      <c r="A5" s="1858" t="s">
        <v>1</v>
      </c>
      <c r="B5" s="1859"/>
      <c r="C5" s="1859"/>
      <c r="D5" s="1860"/>
      <c r="E5" s="1403" t="s">
        <v>36</v>
      </c>
      <c r="F5" s="1404"/>
      <c r="G5" s="1877" t="s">
        <v>545</v>
      </c>
      <c r="H5" s="1878"/>
      <c r="I5" s="1878"/>
      <c r="J5" s="1878"/>
      <c r="K5" s="1878"/>
      <c r="L5" s="1879"/>
      <c r="M5" s="1879"/>
      <c r="N5" s="1879"/>
      <c r="O5" s="1879"/>
      <c r="P5" s="1879"/>
      <c r="Q5" s="1879"/>
      <c r="R5" s="1880"/>
      <c r="S5" s="1845" t="s">
        <v>538</v>
      </c>
      <c r="T5" s="1846"/>
      <c r="U5" s="1864" t="s">
        <v>28</v>
      </c>
      <c r="V5" s="1865"/>
      <c r="W5" s="1869" t="s">
        <v>3</v>
      </c>
      <c r="X5" s="1847" t="s">
        <v>29</v>
      </c>
      <c r="Y5" s="1848"/>
      <c r="Z5" s="1848"/>
      <c r="AA5" s="1849"/>
      <c r="AB5" s="1405"/>
    </row>
    <row r="6" spans="1:28" ht="26.25" customHeight="1" x14ac:dyDescent="0.2">
      <c r="A6" s="1861"/>
      <c r="B6" s="1851"/>
      <c r="C6" s="1851"/>
      <c r="D6" s="1862"/>
      <c r="E6" s="1406"/>
      <c r="F6" s="1401"/>
      <c r="G6" s="1893" t="s">
        <v>373</v>
      </c>
      <c r="H6" s="1894"/>
      <c r="I6" s="1890" t="s">
        <v>366</v>
      </c>
      <c r="J6" s="1892"/>
      <c r="K6" s="1890" t="s">
        <v>520</v>
      </c>
      <c r="L6" s="1891"/>
      <c r="M6" s="1891"/>
      <c r="N6" s="1891"/>
      <c r="O6" s="1891"/>
      <c r="P6" s="1891"/>
      <c r="Q6" s="1891"/>
      <c r="R6" s="1892"/>
      <c r="S6" s="1406"/>
      <c r="T6" s="1407"/>
      <c r="U6" s="1866"/>
      <c r="V6" s="1867"/>
      <c r="W6" s="1870"/>
      <c r="X6" s="1850"/>
      <c r="Y6" s="1851"/>
      <c r="Z6" s="1851"/>
      <c r="AA6" s="1852"/>
    </row>
    <row r="7" spans="1:28" ht="26.25" customHeight="1" thickBot="1" x14ac:dyDescent="0.25">
      <c r="A7" s="1863"/>
      <c r="B7" s="1854"/>
      <c r="C7" s="1854"/>
      <c r="D7" s="1857"/>
      <c r="E7" s="1856" t="s">
        <v>539</v>
      </c>
      <c r="F7" s="1857"/>
      <c r="G7" s="1856" t="s">
        <v>539</v>
      </c>
      <c r="H7" s="1857"/>
      <c r="I7" s="1856" t="s">
        <v>539</v>
      </c>
      <c r="J7" s="1857"/>
      <c r="K7" s="1873" t="s">
        <v>521</v>
      </c>
      <c r="L7" s="1874"/>
      <c r="M7" s="1873" t="s">
        <v>522</v>
      </c>
      <c r="N7" s="1874"/>
      <c r="O7" s="1873" t="s">
        <v>523</v>
      </c>
      <c r="P7" s="1874"/>
      <c r="Q7" s="1875" t="s">
        <v>171</v>
      </c>
      <c r="R7" s="1876"/>
      <c r="S7" s="1856" t="s">
        <v>539</v>
      </c>
      <c r="T7" s="1857"/>
      <c r="U7" s="1856"/>
      <c r="V7" s="1868"/>
      <c r="W7" s="1871"/>
      <c r="X7" s="1853"/>
      <c r="Y7" s="1854"/>
      <c r="Z7" s="1854"/>
      <c r="AA7" s="1855"/>
    </row>
    <row r="8" spans="1:28" ht="26.25" customHeight="1" x14ac:dyDescent="0.2">
      <c r="A8" s="1408"/>
      <c r="B8" s="1928" t="s">
        <v>548</v>
      </c>
      <c r="C8" s="1929"/>
      <c r="D8" s="1930"/>
      <c r="E8" s="1409"/>
      <c r="F8" s="1401"/>
      <c r="G8" s="1410"/>
      <c r="H8" s="1411"/>
      <c r="I8" s="1410"/>
      <c r="J8" s="1411"/>
      <c r="K8" s="1410"/>
      <c r="L8" s="1411"/>
      <c r="M8" s="1410"/>
      <c r="N8" s="1411"/>
      <c r="O8" s="1410"/>
      <c r="P8" s="1411"/>
      <c r="Q8" s="1412"/>
      <c r="R8" s="1413">
        <f t="shared" ref="R8:R30" si="0">L8+N8+P8</f>
        <v>0</v>
      </c>
      <c r="S8" s="1909"/>
      <c r="T8" s="1910"/>
      <c r="U8" s="1414"/>
      <c r="V8" s="1415">
        <f>+F8+H8+J8+R8</f>
        <v>0</v>
      </c>
      <c r="W8" s="1416"/>
      <c r="X8" s="1417" t="s">
        <v>546</v>
      </c>
      <c r="Y8" s="1418"/>
      <c r="Z8" s="1418"/>
      <c r="AA8" s="1419"/>
    </row>
    <row r="9" spans="1:28" ht="26.25" customHeight="1" x14ac:dyDescent="0.2">
      <c r="A9" s="1408"/>
      <c r="B9" s="1925"/>
      <c r="C9" s="1923" t="s">
        <v>775</v>
      </c>
      <c r="D9" s="1924"/>
      <c r="E9" s="1420"/>
      <c r="F9" s="1421"/>
      <c r="G9" s="1420"/>
      <c r="H9" s="1422"/>
      <c r="I9" s="1420"/>
      <c r="J9" s="1422"/>
      <c r="K9" s="1420"/>
      <c r="L9" s="1422"/>
      <c r="M9" s="1420"/>
      <c r="N9" s="1422"/>
      <c r="O9" s="1420"/>
      <c r="P9" s="1422"/>
      <c r="Q9" s="1423"/>
      <c r="R9" s="1424">
        <f t="shared" si="0"/>
        <v>0</v>
      </c>
      <c r="S9" s="1911"/>
      <c r="T9" s="1912"/>
      <c r="U9" s="1425"/>
      <c r="V9" s="1426">
        <f>+F9+H9+J9+R9</f>
        <v>0</v>
      </c>
      <c r="W9" s="1427"/>
      <c r="X9" s="1428" t="s">
        <v>22</v>
      </c>
      <c r="Y9" s="1429"/>
      <c r="Z9" s="1430" t="s">
        <v>23</v>
      </c>
      <c r="AA9" s="1431" t="s">
        <v>24</v>
      </c>
    </row>
    <row r="10" spans="1:28" ht="26.25" customHeight="1" x14ac:dyDescent="0.2">
      <c r="A10" s="1408" t="s">
        <v>474</v>
      </c>
      <c r="B10" s="1925"/>
      <c r="C10" s="1923" t="s">
        <v>549</v>
      </c>
      <c r="D10" s="1924"/>
      <c r="E10" s="1432"/>
      <c r="F10" s="1433">
        <f>SUM(F8:F9)</f>
        <v>0</v>
      </c>
      <c r="G10" s="1425"/>
      <c r="H10" s="1433">
        <f>SUM(H8:H9)</f>
        <v>0</v>
      </c>
      <c r="I10" s="1425"/>
      <c r="J10" s="1433">
        <f>SUM(J8:J9)</f>
        <v>0</v>
      </c>
      <c r="K10" s="1425"/>
      <c r="L10" s="1433">
        <f>SUM(L8:L9)</f>
        <v>0</v>
      </c>
      <c r="M10" s="1425"/>
      <c r="N10" s="1433">
        <f>SUM(N8:N9)</f>
        <v>0</v>
      </c>
      <c r="O10" s="1425"/>
      <c r="P10" s="1433">
        <f>SUM(P8:P9)</f>
        <v>0</v>
      </c>
      <c r="Q10" s="1425"/>
      <c r="R10" s="1433">
        <f>L10+N10+P10</f>
        <v>0</v>
      </c>
      <c r="S10" s="1911"/>
      <c r="T10" s="1912"/>
      <c r="U10" s="1425"/>
      <c r="V10" s="1426">
        <f>+F10+H10+J10+R10</f>
        <v>0</v>
      </c>
      <c r="W10" s="1427"/>
      <c r="X10" s="1897" t="s">
        <v>90</v>
      </c>
      <c r="Y10" s="1434"/>
      <c r="Z10" s="1435"/>
      <c r="AA10" s="1436"/>
    </row>
    <row r="11" spans="1:28" ht="26.25" customHeight="1" x14ac:dyDescent="0.2">
      <c r="A11" s="1408" t="s">
        <v>4</v>
      </c>
      <c r="B11" s="1925" t="s">
        <v>550</v>
      </c>
      <c r="C11" s="1923"/>
      <c r="D11" s="1924"/>
      <c r="E11" s="1420"/>
      <c r="F11" s="1421"/>
      <c r="G11" s="1420"/>
      <c r="H11" s="1422"/>
      <c r="I11" s="1420"/>
      <c r="J11" s="1422"/>
      <c r="K11" s="1420"/>
      <c r="L11" s="1422"/>
      <c r="M11" s="1420"/>
      <c r="N11" s="1422"/>
      <c r="O11" s="1420"/>
      <c r="P11" s="1422"/>
      <c r="Q11" s="1425"/>
      <c r="R11" s="1424">
        <f t="shared" si="0"/>
        <v>0</v>
      </c>
      <c r="S11" s="1911"/>
      <c r="T11" s="1912"/>
      <c r="U11" s="1425"/>
      <c r="V11" s="1426">
        <f>+F11+H11+J11+R11</f>
        <v>0</v>
      </c>
      <c r="W11" s="1427"/>
      <c r="X11" s="1898"/>
      <c r="Y11" s="1435"/>
      <c r="Z11" s="1437"/>
      <c r="AA11" s="1436"/>
      <c r="AB11" s="1405"/>
    </row>
    <row r="12" spans="1:28" ht="26.25" customHeight="1" x14ac:dyDescent="0.2">
      <c r="A12" s="1408" t="s">
        <v>471</v>
      </c>
      <c r="B12" s="1925"/>
      <c r="C12" s="1907"/>
      <c r="D12" s="1908"/>
      <c r="E12" s="1438"/>
      <c r="F12" s="1439"/>
      <c r="G12" s="1438"/>
      <c r="H12" s="1439"/>
      <c r="I12" s="1438"/>
      <c r="J12" s="1440"/>
      <c r="K12" s="1438"/>
      <c r="L12" s="1440"/>
      <c r="M12" s="1438"/>
      <c r="N12" s="1440"/>
      <c r="O12" s="1438"/>
      <c r="P12" s="1440"/>
      <c r="Q12" s="1441"/>
      <c r="R12" s="1442">
        <f t="shared" si="0"/>
        <v>0</v>
      </c>
      <c r="S12" s="1911"/>
      <c r="T12" s="1912"/>
      <c r="U12" s="1414"/>
      <c r="V12" s="1443">
        <f>F12+H12+J12+R12</f>
        <v>0</v>
      </c>
      <c r="W12" s="1427"/>
      <c r="X12" s="1898"/>
      <c r="Y12" s="1437"/>
      <c r="Z12" s="1437"/>
      <c r="AA12" s="1436"/>
      <c r="AB12" s="1405"/>
    </row>
    <row r="13" spans="1:28" ht="26.25" customHeight="1" x14ac:dyDescent="0.2">
      <c r="A13" s="1408" t="s">
        <v>5</v>
      </c>
      <c r="B13" s="1925"/>
      <c r="C13" s="1923" t="s">
        <v>551</v>
      </c>
      <c r="D13" s="1924"/>
      <c r="E13" s="1441"/>
      <c r="F13" s="1444">
        <f>SUM(F11:F12)</f>
        <v>0</v>
      </c>
      <c r="G13" s="1441"/>
      <c r="H13" s="1444">
        <f>SUM(H11:H12)</f>
        <v>0</v>
      </c>
      <c r="I13" s="1441"/>
      <c r="J13" s="1442">
        <f>SUM(J11:J12)</f>
        <v>0</v>
      </c>
      <c r="K13" s="1441"/>
      <c r="L13" s="1442">
        <f>SUM(L11:L12)</f>
        <v>0</v>
      </c>
      <c r="M13" s="1441"/>
      <c r="N13" s="1442">
        <f>SUM(N11:N12)</f>
        <v>0</v>
      </c>
      <c r="O13" s="1441"/>
      <c r="P13" s="1442">
        <f>SUM(P11:P12)</f>
        <v>0</v>
      </c>
      <c r="Q13" s="1425"/>
      <c r="R13" s="1424">
        <f t="shared" si="0"/>
        <v>0</v>
      </c>
      <c r="S13" s="1911"/>
      <c r="T13" s="1912"/>
      <c r="U13" s="1425"/>
      <c r="V13" s="1426">
        <f>F13+H13+J13+R13</f>
        <v>0</v>
      </c>
      <c r="W13" s="1416"/>
      <c r="X13" s="1898"/>
      <c r="Y13" s="1437"/>
      <c r="Z13" s="1437"/>
      <c r="AA13" s="1436"/>
      <c r="AB13" s="1405"/>
    </row>
    <row r="14" spans="1:28" ht="26.25" customHeight="1" x14ac:dyDescent="0.2">
      <c r="A14" s="1408" t="s">
        <v>473</v>
      </c>
      <c r="B14" s="1925" t="s">
        <v>552</v>
      </c>
      <c r="C14" s="1926"/>
      <c r="D14" s="1926"/>
      <c r="E14" s="1438"/>
      <c r="F14" s="1439"/>
      <c r="G14" s="1438"/>
      <c r="H14" s="1439"/>
      <c r="I14" s="1438"/>
      <c r="J14" s="1440"/>
      <c r="K14" s="1438"/>
      <c r="L14" s="1440"/>
      <c r="M14" s="1438"/>
      <c r="N14" s="1440"/>
      <c r="O14" s="1438"/>
      <c r="P14" s="1440"/>
      <c r="Q14" s="1425"/>
      <c r="R14" s="1445">
        <f t="shared" si="0"/>
        <v>0</v>
      </c>
      <c r="S14" s="1911"/>
      <c r="T14" s="1912"/>
      <c r="U14" s="1425"/>
      <c r="V14" s="1426">
        <f>F14+H14+J14+R14</f>
        <v>0</v>
      </c>
      <c r="W14" s="1427"/>
      <c r="X14" s="1898"/>
      <c r="Y14" s="1437"/>
      <c r="Z14" s="1437"/>
      <c r="AA14" s="1436"/>
      <c r="AB14" s="1405"/>
    </row>
    <row r="15" spans="1:28" ht="26.25" customHeight="1" x14ac:dyDescent="0.2">
      <c r="A15" s="1408" t="s">
        <v>6</v>
      </c>
      <c r="B15" s="1925"/>
      <c r="C15" s="1926"/>
      <c r="D15" s="1926"/>
      <c r="E15" s="1438"/>
      <c r="F15" s="1439"/>
      <c r="G15" s="1438"/>
      <c r="H15" s="1439"/>
      <c r="I15" s="1438"/>
      <c r="J15" s="1440"/>
      <c r="K15" s="1438"/>
      <c r="L15" s="1440"/>
      <c r="M15" s="1438"/>
      <c r="N15" s="1440"/>
      <c r="O15" s="1438"/>
      <c r="P15" s="1440"/>
      <c r="Q15" s="1425"/>
      <c r="R15" s="1445">
        <f>L15+N15+P15</f>
        <v>0</v>
      </c>
      <c r="S15" s="1911"/>
      <c r="T15" s="1912"/>
      <c r="U15" s="1425"/>
      <c r="V15" s="1426">
        <f>F15+H15+J15+R15</f>
        <v>0</v>
      </c>
      <c r="W15" s="1427"/>
      <c r="X15" s="1932"/>
      <c r="Y15" s="1437"/>
      <c r="Z15" s="1437"/>
      <c r="AA15" s="1436"/>
      <c r="AB15" s="1405"/>
    </row>
    <row r="16" spans="1:28" ht="26.25" customHeight="1" x14ac:dyDescent="0.2">
      <c r="A16" s="1408" t="s">
        <v>471</v>
      </c>
      <c r="B16" s="1925"/>
      <c r="C16" s="1926" t="s">
        <v>602</v>
      </c>
      <c r="D16" s="1926"/>
      <c r="E16" s="1441"/>
      <c r="F16" s="1444">
        <f>SUM(F14:F15)</f>
        <v>0</v>
      </c>
      <c r="G16" s="1441"/>
      <c r="H16" s="1444">
        <f>SUM(H14:H15)</f>
        <v>0</v>
      </c>
      <c r="I16" s="1441"/>
      <c r="J16" s="1442">
        <f>SUM(J14:J15)</f>
        <v>0</v>
      </c>
      <c r="K16" s="1441"/>
      <c r="L16" s="1442">
        <f>SUM(L14:L15)</f>
        <v>0</v>
      </c>
      <c r="M16" s="1441"/>
      <c r="N16" s="1442">
        <f>SUM(N14:N15)</f>
        <v>0</v>
      </c>
      <c r="O16" s="1441"/>
      <c r="P16" s="1442">
        <f>SUM(P14:P15)</f>
        <v>0</v>
      </c>
      <c r="Q16" s="1425"/>
      <c r="R16" s="1445">
        <f t="shared" si="0"/>
        <v>0</v>
      </c>
      <c r="S16" s="1911"/>
      <c r="T16" s="1912"/>
      <c r="U16" s="1425"/>
      <c r="V16" s="1426">
        <f>SUM(F16+H16+J16+R16)</f>
        <v>0</v>
      </c>
      <c r="W16" s="1427"/>
      <c r="X16" s="1897" t="s">
        <v>577</v>
      </c>
      <c r="Y16" s="1434"/>
      <c r="Z16" s="1434"/>
      <c r="AA16" s="1446"/>
    </row>
    <row r="17" spans="1:28" ht="26.25" customHeight="1" x14ac:dyDescent="0.2">
      <c r="A17" s="1408" t="s">
        <v>469</v>
      </c>
      <c r="B17" s="1906" t="s">
        <v>553</v>
      </c>
      <c r="C17" s="1907"/>
      <c r="D17" s="1908"/>
      <c r="E17" s="1447" t="s">
        <v>554</v>
      </c>
      <c r="F17" s="1448">
        <f>F10+F13+F16</f>
        <v>0</v>
      </c>
      <c r="G17" s="1441" t="s">
        <v>556</v>
      </c>
      <c r="H17" s="1448">
        <f>H10+H13+H16</f>
        <v>0</v>
      </c>
      <c r="I17" s="1441" t="s">
        <v>557</v>
      </c>
      <c r="J17" s="1449">
        <f>J10+J13+J16</f>
        <v>0</v>
      </c>
      <c r="K17" s="1441" t="s">
        <v>558</v>
      </c>
      <c r="L17" s="1449">
        <f>L10+L13+L16</f>
        <v>0</v>
      </c>
      <c r="M17" s="1441" t="s">
        <v>559</v>
      </c>
      <c r="N17" s="1449">
        <f>N10+N13+N16</f>
        <v>0</v>
      </c>
      <c r="O17" s="1441" t="s">
        <v>560</v>
      </c>
      <c r="P17" s="1449">
        <f>P10+P13+P16</f>
        <v>0</v>
      </c>
      <c r="Q17" s="1441" t="s">
        <v>561</v>
      </c>
      <c r="R17" s="1449">
        <f t="shared" si="0"/>
        <v>0</v>
      </c>
      <c r="S17" s="1911"/>
      <c r="T17" s="1912"/>
      <c r="U17" s="1425" t="s">
        <v>562</v>
      </c>
      <c r="V17" s="1426">
        <f>F17+H17+J17+R17</f>
        <v>0</v>
      </c>
      <c r="W17" s="1427"/>
      <c r="X17" s="1898"/>
      <c r="Y17" s="1435"/>
      <c r="Z17" s="1435"/>
      <c r="AA17" s="1436"/>
      <c r="AB17" s="1405"/>
    </row>
    <row r="18" spans="1:28" ht="26.25" customHeight="1" thickBot="1" x14ac:dyDescent="0.25">
      <c r="A18" s="1408"/>
      <c r="B18" s="1903" t="s">
        <v>555</v>
      </c>
      <c r="C18" s="1904"/>
      <c r="D18" s="1905"/>
      <c r="E18" s="1450" t="s">
        <v>563</v>
      </c>
      <c r="F18" s="1451"/>
      <c r="G18" s="1450" t="s">
        <v>564</v>
      </c>
      <c r="H18" s="1451"/>
      <c r="I18" s="1450" t="s">
        <v>565</v>
      </c>
      <c r="J18" s="1452"/>
      <c r="K18" s="1450" t="s">
        <v>566</v>
      </c>
      <c r="L18" s="1452"/>
      <c r="M18" s="1450" t="s">
        <v>567</v>
      </c>
      <c r="N18" s="1452"/>
      <c r="O18" s="1450" t="s">
        <v>568</v>
      </c>
      <c r="P18" s="1452"/>
      <c r="Q18" s="1453" t="s">
        <v>569</v>
      </c>
      <c r="R18" s="1454">
        <f>L18+N18+P18</f>
        <v>0</v>
      </c>
      <c r="S18" s="1919"/>
      <c r="T18" s="1920"/>
      <c r="U18" s="1441" t="s">
        <v>570</v>
      </c>
      <c r="V18" s="1443">
        <f>F18+H18+J18+R18</f>
        <v>0</v>
      </c>
      <c r="W18" s="1455"/>
      <c r="X18" s="1932"/>
      <c r="Y18" s="1456"/>
      <c r="Z18" s="1456"/>
      <c r="AA18" s="1457"/>
      <c r="AB18" s="1405"/>
    </row>
    <row r="19" spans="1:28" ht="26.25" customHeight="1" x14ac:dyDescent="0.2">
      <c r="A19" s="1408" t="s">
        <v>7</v>
      </c>
      <c r="B19" s="1409"/>
      <c r="C19" s="1916" t="s">
        <v>574</v>
      </c>
      <c r="D19" s="1401" t="s">
        <v>15</v>
      </c>
      <c r="E19" s="1409"/>
      <c r="F19" s="1401"/>
      <c r="G19" s="1409"/>
      <c r="H19" s="1407"/>
      <c r="I19" s="1409"/>
      <c r="J19" s="1407"/>
      <c r="K19" s="1409"/>
      <c r="L19" s="1407"/>
      <c r="M19" s="1409"/>
      <c r="N19" s="1407"/>
      <c r="O19" s="1409"/>
      <c r="P19" s="1407"/>
      <c r="Q19" s="1458"/>
      <c r="R19" s="1459">
        <f t="shared" si="0"/>
        <v>0</v>
      </c>
      <c r="S19" s="1911"/>
      <c r="T19" s="1912"/>
      <c r="U19" s="1460"/>
      <c r="V19" s="1461">
        <f t="shared" ref="V19:V25" si="1">F19+H19+J19+R19</f>
        <v>0</v>
      </c>
      <c r="W19" s="1462"/>
      <c r="X19" s="1897" t="s">
        <v>105</v>
      </c>
      <c r="Y19" s="1437"/>
      <c r="Z19" s="1437"/>
      <c r="AA19" s="1436"/>
      <c r="AB19" s="1405"/>
    </row>
    <row r="20" spans="1:28" ht="26.25" customHeight="1" x14ac:dyDescent="0.2">
      <c r="A20" s="1408"/>
      <c r="B20" s="1409"/>
      <c r="C20" s="1917"/>
      <c r="D20" s="1420" t="s">
        <v>472</v>
      </c>
      <c r="E20" s="1420"/>
      <c r="F20" s="1421"/>
      <c r="G20" s="1420"/>
      <c r="H20" s="1422"/>
      <c r="I20" s="1420"/>
      <c r="J20" s="1422"/>
      <c r="K20" s="1420"/>
      <c r="L20" s="1422"/>
      <c r="M20" s="1420"/>
      <c r="N20" s="1422"/>
      <c r="O20" s="1420"/>
      <c r="P20" s="1422"/>
      <c r="Q20" s="1425"/>
      <c r="R20" s="1459">
        <f t="shared" si="0"/>
        <v>0</v>
      </c>
      <c r="S20" s="1911"/>
      <c r="T20" s="1912"/>
      <c r="U20" s="1425"/>
      <c r="V20" s="1426">
        <f t="shared" si="1"/>
        <v>0</v>
      </c>
      <c r="W20" s="1463"/>
      <c r="X20" s="1898"/>
      <c r="Y20" s="1435"/>
      <c r="Z20" s="1435"/>
      <c r="AA20" s="1436"/>
      <c r="AB20" s="1405"/>
    </row>
    <row r="21" spans="1:28" ht="26.25" customHeight="1" x14ac:dyDescent="0.2">
      <c r="A21" s="1408" t="s">
        <v>2</v>
      </c>
      <c r="B21" s="1409" t="s">
        <v>572</v>
      </c>
      <c r="C21" s="1917"/>
      <c r="D21" s="1420"/>
      <c r="E21" s="1420"/>
      <c r="F21" s="1421"/>
      <c r="G21" s="1420"/>
      <c r="H21" s="1422"/>
      <c r="I21" s="1420"/>
      <c r="J21" s="1422"/>
      <c r="K21" s="1420"/>
      <c r="L21" s="1422"/>
      <c r="M21" s="1420"/>
      <c r="N21" s="1422"/>
      <c r="O21" s="1420"/>
      <c r="P21" s="1422"/>
      <c r="Q21" s="1441"/>
      <c r="R21" s="1459">
        <f t="shared" si="0"/>
        <v>0</v>
      </c>
      <c r="S21" s="1911"/>
      <c r="T21" s="1912"/>
      <c r="U21" s="1425"/>
      <c r="V21" s="1426">
        <f t="shared" si="1"/>
        <v>0</v>
      </c>
      <c r="W21" s="1427"/>
      <c r="X21" s="1898"/>
      <c r="Y21" s="1435"/>
      <c r="Z21" s="1435"/>
      <c r="AA21" s="1436"/>
      <c r="AB21" s="1405"/>
    </row>
    <row r="22" spans="1:28" ht="26.25" customHeight="1" x14ac:dyDescent="0.2">
      <c r="A22" s="1408"/>
      <c r="B22" s="1409" t="s">
        <v>470</v>
      </c>
      <c r="C22" s="1917"/>
      <c r="D22" s="1420"/>
      <c r="E22" s="1420"/>
      <c r="F22" s="1421"/>
      <c r="G22" s="1420"/>
      <c r="H22" s="1422"/>
      <c r="I22" s="1420"/>
      <c r="J22" s="1422"/>
      <c r="K22" s="1420"/>
      <c r="L22" s="1422"/>
      <c r="M22" s="1420"/>
      <c r="N22" s="1422"/>
      <c r="O22" s="1420"/>
      <c r="P22" s="1422"/>
      <c r="Q22" s="1425"/>
      <c r="R22" s="1459">
        <f t="shared" si="0"/>
        <v>0</v>
      </c>
      <c r="S22" s="1911"/>
      <c r="T22" s="1912"/>
      <c r="U22" s="1458"/>
      <c r="V22" s="1426">
        <f t="shared" si="1"/>
        <v>0</v>
      </c>
      <c r="W22" s="1463"/>
      <c r="X22" s="1898"/>
      <c r="Y22" s="1437"/>
      <c r="Z22" s="1437"/>
      <c r="AA22" s="1436"/>
      <c r="AB22" s="1405"/>
    </row>
    <row r="23" spans="1:28" ht="26.25" customHeight="1" thickBot="1" x14ac:dyDescent="0.25">
      <c r="A23" s="1408"/>
      <c r="B23" s="1409" t="s">
        <v>573</v>
      </c>
      <c r="C23" s="1917"/>
      <c r="D23" s="1420"/>
      <c r="E23" s="1420"/>
      <c r="F23" s="1421"/>
      <c r="G23" s="1420"/>
      <c r="H23" s="1422"/>
      <c r="I23" s="1420"/>
      <c r="J23" s="1422"/>
      <c r="K23" s="1420"/>
      <c r="L23" s="1422"/>
      <c r="M23" s="1420"/>
      <c r="N23" s="1422"/>
      <c r="O23" s="1420"/>
      <c r="P23" s="1422"/>
      <c r="Q23" s="1425"/>
      <c r="R23" s="1459">
        <f t="shared" si="0"/>
        <v>0</v>
      </c>
      <c r="S23" s="1911"/>
      <c r="T23" s="1912"/>
      <c r="U23" s="1425"/>
      <c r="V23" s="1426">
        <f t="shared" si="1"/>
        <v>0</v>
      </c>
      <c r="W23" s="1416"/>
      <c r="X23" s="1933"/>
      <c r="Y23" s="1464"/>
      <c r="Z23" s="1464"/>
      <c r="AA23" s="1465"/>
      <c r="AB23" s="1405"/>
    </row>
    <row r="24" spans="1:28" ht="26.25" customHeight="1" thickTop="1" x14ac:dyDescent="0.2">
      <c r="A24" s="1408"/>
      <c r="B24" s="1409" t="s">
        <v>9</v>
      </c>
      <c r="C24" s="1917"/>
      <c r="D24" s="1420"/>
      <c r="E24" s="1420"/>
      <c r="F24" s="1421"/>
      <c r="G24" s="1420"/>
      <c r="H24" s="1422"/>
      <c r="I24" s="1420"/>
      <c r="J24" s="1422"/>
      <c r="K24" s="1420"/>
      <c r="L24" s="1422"/>
      <c r="M24" s="1420"/>
      <c r="N24" s="1422"/>
      <c r="O24" s="1420"/>
      <c r="P24" s="1422"/>
      <c r="Q24" s="1425"/>
      <c r="R24" s="1459">
        <f t="shared" si="0"/>
        <v>0</v>
      </c>
      <c r="S24" s="1911"/>
      <c r="T24" s="1912"/>
      <c r="U24" s="1425"/>
      <c r="V24" s="1426">
        <f t="shared" si="1"/>
        <v>0</v>
      </c>
      <c r="W24" s="1427"/>
      <c r="X24" s="1466" t="s">
        <v>547</v>
      </c>
      <c r="Y24" s="1467"/>
      <c r="Z24" s="1467"/>
      <c r="AA24" s="1436"/>
      <c r="AB24" s="1405"/>
    </row>
    <row r="25" spans="1:28" ht="26.25" customHeight="1" x14ac:dyDescent="0.2">
      <c r="A25" s="1408"/>
      <c r="B25" s="1409"/>
      <c r="C25" s="1917"/>
      <c r="D25" s="1420"/>
      <c r="E25" s="1420"/>
      <c r="F25" s="1421"/>
      <c r="G25" s="1420"/>
      <c r="H25" s="1422"/>
      <c r="I25" s="1420"/>
      <c r="J25" s="1422"/>
      <c r="K25" s="1420"/>
      <c r="L25" s="1422"/>
      <c r="M25" s="1420"/>
      <c r="N25" s="1422"/>
      <c r="O25" s="1420"/>
      <c r="P25" s="1422"/>
      <c r="Q25" s="1425"/>
      <c r="R25" s="1459">
        <f t="shared" si="0"/>
        <v>0</v>
      </c>
      <c r="S25" s="1911"/>
      <c r="T25" s="1912"/>
      <c r="U25" s="1425"/>
      <c r="V25" s="1426">
        <f t="shared" si="1"/>
        <v>0</v>
      </c>
      <c r="W25" s="1427"/>
      <c r="X25" s="1468" t="s">
        <v>25</v>
      </c>
      <c r="Y25" s="1469"/>
      <c r="Z25" s="1430" t="s">
        <v>23</v>
      </c>
      <c r="AA25" s="1431" t="s">
        <v>24</v>
      </c>
    </row>
    <row r="26" spans="1:28" ht="26.25" customHeight="1" thickBot="1" x14ac:dyDescent="0.25">
      <c r="A26" s="1408"/>
      <c r="B26" s="1470" t="s">
        <v>468</v>
      </c>
      <c r="C26" s="1918"/>
      <c r="D26" s="1471" t="s">
        <v>10</v>
      </c>
      <c r="E26" s="1472"/>
      <c r="F26" s="1473">
        <f>SUM(F19:F25)</f>
        <v>0</v>
      </c>
      <c r="G26" s="1472"/>
      <c r="H26" s="1474">
        <f>SUM(H19:H25)</f>
        <v>0</v>
      </c>
      <c r="I26" s="1472"/>
      <c r="J26" s="1474">
        <f>SUM(J19:J25)</f>
        <v>0</v>
      </c>
      <c r="K26" s="1472"/>
      <c r="L26" s="1474">
        <f>SUM(L19:L25)</f>
        <v>0</v>
      </c>
      <c r="M26" s="1472"/>
      <c r="N26" s="1474">
        <f>SUM(N19:N25)</f>
        <v>0</v>
      </c>
      <c r="O26" s="1472"/>
      <c r="P26" s="1474">
        <f>SUM(P19:P25)</f>
        <v>0</v>
      </c>
      <c r="Q26" s="1475"/>
      <c r="R26" s="1459">
        <f t="shared" si="0"/>
        <v>0</v>
      </c>
      <c r="S26" s="1921"/>
      <c r="T26" s="1922"/>
      <c r="U26" s="1453"/>
      <c r="V26" s="1476">
        <f>F26+H26+J26+R26</f>
        <v>0</v>
      </c>
      <c r="W26" s="1455"/>
      <c r="X26" s="1897" t="s">
        <v>90</v>
      </c>
      <c r="Y26" s="1434"/>
      <c r="Z26" s="1435"/>
      <c r="AA26" s="1436"/>
      <c r="AB26" s="1405"/>
    </row>
    <row r="27" spans="1:28" ht="26.25" customHeight="1" x14ac:dyDescent="0.2">
      <c r="A27" s="1408"/>
      <c r="B27" s="1864" t="s">
        <v>11</v>
      </c>
      <c r="C27" s="1860"/>
      <c r="D27" s="1403"/>
      <c r="E27" s="1409"/>
      <c r="F27" s="1401"/>
      <c r="G27" s="1409"/>
      <c r="H27" s="1407"/>
      <c r="I27" s="1409"/>
      <c r="J27" s="1407"/>
      <c r="K27" s="1409"/>
      <c r="L27" s="1407"/>
      <c r="M27" s="1409"/>
      <c r="N27" s="1407"/>
      <c r="O27" s="1409"/>
      <c r="P27" s="1407"/>
      <c r="Q27" s="1460"/>
      <c r="R27" s="1477">
        <f t="shared" si="0"/>
        <v>0</v>
      </c>
      <c r="S27" s="1478"/>
      <c r="T27" s="1479"/>
      <c r="U27" s="1460"/>
      <c r="V27" s="1461">
        <f>F27+H27+J27+R27+T27</f>
        <v>0</v>
      </c>
      <c r="W27" s="1462"/>
      <c r="X27" s="1898"/>
      <c r="Y27" s="1435"/>
      <c r="Z27" s="1437"/>
      <c r="AA27" s="1436"/>
      <c r="AB27" s="1405"/>
    </row>
    <row r="28" spans="1:28" ht="26.25" customHeight="1" x14ac:dyDescent="0.2">
      <c r="A28" s="1480"/>
      <c r="B28" s="1872" t="s">
        <v>12</v>
      </c>
      <c r="C28" s="1862"/>
      <c r="D28" s="1420"/>
      <c r="E28" s="1420"/>
      <c r="F28" s="1421"/>
      <c r="G28" s="1420"/>
      <c r="H28" s="1422"/>
      <c r="I28" s="1420"/>
      <c r="J28" s="1422"/>
      <c r="K28" s="1420"/>
      <c r="L28" s="1422"/>
      <c r="M28" s="1420"/>
      <c r="N28" s="1422"/>
      <c r="O28" s="1420"/>
      <c r="P28" s="1422"/>
      <c r="Q28" s="1458"/>
      <c r="R28" s="1445">
        <f t="shared" si="0"/>
        <v>0</v>
      </c>
      <c r="S28" s="1409"/>
      <c r="T28" s="1407"/>
      <c r="U28" s="1414"/>
      <c r="V28" s="1426">
        <f>F28+H28+J28+R28+T28</f>
        <v>0</v>
      </c>
      <c r="W28" s="1463"/>
      <c r="X28" s="1898"/>
      <c r="Y28" s="1437"/>
      <c r="Z28" s="1437"/>
      <c r="AA28" s="1436"/>
      <c r="AB28" s="1405"/>
    </row>
    <row r="29" spans="1:28" ht="26.25" customHeight="1" x14ac:dyDescent="0.2">
      <c r="A29" s="1480"/>
      <c r="B29" s="1872" t="s">
        <v>13</v>
      </c>
      <c r="C29" s="1862"/>
      <c r="D29" s="1420"/>
      <c r="E29" s="1420"/>
      <c r="F29" s="1421"/>
      <c r="G29" s="1420"/>
      <c r="H29" s="1422"/>
      <c r="I29" s="1420"/>
      <c r="J29" s="1422"/>
      <c r="K29" s="1420"/>
      <c r="L29" s="1422"/>
      <c r="M29" s="1420"/>
      <c r="N29" s="1422"/>
      <c r="O29" s="1420"/>
      <c r="P29" s="1422"/>
      <c r="Q29" s="1425"/>
      <c r="R29" s="1445">
        <f t="shared" si="0"/>
        <v>0</v>
      </c>
      <c r="S29" s="1420"/>
      <c r="T29" s="1422"/>
      <c r="U29" s="1423"/>
      <c r="V29" s="1426">
        <f>F29+H29+J29+R29+T29</f>
        <v>0</v>
      </c>
      <c r="W29" s="1463"/>
      <c r="X29" s="1898"/>
      <c r="Y29" s="1437"/>
      <c r="Z29" s="1437"/>
      <c r="AA29" s="1436"/>
      <c r="AB29" s="1405"/>
    </row>
    <row r="30" spans="1:28" ht="26.25" customHeight="1" x14ac:dyDescent="0.2">
      <c r="A30" s="1480"/>
      <c r="B30" s="1872" t="s">
        <v>5</v>
      </c>
      <c r="C30" s="1862"/>
      <c r="D30" s="1420"/>
      <c r="E30" s="1420"/>
      <c r="F30" s="1421"/>
      <c r="G30" s="1420"/>
      <c r="H30" s="1422"/>
      <c r="I30" s="1420"/>
      <c r="J30" s="1422"/>
      <c r="K30" s="1420"/>
      <c r="L30" s="1422"/>
      <c r="M30" s="1420"/>
      <c r="N30" s="1422"/>
      <c r="O30" s="1420"/>
      <c r="P30" s="1422"/>
      <c r="Q30" s="1425"/>
      <c r="R30" s="1445">
        <f t="shared" si="0"/>
        <v>0</v>
      </c>
      <c r="S30" s="1420"/>
      <c r="T30" s="1422"/>
      <c r="U30" s="1423"/>
      <c r="V30" s="1426">
        <f>F30+H30+J30+R30+T30</f>
        <v>0</v>
      </c>
      <c r="W30" s="1416"/>
      <c r="X30" s="1898"/>
      <c r="Y30" s="1437"/>
      <c r="Z30" s="1437"/>
      <c r="AA30" s="1436"/>
      <c r="AB30" s="1405"/>
    </row>
    <row r="31" spans="1:28" ht="26.25" customHeight="1" thickBot="1" x14ac:dyDescent="0.25">
      <c r="A31" s="1480"/>
      <c r="B31" s="1856" t="s">
        <v>6</v>
      </c>
      <c r="C31" s="1857"/>
      <c r="D31" s="1450" t="s">
        <v>10</v>
      </c>
      <c r="E31" s="1475" t="s">
        <v>393</v>
      </c>
      <c r="F31" s="1481">
        <f>SUM(F27:F30)</f>
        <v>0</v>
      </c>
      <c r="G31" s="1475" t="s">
        <v>396</v>
      </c>
      <c r="H31" s="1481">
        <f>SUM(H27:H30)</f>
        <v>0</v>
      </c>
      <c r="I31" s="1475" t="s">
        <v>399</v>
      </c>
      <c r="J31" s="1481">
        <f>SUM(J27:J30)</f>
        <v>0</v>
      </c>
      <c r="K31" s="1475" t="s">
        <v>467</v>
      </c>
      <c r="L31" s="1474">
        <f>SUM(L27:L30)</f>
        <v>0</v>
      </c>
      <c r="M31" s="1475" t="s">
        <v>524</v>
      </c>
      <c r="N31" s="1474">
        <f>SUM(N27:N30)</f>
        <v>0</v>
      </c>
      <c r="O31" s="1475" t="s">
        <v>526</v>
      </c>
      <c r="P31" s="1474">
        <f>SUM(P27:P30)</f>
        <v>0</v>
      </c>
      <c r="Q31" s="1453" t="s">
        <v>579</v>
      </c>
      <c r="R31" s="1454">
        <f>L31+N31+P31</f>
        <v>0</v>
      </c>
      <c r="S31" s="1450"/>
      <c r="T31" s="1452"/>
      <c r="U31" s="1482" t="s">
        <v>580</v>
      </c>
      <c r="V31" s="1483">
        <f>F31+H31+J31+R31+T31</f>
        <v>0</v>
      </c>
      <c r="W31" s="1484"/>
      <c r="X31" s="1932"/>
      <c r="Y31" s="1437"/>
      <c r="Z31" s="1437"/>
      <c r="AA31" s="1436"/>
      <c r="AB31" s="1405"/>
    </row>
    <row r="32" spans="1:28" ht="26.25" customHeight="1" thickBot="1" x14ac:dyDescent="0.25">
      <c r="A32" s="1485"/>
      <c r="B32" s="1913" t="s">
        <v>571</v>
      </c>
      <c r="C32" s="1914"/>
      <c r="D32" s="1915"/>
      <c r="E32" s="1486" t="s">
        <v>394</v>
      </c>
      <c r="F32" s="1487">
        <f>F17+F18+F31</f>
        <v>0</v>
      </c>
      <c r="G32" s="1488" t="s">
        <v>397</v>
      </c>
      <c r="H32" s="1487">
        <f>+H17+H18+H31</f>
        <v>0</v>
      </c>
      <c r="I32" s="1488" t="s">
        <v>400</v>
      </c>
      <c r="J32" s="1487">
        <f>+J17+J18+J31</f>
        <v>0</v>
      </c>
      <c r="K32" s="1488" t="s">
        <v>466</v>
      </c>
      <c r="L32" s="1487">
        <f>+L17+L18+L31</f>
        <v>0</v>
      </c>
      <c r="M32" s="1488" t="s">
        <v>525</v>
      </c>
      <c r="N32" s="1487">
        <f>+N17+N18+N31</f>
        <v>0</v>
      </c>
      <c r="O32" s="1488" t="s">
        <v>527</v>
      </c>
      <c r="P32" s="1487">
        <f>+P17+P18+P31</f>
        <v>0</v>
      </c>
      <c r="Q32" s="1489" t="s">
        <v>581</v>
      </c>
      <c r="R32" s="1490">
        <f>R17+R18+R31</f>
        <v>0</v>
      </c>
      <c r="S32" s="1489" t="s">
        <v>582</v>
      </c>
      <c r="T32" s="1491">
        <f>SUM(T27:T31)</f>
        <v>0</v>
      </c>
      <c r="U32" s="1414" t="s">
        <v>583</v>
      </c>
      <c r="V32" s="1492">
        <f>SUM(F32+H32+J32+R32+T32)</f>
        <v>0</v>
      </c>
      <c r="W32" s="1416"/>
      <c r="X32" s="1900" t="s">
        <v>577</v>
      </c>
      <c r="Y32" s="1493"/>
      <c r="Z32" s="1493"/>
      <c r="AA32" s="1494"/>
      <c r="AB32" s="1405"/>
    </row>
    <row r="33" spans="1:28" ht="26.25" customHeight="1" thickTop="1" x14ac:dyDescent="0.2">
      <c r="A33" s="1895" t="s">
        <v>575</v>
      </c>
      <c r="B33" s="1495"/>
      <c r="C33" s="1401"/>
      <c r="D33" s="1401"/>
      <c r="E33" s="1409"/>
      <c r="F33" s="1401"/>
      <c r="G33" s="1409"/>
      <c r="H33" s="1407"/>
      <c r="I33" s="1409"/>
      <c r="J33" s="1407"/>
      <c r="K33" s="1409"/>
      <c r="L33" s="1407"/>
      <c r="M33" s="1409"/>
      <c r="N33" s="1407"/>
      <c r="O33" s="1409"/>
      <c r="P33" s="1407"/>
      <c r="Q33" s="1496"/>
      <c r="R33" s="1497">
        <f>L33+N33+P33</f>
        <v>0</v>
      </c>
      <c r="S33" s="1498"/>
      <c r="T33" s="1499"/>
      <c r="U33" s="1500"/>
      <c r="V33" s="1501">
        <f>SUM(F33+H33+J33+R33+T33)</f>
        <v>0</v>
      </c>
      <c r="W33" s="1502"/>
      <c r="X33" s="1901"/>
      <c r="Y33" s="1503"/>
      <c r="Z33" s="1503"/>
      <c r="AA33" s="1504"/>
      <c r="AB33" s="1405"/>
    </row>
    <row r="34" spans="1:28" ht="26.25" customHeight="1" x14ac:dyDescent="0.2">
      <c r="A34" s="1927"/>
      <c r="B34" s="1420"/>
      <c r="C34" s="1421"/>
      <c r="D34" s="1421"/>
      <c r="E34" s="1420"/>
      <c r="F34" s="1421"/>
      <c r="G34" s="1420"/>
      <c r="H34" s="1422"/>
      <c r="I34" s="1420"/>
      <c r="J34" s="1422"/>
      <c r="K34" s="1420"/>
      <c r="L34" s="1422"/>
      <c r="M34" s="1420"/>
      <c r="N34" s="1422"/>
      <c r="O34" s="1420"/>
      <c r="P34" s="1422"/>
      <c r="Q34" s="1425"/>
      <c r="R34" s="1445">
        <f>L34+N34+P34</f>
        <v>0</v>
      </c>
      <c r="S34" s="1420"/>
      <c r="T34" s="1422"/>
      <c r="U34" s="1423"/>
      <c r="V34" s="1426">
        <f>SUM(F34+H34+J34+R34+T34)</f>
        <v>0</v>
      </c>
      <c r="W34" s="1427"/>
      <c r="X34" s="1902"/>
      <c r="Y34" s="1505"/>
      <c r="Z34" s="1505"/>
      <c r="AA34" s="1506"/>
      <c r="AB34" s="1405"/>
    </row>
    <row r="35" spans="1:28" ht="26.25" customHeight="1" x14ac:dyDescent="0.2">
      <c r="A35" s="1927"/>
      <c r="B35" s="1420"/>
      <c r="C35" s="1421"/>
      <c r="D35" s="1421"/>
      <c r="E35" s="1420"/>
      <c r="F35" s="1421"/>
      <c r="G35" s="1420"/>
      <c r="H35" s="1422"/>
      <c r="I35" s="1420"/>
      <c r="J35" s="1422"/>
      <c r="K35" s="1420"/>
      <c r="L35" s="1422"/>
      <c r="M35" s="1420"/>
      <c r="N35" s="1422"/>
      <c r="O35" s="1420"/>
      <c r="P35" s="1422"/>
      <c r="Q35" s="1425"/>
      <c r="R35" s="1445">
        <f>L35+N35+P35</f>
        <v>0</v>
      </c>
      <c r="S35" s="1420"/>
      <c r="T35" s="1422"/>
      <c r="U35" s="1423"/>
      <c r="V35" s="1426">
        <f>SUM(F35+H35+J35+R35+T35)</f>
        <v>0</v>
      </c>
      <c r="W35" s="1427"/>
      <c r="X35" s="1897" t="s">
        <v>105</v>
      </c>
      <c r="Y35" s="1507"/>
      <c r="Z35" s="1507"/>
      <c r="AA35" s="1504"/>
      <c r="AB35" s="1405"/>
    </row>
    <row r="36" spans="1:28" ht="26.25" customHeight="1" x14ac:dyDescent="0.2">
      <c r="A36" s="1927"/>
      <c r="B36" s="1420"/>
      <c r="C36" s="1421"/>
      <c r="D36" s="1421"/>
      <c r="E36" s="1420"/>
      <c r="F36" s="1421"/>
      <c r="G36" s="1420"/>
      <c r="H36" s="1422"/>
      <c r="I36" s="1420"/>
      <c r="J36" s="1422"/>
      <c r="K36" s="1420"/>
      <c r="L36" s="1422"/>
      <c r="M36" s="1420"/>
      <c r="N36" s="1422"/>
      <c r="O36" s="1420"/>
      <c r="P36" s="1422"/>
      <c r="Q36" s="1425"/>
      <c r="R36" s="1445">
        <f>L36+N36+P36</f>
        <v>0</v>
      </c>
      <c r="S36" s="1420"/>
      <c r="T36" s="1422"/>
      <c r="U36" s="1423"/>
      <c r="V36" s="1476">
        <f>SUM(F36+H36+J36+R36+T36)</f>
        <v>0</v>
      </c>
      <c r="W36" s="1883"/>
      <c r="X36" s="1898"/>
      <c r="Y36" s="1503"/>
      <c r="Z36" s="1503"/>
      <c r="AA36" s="1504"/>
      <c r="AB36" s="1405"/>
    </row>
    <row r="37" spans="1:28" ht="26.25" customHeight="1" thickBot="1" x14ac:dyDescent="0.25">
      <c r="A37" s="1927"/>
      <c r="B37" s="1508"/>
      <c r="C37" s="1509" t="s">
        <v>14</v>
      </c>
      <c r="D37" s="1509"/>
      <c r="E37" s="1486" t="s">
        <v>395</v>
      </c>
      <c r="F37" s="1510">
        <f>SUM(F33:F36)</f>
        <v>0</v>
      </c>
      <c r="G37" s="1486" t="s">
        <v>398</v>
      </c>
      <c r="H37" s="1510">
        <f>SUM(H33:H36)</f>
        <v>0</v>
      </c>
      <c r="I37" s="1486" t="s">
        <v>401</v>
      </c>
      <c r="J37" s="1510">
        <f>SUM(J33:J36)</f>
        <v>0</v>
      </c>
      <c r="K37" s="1486" t="s">
        <v>465</v>
      </c>
      <c r="L37" s="1511">
        <f>SUM(L33:L36)</f>
        <v>0</v>
      </c>
      <c r="M37" s="1486" t="s">
        <v>528</v>
      </c>
      <c r="N37" s="1511">
        <f>SUM(N33:N36)</f>
        <v>0</v>
      </c>
      <c r="O37" s="1486" t="s">
        <v>529</v>
      </c>
      <c r="P37" s="1511">
        <f>SUM(P33:P36)</f>
        <v>0</v>
      </c>
      <c r="Q37" s="1486" t="s">
        <v>530</v>
      </c>
      <c r="R37" s="1445">
        <f>L37+N37+P37</f>
        <v>0</v>
      </c>
      <c r="S37" s="1486" t="s">
        <v>33</v>
      </c>
      <c r="T37" s="1510">
        <f>SUM(T33:T36)</f>
        <v>0</v>
      </c>
      <c r="U37" s="1512" t="s">
        <v>402</v>
      </c>
      <c r="V37" s="1513">
        <f>+F37+H37+J37+R37+T37</f>
        <v>0</v>
      </c>
      <c r="W37" s="1884"/>
      <c r="X37" s="1898"/>
      <c r="Y37" s="1503"/>
      <c r="Z37" s="1503"/>
      <c r="AA37" s="1504"/>
      <c r="AB37" s="1405"/>
    </row>
    <row r="38" spans="1:28" ht="26.25" customHeight="1" thickTop="1" thickBot="1" x14ac:dyDescent="0.25">
      <c r="A38" s="312"/>
      <c r="B38" s="1514" t="s">
        <v>16</v>
      </c>
      <c r="C38" s="1514"/>
      <c r="D38" s="1514"/>
      <c r="E38" s="1515" t="s">
        <v>464</v>
      </c>
      <c r="F38" s="1514"/>
      <c r="G38" s="1516"/>
      <c r="H38" s="1517"/>
      <c r="I38" s="1517"/>
      <c r="J38" s="1517"/>
      <c r="K38" s="1517"/>
      <c r="L38" s="1517"/>
      <c r="M38" s="1517"/>
      <c r="N38" s="1517"/>
      <c r="O38" s="1517"/>
      <c r="P38" s="1517"/>
      <c r="Q38" s="1517"/>
      <c r="R38" s="1517"/>
      <c r="S38" s="1517"/>
      <c r="T38" s="1517"/>
      <c r="U38" s="1517"/>
      <c r="V38" s="1518">
        <f>V32-V37</f>
        <v>0</v>
      </c>
      <c r="W38" s="1887"/>
      <c r="X38" s="1898"/>
      <c r="Y38" s="1507"/>
      <c r="Z38" s="1507"/>
      <c r="AA38" s="1504"/>
      <c r="AB38" s="1405"/>
    </row>
    <row r="39" spans="1:28" ht="15.75" customHeight="1" thickTop="1" x14ac:dyDescent="0.2">
      <c r="A39" s="1895" t="s">
        <v>576</v>
      </c>
      <c r="B39" s="1498"/>
      <c r="C39" s="1519" t="s">
        <v>34</v>
      </c>
      <c r="D39" s="1519"/>
      <c r="E39" s="1881" t="s">
        <v>540</v>
      </c>
      <c r="F39" s="1882"/>
      <c r="G39" s="1520" t="s">
        <v>578</v>
      </c>
      <c r="H39" s="1521"/>
      <c r="I39" s="1521"/>
      <c r="J39" s="1521"/>
      <c r="K39" s="1521"/>
      <c r="L39" s="1521"/>
      <c r="M39" s="1521"/>
      <c r="N39" s="1521"/>
      <c r="O39" s="1521"/>
      <c r="P39" s="1521"/>
      <c r="Q39" s="1521"/>
      <c r="R39" s="1522"/>
      <c r="S39" s="1498"/>
      <c r="T39" s="1519" t="s">
        <v>17</v>
      </c>
      <c r="U39" s="1519"/>
      <c r="V39" s="1523"/>
      <c r="W39" s="1888"/>
      <c r="X39" s="1898"/>
      <c r="Y39" s="1503"/>
      <c r="Z39" s="1503"/>
      <c r="AA39" s="1504"/>
    </row>
    <row r="40" spans="1:28" ht="15.75" customHeight="1" thickBot="1" x14ac:dyDescent="0.25">
      <c r="A40" s="1896"/>
      <c r="B40" s="1470" t="s">
        <v>463</v>
      </c>
      <c r="C40" s="1471"/>
      <c r="D40" s="1471"/>
      <c r="E40" s="1470" t="s">
        <v>462</v>
      </c>
      <c r="F40" s="1471"/>
      <c r="G40" s="1475" t="s">
        <v>403</v>
      </c>
      <c r="H40" s="1524"/>
      <c r="I40" s="1524"/>
      <c r="J40" s="1524"/>
      <c r="K40" s="1524"/>
      <c r="L40" s="1524"/>
      <c r="M40" s="1524"/>
      <c r="N40" s="1524"/>
      <c r="O40" s="1524"/>
      <c r="P40" s="1524"/>
      <c r="Q40" s="1524"/>
      <c r="R40" s="1524">
        <f>+D40-F40</f>
        <v>0</v>
      </c>
      <c r="S40" s="1475" t="s">
        <v>404</v>
      </c>
      <c r="T40" s="1481"/>
      <c r="U40" s="1885">
        <f>+V38+R40</f>
        <v>0</v>
      </c>
      <c r="V40" s="1886"/>
      <c r="W40" s="1889"/>
      <c r="X40" s="1899"/>
      <c r="Y40" s="1470"/>
      <c r="Z40" s="1525"/>
      <c r="AA40" s="1526"/>
    </row>
    <row r="41" spans="1:28" s="841" customFormat="1" ht="12.75" customHeight="1" x14ac:dyDescent="0.2">
      <c r="C41" s="841" t="s">
        <v>19</v>
      </c>
      <c r="S41" s="531"/>
    </row>
    <row r="42" spans="1:28" s="841" customFormat="1" ht="12.75" customHeight="1" x14ac:dyDescent="0.2">
      <c r="C42" s="841" t="s">
        <v>20</v>
      </c>
      <c r="S42" s="531"/>
    </row>
    <row r="43" spans="1:28" s="841" customFormat="1" ht="12.75" customHeight="1" x14ac:dyDescent="0.2">
      <c r="C43" s="841" t="s">
        <v>35</v>
      </c>
      <c r="S43" s="531"/>
      <c r="Y43" s="531"/>
      <c r="Z43" s="531"/>
    </row>
    <row r="44" spans="1:28" s="841" customFormat="1" ht="12.75" customHeight="1" x14ac:dyDescent="0.2">
      <c r="C44" s="841" t="s">
        <v>21</v>
      </c>
      <c r="S44" s="531"/>
      <c r="Y44" s="531"/>
      <c r="Z44" s="531"/>
      <c r="AB44" s="1527"/>
    </row>
    <row r="45" spans="1:28" s="841" customFormat="1" ht="12.75" customHeight="1" x14ac:dyDescent="0.2">
      <c r="C45" s="841" t="s">
        <v>603</v>
      </c>
      <c r="S45" s="531"/>
      <c r="Y45" s="531"/>
      <c r="Z45" s="1931" t="s">
        <v>688</v>
      </c>
      <c r="AA45" s="1931"/>
      <c r="AB45" s="1528" t="str">
        <f>IF(V17+V18=①搬出入日計表!F44, "○","×")</f>
        <v>○</v>
      </c>
    </row>
  </sheetData>
  <mergeCells count="55">
    <mergeCell ref="Z45:AA45"/>
    <mergeCell ref="X26:X31"/>
    <mergeCell ref="X19:X23"/>
    <mergeCell ref="X16:X18"/>
    <mergeCell ref="X10:X15"/>
    <mergeCell ref="A33:A37"/>
    <mergeCell ref="B30:C30"/>
    <mergeCell ref="B8:B10"/>
    <mergeCell ref="C10:D10"/>
    <mergeCell ref="C9:D9"/>
    <mergeCell ref="C8:D8"/>
    <mergeCell ref="B11:B13"/>
    <mergeCell ref="C13:D13"/>
    <mergeCell ref="A39:A40"/>
    <mergeCell ref="X35:X40"/>
    <mergeCell ref="X32:X34"/>
    <mergeCell ref="B18:D18"/>
    <mergeCell ref="B17:D17"/>
    <mergeCell ref="S8:T17"/>
    <mergeCell ref="B32:D32"/>
    <mergeCell ref="C19:C26"/>
    <mergeCell ref="S18:T18"/>
    <mergeCell ref="S19:T26"/>
    <mergeCell ref="C11:D11"/>
    <mergeCell ref="C12:D12"/>
    <mergeCell ref="B14:B16"/>
    <mergeCell ref="C16:D16"/>
    <mergeCell ref="C14:D14"/>
    <mergeCell ref="C15:D15"/>
    <mergeCell ref="K6:R6"/>
    <mergeCell ref="G6:H6"/>
    <mergeCell ref="I6:J6"/>
    <mergeCell ref="G7:H7"/>
    <mergeCell ref="I7:J7"/>
    <mergeCell ref="E39:F39"/>
    <mergeCell ref="W36:W37"/>
    <mergeCell ref="U40:V40"/>
    <mergeCell ref="W38:W40"/>
    <mergeCell ref="E7:F7"/>
    <mergeCell ref="D3:T3"/>
    <mergeCell ref="S5:T5"/>
    <mergeCell ref="X5:AA7"/>
    <mergeCell ref="B31:C31"/>
    <mergeCell ref="A5:D7"/>
    <mergeCell ref="U5:V7"/>
    <mergeCell ref="W5:W7"/>
    <mergeCell ref="B27:C27"/>
    <mergeCell ref="B28:C28"/>
    <mergeCell ref="B29:C29"/>
    <mergeCell ref="K7:L7"/>
    <mergeCell ref="M7:N7"/>
    <mergeCell ref="O7:P7"/>
    <mergeCell ref="Q7:R7"/>
    <mergeCell ref="S7:T7"/>
    <mergeCell ref="G5:R5"/>
  </mergeCells>
  <phoneticPr fontId="3"/>
  <printOptions horizontalCentered="1"/>
  <pageMargins left="0.51181102362204722" right="0.31496062992125984" top="0.15748031496062992" bottom="0.15748031496062992" header="0.31496062992125984" footer="0.31496062992125984"/>
  <pageSetup paperSize="9" scale="58"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3" tint="0.79998168889431442"/>
    <pageSetUpPr fitToPage="1"/>
  </sheetPr>
  <dimension ref="A1:V42"/>
  <sheetViews>
    <sheetView showZeros="0" tabSelected="1" view="pageBreakPreview" topLeftCell="B1" zoomScale="68" zoomScaleNormal="70" zoomScaleSheetLayoutView="68" workbookViewId="0">
      <selection activeCell="I17" sqref="I17"/>
    </sheetView>
  </sheetViews>
  <sheetFormatPr defaultColWidth="8.90625" defaultRowHeight="13" x14ac:dyDescent="0.2"/>
  <cols>
    <col min="1" max="1" width="28" style="841" bestFit="1" customWidth="1"/>
    <col min="2" max="2" width="18.36328125" style="841" bestFit="1" customWidth="1"/>
    <col min="3" max="3" width="10.08984375" style="841" bestFit="1" customWidth="1"/>
    <col min="4" max="4" width="9.08984375" style="841" bestFit="1" customWidth="1"/>
    <col min="5" max="5" width="20.453125" style="841" bestFit="1" customWidth="1"/>
    <col min="6" max="6" width="13.90625" style="841" bestFit="1" customWidth="1"/>
    <col min="7" max="7" width="13.08984375" style="841" customWidth="1"/>
    <col min="8" max="8" width="14.6328125" style="841" customWidth="1"/>
    <col min="9" max="9" width="22.90625" style="841" bestFit="1" customWidth="1"/>
    <col min="10" max="10" width="16" style="841" bestFit="1" customWidth="1"/>
    <col min="11" max="19" width="8" style="841" customWidth="1"/>
    <col min="20" max="20" width="11.36328125" style="841" bestFit="1" customWidth="1"/>
    <col min="21" max="22" width="8" style="841" customWidth="1"/>
    <col min="23" max="23" width="1.6328125" style="841" customWidth="1"/>
    <col min="24" max="16384" width="8.90625" style="841"/>
  </cols>
  <sheetData>
    <row r="1" spans="1:22" ht="20.149999999999999" customHeight="1" x14ac:dyDescent="0.2">
      <c r="A1" s="840" t="s">
        <v>640</v>
      </c>
      <c r="S1" s="636" t="s">
        <v>657</v>
      </c>
      <c r="T1" s="842">
        <f>様式第3号表紙!M28</f>
        <v>0</v>
      </c>
      <c r="U1" s="843"/>
    </row>
    <row r="2" spans="1:22" ht="20.149999999999999" customHeight="1" thickBot="1" x14ac:dyDescent="0.25">
      <c r="S2" s="1609">
        <f>様式第3号表紙!$C$12</f>
        <v>0</v>
      </c>
      <c r="T2" s="1610" t="str">
        <f>様式第3号表紙!$F$12</f>
        <v>年</v>
      </c>
      <c r="U2" s="1611">
        <f>様式第3号表紙!$H$12</f>
        <v>0</v>
      </c>
    </row>
    <row r="3" spans="1:22" ht="20.149999999999999" customHeight="1" thickBot="1" x14ac:dyDescent="0.25"/>
    <row r="4" spans="1:22" ht="20.149999999999999" customHeight="1" thickBot="1" x14ac:dyDescent="0.25">
      <c r="A4" s="2488" t="s">
        <v>642</v>
      </c>
      <c r="B4" s="2345" t="s">
        <v>168</v>
      </c>
      <c r="C4" s="2343"/>
      <c r="D4" s="2343"/>
      <c r="E4" s="2343"/>
      <c r="F4" s="2343"/>
      <c r="G4" s="2343"/>
      <c r="H4" s="2343"/>
      <c r="I4" s="2343"/>
      <c r="J4" s="2346"/>
      <c r="K4" s="2375" t="s">
        <v>390</v>
      </c>
      <c r="L4" s="2376"/>
      <c r="M4" s="2376"/>
      <c r="N4" s="2377"/>
      <c r="O4" s="2350" t="s">
        <v>720</v>
      </c>
      <c r="P4" s="2351"/>
      <c r="Q4" s="2351"/>
      <c r="R4" s="2351"/>
      <c r="S4" s="2352"/>
      <c r="T4" s="2359" t="s">
        <v>151</v>
      </c>
      <c r="U4" s="2390" t="s">
        <v>172</v>
      </c>
      <c r="V4" s="2390" t="s">
        <v>173</v>
      </c>
    </row>
    <row r="5" spans="1:22" ht="20.149999999999999" customHeight="1" x14ac:dyDescent="0.2">
      <c r="A5" s="2489"/>
      <c r="B5" s="467" t="s">
        <v>519</v>
      </c>
      <c r="C5" s="2345" t="s">
        <v>391</v>
      </c>
      <c r="D5" s="2343"/>
      <c r="E5" s="2342" t="s">
        <v>509</v>
      </c>
      <c r="F5" s="2340" t="s">
        <v>475</v>
      </c>
      <c r="G5" s="2341"/>
      <c r="H5" s="2341"/>
      <c r="I5" s="2535" t="s">
        <v>653</v>
      </c>
      <c r="J5" s="2347" t="s">
        <v>510</v>
      </c>
      <c r="K5" s="2368" t="s">
        <v>142</v>
      </c>
      <c r="L5" s="2371" t="s">
        <v>169</v>
      </c>
      <c r="M5" s="2373" t="s">
        <v>170</v>
      </c>
      <c r="N5" s="2365" t="s">
        <v>171</v>
      </c>
      <c r="O5" s="2384" t="s">
        <v>612</v>
      </c>
      <c r="P5" s="2362" t="s">
        <v>722</v>
      </c>
      <c r="Q5" s="2378" t="s">
        <v>613</v>
      </c>
      <c r="R5" s="2532" t="s">
        <v>728</v>
      </c>
      <c r="S5" s="2387" t="s">
        <v>669</v>
      </c>
      <c r="T5" s="2360"/>
      <c r="U5" s="2391"/>
      <c r="V5" s="2391"/>
    </row>
    <row r="6" spans="1:22" ht="20.149999999999999" customHeight="1" x14ac:dyDescent="0.2">
      <c r="A6" s="2489"/>
      <c r="B6" s="126"/>
      <c r="C6" s="469" t="s">
        <v>507</v>
      </c>
      <c r="D6" s="468" t="s">
        <v>508</v>
      </c>
      <c r="E6" s="2344"/>
      <c r="F6" s="469" t="s">
        <v>511</v>
      </c>
      <c r="G6" s="468" t="s">
        <v>513</v>
      </c>
      <c r="H6" s="468" t="s">
        <v>512</v>
      </c>
      <c r="I6" s="2344"/>
      <c r="J6" s="2348"/>
      <c r="K6" s="2369"/>
      <c r="L6" s="2363"/>
      <c r="M6" s="2374"/>
      <c r="N6" s="2366"/>
      <c r="O6" s="2385"/>
      <c r="P6" s="2363"/>
      <c r="Q6" s="2379"/>
      <c r="R6" s="2533"/>
      <c r="S6" s="2388"/>
      <c r="T6" s="2360"/>
      <c r="U6" s="2391"/>
      <c r="V6" s="2391"/>
    </row>
    <row r="7" spans="1:22" s="845" customFormat="1" ht="20.149999999999999" customHeight="1" thickBot="1" x14ac:dyDescent="0.25">
      <c r="A7" s="2490"/>
      <c r="B7" s="146"/>
      <c r="C7" s="144"/>
      <c r="D7" s="472"/>
      <c r="E7" s="310"/>
      <c r="F7" s="144"/>
      <c r="G7" s="472"/>
      <c r="H7" s="472"/>
      <c r="I7" s="337"/>
      <c r="J7" s="2349"/>
      <c r="K7" s="2370"/>
      <c r="L7" s="2372"/>
      <c r="M7" s="2372"/>
      <c r="N7" s="2367"/>
      <c r="O7" s="2386"/>
      <c r="P7" s="2364"/>
      <c r="Q7" s="2380"/>
      <c r="R7" s="2534"/>
      <c r="S7" s="2389"/>
      <c r="T7" s="2361"/>
      <c r="U7" s="2392"/>
      <c r="V7" s="2392"/>
    </row>
    <row r="8" spans="1:22" ht="20.149999999999999" customHeight="1" x14ac:dyDescent="0.2">
      <c r="A8" s="489"/>
      <c r="B8" s="905"/>
      <c r="C8" s="905"/>
      <c r="D8" s="906"/>
      <c r="E8" s="907">
        <f>SUM(C8:D8)</f>
        <v>0</v>
      </c>
      <c r="F8" s="908"/>
      <c r="G8" s="909"/>
      <c r="H8" s="906"/>
      <c r="I8" s="910">
        <f>SUM(F8:H8)</f>
        <v>0</v>
      </c>
      <c r="J8" s="911">
        <f>SUM(B8,E8,I8)</f>
        <v>0</v>
      </c>
      <c r="K8" s="912"/>
      <c r="L8" s="913"/>
      <c r="M8" s="913"/>
      <c r="N8" s="914">
        <f>SUM(K8:M8)</f>
        <v>0</v>
      </c>
      <c r="O8" s="915"/>
      <c r="P8" s="915"/>
      <c r="Q8" s="915"/>
      <c r="R8" s="913"/>
      <c r="S8" s="916">
        <f>SUM(O8:R8)</f>
        <v>0</v>
      </c>
      <c r="T8" s="917"/>
      <c r="U8" s="918">
        <f>SUM(J8,N8,S8,T8)</f>
        <v>0</v>
      </c>
      <c r="V8" s="919"/>
    </row>
    <row r="9" spans="1:22" ht="20.149999999999999" customHeight="1" x14ac:dyDescent="0.2">
      <c r="A9" s="490"/>
      <c r="B9" s="920"/>
      <c r="C9" s="920"/>
      <c r="D9" s="921"/>
      <c r="E9" s="922">
        <f t="shared" ref="E9:E14" si="0">SUM(C9:D9)</f>
        <v>0</v>
      </c>
      <c r="F9" s="920"/>
      <c r="G9" s="921"/>
      <c r="H9" s="921"/>
      <c r="I9" s="923">
        <f t="shared" ref="I9:I14" si="1">SUM(F9:H9)</f>
        <v>0</v>
      </c>
      <c r="J9" s="924">
        <f t="shared" ref="J9:J14" si="2">SUM(B9,E9,I9)</f>
        <v>0</v>
      </c>
      <c r="K9" s="925"/>
      <c r="L9" s="926"/>
      <c r="M9" s="926"/>
      <c r="N9" s="914">
        <f t="shared" ref="N9:N14" si="3">SUM(K9:M9)</f>
        <v>0</v>
      </c>
      <c r="O9" s="927"/>
      <c r="P9" s="927"/>
      <c r="Q9" s="928"/>
      <c r="R9" s="929"/>
      <c r="S9" s="916">
        <f t="shared" ref="S9:S14" si="4">SUM(O9:R9)</f>
        <v>0</v>
      </c>
      <c r="T9" s="930"/>
      <c r="U9" s="918">
        <f t="shared" ref="U9:U14" si="5">SUM(J9,N9,S9,T9)</f>
        <v>0</v>
      </c>
      <c r="V9" s="931"/>
    </row>
    <row r="10" spans="1:22" ht="20.149999999999999" customHeight="1" x14ac:dyDescent="0.2">
      <c r="A10" s="490"/>
      <c r="B10" s="932"/>
      <c r="C10" s="932"/>
      <c r="D10" s="921"/>
      <c r="E10" s="922">
        <f t="shared" si="0"/>
        <v>0</v>
      </c>
      <c r="F10" s="920"/>
      <c r="G10" s="921"/>
      <c r="H10" s="921"/>
      <c r="I10" s="923">
        <f t="shared" si="1"/>
        <v>0</v>
      </c>
      <c r="J10" s="924">
        <f t="shared" si="2"/>
        <v>0</v>
      </c>
      <c r="K10" s="925"/>
      <c r="L10" s="926"/>
      <c r="M10" s="926"/>
      <c r="N10" s="914">
        <f t="shared" si="3"/>
        <v>0</v>
      </c>
      <c r="O10" s="927"/>
      <c r="P10" s="927"/>
      <c r="Q10" s="928"/>
      <c r="R10" s="929"/>
      <c r="S10" s="916">
        <f t="shared" si="4"/>
        <v>0</v>
      </c>
      <c r="T10" s="930"/>
      <c r="U10" s="918">
        <f t="shared" si="5"/>
        <v>0</v>
      </c>
      <c r="V10" s="931"/>
    </row>
    <row r="11" spans="1:22" ht="20.149999999999999" customHeight="1" x14ac:dyDescent="0.2">
      <c r="A11" s="933"/>
      <c r="B11" s="920"/>
      <c r="C11" s="920"/>
      <c r="D11" s="921"/>
      <c r="E11" s="922">
        <f t="shared" si="0"/>
        <v>0</v>
      </c>
      <c r="F11" s="920"/>
      <c r="G11" s="921"/>
      <c r="H11" s="921"/>
      <c r="I11" s="923">
        <f t="shared" si="1"/>
        <v>0</v>
      </c>
      <c r="J11" s="924">
        <f t="shared" si="2"/>
        <v>0</v>
      </c>
      <c r="K11" s="925"/>
      <c r="L11" s="926"/>
      <c r="M11" s="926"/>
      <c r="N11" s="914">
        <f t="shared" si="3"/>
        <v>0</v>
      </c>
      <c r="O11" s="927"/>
      <c r="P11" s="927"/>
      <c r="Q11" s="928"/>
      <c r="R11" s="929"/>
      <c r="S11" s="916">
        <f t="shared" si="4"/>
        <v>0</v>
      </c>
      <c r="T11" s="930"/>
      <c r="U11" s="918">
        <f t="shared" si="5"/>
        <v>0</v>
      </c>
      <c r="V11" s="931"/>
    </row>
    <row r="12" spans="1:22" ht="20.149999999999999" customHeight="1" x14ac:dyDescent="0.2">
      <c r="A12" s="931"/>
      <c r="B12" s="920"/>
      <c r="C12" s="920"/>
      <c r="D12" s="921"/>
      <c r="E12" s="922">
        <f t="shared" si="0"/>
        <v>0</v>
      </c>
      <c r="F12" s="920"/>
      <c r="G12" s="921"/>
      <c r="H12" s="921"/>
      <c r="I12" s="923">
        <f t="shared" si="1"/>
        <v>0</v>
      </c>
      <c r="J12" s="924">
        <f t="shared" si="2"/>
        <v>0</v>
      </c>
      <c r="K12" s="925"/>
      <c r="L12" s="926"/>
      <c r="M12" s="926"/>
      <c r="N12" s="914">
        <f t="shared" si="3"/>
        <v>0</v>
      </c>
      <c r="O12" s="927"/>
      <c r="P12" s="927"/>
      <c r="Q12" s="928"/>
      <c r="R12" s="929"/>
      <c r="S12" s="916">
        <f t="shared" si="4"/>
        <v>0</v>
      </c>
      <c r="T12" s="930"/>
      <c r="U12" s="918">
        <f t="shared" si="5"/>
        <v>0</v>
      </c>
      <c r="V12" s="931"/>
    </row>
    <row r="13" spans="1:22" ht="20.149999999999999" customHeight="1" x14ac:dyDescent="0.2">
      <c r="A13" s="931"/>
      <c r="B13" s="920"/>
      <c r="C13" s="920"/>
      <c r="D13" s="921"/>
      <c r="E13" s="922">
        <f t="shared" si="0"/>
        <v>0</v>
      </c>
      <c r="F13" s="920"/>
      <c r="G13" s="921"/>
      <c r="H13" s="921"/>
      <c r="I13" s="923">
        <f t="shared" si="1"/>
        <v>0</v>
      </c>
      <c r="J13" s="924">
        <f t="shared" si="2"/>
        <v>0</v>
      </c>
      <c r="K13" s="925"/>
      <c r="L13" s="926"/>
      <c r="M13" s="926"/>
      <c r="N13" s="914">
        <f t="shared" si="3"/>
        <v>0</v>
      </c>
      <c r="O13" s="927"/>
      <c r="P13" s="927"/>
      <c r="Q13" s="928"/>
      <c r="R13" s="929"/>
      <c r="S13" s="916">
        <f t="shared" si="4"/>
        <v>0</v>
      </c>
      <c r="T13" s="930"/>
      <c r="U13" s="918">
        <f t="shared" si="5"/>
        <v>0</v>
      </c>
      <c r="V13" s="931"/>
    </row>
    <row r="14" spans="1:22" ht="20.149999999999999" customHeight="1" thickBot="1" x14ac:dyDescent="0.25">
      <c r="A14" s="934"/>
      <c r="B14" s="935"/>
      <c r="C14" s="935"/>
      <c r="D14" s="936"/>
      <c r="E14" s="937">
        <f t="shared" si="0"/>
        <v>0</v>
      </c>
      <c r="F14" s="935"/>
      <c r="G14" s="936"/>
      <c r="H14" s="936"/>
      <c r="I14" s="938">
        <f t="shared" si="1"/>
        <v>0</v>
      </c>
      <c r="J14" s="939">
        <f t="shared" si="2"/>
        <v>0</v>
      </c>
      <c r="K14" s="940"/>
      <c r="L14" s="941"/>
      <c r="M14" s="941"/>
      <c r="N14" s="914">
        <f t="shared" si="3"/>
        <v>0</v>
      </c>
      <c r="O14" s="942"/>
      <c r="P14" s="942"/>
      <c r="Q14" s="943"/>
      <c r="R14" s="944"/>
      <c r="S14" s="916">
        <f t="shared" si="4"/>
        <v>0</v>
      </c>
      <c r="T14" s="945"/>
      <c r="U14" s="918">
        <f t="shared" si="5"/>
        <v>0</v>
      </c>
      <c r="V14" s="934"/>
    </row>
    <row r="15" spans="1:22" ht="20.149999999999999" customHeight="1" thickBot="1" x14ac:dyDescent="0.25">
      <c r="A15" s="492" t="s">
        <v>175</v>
      </c>
      <c r="B15" s="946">
        <f>SUM(B8:B14)</f>
        <v>0</v>
      </c>
      <c r="C15" s="947">
        <f t="shared" ref="C15:T15" si="6">SUM(C8:C14)</f>
        <v>0</v>
      </c>
      <c r="D15" s="948">
        <f t="shared" si="6"/>
        <v>0</v>
      </c>
      <c r="E15" s="949">
        <f>SUM(E8:E14)</f>
        <v>0</v>
      </c>
      <c r="F15" s="950">
        <f t="shared" ref="F15" si="7">SUM(F8:F14)</f>
        <v>0</v>
      </c>
      <c r="G15" s="951">
        <f t="shared" ref="G15" si="8">SUM(G8:G14)</f>
        <v>0</v>
      </c>
      <c r="H15" s="951">
        <f t="shared" ref="H15" si="9">SUM(H8:H14)</f>
        <v>0</v>
      </c>
      <c r="I15" s="952">
        <f>SUM(I8:I14)</f>
        <v>0</v>
      </c>
      <c r="J15" s="953">
        <f>SUM(J8:J14)</f>
        <v>0</v>
      </c>
      <c r="K15" s="954">
        <f t="shared" si="6"/>
        <v>0</v>
      </c>
      <c r="L15" s="955">
        <f t="shared" si="6"/>
        <v>0</v>
      </c>
      <c r="M15" s="955">
        <f>SUM(M8:M14)</f>
        <v>0</v>
      </c>
      <c r="N15" s="956">
        <f>SUM(N8:N14)</f>
        <v>0</v>
      </c>
      <c r="O15" s="957">
        <f>SUM(O8:O14)</f>
        <v>0</v>
      </c>
      <c r="P15" s="957">
        <f>SUM(P8:P14)</f>
        <v>0</v>
      </c>
      <c r="Q15" s="958">
        <f>SUM(Q8:Q14)</f>
        <v>0</v>
      </c>
      <c r="R15" s="957">
        <f t="shared" si="6"/>
        <v>0</v>
      </c>
      <c r="S15" s="959">
        <f>SUM(S8:S14)</f>
        <v>0</v>
      </c>
      <c r="T15" s="960">
        <f t="shared" si="6"/>
        <v>0</v>
      </c>
      <c r="U15" s="956">
        <f>SUM(U8:U14)</f>
        <v>0</v>
      </c>
      <c r="V15" s="961"/>
    </row>
    <row r="16" spans="1:22" ht="20.149999999999999" customHeight="1" x14ac:dyDescent="0.2"/>
    <row r="17" spans="1:22" ht="20.149999999999999" customHeight="1" x14ac:dyDescent="0.2"/>
    <row r="18" spans="1:22" ht="20.149999999999999" customHeight="1" x14ac:dyDescent="0.2"/>
    <row r="19" spans="1:22" ht="20.149999999999999" customHeight="1" x14ac:dyDescent="0.2">
      <c r="A19" s="840" t="s">
        <v>641</v>
      </c>
    </row>
    <row r="20" spans="1:22" ht="20.149999999999999" customHeight="1" thickBot="1" x14ac:dyDescent="0.25"/>
    <row r="21" spans="1:22" ht="20.149999999999999" customHeight="1" thickBot="1" x14ac:dyDescent="0.25">
      <c r="A21" s="2488" t="s">
        <v>642</v>
      </c>
      <c r="B21" s="2345" t="s">
        <v>168</v>
      </c>
      <c r="C21" s="2343"/>
      <c r="D21" s="2343"/>
      <c r="E21" s="2343"/>
      <c r="F21" s="2343"/>
      <c r="G21" s="2343"/>
      <c r="H21" s="2343"/>
      <c r="I21" s="2343"/>
      <c r="J21" s="2346"/>
      <c r="K21" s="2375" t="s">
        <v>390</v>
      </c>
      <c r="L21" s="2376"/>
      <c r="M21" s="2376"/>
      <c r="N21" s="2377"/>
      <c r="O21" s="2350" t="s">
        <v>720</v>
      </c>
      <c r="P21" s="2351"/>
      <c r="Q21" s="2351"/>
      <c r="R21" s="2351"/>
      <c r="S21" s="2352"/>
      <c r="T21" s="2359" t="s">
        <v>151</v>
      </c>
      <c r="U21" s="2390" t="s">
        <v>456</v>
      </c>
      <c r="V21" s="2390" t="s">
        <v>173</v>
      </c>
    </row>
    <row r="22" spans="1:22" ht="20.149999999999999" customHeight="1" x14ac:dyDescent="0.2">
      <c r="A22" s="2489"/>
      <c r="B22" s="467" t="s">
        <v>519</v>
      </c>
      <c r="C22" s="2345" t="s">
        <v>391</v>
      </c>
      <c r="D22" s="2343"/>
      <c r="E22" s="2342" t="s">
        <v>516</v>
      </c>
      <c r="F22" s="2340" t="s">
        <v>475</v>
      </c>
      <c r="G22" s="2341"/>
      <c r="H22" s="2341"/>
      <c r="I22" s="2535" t="s">
        <v>654</v>
      </c>
      <c r="J22" s="2347" t="s">
        <v>518</v>
      </c>
      <c r="K22" s="2396" t="s">
        <v>142</v>
      </c>
      <c r="L22" s="2371" t="s">
        <v>169</v>
      </c>
      <c r="M22" s="2373" t="s">
        <v>170</v>
      </c>
      <c r="N22" s="2365" t="s">
        <v>456</v>
      </c>
      <c r="O22" s="2384" t="s">
        <v>612</v>
      </c>
      <c r="P22" s="2362" t="s">
        <v>722</v>
      </c>
      <c r="Q22" s="2378" t="s">
        <v>613</v>
      </c>
      <c r="R22" s="2532" t="s">
        <v>728</v>
      </c>
      <c r="S22" s="2387" t="s">
        <v>171</v>
      </c>
      <c r="T22" s="2360"/>
      <c r="U22" s="2391"/>
      <c r="V22" s="2391"/>
    </row>
    <row r="23" spans="1:22" ht="20.149999999999999" customHeight="1" x14ac:dyDescent="0.2">
      <c r="A23" s="2489"/>
      <c r="B23" s="126"/>
      <c r="C23" s="469" t="s">
        <v>507</v>
      </c>
      <c r="D23" s="468" t="s">
        <v>508</v>
      </c>
      <c r="E23" s="2344"/>
      <c r="F23" s="469" t="s">
        <v>511</v>
      </c>
      <c r="G23" s="468" t="s">
        <v>513</v>
      </c>
      <c r="H23" s="468" t="s">
        <v>512</v>
      </c>
      <c r="I23" s="2344"/>
      <c r="J23" s="2348"/>
      <c r="K23" s="2397"/>
      <c r="L23" s="2363"/>
      <c r="M23" s="2374"/>
      <c r="N23" s="2366"/>
      <c r="O23" s="2385"/>
      <c r="P23" s="2363"/>
      <c r="Q23" s="2379"/>
      <c r="R23" s="2533"/>
      <c r="S23" s="2388"/>
      <c r="T23" s="2360"/>
      <c r="U23" s="2391"/>
      <c r="V23" s="2391"/>
    </row>
    <row r="24" spans="1:22" s="845" customFormat="1" ht="20.149999999999999" customHeight="1" thickBot="1" x14ac:dyDescent="0.25">
      <c r="A24" s="2490"/>
      <c r="B24" s="146"/>
      <c r="C24" s="144"/>
      <c r="D24" s="472"/>
      <c r="E24" s="310"/>
      <c r="F24" s="144"/>
      <c r="G24" s="472"/>
      <c r="H24" s="472"/>
      <c r="I24" s="337"/>
      <c r="J24" s="2349"/>
      <c r="K24" s="2398"/>
      <c r="L24" s="2372"/>
      <c r="M24" s="2372"/>
      <c r="N24" s="2367"/>
      <c r="O24" s="2386"/>
      <c r="P24" s="2364"/>
      <c r="Q24" s="2380"/>
      <c r="R24" s="2534"/>
      <c r="S24" s="2389"/>
      <c r="T24" s="2361"/>
      <c r="U24" s="2392"/>
      <c r="V24" s="2392"/>
    </row>
    <row r="25" spans="1:22" ht="20.149999999999999" customHeight="1" x14ac:dyDescent="0.2">
      <c r="A25" s="489" t="str">
        <f>IF(A8="","",A8)</f>
        <v/>
      </c>
      <c r="B25" s="962"/>
      <c r="C25" s="962"/>
      <c r="D25" s="963"/>
      <c r="E25" s="964">
        <f>IF(E8=0,0,(C8*C25+D8*D25)/E8)</f>
        <v>0</v>
      </c>
      <c r="F25" s="962"/>
      <c r="G25" s="963"/>
      <c r="H25" s="963"/>
      <c r="I25" s="965">
        <f>IF(I8=0,0,(F8*F25+G8*G25+H8*H25)/I8)</f>
        <v>0</v>
      </c>
      <c r="J25" s="966">
        <f>IF(J8=0,0,(B8*B25+E8*E25+I8*I25)/J8)</f>
        <v>0</v>
      </c>
      <c r="K25" s="967"/>
      <c r="L25" s="968"/>
      <c r="M25" s="968"/>
      <c r="N25" s="969">
        <f>IF(N8=0,0,(K8*K25+L8*L25+M8*M25)/N8)</f>
        <v>0</v>
      </c>
      <c r="O25" s="970"/>
      <c r="P25" s="970"/>
      <c r="Q25" s="970"/>
      <c r="R25" s="968"/>
      <c r="S25" s="969">
        <f>IF(S8=0,0,((O8*O25+P8*P25+Q8*Q25+R8*R25)/S8))</f>
        <v>0</v>
      </c>
      <c r="T25" s="967"/>
      <c r="U25" s="971">
        <f>IF(U8=0,0,(B25*B8+C25*C8+D25*D8++F25*F8+G25*G8+H25*H8+K25*K8+L25*L8+M25*M8+O25*O8+P25*P8+Q25*Q8+R25*R8+T25*T8)/U8)</f>
        <v>0</v>
      </c>
      <c r="V25" s="919"/>
    </row>
    <row r="26" spans="1:22" ht="20.149999999999999" customHeight="1" x14ac:dyDescent="0.2">
      <c r="A26" s="489" t="str">
        <f t="shared" ref="A26:A31" si="10">IF(A9="","",A9)</f>
        <v/>
      </c>
      <c r="B26" s="972"/>
      <c r="C26" s="972"/>
      <c r="D26" s="973"/>
      <c r="E26" s="974">
        <f>IF(E9=0,0,(C9*C26+D9*D26)/E9)</f>
        <v>0</v>
      </c>
      <c r="F26" s="972"/>
      <c r="G26" s="973"/>
      <c r="H26" s="973"/>
      <c r="I26" s="974">
        <f>IF(I9=0,0,(F9*F26+G9*G26+H9*H26)/I9)</f>
        <v>0</v>
      </c>
      <c r="J26" s="975">
        <f>IF(J9=0,0,(B9*B26+E9*E26+I9*I26)/J9)</f>
        <v>0</v>
      </c>
      <c r="K26" s="976"/>
      <c r="L26" s="977"/>
      <c r="M26" s="977"/>
      <c r="N26" s="969">
        <f t="shared" ref="N26:N31" si="11">IF(N9=0,0,(K9*K26+L9*L26+M9*M26)/N9)</f>
        <v>0</v>
      </c>
      <c r="O26" s="970"/>
      <c r="P26" s="970"/>
      <c r="Q26" s="970"/>
      <c r="R26" s="978"/>
      <c r="S26" s="969">
        <f t="shared" ref="S26:S31" si="12">IF(S9=0,0,((O9*O26+P9*P26+Q9*Q26+R9*R26)/S9))</f>
        <v>0</v>
      </c>
      <c r="T26" s="976"/>
      <c r="U26" s="971">
        <f>IF(U9=0,0,(B26*B9+C26*C9+D26*D9++F26*F9+G26*G9+H26*H9+K26*K9+L26*L9+M26*M9+O26*O9+P26*P9+Q26*Q9+R26*R9+T26*T9)/U9)</f>
        <v>0</v>
      </c>
      <c r="V26" s="931"/>
    </row>
    <row r="27" spans="1:22" ht="20.149999999999999" customHeight="1" x14ac:dyDescent="0.2">
      <c r="A27" s="489" t="str">
        <f t="shared" si="10"/>
        <v/>
      </c>
      <c r="B27" s="972"/>
      <c r="C27" s="972"/>
      <c r="D27" s="973"/>
      <c r="E27" s="974">
        <f>IF(E10=0,0,(C10*C27+D10*D27)/E10)</f>
        <v>0</v>
      </c>
      <c r="F27" s="972"/>
      <c r="G27" s="973"/>
      <c r="H27" s="973"/>
      <c r="I27" s="974">
        <f t="shared" ref="I27:I31" si="13">IF(I10=0,0,(F10*F27+G10*G27+H10*H27)/I10)</f>
        <v>0</v>
      </c>
      <c r="J27" s="975">
        <f t="shared" ref="J27:J31" si="14">IF(J10=0,0,(B10*B27+E10*E27+I10*I27)/J10)</f>
        <v>0</v>
      </c>
      <c r="K27" s="976"/>
      <c r="L27" s="978"/>
      <c r="M27" s="978"/>
      <c r="N27" s="969">
        <f t="shared" si="11"/>
        <v>0</v>
      </c>
      <c r="O27" s="970"/>
      <c r="P27" s="970"/>
      <c r="Q27" s="970"/>
      <c r="R27" s="978"/>
      <c r="S27" s="969">
        <f t="shared" si="12"/>
        <v>0</v>
      </c>
      <c r="T27" s="976"/>
      <c r="U27" s="971">
        <f t="shared" ref="U27:U31" si="15">IF(U10=0,0,(B27*B10+C27*C10+D27*D10++F27*F10+G27*G10+H27*H10+K27*K10+L27*L10+M27*M10+O27*O10+P27*P10+Q27*Q10+R27*R10+T27*T10)/U10)</f>
        <v>0</v>
      </c>
      <c r="V27" s="931"/>
    </row>
    <row r="28" spans="1:22" ht="20.149999999999999" customHeight="1" x14ac:dyDescent="0.2">
      <c r="A28" s="489" t="str">
        <f t="shared" si="10"/>
        <v/>
      </c>
      <c r="B28" s="972"/>
      <c r="C28" s="972"/>
      <c r="D28" s="973"/>
      <c r="E28" s="974">
        <f t="shared" ref="E28:E29" si="16">IF(E11=0,0,(C11*C28+D11*D28)/E11)</f>
        <v>0</v>
      </c>
      <c r="F28" s="972"/>
      <c r="G28" s="973"/>
      <c r="H28" s="973"/>
      <c r="I28" s="974">
        <f t="shared" si="13"/>
        <v>0</v>
      </c>
      <c r="J28" s="975">
        <f t="shared" si="14"/>
        <v>0</v>
      </c>
      <c r="K28" s="976"/>
      <c r="L28" s="978"/>
      <c r="M28" s="978"/>
      <c r="N28" s="969">
        <f t="shared" si="11"/>
        <v>0</v>
      </c>
      <c r="O28" s="970"/>
      <c r="P28" s="970"/>
      <c r="Q28" s="970"/>
      <c r="R28" s="978"/>
      <c r="S28" s="969">
        <f t="shared" si="12"/>
        <v>0</v>
      </c>
      <c r="T28" s="976"/>
      <c r="U28" s="971">
        <f t="shared" si="15"/>
        <v>0</v>
      </c>
      <c r="V28" s="931"/>
    </row>
    <row r="29" spans="1:22" ht="20.149999999999999" customHeight="1" x14ac:dyDescent="0.2">
      <c r="A29" s="489" t="str">
        <f t="shared" si="10"/>
        <v/>
      </c>
      <c r="B29" s="972"/>
      <c r="C29" s="972"/>
      <c r="D29" s="973"/>
      <c r="E29" s="974">
        <f t="shared" si="16"/>
        <v>0</v>
      </c>
      <c r="F29" s="972"/>
      <c r="G29" s="973"/>
      <c r="H29" s="973"/>
      <c r="I29" s="974">
        <f t="shared" si="13"/>
        <v>0</v>
      </c>
      <c r="J29" s="975">
        <f t="shared" si="14"/>
        <v>0</v>
      </c>
      <c r="K29" s="976"/>
      <c r="L29" s="978"/>
      <c r="M29" s="978"/>
      <c r="N29" s="969">
        <f t="shared" si="11"/>
        <v>0</v>
      </c>
      <c r="O29" s="970"/>
      <c r="P29" s="970"/>
      <c r="Q29" s="970"/>
      <c r="R29" s="978"/>
      <c r="S29" s="969">
        <f t="shared" si="12"/>
        <v>0</v>
      </c>
      <c r="T29" s="976"/>
      <c r="U29" s="971">
        <f t="shared" si="15"/>
        <v>0</v>
      </c>
      <c r="V29" s="931"/>
    </row>
    <row r="30" spans="1:22" ht="20.149999999999999" customHeight="1" x14ac:dyDescent="0.2">
      <c r="A30" s="489" t="str">
        <f t="shared" si="10"/>
        <v/>
      </c>
      <c r="B30" s="972"/>
      <c r="C30" s="972"/>
      <c r="D30" s="973"/>
      <c r="E30" s="974">
        <f>IF(E13=0,0,(C13*C30+D13*D30)/E13)</f>
        <v>0</v>
      </c>
      <c r="F30" s="972"/>
      <c r="G30" s="973"/>
      <c r="H30" s="973"/>
      <c r="I30" s="974">
        <f t="shared" si="13"/>
        <v>0</v>
      </c>
      <c r="J30" s="975">
        <f t="shared" si="14"/>
        <v>0</v>
      </c>
      <c r="K30" s="976"/>
      <c r="L30" s="978"/>
      <c r="M30" s="978"/>
      <c r="N30" s="969">
        <f t="shared" si="11"/>
        <v>0</v>
      </c>
      <c r="O30" s="970"/>
      <c r="P30" s="970"/>
      <c r="Q30" s="970"/>
      <c r="R30" s="978"/>
      <c r="S30" s="969">
        <f t="shared" si="12"/>
        <v>0</v>
      </c>
      <c r="T30" s="976"/>
      <c r="U30" s="971">
        <f t="shared" si="15"/>
        <v>0</v>
      </c>
      <c r="V30" s="931"/>
    </row>
    <row r="31" spans="1:22" ht="20.149999999999999" customHeight="1" thickBot="1" x14ac:dyDescent="0.25">
      <c r="A31" s="489" t="str">
        <f t="shared" si="10"/>
        <v/>
      </c>
      <c r="B31" s="972"/>
      <c r="C31" s="972"/>
      <c r="D31" s="973"/>
      <c r="E31" s="979">
        <f>IF(E10=0,0,(C10*C31+D10*D31)/E10)</f>
        <v>0</v>
      </c>
      <c r="F31" s="972"/>
      <c r="G31" s="973"/>
      <c r="H31" s="973"/>
      <c r="I31" s="974">
        <f t="shared" si="13"/>
        <v>0</v>
      </c>
      <c r="J31" s="975">
        <f t="shared" si="14"/>
        <v>0</v>
      </c>
      <c r="K31" s="976"/>
      <c r="L31" s="977"/>
      <c r="M31" s="977"/>
      <c r="N31" s="969">
        <f t="shared" si="11"/>
        <v>0</v>
      </c>
      <c r="O31" s="970"/>
      <c r="P31" s="970"/>
      <c r="Q31" s="970"/>
      <c r="R31" s="978"/>
      <c r="S31" s="969">
        <f t="shared" si="12"/>
        <v>0</v>
      </c>
      <c r="T31" s="976"/>
      <c r="U31" s="971">
        <f t="shared" si="15"/>
        <v>0</v>
      </c>
      <c r="V31" s="931"/>
    </row>
    <row r="32" spans="1:22" ht="20.149999999999999" customHeight="1" thickBot="1" x14ac:dyDescent="0.25">
      <c r="A32" s="492" t="s">
        <v>176</v>
      </c>
      <c r="B32" s="980">
        <f>IF(B15=0,0,(B25*B8+B26*B9+B27*B10+B28*B11+B29*B12+B30*B13+B31*B14)/B15)</f>
        <v>0</v>
      </c>
      <c r="C32" s="981">
        <f t="shared" ref="C32:T32" si="17">IF(C15=0,0,(C25*C8+C26*C9+C27*C10+C28*C11+C29*C12+C30*C13+C31*C14)/C15)</f>
        <v>0</v>
      </c>
      <c r="D32" s="982">
        <f t="shared" si="17"/>
        <v>0</v>
      </c>
      <c r="E32" s="983">
        <f t="shared" si="17"/>
        <v>0</v>
      </c>
      <c r="F32" s="981">
        <f>IF(F15=0,0,(F25*F8+F26*F9+F27*F10+F28*F11+F29*F12+F30*F13+F31*F14)/F15)</f>
        <v>0</v>
      </c>
      <c r="G32" s="984">
        <f t="shared" si="17"/>
        <v>0</v>
      </c>
      <c r="H32" s="983">
        <f t="shared" si="17"/>
        <v>0</v>
      </c>
      <c r="I32" s="985">
        <f t="shared" si="17"/>
        <v>0</v>
      </c>
      <c r="J32" s="980">
        <f t="shared" si="17"/>
        <v>0</v>
      </c>
      <c r="K32" s="980">
        <f t="shared" si="17"/>
        <v>0</v>
      </c>
      <c r="L32" s="986">
        <f t="shared" si="17"/>
        <v>0</v>
      </c>
      <c r="M32" s="986">
        <f t="shared" si="17"/>
        <v>0</v>
      </c>
      <c r="N32" s="985">
        <f t="shared" si="17"/>
        <v>0</v>
      </c>
      <c r="O32" s="980">
        <f t="shared" si="17"/>
        <v>0</v>
      </c>
      <c r="P32" s="986">
        <f t="shared" si="17"/>
        <v>0</v>
      </c>
      <c r="Q32" s="986">
        <f t="shared" si="17"/>
        <v>0</v>
      </c>
      <c r="R32" s="987">
        <f t="shared" si="17"/>
        <v>0</v>
      </c>
      <c r="S32" s="983">
        <f t="shared" si="17"/>
        <v>0</v>
      </c>
      <c r="T32" s="980">
        <f t="shared" si="17"/>
        <v>0</v>
      </c>
      <c r="U32" s="980">
        <f>IF(U15=0,0,(U25*U8+U26*U9+U27*U10+U28*U11+U29*U12+U30*U13+U31*U14)/U15)</f>
        <v>0</v>
      </c>
      <c r="V32" s="961"/>
    </row>
    <row r="33" spans="1:15" ht="20.149999999999999" customHeight="1" x14ac:dyDescent="0.2"/>
    <row r="34" spans="1:15" ht="20.149999999999999" customHeight="1" x14ac:dyDescent="0.2">
      <c r="A34" s="531"/>
      <c r="B34" s="531"/>
      <c r="C34" s="531"/>
      <c r="D34" s="531"/>
      <c r="E34" s="531"/>
      <c r="F34" s="531"/>
      <c r="G34" s="531"/>
      <c r="H34" s="531"/>
      <c r="I34" s="531"/>
      <c r="J34" s="531"/>
      <c r="K34" s="531"/>
      <c r="L34" s="531"/>
      <c r="M34" s="531"/>
      <c r="N34" s="531"/>
      <c r="O34" s="531"/>
    </row>
    <row r="35" spans="1:15" ht="20.149999999999999" customHeight="1" x14ac:dyDescent="0.2">
      <c r="A35" s="531"/>
      <c r="B35" s="531"/>
      <c r="C35" s="531"/>
      <c r="D35" s="531"/>
      <c r="E35" s="531"/>
      <c r="F35" s="531"/>
      <c r="G35" s="531"/>
      <c r="H35" s="531"/>
      <c r="I35" s="531"/>
      <c r="J35" s="531"/>
      <c r="K35" s="531"/>
      <c r="L35" s="531"/>
      <c r="M35" s="531"/>
      <c r="N35" s="531"/>
      <c r="O35" s="531"/>
    </row>
    <row r="36" spans="1:15" ht="20.149999999999999" customHeight="1" x14ac:dyDescent="0.2">
      <c r="A36" s="531"/>
      <c r="B36" s="2469"/>
      <c r="C36" s="471"/>
      <c r="D36" s="471"/>
      <c r="E36" s="471"/>
      <c r="F36" s="471"/>
      <c r="G36" s="471"/>
      <c r="H36" s="471"/>
      <c r="I36" s="471"/>
      <c r="J36" s="471"/>
      <c r="K36" s="2469"/>
      <c r="L36" s="2469"/>
      <c r="M36" s="531"/>
      <c r="N36" s="531"/>
      <c r="O36" s="531"/>
    </row>
    <row r="37" spans="1:15" ht="20.149999999999999" customHeight="1" x14ac:dyDescent="0.2">
      <c r="A37" s="531"/>
      <c r="B37" s="2469"/>
      <c r="C37" s="471"/>
      <c r="D37" s="471"/>
      <c r="E37" s="471"/>
      <c r="F37" s="471"/>
      <c r="G37" s="471"/>
      <c r="H37" s="471"/>
      <c r="I37" s="471"/>
      <c r="J37" s="471"/>
      <c r="K37" s="2469"/>
      <c r="L37" s="2469"/>
      <c r="M37" s="531"/>
      <c r="N37" s="531"/>
      <c r="O37" s="531"/>
    </row>
    <row r="38" spans="1:15" ht="20.149999999999999" customHeight="1" x14ac:dyDescent="0.2">
      <c r="A38" s="531"/>
      <c r="B38" s="531"/>
      <c r="C38" s="531"/>
      <c r="D38" s="531"/>
      <c r="E38" s="531"/>
      <c r="F38" s="531"/>
      <c r="G38" s="531"/>
      <c r="H38" s="531"/>
      <c r="I38" s="531"/>
      <c r="J38" s="531"/>
      <c r="K38" s="531"/>
      <c r="L38" s="531"/>
      <c r="M38" s="531"/>
      <c r="N38" s="531"/>
      <c r="O38" s="531"/>
    </row>
    <row r="39" spans="1:15" ht="20.149999999999999" customHeight="1" x14ac:dyDescent="0.2">
      <c r="A39" s="531"/>
      <c r="B39" s="531"/>
      <c r="C39" s="531"/>
      <c r="D39" s="531"/>
      <c r="E39" s="531"/>
      <c r="F39" s="531"/>
      <c r="G39" s="531"/>
      <c r="H39" s="531"/>
      <c r="I39" s="531"/>
      <c r="J39" s="531"/>
      <c r="K39" s="531"/>
      <c r="L39" s="531"/>
      <c r="M39" s="531"/>
      <c r="N39" s="531"/>
      <c r="O39" s="531"/>
    </row>
    <row r="40" spans="1:15" ht="20.149999999999999" customHeight="1" x14ac:dyDescent="0.2">
      <c r="A40" s="531"/>
      <c r="B40" s="531"/>
      <c r="C40" s="531"/>
      <c r="D40" s="531"/>
      <c r="E40" s="531"/>
      <c r="F40" s="531"/>
      <c r="G40" s="531"/>
      <c r="H40" s="531"/>
      <c r="I40" s="531"/>
      <c r="J40" s="531"/>
      <c r="K40" s="531"/>
      <c r="L40" s="531"/>
      <c r="M40" s="531"/>
      <c r="N40" s="531"/>
      <c r="O40" s="531"/>
    </row>
    <row r="41" spans="1:15" ht="20.149999999999999" customHeight="1" x14ac:dyDescent="0.2">
      <c r="A41" s="531"/>
      <c r="B41" s="531"/>
      <c r="C41" s="531"/>
      <c r="D41" s="531"/>
      <c r="E41" s="531"/>
      <c r="F41" s="531"/>
      <c r="G41" s="531"/>
      <c r="H41" s="531"/>
      <c r="I41" s="531"/>
      <c r="J41" s="531"/>
      <c r="K41" s="531"/>
      <c r="L41" s="531"/>
      <c r="M41" s="531"/>
      <c r="N41" s="531"/>
      <c r="O41" s="531"/>
    </row>
    <row r="42" spans="1:15" ht="20.149999999999999" customHeight="1" x14ac:dyDescent="0.2"/>
  </sheetData>
  <mergeCells count="45">
    <mergeCell ref="B36:B37"/>
    <mergeCell ref="K36:K37"/>
    <mergeCell ref="L36:L37"/>
    <mergeCell ref="K22:K24"/>
    <mergeCell ref="L22:L24"/>
    <mergeCell ref="C22:D22"/>
    <mergeCell ref="E22:E23"/>
    <mergeCell ref="F22:H22"/>
    <mergeCell ref="I22:I23"/>
    <mergeCell ref="T21:T24"/>
    <mergeCell ref="U21:U24"/>
    <mergeCell ref="V21:V24"/>
    <mergeCell ref="M22:M24"/>
    <mergeCell ref="P22:P24"/>
    <mergeCell ref="N22:N24"/>
    <mergeCell ref="O22:O24"/>
    <mergeCell ref="K21:N21"/>
    <mergeCell ref="O21:S21"/>
    <mergeCell ref="R22:R24"/>
    <mergeCell ref="Q22:Q24"/>
    <mergeCell ref="S22:S24"/>
    <mergeCell ref="A21:A24"/>
    <mergeCell ref="B21:J21"/>
    <mergeCell ref="J22:J24"/>
    <mergeCell ref="V4:V7"/>
    <mergeCell ref="C5:D5"/>
    <mergeCell ref="E5:E6"/>
    <mergeCell ref="F5:H5"/>
    <mergeCell ref="I5:I6"/>
    <mergeCell ref="J5:J7"/>
    <mergeCell ref="K5:K7"/>
    <mergeCell ref="L5:L7"/>
    <mergeCell ref="M5:M7"/>
    <mergeCell ref="A4:A7"/>
    <mergeCell ref="B4:J4"/>
    <mergeCell ref="T4:T7"/>
    <mergeCell ref="U4:U7"/>
    <mergeCell ref="O5:O7"/>
    <mergeCell ref="P5:P7"/>
    <mergeCell ref="N5:N7"/>
    <mergeCell ref="K4:N4"/>
    <mergeCell ref="O4:S4"/>
    <mergeCell ref="Q5:Q7"/>
    <mergeCell ref="S5:S7"/>
    <mergeCell ref="R5:R7"/>
  </mergeCells>
  <phoneticPr fontId="3"/>
  <printOptions horizontalCentered="1"/>
  <pageMargins left="0.51181102362204722" right="0.31496062992125984" top="0.55118110236220474" bottom="0.15748031496062992" header="0.31496062992125984" footer="0.31496062992125984"/>
  <pageSetup paperSize="9" scale="53" orientation="landscape" verticalDpi="12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0000"/>
    <pageSetUpPr fitToPage="1"/>
  </sheetPr>
  <dimension ref="A1:AN81"/>
  <sheetViews>
    <sheetView view="pageBreakPreview" zoomScale="75" zoomScaleNormal="70" zoomScaleSheetLayoutView="75" workbookViewId="0">
      <selection activeCell="F32" sqref="F32"/>
    </sheetView>
  </sheetViews>
  <sheetFormatPr defaultColWidth="9" defaultRowHeight="13" x14ac:dyDescent="0.2"/>
  <cols>
    <col min="1" max="1" width="26.90625" style="495" customWidth="1"/>
    <col min="2" max="2" width="15.08984375" style="495" bestFit="1" customWidth="1"/>
    <col min="3" max="4" width="9.6328125" style="495" customWidth="1"/>
    <col min="5" max="5" width="9" style="495"/>
    <col min="6" max="6" width="11.08984375" style="495" customWidth="1"/>
    <col min="7" max="7" width="10.6328125" style="495" customWidth="1"/>
    <col min="8" max="10" width="9.90625" style="495" customWidth="1"/>
    <col min="11" max="11" width="11.08984375" style="495" customWidth="1"/>
    <col min="12" max="12" width="9" style="495"/>
    <col min="13" max="13" width="11.08984375" style="495" customWidth="1"/>
    <col min="14" max="16" width="9.6328125" style="495" customWidth="1"/>
    <col min="17" max="17" width="11.08984375" style="495" customWidth="1"/>
    <col min="18" max="19" width="9" style="495"/>
    <col min="20" max="20" width="11.08984375" style="495" customWidth="1"/>
    <col min="21" max="22" width="9" style="495"/>
    <col min="23" max="23" width="11.90625" style="495" customWidth="1"/>
    <col min="24" max="25" width="9" style="495" customWidth="1"/>
    <col min="26" max="26" width="16.6328125" style="495" customWidth="1"/>
    <col min="27" max="27" width="8.90625" style="495" customWidth="1"/>
    <col min="28" max="28" width="9" style="495" customWidth="1"/>
    <col min="29" max="30" width="9" style="495"/>
    <col min="31" max="31" width="9" style="495" customWidth="1"/>
    <col min="32" max="33" width="9" style="495"/>
    <col min="34" max="35" width="8.90625" style="495" customWidth="1"/>
    <col min="36" max="37" width="9" style="495"/>
    <col min="38" max="38" width="13.453125" style="495" customWidth="1"/>
    <col min="39" max="16384" width="9" style="495"/>
  </cols>
  <sheetData>
    <row r="1" spans="1:39" ht="23.25" customHeight="1" thickBot="1" x14ac:dyDescent="0.25">
      <c r="A1" s="567"/>
      <c r="B1" s="567"/>
      <c r="C1" s="567"/>
      <c r="D1" s="2611"/>
      <c r="E1" s="2606" t="s">
        <v>657</v>
      </c>
      <c r="F1" s="2615" t="s">
        <v>700</v>
      </c>
      <c r="G1" s="2612" t="s">
        <v>699</v>
      </c>
      <c r="H1" s="2613"/>
      <c r="I1" s="2613"/>
      <c r="J1" s="2613"/>
      <c r="K1" s="2614"/>
      <c r="M1" s="2617" t="s">
        <v>664</v>
      </c>
      <c r="N1" s="2617"/>
      <c r="O1" s="2617"/>
      <c r="P1" s="2617"/>
      <c r="Q1" s="2617"/>
      <c r="AK1" s="1606" t="s">
        <v>27</v>
      </c>
      <c r="AL1" s="2599">
        <f>様式第１号表紙!$M$28</f>
        <v>0</v>
      </c>
      <c r="AM1" s="2600"/>
    </row>
    <row r="2" spans="1:39" s="476" customFormat="1" ht="28.5" customHeight="1" thickBot="1" x14ac:dyDescent="0.25">
      <c r="A2" s="455" t="s">
        <v>709</v>
      </c>
      <c r="B2" s="2604"/>
      <c r="C2" s="2605"/>
      <c r="D2" s="2611"/>
      <c r="E2" s="2607"/>
      <c r="F2" s="2616"/>
      <c r="G2" s="448" t="s">
        <v>658</v>
      </c>
      <c r="H2" s="449" t="s">
        <v>659</v>
      </c>
      <c r="I2" s="449" t="s">
        <v>660</v>
      </c>
      <c r="J2" s="449" t="s">
        <v>661</v>
      </c>
      <c r="K2" s="450" t="s">
        <v>662</v>
      </c>
      <c r="L2" s="441"/>
      <c r="M2" s="459" t="s">
        <v>658</v>
      </c>
      <c r="N2" s="459" t="s">
        <v>659</v>
      </c>
      <c r="O2" s="459" t="s">
        <v>660</v>
      </c>
      <c r="P2" s="459" t="s">
        <v>661</v>
      </c>
      <c r="Q2" s="459" t="s">
        <v>662</v>
      </c>
      <c r="AK2" s="1609" t="str">
        <f>様式第１号表紙!$C$12</f>
        <v>5</v>
      </c>
      <c r="AL2" s="1610">
        <f>様式第１号表紙!$F$12</f>
        <v>2023</v>
      </c>
      <c r="AM2" s="1611">
        <f>様式第3号表紙!$H$12</f>
        <v>0</v>
      </c>
    </row>
    <row r="3" spans="1:39" ht="13.5" customHeight="1" x14ac:dyDescent="0.2">
      <c r="A3" s="453"/>
      <c r="B3" s="1051" t="s">
        <v>710</v>
      </c>
      <c r="C3" s="454"/>
      <c r="E3" s="1052"/>
      <c r="F3" s="1053"/>
      <c r="G3" s="1054"/>
      <c r="H3" s="1055"/>
      <c r="I3" s="1056"/>
      <c r="J3" s="1057"/>
      <c r="K3" s="1058"/>
      <c r="M3" s="1059">
        <f>'１　生乳搬出入実績総括表'!H37</f>
        <v>0</v>
      </c>
      <c r="N3" s="1059">
        <f>'１　生乳搬出入実績総括表'!J37</f>
        <v>0</v>
      </c>
      <c r="O3" s="1059">
        <f>'１　生乳搬出入実績総括表'!L37</f>
        <v>0</v>
      </c>
      <c r="P3" s="1059">
        <f>'１　生乳搬出入実績総括表'!N37</f>
        <v>0</v>
      </c>
      <c r="Q3" s="1059">
        <f>'１　生乳搬出入実績総括表'!P37</f>
        <v>0</v>
      </c>
    </row>
    <row r="4" spans="1:39" ht="13.5" customHeight="1" x14ac:dyDescent="0.2">
      <c r="E4" s="1060"/>
      <c r="F4" s="1061"/>
      <c r="G4" s="1062"/>
      <c r="H4" s="995"/>
      <c r="I4" s="1063"/>
      <c r="J4" s="1063"/>
      <c r="K4" s="1064"/>
      <c r="P4" s="989"/>
      <c r="Q4" s="618"/>
      <c r="R4" s="618"/>
      <c r="S4" s="567"/>
      <c r="T4" s="567"/>
      <c r="U4" s="567"/>
      <c r="V4" s="567"/>
    </row>
    <row r="5" spans="1:39" ht="14.25" customHeight="1" x14ac:dyDescent="0.2">
      <c r="A5" s="452"/>
      <c r="C5" s="1065"/>
      <c r="E5" s="1060"/>
      <c r="F5" s="1061"/>
      <c r="G5" s="1062"/>
      <c r="H5" s="995"/>
      <c r="I5" s="1063"/>
      <c r="J5" s="1063"/>
      <c r="K5" s="1064"/>
      <c r="P5" s="618"/>
      <c r="Q5" s="618"/>
      <c r="R5" s="567"/>
      <c r="S5" s="567"/>
      <c r="T5" s="567"/>
      <c r="U5" s="567"/>
      <c r="V5" s="567"/>
    </row>
    <row r="6" spans="1:39" x14ac:dyDescent="0.2">
      <c r="B6" s="531"/>
      <c r="C6" s="1065"/>
      <c r="E6" s="1060"/>
      <c r="F6" s="1061"/>
      <c r="G6" s="1062"/>
      <c r="H6" s="995"/>
      <c r="I6" s="1063"/>
      <c r="J6" s="1063"/>
      <c r="K6" s="1064"/>
      <c r="P6" s="1066"/>
      <c r="Q6" s="1066"/>
      <c r="R6" s="2598"/>
      <c r="S6" s="2598"/>
      <c r="T6" s="2549"/>
      <c r="U6" s="2549"/>
      <c r="V6" s="567"/>
    </row>
    <row r="7" spans="1:39" x14ac:dyDescent="0.2">
      <c r="A7" s="531"/>
      <c r="B7" s="531"/>
      <c r="C7" s="1065"/>
      <c r="E7" s="1060"/>
      <c r="F7" s="1061"/>
      <c r="G7" s="1062"/>
      <c r="H7" s="995"/>
      <c r="I7" s="1063"/>
      <c r="J7" s="1063"/>
      <c r="K7" s="1064"/>
      <c r="P7" s="1066"/>
      <c r="Q7" s="1066"/>
      <c r="R7" s="2598"/>
      <c r="S7" s="2598"/>
      <c r="T7" s="2549"/>
      <c r="U7" s="2549"/>
      <c r="V7" s="567"/>
    </row>
    <row r="8" spans="1:39" x14ac:dyDescent="0.2">
      <c r="A8" s="990"/>
      <c r="B8" s="531"/>
      <c r="C8" s="531"/>
      <c r="E8" s="1060"/>
      <c r="F8" s="1061"/>
      <c r="G8" s="1062"/>
      <c r="H8" s="995"/>
      <c r="I8" s="1067"/>
      <c r="J8" s="1063"/>
      <c r="K8" s="1068"/>
      <c r="P8" s="1066"/>
      <c r="Q8" s="1066"/>
      <c r="R8" s="2598"/>
      <c r="S8" s="2598"/>
      <c r="T8" s="2549"/>
      <c r="U8" s="2549"/>
      <c r="V8" s="567"/>
    </row>
    <row r="9" spans="1:39" x14ac:dyDescent="0.2">
      <c r="A9" s="531"/>
      <c r="B9" s="531"/>
      <c r="C9" s="1065"/>
      <c r="E9" s="1060"/>
      <c r="F9" s="1061"/>
      <c r="G9" s="1062"/>
      <c r="H9" s="995"/>
      <c r="I9" s="1063"/>
      <c r="J9" s="1063"/>
      <c r="K9" s="1064"/>
      <c r="P9" s="1066"/>
      <c r="Q9" s="1066"/>
      <c r="R9" s="2598"/>
      <c r="S9" s="2598"/>
      <c r="T9" s="2549"/>
      <c r="U9" s="2549"/>
      <c r="V9" s="567"/>
    </row>
    <row r="10" spans="1:39" x14ac:dyDescent="0.2">
      <c r="A10" s="531"/>
      <c r="B10" s="531"/>
      <c r="C10" s="1065"/>
      <c r="E10" s="1060"/>
      <c r="F10" s="1061"/>
      <c r="G10" s="1062"/>
      <c r="H10" s="995"/>
      <c r="I10" s="1063"/>
      <c r="J10" s="1063"/>
      <c r="K10" s="1064"/>
      <c r="P10" s="1066"/>
      <c r="Q10" s="1066"/>
      <c r="R10" s="2598"/>
      <c r="S10" s="2598"/>
      <c r="T10" s="2549"/>
      <c r="U10" s="2549"/>
      <c r="V10" s="567"/>
    </row>
    <row r="11" spans="1:39" x14ac:dyDescent="0.2">
      <c r="A11" s="531"/>
      <c r="B11" s="531"/>
      <c r="C11" s="1065"/>
      <c r="E11" s="1060"/>
      <c r="F11" s="1061"/>
      <c r="G11" s="1062"/>
      <c r="H11" s="995"/>
      <c r="I11" s="1063"/>
      <c r="J11" s="1063"/>
      <c r="K11" s="1064"/>
    </row>
    <row r="12" spans="1:39" x14ac:dyDescent="0.2">
      <c r="A12" s="531"/>
      <c r="B12" s="531"/>
      <c r="C12" s="1065"/>
      <c r="E12" s="1060"/>
      <c r="F12" s="1061"/>
      <c r="G12" s="1062"/>
      <c r="H12" s="995"/>
      <c r="I12" s="1063"/>
      <c r="J12" s="1063"/>
      <c r="K12" s="1064"/>
    </row>
    <row r="13" spans="1:39" x14ac:dyDescent="0.2">
      <c r="A13" s="531"/>
      <c r="B13" s="531"/>
      <c r="C13" s="1065"/>
      <c r="E13" s="1060"/>
      <c r="F13" s="1061"/>
      <c r="G13" s="1062"/>
      <c r="H13" s="995"/>
      <c r="I13" s="1063"/>
      <c r="J13" s="1063"/>
      <c r="K13" s="1064"/>
    </row>
    <row r="14" spans="1:39" x14ac:dyDescent="0.2">
      <c r="A14" s="531"/>
      <c r="B14" s="531"/>
      <c r="C14" s="1065"/>
      <c r="E14" s="1060"/>
      <c r="F14" s="1061"/>
      <c r="G14" s="1062"/>
      <c r="H14" s="995"/>
      <c r="I14" s="1063"/>
      <c r="J14" s="1063"/>
      <c r="K14" s="1064"/>
    </row>
    <row r="15" spans="1:39" x14ac:dyDescent="0.2">
      <c r="A15" s="531"/>
      <c r="B15" s="531"/>
      <c r="C15" s="1065"/>
      <c r="E15" s="1060"/>
      <c r="F15" s="1061"/>
      <c r="G15" s="1062"/>
      <c r="H15" s="995"/>
      <c r="I15" s="1063"/>
      <c r="J15" s="1063"/>
      <c r="K15" s="1064"/>
    </row>
    <row r="16" spans="1:39" x14ac:dyDescent="0.2">
      <c r="A16" s="531"/>
      <c r="B16" s="531"/>
      <c r="C16" s="1065"/>
      <c r="E16" s="1060"/>
      <c r="F16" s="1061"/>
      <c r="G16" s="1062"/>
      <c r="H16" s="995"/>
      <c r="I16" s="1063"/>
      <c r="J16" s="1063"/>
      <c r="K16" s="1064"/>
    </row>
    <row r="17" spans="1:11" x14ac:dyDescent="0.2">
      <c r="A17" s="531"/>
      <c r="B17" s="531"/>
      <c r="C17" s="1065"/>
      <c r="E17" s="1060"/>
      <c r="F17" s="1061"/>
      <c r="G17" s="1062"/>
      <c r="H17" s="995"/>
      <c r="I17" s="1063"/>
      <c r="J17" s="1063"/>
      <c r="K17" s="1064"/>
    </row>
    <row r="18" spans="1:11" x14ac:dyDescent="0.2">
      <c r="A18" s="531"/>
      <c r="B18" s="531"/>
      <c r="C18" s="1065"/>
      <c r="E18" s="1060"/>
      <c r="F18" s="1061"/>
      <c r="G18" s="1062"/>
      <c r="H18" s="995"/>
      <c r="I18" s="1063"/>
      <c r="J18" s="1063"/>
      <c r="K18" s="1064"/>
    </row>
    <row r="19" spans="1:11" x14ac:dyDescent="0.2">
      <c r="A19" s="531"/>
      <c r="B19" s="531"/>
      <c r="C19" s="1065"/>
      <c r="E19" s="1060"/>
      <c r="F19" s="1061"/>
      <c r="G19" s="1062"/>
      <c r="H19" s="995"/>
      <c r="I19" s="1063"/>
      <c r="J19" s="1063"/>
      <c r="K19" s="1064"/>
    </row>
    <row r="20" spans="1:11" x14ac:dyDescent="0.2">
      <c r="A20" s="531"/>
      <c r="B20" s="531"/>
      <c r="C20" s="1065"/>
      <c r="E20" s="1060"/>
      <c r="F20" s="1061"/>
      <c r="G20" s="1062"/>
      <c r="H20" s="995"/>
      <c r="I20" s="1063"/>
      <c r="J20" s="1063"/>
      <c r="K20" s="1064"/>
    </row>
    <row r="21" spans="1:11" x14ac:dyDescent="0.2">
      <c r="A21" s="531"/>
      <c r="B21" s="531"/>
      <c r="C21" s="1065"/>
      <c r="E21" s="1060"/>
      <c r="F21" s="1061"/>
      <c r="G21" s="1062"/>
      <c r="H21" s="995"/>
      <c r="I21" s="1063"/>
      <c r="J21" s="1063"/>
      <c r="K21" s="1064"/>
    </row>
    <row r="22" spans="1:11" x14ac:dyDescent="0.2">
      <c r="A22" s="531"/>
      <c r="B22" s="531"/>
      <c r="C22" s="1065"/>
      <c r="E22" s="1060"/>
      <c r="F22" s="1061"/>
      <c r="G22" s="1062"/>
      <c r="H22" s="995"/>
      <c r="I22" s="1063"/>
      <c r="J22" s="1063"/>
      <c r="K22" s="1064"/>
    </row>
    <row r="23" spans="1:11" x14ac:dyDescent="0.2">
      <c r="A23" s="531"/>
      <c r="B23" s="531"/>
      <c r="C23" s="1065"/>
      <c r="E23" s="1060"/>
      <c r="F23" s="1061"/>
      <c r="G23" s="1062"/>
      <c r="H23" s="995"/>
      <c r="I23" s="1063"/>
      <c r="J23" s="1063"/>
      <c r="K23" s="1064"/>
    </row>
    <row r="24" spans="1:11" x14ac:dyDescent="0.2">
      <c r="A24" s="531"/>
      <c r="B24" s="531"/>
      <c r="C24" s="1065"/>
      <c r="E24" s="1060"/>
      <c r="F24" s="1061"/>
      <c r="G24" s="1062"/>
      <c r="H24" s="995"/>
      <c r="I24" s="1063"/>
      <c r="J24" s="1063"/>
      <c r="K24" s="1064"/>
    </row>
    <row r="25" spans="1:11" x14ac:dyDescent="0.2">
      <c r="A25" s="531"/>
      <c r="B25" s="531"/>
      <c r="C25" s="1065"/>
      <c r="E25" s="1060"/>
      <c r="F25" s="1061"/>
      <c r="G25" s="1062"/>
      <c r="H25" s="995"/>
      <c r="I25" s="1063"/>
      <c r="J25" s="1063"/>
      <c r="K25" s="1064"/>
    </row>
    <row r="26" spans="1:11" x14ac:dyDescent="0.2">
      <c r="A26" s="531"/>
      <c r="B26" s="531"/>
      <c r="C26" s="1065"/>
      <c r="E26" s="1060"/>
      <c r="F26" s="1061"/>
      <c r="G26" s="1062"/>
      <c r="H26" s="995"/>
      <c r="I26" s="1063"/>
      <c r="J26" s="1063"/>
      <c r="K26" s="1064"/>
    </row>
    <row r="27" spans="1:11" x14ac:dyDescent="0.2">
      <c r="A27" s="531"/>
      <c r="B27" s="531"/>
      <c r="C27" s="1065"/>
      <c r="E27" s="1060"/>
      <c r="F27" s="1061"/>
      <c r="G27" s="1062"/>
      <c r="H27" s="995"/>
      <c r="I27" s="1063"/>
      <c r="J27" s="1063"/>
      <c r="K27" s="1064"/>
    </row>
    <row r="28" spans="1:11" x14ac:dyDescent="0.2">
      <c r="A28" s="531"/>
      <c r="B28" s="531"/>
      <c r="C28" s="1065"/>
      <c r="E28" s="1060"/>
      <c r="F28" s="1061"/>
      <c r="G28" s="1062"/>
      <c r="H28" s="995"/>
      <c r="I28" s="1063"/>
      <c r="J28" s="1063"/>
      <c r="K28" s="1064"/>
    </row>
    <row r="29" spans="1:11" x14ac:dyDescent="0.2">
      <c r="A29" s="531"/>
      <c r="B29" s="531"/>
      <c r="C29" s="1065"/>
      <c r="E29" s="1060"/>
      <c r="F29" s="1061"/>
      <c r="G29" s="1062"/>
      <c r="H29" s="995"/>
      <c r="I29" s="1063"/>
      <c r="J29" s="1063"/>
      <c r="K29" s="1064"/>
    </row>
    <row r="30" spans="1:11" x14ac:dyDescent="0.2">
      <c r="A30" s="531"/>
      <c r="B30" s="531"/>
      <c r="C30" s="1065"/>
      <c r="E30" s="1060"/>
      <c r="F30" s="1061"/>
      <c r="G30" s="1062"/>
      <c r="H30" s="995"/>
      <c r="I30" s="1063"/>
      <c r="J30" s="1063"/>
      <c r="K30" s="1064"/>
    </row>
    <row r="31" spans="1:11" x14ac:dyDescent="0.2">
      <c r="A31" s="531"/>
      <c r="B31" s="531"/>
      <c r="C31" s="1065"/>
      <c r="E31" s="1060"/>
      <c r="F31" s="1061"/>
      <c r="G31" s="1062"/>
      <c r="H31" s="995"/>
      <c r="I31" s="1063"/>
      <c r="J31" s="1063"/>
      <c r="K31" s="1064"/>
    </row>
    <row r="32" spans="1:11" x14ac:dyDescent="0.2">
      <c r="A32" s="531"/>
      <c r="B32" s="531"/>
      <c r="C32" s="1065"/>
      <c r="E32" s="1060"/>
      <c r="F32" s="1061"/>
      <c r="G32" s="1062"/>
      <c r="H32" s="995"/>
      <c r="I32" s="1063"/>
      <c r="J32" s="1063"/>
      <c r="K32" s="1064"/>
    </row>
    <row r="33" spans="1:40" x14ac:dyDescent="0.2">
      <c r="A33" s="531"/>
      <c r="B33" s="531"/>
      <c r="C33" s="1065"/>
      <c r="E33" s="1060"/>
      <c r="F33" s="1061"/>
      <c r="G33" s="1062"/>
      <c r="H33" s="995"/>
      <c r="I33" s="1063"/>
      <c r="J33" s="1063"/>
      <c r="K33" s="1064"/>
    </row>
    <row r="34" spans="1:40" x14ac:dyDescent="0.2">
      <c r="A34" s="531"/>
      <c r="B34" s="531"/>
      <c r="C34" s="1065"/>
      <c r="E34" s="1060"/>
      <c r="F34" s="1061"/>
      <c r="G34" s="1062"/>
      <c r="H34" s="995"/>
      <c r="I34" s="1063"/>
      <c r="J34" s="1063"/>
      <c r="K34" s="1064"/>
    </row>
    <row r="35" spans="1:40" x14ac:dyDescent="0.2">
      <c r="A35" s="531"/>
      <c r="B35" s="531"/>
      <c r="C35" s="1065"/>
      <c r="E35" s="1060"/>
      <c r="F35" s="1061"/>
      <c r="G35" s="1062"/>
      <c r="H35" s="995"/>
      <c r="I35" s="1063"/>
      <c r="J35" s="1063"/>
      <c r="K35" s="1064"/>
    </row>
    <row r="36" spans="1:40" x14ac:dyDescent="0.2">
      <c r="A36" s="531"/>
      <c r="B36" s="531"/>
      <c r="C36" s="1065"/>
      <c r="E36" s="1060"/>
      <c r="F36" s="1061"/>
      <c r="G36" s="1062"/>
      <c r="H36" s="995"/>
      <c r="I36" s="1063"/>
      <c r="J36" s="1063"/>
      <c r="K36" s="1064"/>
    </row>
    <row r="37" spans="1:40" ht="13.5" thickBot="1" x14ac:dyDescent="0.25">
      <c r="A37" s="531"/>
      <c r="B37" s="531"/>
      <c r="C37" s="1065"/>
      <c r="E37" s="1069"/>
      <c r="F37" s="1070"/>
      <c r="G37" s="1071"/>
      <c r="H37" s="1003"/>
      <c r="I37" s="1072"/>
      <c r="J37" s="1072"/>
      <c r="K37" s="1073"/>
    </row>
    <row r="38" spans="1:40" ht="14" thickTop="1" thickBot="1" x14ac:dyDescent="0.25">
      <c r="A38" s="990"/>
      <c r="B38" s="531"/>
      <c r="C38" s="531"/>
      <c r="D38" s="567"/>
      <c r="E38" s="1005" t="s">
        <v>172</v>
      </c>
      <c r="F38" s="1074">
        <f>SUM(F3:F37)</f>
        <v>0</v>
      </c>
      <c r="G38" s="1007">
        <f t="shared" ref="G38:K38" si="0">SUM(G3:G37)</f>
        <v>0</v>
      </c>
      <c r="H38" s="1075">
        <f t="shared" si="0"/>
        <v>0</v>
      </c>
      <c r="I38" s="1075">
        <f t="shared" si="0"/>
        <v>0</v>
      </c>
      <c r="J38" s="1075">
        <f t="shared" si="0"/>
        <v>0</v>
      </c>
      <c r="K38" s="1076">
        <f t="shared" si="0"/>
        <v>0</v>
      </c>
    </row>
    <row r="39" spans="1:40" ht="58.5" customHeight="1" x14ac:dyDescent="0.2"/>
    <row r="40" spans="1:40" ht="34.5" customHeight="1" thickBot="1" x14ac:dyDescent="0.25">
      <c r="A40" s="1077" t="s">
        <v>698</v>
      </c>
      <c r="B40" s="531"/>
      <c r="C40" s="531"/>
      <c r="D40" s="531"/>
      <c r="E40" s="531"/>
      <c r="F40" s="531"/>
      <c r="G40" s="531"/>
      <c r="H40" s="531"/>
      <c r="I40" s="531"/>
      <c r="J40" s="531"/>
      <c r="K40" s="531"/>
      <c r="L40" s="531"/>
      <c r="M40" s="531"/>
      <c r="N40" s="531"/>
      <c r="O40" s="531"/>
      <c r="P40" s="531"/>
      <c r="Q40" s="531"/>
      <c r="R40" s="531"/>
      <c r="S40" s="531"/>
      <c r="T40" s="531"/>
      <c r="U40" s="531"/>
      <c r="V40" s="531"/>
      <c r="W40" s="531"/>
      <c r="X40" s="531"/>
      <c r="Y40" s="531"/>
      <c r="Z40" s="1078"/>
      <c r="AA40" s="531"/>
      <c r="AB40" s="531"/>
      <c r="AC40" s="531"/>
      <c r="AD40" s="531"/>
      <c r="AE40" s="531"/>
      <c r="AF40" s="841"/>
      <c r="AG40" s="841"/>
      <c r="AH40" s="841"/>
      <c r="AI40" s="841"/>
      <c r="AJ40" s="841"/>
      <c r="AK40" s="841"/>
      <c r="AL40" s="841"/>
    </row>
    <row r="41" spans="1:40" s="1376" customFormat="1" ht="14.25" customHeight="1" thickBot="1" x14ac:dyDescent="0.25">
      <c r="A41" s="2550" t="s">
        <v>601</v>
      </c>
      <c r="B41" s="2608" t="s">
        <v>168</v>
      </c>
      <c r="C41" s="2609"/>
      <c r="D41" s="2609"/>
      <c r="E41" s="2609"/>
      <c r="F41" s="2609"/>
      <c r="G41" s="2609"/>
      <c r="H41" s="2609"/>
      <c r="I41" s="2609"/>
      <c r="J41" s="2609"/>
      <c r="K41" s="2609"/>
      <c r="L41" s="2609"/>
      <c r="M41" s="2609"/>
      <c r="N41" s="2609"/>
      <c r="O41" s="2609"/>
      <c r="P41" s="2609"/>
      <c r="Q41" s="2609"/>
      <c r="R41" s="2609"/>
      <c r="S41" s="2609"/>
      <c r="T41" s="2609"/>
      <c r="U41" s="2609"/>
      <c r="V41" s="2609"/>
      <c r="W41" s="2609"/>
      <c r="X41" s="2609"/>
      <c r="Y41" s="2610"/>
      <c r="Z41" s="2537" t="s">
        <v>510</v>
      </c>
      <c r="AA41" s="2556" t="s">
        <v>390</v>
      </c>
      <c r="AB41" s="2557"/>
      <c r="AC41" s="2557"/>
      <c r="AD41" s="2558"/>
      <c r="AE41" s="2559" t="s">
        <v>720</v>
      </c>
      <c r="AF41" s="2560"/>
      <c r="AG41" s="2560"/>
      <c r="AH41" s="2560"/>
      <c r="AI41" s="2560"/>
      <c r="AJ41" s="2561"/>
      <c r="AK41" s="2588" t="s">
        <v>151</v>
      </c>
      <c r="AL41" s="2570" t="s">
        <v>172</v>
      </c>
      <c r="AM41" s="2570" t="s">
        <v>173</v>
      </c>
      <c r="AN41" s="2536" t="s">
        <v>708</v>
      </c>
    </row>
    <row r="42" spans="1:40" s="1376" customFormat="1" ht="13.5" customHeight="1" x14ac:dyDescent="0.2">
      <c r="A42" s="2551"/>
      <c r="B42" s="2618" t="s">
        <v>519</v>
      </c>
      <c r="C42" s="2619"/>
      <c r="D42" s="2620"/>
      <c r="E42" s="2621" t="s">
        <v>391</v>
      </c>
      <c r="F42" s="2569"/>
      <c r="G42" s="2569"/>
      <c r="H42" s="2569"/>
      <c r="I42" s="2569"/>
      <c r="J42" s="2569"/>
      <c r="K42" s="2569" t="s">
        <v>509</v>
      </c>
      <c r="L42" s="2569"/>
      <c r="M42" s="2569"/>
      <c r="N42" s="2573" t="s">
        <v>475</v>
      </c>
      <c r="O42" s="2574"/>
      <c r="P42" s="2574"/>
      <c r="Q42" s="2574"/>
      <c r="R42" s="2574"/>
      <c r="S42" s="2574"/>
      <c r="T42" s="2574"/>
      <c r="U42" s="2574"/>
      <c r="V42" s="2574"/>
      <c r="W42" s="2569" t="s">
        <v>514</v>
      </c>
      <c r="X42" s="2569"/>
      <c r="Y42" s="2575"/>
      <c r="Z42" s="2538"/>
      <c r="AA42" s="2577" t="s">
        <v>142</v>
      </c>
      <c r="AB42" s="2580" t="s">
        <v>169</v>
      </c>
      <c r="AC42" s="2583" t="s">
        <v>170</v>
      </c>
      <c r="AD42" s="2591" t="s">
        <v>171</v>
      </c>
      <c r="AE42" s="2594" t="s">
        <v>612</v>
      </c>
      <c r="AF42" s="2580" t="s">
        <v>383</v>
      </c>
      <c r="AG42" s="2540" t="s">
        <v>613</v>
      </c>
      <c r="AH42" s="2585" t="s">
        <v>713</v>
      </c>
      <c r="AI42" s="2543" t="s">
        <v>704</v>
      </c>
      <c r="AJ42" s="2546" t="s">
        <v>171</v>
      </c>
      <c r="AK42" s="2589"/>
      <c r="AL42" s="2571"/>
      <c r="AM42" s="2571"/>
      <c r="AN42" s="2536"/>
    </row>
    <row r="43" spans="1:40" s="1376" customFormat="1" x14ac:dyDescent="0.2">
      <c r="A43" s="2551"/>
      <c r="B43" s="1386"/>
      <c r="C43" s="1387"/>
      <c r="D43" s="1388"/>
      <c r="E43" s="2562" t="s">
        <v>507</v>
      </c>
      <c r="F43" s="2563"/>
      <c r="G43" s="2563"/>
      <c r="H43" s="2564" t="s">
        <v>508</v>
      </c>
      <c r="I43" s="2563"/>
      <c r="J43" s="2565"/>
      <c r="K43" s="2569"/>
      <c r="L43" s="2569"/>
      <c r="M43" s="2569"/>
      <c r="N43" s="2566" t="s">
        <v>511</v>
      </c>
      <c r="O43" s="2567"/>
      <c r="P43" s="2568"/>
      <c r="Q43" s="2553" t="s">
        <v>513</v>
      </c>
      <c r="R43" s="2554"/>
      <c r="S43" s="2555"/>
      <c r="T43" s="2601" t="s">
        <v>512</v>
      </c>
      <c r="U43" s="2602"/>
      <c r="V43" s="2603"/>
      <c r="W43" s="2576"/>
      <c r="X43" s="2569"/>
      <c r="Y43" s="2575"/>
      <c r="Z43" s="2538"/>
      <c r="AA43" s="2578"/>
      <c r="AB43" s="2581"/>
      <c r="AC43" s="2584"/>
      <c r="AD43" s="2592"/>
      <c r="AE43" s="2595"/>
      <c r="AF43" s="2581"/>
      <c r="AG43" s="2541"/>
      <c r="AH43" s="2586"/>
      <c r="AI43" s="2544"/>
      <c r="AJ43" s="2547"/>
      <c r="AK43" s="2589"/>
      <c r="AL43" s="2571"/>
      <c r="AM43" s="2571"/>
      <c r="AN43" s="2536"/>
    </row>
    <row r="44" spans="1:40" s="1376" customFormat="1" ht="13.5" thickBot="1" x14ac:dyDescent="0.25">
      <c r="A44" s="2552"/>
      <c r="B44" s="1389"/>
      <c r="C44" s="1390" t="s">
        <v>505</v>
      </c>
      <c r="D44" s="1391" t="s">
        <v>506</v>
      </c>
      <c r="E44" s="1392"/>
      <c r="F44" s="1393" t="s">
        <v>505</v>
      </c>
      <c r="G44" s="1393" t="s">
        <v>506</v>
      </c>
      <c r="H44" s="1394"/>
      <c r="I44" s="1393" t="s">
        <v>505</v>
      </c>
      <c r="J44" s="1395" t="s">
        <v>506</v>
      </c>
      <c r="K44" s="1396"/>
      <c r="L44" s="1393" t="s">
        <v>505</v>
      </c>
      <c r="M44" s="1395" t="s">
        <v>506</v>
      </c>
      <c r="N44" s="1392"/>
      <c r="O44" s="1393" t="s">
        <v>505</v>
      </c>
      <c r="P44" s="1397" t="s">
        <v>506</v>
      </c>
      <c r="Q44" s="1398"/>
      <c r="R44" s="1393" t="s">
        <v>505</v>
      </c>
      <c r="S44" s="1395" t="s">
        <v>506</v>
      </c>
      <c r="T44" s="1396"/>
      <c r="U44" s="1393" t="s">
        <v>505</v>
      </c>
      <c r="V44" s="1397" t="s">
        <v>506</v>
      </c>
      <c r="W44" s="1398"/>
      <c r="X44" s="1393" t="s">
        <v>505</v>
      </c>
      <c r="Y44" s="1399" t="s">
        <v>506</v>
      </c>
      <c r="Z44" s="2539"/>
      <c r="AA44" s="2579"/>
      <c r="AB44" s="2582"/>
      <c r="AC44" s="2582"/>
      <c r="AD44" s="2593"/>
      <c r="AE44" s="2596"/>
      <c r="AF44" s="2597"/>
      <c r="AG44" s="2542"/>
      <c r="AH44" s="2587"/>
      <c r="AI44" s="2545"/>
      <c r="AJ44" s="2548"/>
      <c r="AK44" s="2590"/>
      <c r="AL44" s="2572"/>
      <c r="AM44" s="2572"/>
      <c r="AN44" s="2536"/>
    </row>
    <row r="45" spans="1:40" x14ac:dyDescent="0.2">
      <c r="A45" s="489">
        <f>'（事業者内訳算出）'!A45</f>
        <v>0</v>
      </c>
      <c r="B45" s="1079">
        <f>'（事業者内訳算出）'!F45</f>
        <v>0</v>
      </c>
      <c r="C45" s="849"/>
      <c r="D45" s="1080"/>
      <c r="E45" s="1079">
        <f>'（事業者内訳算出）'!M45</f>
        <v>0</v>
      </c>
      <c r="F45" s="849"/>
      <c r="G45" s="1081"/>
      <c r="H45" s="853">
        <f>'（事業者内訳算出）'!O45</f>
        <v>0</v>
      </c>
      <c r="I45" s="1082"/>
      <c r="J45" s="1081"/>
      <c r="K45" s="1083">
        <f>'（事業者内訳算出）'!K45</f>
        <v>0</v>
      </c>
      <c r="L45" s="853" t="str">
        <f>IF(F45+I45=0,"　",F45+I45)</f>
        <v>　</v>
      </c>
      <c r="M45" s="853" t="str">
        <f>IF(G45+J45=0,"　",G45+J45)</f>
        <v>　</v>
      </c>
      <c r="N45" s="1079">
        <f>'（事業者内訳算出）'!T45</f>
        <v>0</v>
      </c>
      <c r="O45" s="849"/>
      <c r="P45" s="1081"/>
      <c r="Q45" s="1084">
        <f>'（事業者内訳算出）'!Y45</f>
        <v>0</v>
      </c>
      <c r="R45" s="849"/>
      <c r="S45" s="1085"/>
      <c r="T45" s="1086">
        <f>'（事業者内訳算出）'!AD45</f>
        <v>0</v>
      </c>
      <c r="U45" s="850"/>
      <c r="V45" s="847"/>
      <c r="W45" s="1083">
        <f>N45+Q45+T45</f>
        <v>0</v>
      </c>
      <c r="X45" s="1087" t="str">
        <f>IF(O45+R45+U45=0,"　",O45+R45+U45)</f>
        <v>　</v>
      </c>
      <c r="Y45" s="1088" t="str">
        <f>IF(P45+S45+V45=0,"　",P45+S45+V45)</f>
        <v>　</v>
      </c>
      <c r="Z45" s="1089">
        <f>B45+K45+W45</f>
        <v>0</v>
      </c>
      <c r="AA45" s="1090">
        <f>'（事業者内訳算出）'!AI45</f>
        <v>0</v>
      </c>
      <c r="AB45" s="1091">
        <f>'（事業者内訳算出）'!AL45</f>
        <v>0</v>
      </c>
      <c r="AC45" s="1091">
        <f>'（事業者内訳算出）'!AO45</f>
        <v>0</v>
      </c>
      <c r="AD45" s="1092">
        <f>AA45+AB45+AC45</f>
        <v>0</v>
      </c>
      <c r="AE45" s="1091">
        <f>'（事業者内訳算出）'!AS45</f>
        <v>0</v>
      </c>
      <c r="AF45" s="1091">
        <f>'（事業者内訳算出）'!AV45</f>
        <v>0</v>
      </c>
      <c r="AG45" s="1093">
        <f>'（事業者内訳算出）'!AY45</f>
        <v>0</v>
      </c>
      <c r="AH45" s="1093">
        <f>'（事業者内訳算出）'!BB45</f>
        <v>0</v>
      </c>
      <c r="AI45" s="1093">
        <f>'（事業者内訳算出）'!BE45</f>
        <v>0</v>
      </c>
      <c r="AJ45" s="1094">
        <f>SUM(AE45:AI45)</f>
        <v>0</v>
      </c>
      <c r="AK45" s="1079">
        <f>'（事業者内訳算出）'!BJ45</f>
        <v>0</v>
      </c>
      <c r="AL45" s="1095">
        <f>SUM(Z45,AD45,AJ45,AK45)</f>
        <v>0</v>
      </c>
      <c r="AM45" s="919"/>
      <c r="AN45" s="495" t="str">
        <f>IF(F3=0," ",IF(AL45=F3,"OK",AL45-F3))</f>
        <v xml:space="preserve"> </v>
      </c>
    </row>
    <row r="46" spans="1:40" x14ac:dyDescent="0.2">
      <c r="A46" s="489">
        <f>'（事業者内訳算出）'!A46</f>
        <v>0</v>
      </c>
      <c r="B46" s="1096">
        <f>'（事業者内訳算出）'!F46</f>
        <v>0</v>
      </c>
      <c r="C46" s="858"/>
      <c r="D46" s="1097"/>
      <c r="E46" s="1096">
        <f>'（事業者内訳算出）'!M46</f>
        <v>0</v>
      </c>
      <c r="F46" s="858"/>
      <c r="G46" s="856"/>
      <c r="H46" s="860">
        <f>'（事業者内訳算出）'!O46</f>
        <v>0</v>
      </c>
      <c r="I46" s="859"/>
      <c r="J46" s="856"/>
      <c r="K46" s="1098">
        <f>'（事業者内訳算出）'!K46</f>
        <v>0</v>
      </c>
      <c r="L46" s="860" t="str">
        <f>IF(F46+I46=0,"　",F46+I46)</f>
        <v>　</v>
      </c>
      <c r="M46" s="1099" t="str">
        <f>IF(G46+J46=0,"　",G46+J46)</f>
        <v>　</v>
      </c>
      <c r="N46" s="1096">
        <f>'（事業者内訳算出）'!T46</f>
        <v>0</v>
      </c>
      <c r="O46" s="858"/>
      <c r="P46" s="856"/>
      <c r="Q46" s="1098">
        <f>'（事業者内訳算出）'!Y46</f>
        <v>0</v>
      </c>
      <c r="R46" s="858"/>
      <c r="S46" s="1100"/>
      <c r="T46" s="1101">
        <f>'（事業者内訳算出）'!AD46</f>
        <v>0</v>
      </c>
      <c r="U46" s="863"/>
      <c r="V46" s="1102"/>
      <c r="W46" s="1098">
        <f>N46+Q46+T46</f>
        <v>0</v>
      </c>
      <c r="X46" s="1103" t="str">
        <f>IF(O46+R46+U46=0,"　",O46+R46+U46)</f>
        <v>　</v>
      </c>
      <c r="Y46" s="1104" t="str">
        <f>IF(P46+S46+V46=0,"　",P46+S46+V46)</f>
        <v>　</v>
      </c>
      <c r="Z46" s="1105">
        <f>B46+K46+W46</f>
        <v>0</v>
      </c>
      <c r="AA46" s="1106">
        <f>'（事業者内訳算出）'!AI46</f>
        <v>0</v>
      </c>
      <c r="AB46" s="1107">
        <f>'（事業者内訳算出）'!AL46</f>
        <v>0</v>
      </c>
      <c r="AC46" s="1107">
        <f>'（事業者内訳算出）'!AO46</f>
        <v>0</v>
      </c>
      <c r="AD46" s="1092">
        <f>AA46+AB46+AC46</f>
        <v>0</v>
      </c>
      <c r="AE46" s="1107">
        <f>'（事業者内訳算出）'!AS46</f>
        <v>0</v>
      </c>
      <c r="AF46" s="1107">
        <f>'（事業者内訳算出）'!AV46</f>
        <v>0</v>
      </c>
      <c r="AG46" s="1108">
        <f>'（事業者内訳算出）'!AY46</f>
        <v>0</v>
      </c>
      <c r="AH46" s="1108">
        <f>'（事業者内訳算出）'!BB46</f>
        <v>0</v>
      </c>
      <c r="AI46" s="1108">
        <f>'（事業者内訳算出）'!BE46</f>
        <v>0</v>
      </c>
      <c r="AJ46" s="1109">
        <f>SUM(AE46:AI46)</f>
        <v>0</v>
      </c>
      <c r="AK46" s="1110">
        <f>'（事業者内訳算出）'!BJ46</f>
        <v>0</v>
      </c>
      <c r="AL46" s="1095">
        <f>SUM(Z46,AD46,AJ46,AK46)</f>
        <v>0</v>
      </c>
      <c r="AM46" s="919"/>
      <c r="AN46" s="495" t="str">
        <f t="shared" ref="AN46:AN80" si="1">IF(F4=0," ",IF(AL46=F4,"OK",AL46-F4))</f>
        <v xml:space="preserve"> </v>
      </c>
    </row>
    <row r="47" spans="1:40" x14ac:dyDescent="0.2">
      <c r="A47" s="489">
        <f>'（事業者内訳算出）'!A47</f>
        <v>0</v>
      </c>
      <c r="B47" s="1096">
        <f>'（事業者内訳算出）'!F47</f>
        <v>0</v>
      </c>
      <c r="C47" s="858"/>
      <c r="D47" s="1097"/>
      <c r="E47" s="1096">
        <f>'（事業者内訳算出）'!M47</f>
        <v>0</v>
      </c>
      <c r="F47" s="858"/>
      <c r="G47" s="856"/>
      <c r="H47" s="860">
        <f>'（事業者内訳算出）'!O47</f>
        <v>0</v>
      </c>
      <c r="I47" s="859"/>
      <c r="J47" s="856"/>
      <c r="K47" s="1098">
        <f>'（事業者内訳算出）'!K47</f>
        <v>0</v>
      </c>
      <c r="L47" s="860" t="str">
        <f t="shared" ref="L47:L79" si="2">IF(F47+I47=0,"　",F47+I47)</f>
        <v>　</v>
      </c>
      <c r="M47" s="1099" t="str">
        <f t="shared" ref="M47:M79" si="3">IF(G47+J47=0,"　",G47+J47)</f>
        <v>　</v>
      </c>
      <c r="N47" s="1096">
        <f>'（事業者内訳算出）'!T47</f>
        <v>0</v>
      </c>
      <c r="O47" s="858"/>
      <c r="P47" s="856"/>
      <c r="Q47" s="1098">
        <f>'（事業者内訳算出）'!Y47</f>
        <v>0</v>
      </c>
      <c r="R47" s="858"/>
      <c r="S47" s="1100"/>
      <c r="T47" s="1101">
        <f>'（事業者内訳算出）'!AD47</f>
        <v>0</v>
      </c>
      <c r="U47" s="863"/>
      <c r="V47" s="1102"/>
      <c r="W47" s="1098">
        <f t="shared" ref="W47:W79" si="4">N47+Q47+T47</f>
        <v>0</v>
      </c>
      <c r="X47" s="1103" t="str">
        <f t="shared" ref="X47:X79" si="5">IF(O47+R47+U47=0,"　",O47+R47+U47)</f>
        <v>　</v>
      </c>
      <c r="Y47" s="1104" t="str">
        <f t="shared" ref="Y47:Y79" si="6">IF(P47+S47+V47=0,"　",P47+S47+V47)</f>
        <v>　</v>
      </c>
      <c r="Z47" s="1105">
        <f t="shared" ref="Z47:Z79" si="7">B47+K47+W47</f>
        <v>0</v>
      </c>
      <c r="AA47" s="1106">
        <f>'（事業者内訳算出）'!AI47</f>
        <v>0</v>
      </c>
      <c r="AB47" s="1107">
        <f>'（事業者内訳算出）'!AL47</f>
        <v>0</v>
      </c>
      <c r="AC47" s="1107">
        <f>'（事業者内訳算出）'!AO47</f>
        <v>0</v>
      </c>
      <c r="AD47" s="1092">
        <f t="shared" ref="AD47:AD79" si="8">AA47+AB47+AC47</f>
        <v>0</v>
      </c>
      <c r="AE47" s="1107">
        <f>'（事業者内訳算出）'!AS47</f>
        <v>0</v>
      </c>
      <c r="AF47" s="1107">
        <f>'（事業者内訳算出）'!AV47</f>
        <v>0</v>
      </c>
      <c r="AG47" s="1108">
        <f>'（事業者内訳算出）'!AY47</f>
        <v>0</v>
      </c>
      <c r="AH47" s="1108">
        <f>'（事業者内訳算出）'!BB47</f>
        <v>0</v>
      </c>
      <c r="AI47" s="1108">
        <f>'（事業者内訳算出）'!BE47</f>
        <v>0</v>
      </c>
      <c r="AJ47" s="1109">
        <f t="shared" ref="AJ47:AJ79" si="9">SUM(AE47:AI47)</f>
        <v>0</v>
      </c>
      <c r="AK47" s="1110">
        <f>'（事業者内訳算出）'!BJ47</f>
        <v>0</v>
      </c>
      <c r="AL47" s="1095">
        <f t="shared" ref="AL47:AL79" si="10">SUM(Z47,AD47,AJ47,AK47)</f>
        <v>0</v>
      </c>
      <c r="AM47" s="919"/>
      <c r="AN47" s="495" t="str">
        <f t="shared" si="1"/>
        <v xml:space="preserve"> </v>
      </c>
    </row>
    <row r="48" spans="1:40" x14ac:dyDescent="0.2">
      <c r="A48" s="489">
        <f>'（事業者内訳算出）'!A48</f>
        <v>0</v>
      </c>
      <c r="B48" s="1096">
        <f>'（事業者内訳算出）'!F48</f>
        <v>0</v>
      </c>
      <c r="C48" s="858"/>
      <c r="D48" s="1097"/>
      <c r="E48" s="1096">
        <f>'（事業者内訳算出）'!M48</f>
        <v>0</v>
      </c>
      <c r="F48" s="858"/>
      <c r="G48" s="856"/>
      <c r="H48" s="860">
        <f>'（事業者内訳算出）'!O48</f>
        <v>0</v>
      </c>
      <c r="I48" s="859"/>
      <c r="J48" s="856"/>
      <c r="K48" s="1098">
        <f>'（事業者内訳算出）'!K48</f>
        <v>0</v>
      </c>
      <c r="L48" s="860" t="str">
        <f t="shared" si="2"/>
        <v>　</v>
      </c>
      <c r="M48" s="1099" t="str">
        <f t="shared" si="3"/>
        <v>　</v>
      </c>
      <c r="N48" s="1096">
        <f>'（事業者内訳算出）'!T48</f>
        <v>0</v>
      </c>
      <c r="O48" s="858"/>
      <c r="P48" s="856"/>
      <c r="Q48" s="1098">
        <f>'（事業者内訳算出）'!Y48</f>
        <v>0</v>
      </c>
      <c r="R48" s="858"/>
      <c r="S48" s="1100"/>
      <c r="T48" s="1101">
        <f>'（事業者内訳算出）'!AD48</f>
        <v>0</v>
      </c>
      <c r="U48" s="863"/>
      <c r="V48" s="1102"/>
      <c r="W48" s="1098">
        <f t="shared" si="4"/>
        <v>0</v>
      </c>
      <c r="X48" s="1103" t="str">
        <f t="shared" si="5"/>
        <v>　</v>
      </c>
      <c r="Y48" s="1104" t="str">
        <f t="shared" si="6"/>
        <v>　</v>
      </c>
      <c r="Z48" s="1105">
        <f t="shared" si="7"/>
        <v>0</v>
      </c>
      <c r="AA48" s="1106">
        <f>'（事業者内訳算出）'!AI48</f>
        <v>0</v>
      </c>
      <c r="AB48" s="1107">
        <f>'（事業者内訳算出）'!AL48</f>
        <v>0</v>
      </c>
      <c r="AC48" s="1107">
        <f>'（事業者内訳算出）'!AO48</f>
        <v>0</v>
      </c>
      <c r="AD48" s="1092">
        <f t="shared" si="8"/>
        <v>0</v>
      </c>
      <c r="AE48" s="1107">
        <f>'（事業者内訳算出）'!AS48</f>
        <v>0</v>
      </c>
      <c r="AF48" s="1107">
        <f>'（事業者内訳算出）'!AV48</f>
        <v>0</v>
      </c>
      <c r="AG48" s="1108">
        <f>'（事業者内訳算出）'!AY48</f>
        <v>0</v>
      </c>
      <c r="AH48" s="1108">
        <f>'（事業者内訳算出）'!BB48</f>
        <v>0</v>
      </c>
      <c r="AI48" s="1108">
        <f>'（事業者内訳算出）'!BE48</f>
        <v>0</v>
      </c>
      <c r="AJ48" s="1109">
        <f t="shared" si="9"/>
        <v>0</v>
      </c>
      <c r="AK48" s="1110">
        <f>'（事業者内訳算出）'!BJ48</f>
        <v>0</v>
      </c>
      <c r="AL48" s="1095">
        <f t="shared" si="10"/>
        <v>0</v>
      </c>
      <c r="AM48" s="919"/>
      <c r="AN48" s="495" t="str">
        <f t="shared" si="1"/>
        <v xml:space="preserve"> </v>
      </c>
    </row>
    <row r="49" spans="1:40" x14ac:dyDescent="0.2">
      <c r="A49" s="489">
        <f>'（事業者内訳算出）'!A49</f>
        <v>0</v>
      </c>
      <c r="B49" s="1096">
        <f>'（事業者内訳算出）'!F49</f>
        <v>0</v>
      </c>
      <c r="C49" s="858"/>
      <c r="D49" s="1097"/>
      <c r="E49" s="1096">
        <f>'（事業者内訳算出）'!M49</f>
        <v>0</v>
      </c>
      <c r="F49" s="858"/>
      <c r="G49" s="856"/>
      <c r="H49" s="860">
        <f>'（事業者内訳算出）'!O49</f>
        <v>0</v>
      </c>
      <c r="I49" s="859"/>
      <c r="J49" s="856"/>
      <c r="K49" s="1098">
        <f>'（事業者内訳算出）'!K49</f>
        <v>0</v>
      </c>
      <c r="L49" s="860" t="str">
        <f t="shared" si="2"/>
        <v>　</v>
      </c>
      <c r="M49" s="1099" t="str">
        <f t="shared" si="3"/>
        <v>　</v>
      </c>
      <c r="N49" s="1096">
        <f>'（事業者内訳算出）'!T49</f>
        <v>0</v>
      </c>
      <c r="O49" s="858"/>
      <c r="P49" s="856"/>
      <c r="Q49" s="1098">
        <f>'（事業者内訳算出）'!Y49</f>
        <v>0</v>
      </c>
      <c r="R49" s="858"/>
      <c r="S49" s="1100"/>
      <c r="T49" s="1101">
        <f>'（事業者内訳算出）'!AD49</f>
        <v>0</v>
      </c>
      <c r="U49" s="863"/>
      <c r="V49" s="1102"/>
      <c r="W49" s="1098">
        <f t="shared" si="4"/>
        <v>0</v>
      </c>
      <c r="X49" s="1103" t="str">
        <f t="shared" si="5"/>
        <v>　</v>
      </c>
      <c r="Y49" s="1104" t="str">
        <f t="shared" si="6"/>
        <v>　</v>
      </c>
      <c r="Z49" s="1105">
        <f t="shared" si="7"/>
        <v>0</v>
      </c>
      <c r="AA49" s="1106">
        <f>'（事業者内訳算出）'!AI49</f>
        <v>0</v>
      </c>
      <c r="AB49" s="1107">
        <f>'（事業者内訳算出）'!AL49</f>
        <v>0</v>
      </c>
      <c r="AC49" s="1107">
        <f>'（事業者内訳算出）'!AO49</f>
        <v>0</v>
      </c>
      <c r="AD49" s="1092">
        <f t="shared" si="8"/>
        <v>0</v>
      </c>
      <c r="AE49" s="1107">
        <f>'（事業者内訳算出）'!AS49</f>
        <v>0</v>
      </c>
      <c r="AF49" s="1107">
        <f>'（事業者内訳算出）'!AV49</f>
        <v>0</v>
      </c>
      <c r="AG49" s="1108">
        <f>'（事業者内訳算出）'!AY49</f>
        <v>0</v>
      </c>
      <c r="AH49" s="1108">
        <f>'（事業者内訳算出）'!BB49</f>
        <v>0</v>
      </c>
      <c r="AI49" s="1108">
        <f>'（事業者内訳算出）'!BE49</f>
        <v>0</v>
      </c>
      <c r="AJ49" s="1109">
        <f t="shared" si="9"/>
        <v>0</v>
      </c>
      <c r="AK49" s="1110">
        <f>'（事業者内訳算出）'!BJ49</f>
        <v>0</v>
      </c>
      <c r="AL49" s="1095">
        <f t="shared" si="10"/>
        <v>0</v>
      </c>
      <c r="AM49" s="919"/>
      <c r="AN49" s="495" t="str">
        <f t="shared" si="1"/>
        <v xml:space="preserve"> </v>
      </c>
    </row>
    <row r="50" spans="1:40" x14ac:dyDescent="0.2">
      <c r="A50" s="489">
        <f>'（事業者内訳算出）'!A50</f>
        <v>0</v>
      </c>
      <c r="B50" s="1096">
        <f>'（事業者内訳算出）'!F50</f>
        <v>0</v>
      </c>
      <c r="C50" s="858"/>
      <c r="D50" s="1097"/>
      <c r="E50" s="1096">
        <f>'（事業者内訳算出）'!M50</f>
        <v>0</v>
      </c>
      <c r="F50" s="858"/>
      <c r="G50" s="856"/>
      <c r="H50" s="860">
        <f>'（事業者内訳算出）'!O50</f>
        <v>0</v>
      </c>
      <c r="I50" s="859"/>
      <c r="J50" s="856"/>
      <c r="K50" s="1098">
        <f>'（事業者内訳算出）'!K50</f>
        <v>0</v>
      </c>
      <c r="L50" s="860" t="str">
        <f t="shared" si="2"/>
        <v>　</v>
      </c>
      <c r="M50" s="1099" t="str">
        <f t="shared" si="3"/>
        <v>　</v>
      </c>
      <c r="N50" s="1096">
        <f>'（事業者内訳算出）'!T50</f>
        <v>0</v>
      </c>
      <c r="O50" s="858"/>
      <c r="P50" s="856"/>
      <c r="Q50" s="1098">
        <f>'（事業者内訳算出）'!Y50</f>
        <v>0</v>
      </c>
      <c r="R50" s="858"/>
      <c r="S50" s="1100"/>
      <c r="T50" s="1101">
        <f>'（事業者内訳算出）'!AD50</f>
        <v>0</v>
      </c>
      <c r="U50" s="863"/>
      <c r="V50" s="1102"/>
      <c r="W50" s="1098">
        <f t="shared" si="4"/>
        <v>0</v>
      </c>
      <c r="X50" s="1103" t="str">
        <f t="shared" si="5"/>
        <v>　</v>
      </c>
      <c r="Y50" s="1104" t="str">
        <f t="shared" si="6"/>
        <v>　</v>
      </c>
      <c r="Z50" s="1105">
        <f t="shared" si="7"/>
        <v>0</v>
      </c>
      <c r="AA50" s="1106">
        <f>'（事業者内訳算出）'!AI50</f>
        <v>0</v>
      </c>
      <c r="AB50" s="1107">
        <f>'（事業者内訳算出）'!AL50</f>
        <v>0</v>
      </c>
      <c r="AC50" s="1107">
        <f>'（事業者内訳算出）'!AO50</f>
        <v>0</v>
      </c>
      <c r="AD50" s="1092">
        <f t="shared" si="8"/>
        <v>0</v>
      </c>
      <c r="AE50" s="1107">
        <f>'（事業者内訳算出）'!AS50</f>
        <v>0</v>
      </c>
      <c r="AF50" s="1107">
        <f>'（事業者内訳算出）'!AV50</f>
        <v>0</v>
      </c>
      <c r="AG50" s="1108">
        <f>'（事業者内訳算出）'!AY50</f>
        <v>0</v>
      </c>
      <c r="AH50" s="1108">
        <f>'（事業者内訳算出）'!BB50</f>
        <v>0</v>
      </c>
      <c r="AI50" s="1108">
        <f>'（事業者内訳算出）'!BE50</f>
        <v>0</v>
      </c>
      <c r="AJ50" s="1109">
        <f t="shared" si="9"/>
        <v>0</v>
      </c>
      <c r="AK50" s="1110">
        <f>'（事業者内訳算出）'!BJ50</f>
        <v>0</v>
      </c>
      <c r="AL50" s="1095">
        <f t="shared" si="10"/>
        <v>0</v>
      </c>
      <c r="AM50" s="919"/>
      <c r="AN50" s="495" t="str">
        <f t="shared" si="1"/>
        <v xml:space="preserve"> </v>
      </c>
    </row>
    <row r="51" spans="1:40" x14ac:dyDescent="0.2">
      <c r="A51" s="489">
        <f>'（事業者内訳算出）'!A51</f>
        <v>0</v>
      </c>
      <c r="B51" s="1096">
        <f>'（事業者内訳算出）'!F51</f>
        <v>0</v>
      </c>
      <c r="C51" s="858"/>
      <c r="D51" s="1097"/>
      <c r="E51" s="1096">
        <f>'（事業者内訳算出）'!M51</f>
        <v>0</v>
      </c>
      <c r="F51" s="858"/>
      <c r="G51" s="856"/>
      <c r="H51" s="860">
        <f>'（事業者内訳算出）'!O51</f>
        <v>0</v>
      </c>
      <c r="I51" s="859"/>
      <c r="J51" s="856"/>
      <c r="K51" s="1098">
        <f>'（事業者内訳算出）'!K51</f>
        <v>0</v>
      </c>
      <c r="L51" s="860" t="str">
        <f t="shared" si="2"/>
        <v>　</v>
      </c>
      <c r="M51" s="1099" t="str">
        <f t="shared" si="3"/>
        <v>　</v>
      </c>
      <c r="N51" s="1096">
        <f>'（事業者内訳算出）'!T51</f>
        <v>0</v>
      </c>
      <c r="O51" s="858"/>
      <c r="P51" s="856"/>
      <c r="Q51" s="1098">
        <f>'（事業者内訳算出）'!Y51</f>
        <v>0</v>
      </c>
      <c r="R51" s="858"/>
      <c r="S51" s="1100"/>
      <c r="T51" s="1101">
        <f>'（事業者内訳算出）'!AD51</f>
        <v>0</v>
      </c>
      <c r="U51" s="863"/>
      <c r="V51" s="1102"/>
      <c r="W51" s="1098">
        <f t="shared" si="4"/>
        <v>0</v>
      </c>
      <c r="X51" s="1103" t="str">
        <f t="shared" si="5"/>
        <v>　</v>
      </c>
      <c r="Y51" s="1104" t="str">
        <f t="shared" si="6"/>
        <v>　</v>
      </c>
      <c r="Z51" s="1105">
        <f t="shared" si="7"/>
        <v>0</v>
      </c>
      <c r="AA51" s="1106">
        <f>'（事業者内訳算出）'!AI51</f>
        <v>0</v>
      </c>
      <c r="AB51" s="1107">
        <f>'（事業者内訳算出）'!AL51</f>
        <v>0</v>
      </c>
      <c r="AC51" s="1107">
        <f>'（事業者内訳算出）'!AO51</f>
        <v>0</v>
      </c>
      <c r="AD51" s="1092">
        <f t="shared" si="8"/>
        <v>0</v>
      </c>
      <c r="AE51" s="1107">
        <f>'（事業者内訳算出）'!AS51</f>
        <v>0</v>
      </c>
      <c r="AF51" s="1107">
        <f>'（事業者内訳算出）'!AV51</f>
        <v>0</v>
      </c>
      <c r="AG51" s="1108">
        <f>'（事業者内訳算出）'!AY51</f>
        <v>0</v>
      </c>
      <c r="AH51" s="1108">
        <f>'（事業者内訳算出）'!BB51</f>
        <v>0</v>
      </c>
      <c r="AI51" s="1108">
        <f>'（事業者内訳算出）'!BE51</f>
        <v>0</v>
      </c>
      <c r="AJ51" s="1109">
        <f t="shared" si="9"/>
        <v>0</v>
      </c>
      <c r="AK51" s="1110">
        <f>'（事業者内訳算出）'!BJ51</f>
        <v>0</v>
      </c>
      <c r="AL51" s="1095">
        <f t="shared" si="10"/>
        <v>0</v>
      </c>
      <c r="AM51" s="919"/>
      <c r="AN51" s="495" t="str">
        <f t="shared" si="1"/>
        <v xml:space="preserve"> </v>
      </c>
    </row>
    <row r="52" spans="1:40" x14ac:dyDescent="0.2">
      <c r="A52" s="489">
        <f>'（事業者内訳算出）'!A52</f>
        <v>0</v>
      </c>
      <c r="B52" s="1096">
        <f>'（事業者内訳算出）'!F52</f>
        <v>0</v>
      </c>
      <c r="C52" s="858"/>
      <c r="D52" s="1097"/>
      <c r="E52" s="1096">
        <f>'（事業者内訳算出）'!M52</f>
        <v>0</v>
      </c>
      <c r="F52" s="858"/>
      <c r="G52" s="856"/>
      <c r="H52" s="860">
        <f>'（事業者内訳算出）'!O52</f>
        <v>0</v>
      </c>
      <c r="I52" s="859"/>
      <c r="J52" s="856"/>
      <c r="K52" s="1098">
        <f>'（事業者内訳算出）'!K52</f>
        <v>0</v>
      </c>
      <c r="L52" s="860" t="str">
        <f t="shared" si="2"/>
        <v>　</v>
      </c>
      <c r="M52" s="1099" t="str">
        <f t="shared" si="3"/>
        <v>　</v>
      </c>
      <c r="N52" s="1096">
        <f>'（事業者内訳算出）'!T52</f>
        <v>0</v>
      </c>
      <c r="O52" s="858"/>
      <c r="P52" s="856"/>
      <c r="Q52" s="1098">
        <f>'（事業者内訳算出）'!Y52</f>
        <v>0</v>
      </c>
      <c r="R52" s="858"/>
      <c r="S52" s="1100"/>
      <c r="T52" s="1101">
        <f>'（事業者内訳算出）'!AD52</f>
        <v>0</v>
      </c>
      <c r="U52" s="863"/>
      <c r="V52" s="1102"/>
      <c r="W52" s="1098">
        <f t="shared" si="4"/>
        <v>0</v>
      </c>
      <c r="X52" s="1103" t="str">
        <f t="shared" si="5"/>
        <v>　</v>
      </c>
      <c r="Y52" s="1104" t="str">
        <f t="shared" si="6"/>
        <v>　</v>
      </c>
      <c r="Z52" s="1105">
        <f t="shared" si="7"/>
        <v>0</v>
      </c>
      <c r="AA52" s="1106">
        <f>'（事業者内訳算出）'!AI52</f>
        <v>0</v>
      </c>
      <c r="AB52" s="1107">
        <f>'（事業者内訳算出）'!AL52</f>
        <v>0</v>
      </c>
      <c r="AC52" s="1107">
        <f>'（事業者内訳算出）'!AO52</f>
        <v>0</v>
      </c>
      <c r="AD52" s="1092">
        <f t="shared" si="8"/>
        <v>0</v>
      </c>
      <c r="AE52" s="1107">
        <f>'（事業者内訳算出）'!AS52</f>
        <v>0</v>
      </c>
      <c r="AF52" s="1107">
        <f>'（事業者内訳算出）'!AV52</f>
        <v>0</v>
      </c>
      <c r="AG52" s="1108">
        <f>'（事業者内訳算出）'!AY52</f>
        <v>0</v>
      </c>
      <c r="AH52" s="1108">
        <f>'（事業者内訳算出）'!BB52</f>
        <v>0</v>
      </c>
      <c r="AI52" s="1108">
        <f>'（事業者内訳算出）'!BE52</f>
        <v>0</v>
      </c>
      <c r="AJ52" s="1109">
        <f t="shared" si="9"/>
        <v>0</v>
      </c>
      <c r="AK52" s="1110">
        <f>'（事業者内訳算出）'!BJ52</f>
        <v>0</v>
      </c>
      <c r="AL52" s="1095">
        <f t="shared" si="10"/>
        <v>0</v>
      </c>
      <c r="AM52" s="919"/>
      <c r="AN52" s="495" t="str">
        <f t="shared" si="1"/>
        <v xml:space="preserve"> </v>
      </c>
    </row>
    <row r="53" spans="1:40" x14ac:dyDescent="0.2">
      <c r="A53" s="489">
        <f>'（事業者内訳算出）'!A53</f>
        <v>0</v>
      </c>
      <c r="B53" s="1096">
        <f>'（事業者内訳算出）'!F53</f>
        <v>0</v>
      </c>
      <c r="C53" s="858"/>
      <c r="D53" s="1097"/>
      <c r="E53" s="1096">
        <f>'（事業者内訳算出）'!M53</f>
        <v>0</v>
      </c>
      <c r="F53" s="858"/>
      <c r="G53" s="856"/>
      <c r="H53" s="860">
        <f>'（事業者内訳算出）'!O53</f>
        <v>0</v>
      </c>
      <c r="I53" s="859"/>
      <c r="J53" s="856"/>
      <c r="K53" s="1098">
        <f>'（事業者内訳算出）'!K53</f>
        <v>0</v>
      </c>
      <c r="L53" s="860" t="str">
        <f t="shared" si="2"/>
        <v>　</v>
      </c>
      <c r="M53" s="1099" t="str">
        <f t="shared" si="3"/>
        <v>　</v>
      </c>
      <c r="N53" s="1096">
        <f>'（事業者内訳算出）'!T53</f>
        <v>0</v>
      </c>
      <c r="O53" s="858"/>
      <c r="P53" s="856"/>
      <c r="Q53" s="1098">
        <f>'（事業者内訳算出）'!Y53</f>
        <v>0</v>
      </c>
      <c r="R53" s="858"/>
      <c r="S53" s="1100"/>
      <c r="T53" s="1101">
        <f>'（事業者内訳算出）'!AD53</f>
        <v>0</v>
      </c>
      <c r="U53" s="863"/>
      <c r="V53" s="1102"/>
      <c r="W53" s="1098">
        <f t="shared" si="4"/>
        <v>0</v>
      </c>
      <c r="X53" s="1103" t="str">
        <f t="shared" si="5"/>
        <v>　</v>
      </c>
      <c r="Y53" s="1104" t="str">
        <f t="shared" si="6"/>
        <v>　</v>
      </c>
      <c r="Z53" s="1105">
        <f t="shared" si="7"/>
        <v>0</v>
      </c>
      <c r="AA53" s="1106">
        <f>'（事業者内訳算出）'!AI53</f>
        <v>0</v>
      </c>
      <c r="AB53" s="1107">
        <f>'（事業者内訳算出）'!AL53</f>
        <v>0</v>
      </c>
      <c r="AC53" s="1107">
        <f>'（事業者内訳算出）'!AO53</f>
        <v>0</v>
      </c>
      <c r="AD53" s="1092">
        <f t="shared" si="8"/>
        <v>0</v>
      </c>
      <c r="AE53" s="1107">
        <f>'（事業者内訳算出）'!AS53</f>
        <v>0</v>
      </c>
      <c r="AF53" s="1107">
        <f>'（事業者内訳算出）'!AV53</f>
        <v>0</v>
      </c>
      <c r="AG53" s="1108">
        <f>'（事業者内訳算出）'!AY53</f>
        <v>0</v>
      </c>
      <c r="AH53" s="1108">
        <f>'（事業者内訳算出）'!BB53</f>
        <v>0</v>
      </c>
      <c r="AI53" s="1108">
        <f>'（事業者内訳算出）'!BE53</f>
        <v>0</v>
      </c>
      <c r="AJ53" s="1109">
        <f t="shared" si="9"/>
        <v>0</v>
      </c>
      <c r="AK53" s="1110">
        <f>'（事業者内訳算出）'!BJ53</f>
        <v>0</v>
      </c>
      <c r="AL53" s="1095">
        <f t="shared" si="10"/>
        <v>0</v>
      </c>
      <c r="AM53" s="919"/>
      <c r="AN53" s="495" t="str">
        <f t="shared" si="1"/>
        <v xml:space="preserve"> </v>
      </c>
    </row>
    <row r="54" spans="1:40" x14ac:dyDescent="0.2">
      <c r="A54" s="489">
        <f>'（事業者内訳算出）'!A54</f>
        <v>0</v>
      </c>
      <c r="B54" s="1096">
        <f>'（事業者内訳算出）'!F54</f>
        <v>0</v>
      </c>
      <c r="C54" s="858"/>
      <c r="D54" s="1097"/>
      <c r="E54" s="1096">
        <f>'（事業者内訳算出）'!M54</f>
        <v>0</v>
      </c>
      <c r="F54" s="858"/>
      <c r="G54" s="856"/>
      <c r="H54" s="860">
        <f>'（事業者内訳算出）'!O54</f>
        <v>0</v>
      </c>
      <c r="I54" s="859"/>
      <c r="J54" s="856"/>
      <c r="K54" s="1098">
        <f>'（事業者内訳算出）'!K54</f>
        <v>0</v>
      </c>
      <c r="L54" s="860" t="str">
        <f t="shared" si="2"/>
        <v>　</v>
      </c>
      <c r="M54" s="1099" t="str">
        <f t="shared" si="3"/>
        <v>　</v>
      </c>
      <c r="N54" s="1096">
        <f>'（事業者内訳算出）'!T54</f>
        <v>0</v>
      </c>
      <c r="O54" s="858"/>
      <c r="P54" s="856"/>
      <c r="Q54" s="1098">
        <f>'（事業者内訳算出）'!Y54</f>
        <v>0</v>
      </c>
      <c r="R54" s="858"/>
      <c r="S54" s="1100"/>
      <c r="T54" s="1101">
        <f>'（事業者内訳算出）'!AD54</f>
        <v>0</v>
      </c>
      <c r="U54" s="863"/>
      <c r="V54" s="1102"/>
      <c r="W54" s="1098">
        <f t="shared" si="4"/>
        <v>0</v>
      </c>
      <c r="X54" s="1103" t="str">
        <f t="shared" si="5"/>
        <v>　</v>
      </c>
      <c r="Y54" s="1104" t="str">
        <f t="shared" si="6"/>
        <v>　</v>
      </c>
      <c r="Z54" s="1105">
        <f t="shared" si="7"/>
        <v>0</v>
      </c>
      <c r="AA54" s="1106">
        <f>'（事業者内訳算出）'!AI54</f>
        <v>0</v>
      </c>
      <c r="AB54" s="1107">
        <f>'（事業者内訳算出）'!AL54</f>
        <v>0</v>
      </c>
      <c r="AC54" s="1107">
        <f>'（事業者内訳算出）'!AO54</f>
        <v>0</v>
      </c>
      <c r="AD54" s="1092">
        <f t="shared" si="8"/>
        <v>0</v>
      </c>
      <c r="AE54" s="1107">
        <f>'（事業者内訳算出）'!AS54</f>
        <v>0</v>
      </c>
      <c r="AF54" s="1107">
        <f>'（事業者内訳算出）'!AV54</f>
        <v>0</v>
      </c>
      <c r="AG54" s="1108">
        <f>'（事業者内訳算出）'!AY54</f>
        <v>0</v>
      </c>
      <c r="AH54" s="1108">
        <f>'（事業者内訳算出）'!BB54</f>
        <v>0</v>
      </c>
      <c r="AI54" s="1108">
        <f>'（事業者内訳算出）'!BE54</f>
        <v>0</v>
      </c>
      <c r="AJ54" s="1109">
        <f t="shared" si="9"/>
        <v>0</v>
      </c>
      <c r="AK54" s="1110">
        <f>'（事業者内訳算出）'!BJ54</f>
        <v>0</v>
      </c>
      <c r="AL54" s="1095">
        <f t="shared" si="10"/>
        <v>0</v>
      </c>
      <c r="AM54" s="919"/>
      <c r="AN54" s="495" t="str">
        <f t="shared" si="1"/>
        <v xml:space="preserve"> </v>
      </c>
    </row>
    <row r="55" spans="1:40" x14ac:dyDescent="0.2">
      <c r="A55" s="489">
        <f>'（事業者内訳算出）'!A55</f>
        <v>0</v>
      </c>
      <c r="B55" s="1096">
        <f>'（事業者内訳算出）'!F55</f>
        <v>0</v>
      </c>
      <c r="C55" s="858"/>
      <c r="D55" s="1097"/>
      <c r="E55" s="1096">
        <f>'（事業者内訳算出）'!M55</f>
        <v>0</v>
      </c>
      <c r="F55" s="858"/>
      <c r="G55" s="856"/>
      <c r="H55" s="860">
        <f>'（事業者内訳算出）'!O55</f>
        <v>0</v>
      </c>
      <c r="I55" s="859"/>
      <c r="J55" s="856"/>
      <c r="K55" s="1098">
        <f>'（事業者内訳算出）'!K55</f>
        <v>0</v>
      </c>
      <c r="L55" s="860" t="str">
        <f t="shared" si="2"/>
        <v>　</v>
      </c>
      <c r="M55" s="1099" t="str">
        <f t="shared" si="3"/>
        <v>　</v>
      </c>
      <c r="N55" s="1096">
        <f>'（事業者内訳算出）'!T55</f>
        <v>0</v>
      </c>
      <c r="O55" s="858"/>
      <c r="P55" s="856"/>
      <c r="Q55" s="1098">
        <f>'（事業者内訳算出）'!Y55</f>
        <v>0</v>
      </c>
      <c r="R55" s="858"/>
      <c r="S55" s="1100"/>
      <c r="T55" s="1101">
        <f>'（事業者内訳算出）'!AD55</f>
        <v>0</v>
      </c>
      <c r="U55" s="863"/>
      <c r="V55" s="1102"/>
      <c r="W55" s="1098">
        <f t="shared" si="4"/>
        <v>0</v>
      </c>
      <c r="X55" s="1103" t="str">
        <f t="shared" si="5"/>
        <v>　</v>
      </c>
      <c r="Y55" s="1104" t="str">
        <f t="shared" si="6"/>
        <v>　</v>
      </c>
      <c r="Z55" s="1105">
        <f t="shared" si="7"/>
        <v>0</v>
      </c>
      <c r="AA55" s="1106">
        <f>'（事業者内訳算出）'!AI55</f>
        <v>0</v>
      </c>
      <c r="AB55" s="1107">
        <f>'（事業者内訳算出）'!AL55</f>
        <v>0</v>
      </c>
      <c r="AC55" s="1107">
        <f>'（事業者内訳算出）'!AO55</f>
        <v>0</v>
      </c>
      <c r="AD55" s="1092">
        <f t="shared" si="8"/>
        <v>0</v>
      </c>
      <c r="AE55" s="1107">
        <f>'（事業者内訳算出）'!AS55</f>
        <v>0</v>
      </c>
      <c r="AF55" s="1107">
        <f>'（事業者内訳算出）'!AV55</f>
        <v>0</v>
      </c>
      <c r="AG55" s="1108">
        <f>'（事業者内訳算出）'!AY55</f>
        <v>0</v>
      </c>
      <c r="AH55" s="1108">
        <f>'（事業者内訳算出）'!BB55</f>
        <v>0</v>
      </c>
      <c r="AI55" s="1108">
        <f>'（事業者内訳算出）'!BE55</f>
        <v>0</v>
      </c>
      <c r="AJ55" s="1109">
        <f t="shared" si="9"/>
        <v>0</v>
      </c>
      <c r="AK55" s="1110">
        <f>'（事業者内訳算出）'!BJ55</f>
        <v>0</v>
      </c>
      <c r="AL55" s="1095">
        <f t="shared" si="10"/>
        <v>0</v>
      </c>
      <c r="AM55" s="919"/>
      <c r="AN55" s="495" t="str">
        <f t="shared" si="1"/>
        <v xml:space="preserve"> </v>
      </c>
    </row>
    <row r="56" spans="1:40" x14ac:dyDescent="0.2">
      <c r="A56" s="489">
        <f>'（事業者内訳算出）'!A56</f>
        <v>0</v>
      </c>
      <c r="B56" s="1096">
        <f>'（事業者内訳算出）'!F56</f>
        <v>0</v>
      </c>
      <c r="C56" s="858"/>
      <c r="D56" s="1097"/>
      <c r="E56" s="1096">
        <f>'（事業者内訳算出）'!M56</f>
        <v>0</v>
      </c>
      <c r="F56" s="858"/>
      <c r="G56" s="856"/>
      <c r="H56" s="860">
        <f>'（事業者内訳算出）'!O56</f>
        <v>0</v>
      </c>
      <c r="I56" s="859"/>
      <c r="J56" s="856"/>
      <c r="K56" s="1098">
        <f>'（事業者内訳算出）'!K56</f>
        <v>0</v>
      </c>
      <c r="L56" s="860" t="str">
        <f t="shared" si="2"/>
        <v>　</v>
      </c>
      <c r="M56" s="1099" t="str">
        <f t="shared" si="3"/>
        <v>　</v>
      </c>
      <c r="N56" s="1096">
        <f>'（事業者内訳算出）'!T56</f>
        <v>0</v>
      </c>
      <c r="O56" s="858"/>
      <c r="P56" s="856"/>
      <c r="Q56" s="1098">
        <f>'（事業者内訳算出）'!Y56</f>
        <v>0</v>
      </c>
      <c r="R56" s="858"/>
      <c r="S56" s="1100"/>
      <c r="T56" s="1101">
        <f>'（事業者内訳算出）'!AD56</f>
        <v>0</v>
      </c>
      <c r="U56" s="863"/>
      <c r="V56" s="1102"/>
      <c r="W56" s="1098">
        <f t="shared" si="4"/>
        <v>0</v>
      </c>
      <c r="X56" s="1103" t="str">
        <f t="shared" si="5"/>
        <v>　</v>
      </c>
      <c r="Y56" s="1104" t="str">
        <f t="shared" si="6"/>
        <v>　</v>
      </c>
      <c r="Z56" s="1105">
        <f t="shared" si="7"/>
        <v>0</v>
      </c>
      <c r="AA56" s="1106">
        <f>'（事業者内訳算出）'!AI56</f>
        <v>0</v>
      </c>
      <c r="AB56" s="1107">
        <f>'（事業者内訳算出）'!AL56</f>
        <v>0</v>
      </c>
      <c r="AC56" s="1107">
        <f>'（事業者内訳算出）'!AO56</f>
        <v>0</v>
      </c>
      <c r="AD56" s="1092">
        <f t="shared" si="8"/>
        <v>0</v>
      </c>
      <c r="AE56" s="1107">
        <f>'（事業者内訳算出）'!AS56</f>
        <v>0</v>
      </c>
      <c r="AF56" s="1107">
        <f>'（事業者内訳算出）'!AV56</f>
        <v>0</v>
      </c>
      <c r="AG56" s="1108">
        <f>'（事業者内訳算出）'!AY56</f>
        <v>0</v>
      </c>
      <c r="AH56" s="1108">
        <f>'（事業者内訳算出）'!BB56</f>
        <v>0</v>
      </c>
      <c r="AI56" s="1108">
        <f>'（事業者内訳算出）'!BE56</f>
        <v>0</v>
      </c>
      <c r="AJ56" s="1109">
        <f t="shared" si="9"/>
        <v>0</v>
      </c>
      <c r="AK56" s="1110">
        <f>'（事業者内訳算出）'!BJ56</f>
        <v>0</v>
      </c>
      <c r="AL56" s="1095">
        <f t="shared" si="10"/>
        <v>0</v>
      </c>
      <c r="AM56" s="919"/>
      <c r="AN56" s="495" t="str">
        <f t="shared" si="1"/>
        <v xml:space="preserve"> </v>
      </c>
    </row>
    <row r="57" spans="1:40" x14ac:dyDescent="0.2">
      <c r="A57" s="489">
        <f>'（事業者内訳算出）'!A57</f>
        <v>0</v>
      </c>
      <c r="B57" s="1096">
        <f>'（事業者内訳算出）'!F57</f>
        <v>0</v>
      </c>
      <c r="C57" s="858"/>
      <c r="D57" s="1097"/>
      <c r="E57" s="1096">
        <f>'（事業者内訳算出）'!M57</f>
        <v>0</v>
      </c>
      <c r="F57" s="858"/>
      <c r="G57" s="856"/>
      <c r="H57" s="860">
        <f>'（事業者内訳算出）'!O57</f>
        <v>0</v>
      </c>
      <c r="I57" s="859"/>
      <c r="J57" s="856"/>
      <c r="K57" s="1098">
        <f>'（事業者内訳算出）'!K57</f>
        <v>0</v>
      </c>
      <c r="L57" s="860" t="str">
        <f t="shared" si="2"/>
        <v>　</v>
      </c>
      <c r="M57" s="1099" t="str">
        <f t="shared" si="3"/>
        <v>　</v>
      </c>
      <c r="N57" s="1096">
        <f>'（事業者内訳算出）'!T57</f>
        <v>0</v>
      </c>
      <c r="O57" s="858"/>
      <c r="P57" s="856"/>
      <c r="Q57" s="1098">
        <f>'（事業者内訳算出）'!Y57</f>
        <v>0</v>
      </c>
      <c r="R57" s="858"/>
      <c r="S57" s="1100"/>
      <c r="T57" s="1101">
        <f>'（事業者内訳算出）'!AD57</f>
        <v>0</v>
      </c>
      <c r="U57" s="863"/>
      <c r="V57" s="1102"/>
      <c r="W57" s="1098">
        <f t="shared" si="4"/>
        <v>0</v>
      </c>
      <c r="X57" s="1103" t="str">
        <f t="shared" si="5"/>
        <v>　</v>
      </c>
      <c r="Y57" s="1104" t="str">
        <f t="shared" si="6"/>
        <v>　</v>
      </c>
      <c r="Z57" s="1105">
        <f t="shared" si="7"/>
        <v>0</v>
      </c>
      <c r="AA57" s="1106">
        <f>'（事業者内訳算出）'!AI57</f>
        <v>0</v>
      </c>
      <c r="AB57" s="1107">
        <f>'（事業者内訳算出）'!AL57</f>
        <v>0</v>
      </c>
      <c r="AC57" s="1107">
        <f>'（事業者内訳算出）'!AO57</f>
        <v>0</v>
      </c>
      <c r="AD57" s="1092">
        <f t="shared" si="8"/>
        <v>0</v>
      </c>
      <c r="AE57" s="1107">
        <f>'（事業者内訳算出）'!AS57</f>
        <v>0</v>
      </c>
      <c r="AF57" s="1107">
        <f>'（事業者内訳算出）'!AV57</f>
        <v>0</v>
      </c>
      <c r="AG57" s="1108">
        <f>'（事業者内訳算出）'!AY57</f>
        <v>0</v>
      </c>
      <c r="AH57" s="1108">
        <f>'（事業者内訳算出）'!BB57</f>
        <v>0</v>
      </c>
      <c r="AI57" s="1108">
        <f>'（事業者内訳算出）'!BE57</f>
        <v>0</v>
      </c>
      <c r="AJ57" s="1109">
        <f t="shared" si="9"/>
        <v>0</v>
      </c>
      <c r="AK57" s="1110">
        <f>'（事業者内訳算出）'!BJ57</f>
        <v>0</v>
      </c>
      <c r="AL57" s="1095">
        <f t="shared" si="10"/>
        <v>0</v>
      </c>
      <c r="AM57" s="919"/>
      <c r="AN57" s="495" t="str">
        <f t="shared" si="1"/>
        <v xml:space="preserve"> </v>
      </c>
    </row>
    <row r="58" spans="1:40" x14ac:dyDescent="0.2">
      <c r="A58" s="489">
        <f>'（事業者内訳算出）'!A58</f>
        <v>0</v>
      </c>
      <c r="B58" s="1096">
        <f>'（事業者内訳算出）'!F58</f>
        <v>0</v>
      </c>
      <c r="C58" s="858"/>
      <c r="D58" s="1097"/>
      <c r="E58" s="1096">
        <f>'（事業者内訳算出）'!M58</f>
        <v>0</v>
      </c>
      <c r="F58" s="858"/>
      <c r="G58" s="856"/>
      <c r="H58" s="860">
        <f>'（事業者内訳算出）'!O58</f>
        <v>0</v>
      </c>
      <c r="I58" s="859"/>
      <c r="J58" s="856"/>
      <c r="K58" s="1098">
        <f>'（事業者内訳算出）'!K58</f>
        <v>0</v>
      </c>
      <c r="L58" s="860" t="str">
        <f t="shared" si="2"/>
        <v>　</v>
      </c>
      <c r="M58" s="1099" t="str">
        <f t="shared" si="3"/>
        <v>　</v>
      </c>
      <c r="N58" s="1096">
        <f>'（事業者内訳算出）'!T58</f>
        <v>0</v>
      </c>
      <c r="O58" s="858"/>
      <c r="P58" s="856"/>
      <c r="Q58" s="1098">
        <f>'（事業者内訳算出）'!Y58</f>
        <v>0</v>
      </c>
      <c r="R58" s="858"/>
      <c r="S58" s="1100"/>
      <c r="T58" s="1101">
        <f>'（事業者内訳算出）'!AD58</f>
        <v>0</v>
      </c>
      <c r="U58" s="863"/>
      <c r="V58" s="1102"/>
      <c r="W58" s="1098">
        <f t="shared" si="4"/>
        <v>0</v>
      </c>
      <c r="X58" s="1103" t="str">
        <f t="shared" si="5"/>
        <v>　</v>
      </c>
      <c r="Y58" s="1104" t="str">
        <f t="shared" si="6"/>
        <v>　</v>
      </c>
      <c r="Z58" s="1105">
        <f t="shared" si="7"/>
        <v>0</v>
      </c>
      <c r="AA58" s="1106">
        <f>'（事業者内訳算出）'!AI58</f>
        <v>0</v>
      </c>
      <c r="AB58" s="1107">
        <f>'（事業者内訳算出）'!AL58</f>
        <v>0</v>
      </c>
      <c r="AC58" s="1107">
        <f>'（事業者内訳算出）'!AO58</f>
        <v>0</v>
      </c>
      <c r="AD58" s="1092">
        <f t="shared" si="8"/>
        <v>0</v>
      </c>
      <c r="AE58" s="1107">
        <f>'（事業者内訳算出）'!AS58</f>
        <v>0</v>
      </c>
      <c r="AF58" s="1107">
        <f>'（事業者内訳算出）'!AV58</f>
        <v>0</v>
      </c>
      <c r="AG58" s="1108">
        <f>'（事業者内訳算出）'!AY58</f>
        <v>0</v>
      </c>
      <c r="AH58" s="1108">
        <f>'（事業者内訳算出）'!BB58</f>
        <v>0</v>
      </c>
      <c r="AI58" s="1108">
        <f>'（事業者内訳算出）'!BE58</f>
        <v>0</v>
      </c>
      <c r="AJ58" s="1109">
        <f t="shared" si="9"/>
        <v>0</v>
      </c>
      <c r="AK58" s="1110">
        <f>'（事業者内訳算出）'!BJ58</f>
        <v>0</v>
      </c>
      <c r="AL58" s="1095">
        <f t="shared" si="10"/>
        <v>0</v>
      </c>
      <c r="AM58" s="919"/>
      <c r="AN58" s="495" t="str">
        <f t="shared" si="1"/>
        <v xml:space="preserve"> </v>
      </c>
    </row>
    <row r="59" spans="1:40" x14ac:dyDescent="0.2">
      <c r="A59" s="489">
        <f>'（事業者内訳算出）'!A59</f>
        <v>0</v>
      </c>
      <c r="B59" s="1096">
        <f>'（事業者内訳算出）'!F59</f>
        <v>0</v>
      </c>
      <c r="C59" s="858"/>
      <c r="D59" s="1097"/>
      <c r="E59" s="1096">
        <f>'（事業者内訳算出）'!M59</f>
        <v>0</v>
      </c>
      <c r="F59" s="858"/>
      <c r="G59" s="856"/>
      <c r="H59" s="860">
        <f>'（事業者内訳算出）'!O59</f>
        <v>0</v>
      </c>
      <c r="I59" s="859"/>
      <c r="J59" s="856"/>
      <c r="K59" s="1098">
        <f>'（事業者内訳算出）'!K59</f>
        <v>0</v>
      </c>
      <c r="L59" s="860" t="str">
        <f t="shared" si="2"/>
        <v>　</v>
      </c>
      <c r="M59" s="1099" t="str">
        <f t="shared" si="3"/>
        <v>　</v>
      </c>
      <c r="N59" s="1096">
        <f>'（事業者内訳算出）'!T59</f>
        <v>0</v>
      </c>
      <c r="O59" s="858"/>
      <c r="P59" s="856"/>
      <c r="Q59" s="1098">
        <f>'（事業者内訳算出）'!Y59</f>
        <v>0</v>
      </c>
      <c r="R59" s="858"/>
      <c r="S59" s="1100"/>
      <c r="T59" s="1101">
        <f>'（事業者内訳算出）'!AD59</f>
        <v>0</v>
      </c>
      <c r="U59" s="863"/>
      <c r="V59" s="1102"/>
      <c r="W59" s="1098">
        <f t="shared" si="4"/>
        <v>0</v>
      </c>
      <c r="X59" s="1103" t="str">
        <f t="shared" si="5"/>
        <v>　</v>
      </c>
      <c r="Y59" s="1104" t="str">
        <f t="shared" si="6"/>
        <v>　</v>
      </c>
      <c r="Z59" s="1105">
        <f t="shared" si="7"/>
        <v>0</v>
      </c>
      <c r="AA59" s="1106">
        <f>'（事業者内訳算出）'!AI59</f>
        <v>0</v>
      </c>
      <c r="AB59" s="1107">
        <f>'（事業者内訳算出）'!AL59</f>
        <v>0</v>
      </c>
      <c r="AC59" s="1107">
        <f>'（事業者内訳算出）'!AO59</f>
        <v>0</v>
      </c>
      <c r="AD59" s="1092">
        <f t="shared" si="8"/>
        <v>0</v>
      </c>
      <c r="AE59" s="1107">
        <f>'（事業者内訳算出）'!AS59</f>
        <v>0</v>
      </c>
      <c r="AF59" s="1107">
        <f>'（事業者内訳算出）'!AV59</f>
        <v>0</v>
      </c>
      <c r="AG59" s="1108">
        <f>'（事業者内訳算出）'!AY59</f>
        <v>0</v>
      </c>
      <c r="AH59" s="1108">
        <f>'（事業者内訳算出）'!BB59</f>
        <v>0</v>
      </c>
      <c r="AI59" s="1108">
        <f>'（事業者内訳算出）'!BE59</f>
        <v>0</v>
      </c>
      <c r="AJ59" s="1109">
        <f t="shared" si="9"/>
        <v>0</v>
      </c>
      <c r="AK59" s="1110">
        <f>'（事業者内訳算出）'!BJ59</f>
        <v>0</v>
      </c>
      <c r="AL59" s="1095">
        <f t="shared" si="10"/>
        <v>0</v>
      </c>
      <c r="AM59" s="919"/>
      <c r="AN59" s="495" t="str">
        <f t="shared" si="1"/>
        <v xml:space="preserve"> </v>
      </c>
    </row>
    <row r="60" spans="1:40" x14ac:dyDescent="0.2">
      <c r="A60" s="489">
        <f>'（事業者内訳算出）'!A60</f>
        <v>0</v>
      </c>
      <c r="B60" s="1096">
        <f>'（事業者内訳算出）'!F60</f>
        <v>0</v>
      </c>
      <c r="C60" s="858"/>
      <c r="D60" s="1097"/>
      <c r="E60" s="1096">
        <f>'（事業者内訳算出）'!M60</f>
        <v>0</v>
      </c>
      <c r="F60" s="858"/>
      <c r="G60" s="856"/>
      <c r="H60" s="860">
        <f>'（事業者内訳算出）'!O60</f>
        <v>0</v>
      </c>
      <c r="I60" s="859"/>
      <c r="J60" s="856"/>
      <c r="K60" s="1098">
        <f>'（事業者内訳算出）'!K60</f>
        <v>0</v>
      </c>
      <c r="L60" s="860" t="str">
        <f t="shared" si="2"/>
        <v>　</v>
      </c>
      <c r="M60" s="1099" t="str">
        <f t="shared" si="3"/>
        <v>　</v>
      </c>
      <c r="N60" s="1096">
        <f>'（事業者内訳算出）'!T60</f>
        <v>0</v>
      </c>
      <c r="O60" s="858"/>
      <c r="P60" s="856"/>
      <c r="Q60" s="1098">
        <f>'（事業者内訳算出）'!Y60</f>
        <v>0</v>
      </c>
      <c r="R60" s="858"/>
      <c r="S60" s="1100"/>
      <c r="T60" s="1101">
        <f>'（事業者内訳算出）'!AD60</f>
        <v>0</v>
      </c>
      <c r="U60" s="863"/>
      <c r="V60" s="1102"/>
      <c r="W60" s="1098">
        <f t="shared" si="4"/>
        <v>0</v>
      </c>
      <c r="X60" s="1103" t="str">
        <f t="shared" si="5"/>
        <v>　</v>
      </c>
      <c r="Y60" s="1104" t="str">
        <f t="shared" si="6"/>
        <v>　</v>
      </c>
      <c r="Z60" s="1105">
        <f t="shared" si="7"/>
        <v>0</v>
      </c>
      <c r="AA60" s="1106">
        <f>'（事業者内訳算出）'!AI60</f>
        <v>0</v>
      </c>
      <c r="AB60" s="1107">
        <f>'（事業者内訳算出）'!AL60</f>
        <v>0</v>
      </c>
      <c r="AC60" s="1107">
        <f>'（事業者内訳算出）'!AO60</f>
        <v>0</v>
      </c>
      <c r="AD60" s="1092">
        <f t="shared" si="8"/>
        <v>0</v>
      </c>
      <c r="AE60" s="1107">
        <f>'（事業者内訳算出）'!AS60</f>
        <v>0</v>
      </c>
      <c r="AF60" s="1107">
        <f>'（事業者内訳算出）'!AV60</f>
        <v>0</v>
      </c>
      <c r="AG60" s="1108">
        <f>'（事業者内訳算出）'!AY60</f>
        <v>0</v>
      </c>
      <c r="AH60" s="1108">
        <f>'（事業者内訳算出）'!BB60</f>
        <v>0</v>
      </c>
      <c r="AI60" s="1108">
        <f>'（事業者内訳算出）'!BE60</f>
        <v>0</v>
      </c>
      <c r="AJ60" s="1109">
        <f t="shared" si="9"/>
        <v>0</v>
      </c>
      <c r="AK60" s="1110">
        <f>'（事業者内訳算出）'!BJ60</f>
        <v>0</v>
      </c>
      <c r="AL60" s="1095">
        <f t="shared" si="10"/>
        <v>0</v>
      </c>
      <c r="AM60" s="919"/>
      <c r="AN60" s="495" t="str">
        <f t="shared" si="1"/>
        <v xml:space="preserve"> </v>
      </c>
    </row>
    <row r="61" spans="1:40" x14ac:dyDescent="0.2">
      <c r="A61" s="489">
        <f>'（事業者内訳算出）'!A61</f>
        <v>0</v>
      </c>
      <c r="B61" s="1096">
        <f>'（事業者内訳算出）'!F61</f>
        <v>0</v>
      </c>
      <c r="C61" s="858"/>
      <c r="D61" s="1097"/>
      <c r="E61" s="1096">
        <f>'（事業者内訳算出）'!M61</f>
        <v>0</v>
      </c>
      <c r="F61" s="858"/>
      <c r="G61" s="856"/>
      <c r="H61" s="860">
        <f>'（事業者内訳算出）'!O61</f>
        <v>0</v>
      </c>
      <c r="I61" s="859"/>
      <c r="J61" s="856"/>
      <c r="K61" s="1098">
        <f>'（事業者内訳算出）'!K61</f>
        <v>0</v>
      </c>
      <c r="L61" s="860" t="str">
        <f t="shared" si="2"/>
        <v>　</v>
      </c>
      <c r="M61" s="1099" t="str">
        <f t="shared" si="3"/>
        <v>　</v>
      </c>
      <c r="N61" s="1096">
        <f>'（事業者内訳算出）'!T61</f>
        <v>0</v>
      </c>
      <c r="O61" s="858"/>
      <c r="P61" s="856"/>
      <c r="Q61" s="1098">
        <f>'（事業者内訳算出）'!Y61</f>
        <v>0</v>
      </c>
      <c r="R61" s="858"/>
      <c r="S61" s="1100"/>
      <c r="T61" s="1101">
        <f>'（事業者内訳算出）'!AD61</f>
        <v>0</v>
      </c>
      <c r="U61" s="863"/>
      <c r="V61" s="1102"/>
      <c r="W61" s="1098">
        <f t="shared" si="4"/>
        <v>0</v>
      </c>
      <c r="X61" s="1103" t="str">
        <f t="shared" si="5"/>
        <v>　</v>
      </c>
      <c r="Y61" s="1104" t="str">
        <f t="shared" si="6"/>
        <v>　</v>
      </c>
      <c r="Z61" s="1105">
        <f t="shared" si="7"/>
        <v>0</v>
      </c>
      <c r="AA61" s="1106">
        <f>'（事業者内訳算出）'!AI61</f>
        <v>0</v>
      </c>
      <c r="AB61" s="1107">
        <f>'（事業者内訳算出）'!AL61</f>
        <v>0</v>
      </c>
      <c r="AC61" s="1107">
        <f>'（事業者内訳算出）'!AO61</f>
        <v>0</v>
      </c>
      <c r="AD61" s="1092">
        <f t="shared" si="8"/>
        <v>0</v>
      </c>
      <c r="AE61" s="1107">
        <f>'（事業者内訳算出）'!AS61</f>
        <v>0</v>
      </c>
      <c r="AF61" s="1107">
        <f>'（事業者内訳算出）'!AV61</f>
        <v>0</v>
      </c>
      <c r="AG61" s="1108">
        <f>'（事業者内訳算出）'!AY61</f>
        <v>0</v>
      </c>
      <c r="AH61" s="1108">
        <f>'（事業者内訳算出）'!BB61</f>
        <v>0</v>
      </c>
      <c r="AI61" s="1108">
        <f>'（事業者内訳算出）'!BE61</f>
        <v>0</v>
      </c>
      <c r="AJ61" s="1109">
        <f t="shared" si="9"/>
        <v>0</v>
      </c>
      <c r="AK61" s="1110">
        <f>'（事業者内訳算出）'!BJ61</f>
        <v>0</v>
      </c>
      <c r="AL61" s="1095">
        <f t="shared" si="10"/>
        <v>0</v>
      </c>
      <c r="AM61" s="919"/>
      <c r="AN61" s="495" t="str">
        <f t="shared" si="1"/>
        <v xml:space="preserve"> </v>
      </c>
    </row>
    <row r="62" spans="1:40" x14ac:dyDescent="0.2">
      <c r="A62" s="489">
        <f>'（事業者内訳算出）'!A62</f>
        <v>0</v>
      </c>
      <c r="B62" s="1096">
        <f>'（事業者内訳算出）'!F62</f>
        <v>0</v>
      </c>
      <c r="C62" s="858"/>
      <c r="D62" s="1097"/>
      <c r="E62" s="1096">
        <f>'（事業者内訳算出）'!M62</f>
        <v>0</v>
      </c>
      <c r="F62" s="858"/>
      <c r="G62" s="856"/>
      <c r="H62" s="860">
        <f>'（事業者内訳算出）'!O62</f>
        <v>0</v>
      </c>
      <c r="I62" s="859"/>
      <c r="J62" s="856"/>
      <c r="K62" s="1098">
        <f>'（事業者内訳算出）'!K62</f>
        <v>0</v>
      </c>
      <c r="L62" s="860" t="str">
        <f t="shared" si="2"/>
        <v>　</v>
      </c>
      <c r="M62" s="1099" t="str">
        <f t="shared" si="3"/>
        <v>　</v>
      </c>
      <c r="N62" s="1096">
        <f>'（事業者内訳算出）'!T62</f>
        <v>0</v>
      </c>
      <c r="O62" s="858"/>
      <c r="P62" s="856"/>
      <c r="Q62" s="1098">
        <f>'（事業者内訳算出）'!Y62</f>
        <v>0</v>
      </c>
      <c r="R62" s="858"/>
      <c r="S62" s="1100"/>
      <c r="T62" s="1101">
        <f>'（事業者内訳算出）'!AD62</f>
        <v>0</v>
      </c>
      <c r="U62" s="863"/>
      <c r="V62" s="1102"/>
      <c r="W62" s="1098">
        <f t="shared" si="4"/>
        <v>0</v>
      </c>
      <c r="X62" s="1103" t="str">
        <f t="shared" si="5"/>
        <v>　</v>
      </c>
      <c r="Y62" s="1104" t="str">
        <f t="shared" si="6"/>
        <v>　</v>
      </c>
      <c r="Z62" s="1105">
        <f t="shared" si="7"/>
        <v>0</v>
      </c>
      <c r="AA62" s="1106">
        <f>'（事業者内訳算出）'!AI62</f>
        <v>0</v>
      </c>
      <c r="AB62" s="1107">
        <f>'（事業者内訳算出）'!AL62</f>
        <v>0</v>
      </c>
      <c r="AC62" s="1107">
        <f>'（事業者内訳算出）'!AO62</f>
        <v>0</v>
      </c>
      <c r="AD62" s="1092">
        <f t="shared" si="8"/>
        <v>0</v>
      </c>
      <c r="AE62" s="1107">
        <f>'（事業者内訳算出）'!AS62</f>
        <v>0</v>
      </c>
      <c r="AF62" s="1107">
        <f>'（事業者内訳算出）'!AV62</f>
        <v>0</v>
      </c>
      <c r="AG62" s="1108">
        <f>'（事業者内訳算出）'!AY62</f>
        <v>0</v>
      </c>
      <c r="AH62" s="1108">
        <f>'（事業者内訳算出）'!BB62</f>
        <v>0</v>
      </c>
      <c r="AI62" s="1108">
        <f>'（事業者内訳算出）'!BE62</f>
        <v>0</v>
      </c>
      <c r="AJ62" s="1109">
        <f t="shared" si="9"/>
        <v>0</v>
      </c>
      <c r="AK62" s="1110">
        <f>'（事業者内訳算出）'!BJ62</f>
        <v>0</v>
      </c>
      <c r="AL62" s="1095">
        <f t="shared" si="10"/>
        <v>0</v>
      </c>
      <c r="AM62" s="919"/>
      <c r="AN62" s="495" t="str">
        <f t="shared" si="1"/>
        <v xml:space="preserve"> </v>
      </c>
    </row>
    <row r="63" spans="1:40" x14ac:dyDescent="0.2">
      <c r="A63" s="489">
        <f>'（事業者内訳算出）'!A63</f>
        <v>0</v>
      </c>
      <c r="B63" s="1096">
        <f>'（事業者内訳算出）'!F63</f>
        <v>0</v>
      </c>
      <c r="C63" s="858"/>
      <c r="D63" s="1097"/>
      <c r="E63" s="1096">
        <f>'（事業者内訳算出）'!M63</f>
        <v>0</v>
      </c>
      <c r="F63" s="858"/>
      <c r="G63" s="856"/>
      <c r="H63" s="860">
        <f>'（事業者内訳算出）'!O63</f>
        <v>0</v>
      </c>
      <c r="I63" s="859"/>
      <c r="J63" s="856"/>
      <c r="K63" s="1098">
        <f>'（事業者内訳算出）'!K63</f>
        <v>0</v>
      </c>
      <c r="L63" s="860" t="str">
        <f t="shared" si="2"/>
        <v>　</v>
      </c>
      <c r="M63" s="1099" t="str">
        <f t="shared" si="3"/>
        <v>　</v>
      </c>
      <c r="N63" s="1096">
        <f>'（事業者内訳算出）'!T63</f>
        <v>0</v>
      </c>
      <c r="O63" s="858"/>
      <c r="P63" s="856"/>
      <c r="Q63" s="1098">
        <f>'（事業者内訳算出）'!Y63</f>
        <v>0</v>
      </c>
      <c r="R63" s="858"/>
      <c r="S63" s="1100"/>
      <c r="T63" s="1101">
        <f>'（事業者内訳算出）'!AD63</f>
        <v>0</v>
      </c>
      <c r="U63" s="863"/>
      <c r="V63" s="1102"/>
      <c r="W63" s="1098">
        <f t="shared" si="4"/>
        <v>0</v>
      </c>
      <c r="X63" s="1103" t="str">
        <f t="shared" si="5"/>
        <v>　</v>
      </c>
      <c r="Y63" s="1104" t="str">
        <f t="shared" si="6"/>
        <v>　</v>
      </c>
      <c r="Z63" s="1105">
        <f t="shared" si="7"/>
        <v>0</v>
      </c>
      <c r="AA63" s="1106">
        <f>'（事業者内訳算出）'!AI63</f>
        <v>0</v>
      </c>
      <c r="AB63" s="1107">
        <f>'（事業者内訳算出）'!AL63</f>
        <v>0</v>
      </c>
      <c r="AC63" s="1107">
        <f>'（事業者内訳算出）'!AO63</f>
        <v>0</v>
      </c>
      <c r="AD63" s="1092">
        <f t="shared" si="8"/>
        <v>0</v>
      </c>
      <c r="AE63" s="1107">
        <f>'（事業者内訳算出）'!AS63</f>
        <v>0</v>
      </c>
      <c r="AF63" s="1107">
        <f>'（事業者内訳算出）'!AV63</f>
        <v>0</v>
      </c>
      <c r="AG63" s="1108">
        <f>'（事業者内訳算出）'!AY63</f>
        <v>0</v>
      </c>
      <c r="AH63" s="1108">
        <f>'（事業者内訳算出）'!BB63</f>
        <v>0</v>
      </c>
      <c r="AI63" s="1108">
        <f>'（事業者内訳算出）'!BE63</f>
        <v>0</v>
      </c>
      <c r="AJ63" s="1109">
        <f t="shared" si="9"/>
        <v>0</v>
      </c>
      <c r="AK63" s="1110">
        <f>'（事業者内訳算出）'!BJ63</f>
        <v>0</v>
      </c>
      <c r="AL63" s="1095">
        <f t="shared" si="10"/>
        <v>0</v>
      </c>
      <c r="AM63" s="919"/>
      <c r="AN63" s="495" t="str">
        <f t="shared" si="1"/>
        <v xml:space="preserve"> </v>
      </c>
    </row>
    <row r="64" spans="1:40" x14ac:dyDescent="0.2">
      <c r="A64" s="489">
        <f>'（事業者内訳算出）'!A64</f>
        <v>0</v>
      </c>
      <c r="B64" s="1096">
        <f>'（事業者内訳算出）'!F64</f>
        <v>0</v>
      </c>
      <c r="C64" s="858"/>
      <c r="D64" s="1097"/>
      <c r="E64" s="1096">
        <f>'（事業者内訳算出）'!M64</f>
        <v>0</v>
      </c>
      <c r="F64" s="858"/>
      <c r="G64" s="856"/>
      <c r="H64" s="860">
        <f>'（事業者内訳算出）'!O64</f>
        <v>0</v>
      </c>
      <c r="I64" s="859"/>
      <c r="J64" s="856"/>
      <c r="K64" s="1098">
        <f>'（事業者内訳算出）'!K64</f>
        <v>0</v>
      </c>
      <c r="L64" s="860" t="str">
        <f t="shared" si="2"/>
        <v>　</v>
      </c>
      <c r="M64" s="1099" t="str">
        <f t="shared" si="3"/>
        <v>　</v>
      </c>
      <c r="N64" s="1096">
        <f>'（事業者内訳算出）'!T64</f>
        <v>0</v>
      </c>
      <c r="O64" s="858"/>
      <c r="P64" s="856"/>
      <c r="Q64" s="1098">
        <f>'（事業者内訳算出）'!Y64</f>
        <v>0</v>
      </c>
      <c r="R64" s="858"/>
      <c r="S64" s="1100"/>
      <c r="T64" s="1101">
        <f>'（事業者内訳算出）'!AD64</f>
        <v>0</v>
      </c>
      <c r="U64" s="863"/>
      <c r="V64" s="1102"/>
      <c r="W64" s="1098">
        <f t="shared" si="4"/>
        <v>0</v>
      </c>
      <c r="X64" s="1103" t="str">
        <f t="shared" si="5"/>
        <v>　</v>
      </c>
      <c r="Y64" s="1104" t="str">
        <f t="shared" si="6"/>
        <v>　</v>
      </c>
      <c r="Z64" s="1105">
        <f t="shared" si="7"/>
        <v>0</v>
      </c>
      <c r="AA64" s="1106">
        <f>'（事業者内訳算出）'!AI64</f>
        <v>0</v>
      </c>
      <c r="AB64" s="1107">
        <f>'（事業者内訳算出）'!AL64</f>
        <v>0</v>
      </c>
      <c r="AC64" s="1107">
        <f>'（事業者内訳算出）'!AO64</f>
        <v>0</v>
      </c>
      <c r="AD64" s="1092">
        <f t="shared" si="8"/>
        <v>0</v>
      </c>
      <c r="AE64" s="1107">
        <f>'（事業者内訳算出）'!AS64</f>
        <v>0</v>
      </c>
      <c r="AF64" s="1107">
        <f>'（事業者内訳算出）'!AV64</f>
        <v>0</v>
      </c>
      <c r="AG64" s="1108">
        <f>'（事業者内訳算出）'!AY64</f>
        <v>0</v>
      </c>
      <c r="AH64" s="1108">
        <f>'（事業者内訳算出）'!BB64</f>
        <v>0</v>
      </c>
      <c r="AI64" s="1108">
        <f>'（事業者内訳算出）'!BE64</f>
        <v>0</v>
      </c>
      <c r="AJ64" s="1109">
        <f t="shared" si="9"/>
        <v>0</v>
      </c>
      <c r="AK64" s="1110">
        <f>'（事業者内訳算出）'!BJ64</f>
        <v>0</v>
      </c>
      <c r="AL64" s="1095">
        <f t="shared" si="10"/>
        <v>0</v>
      </c>
      <c r="AM64" s="919"/>
      <c r="AN64" s="495" t="str">
        <f t="shared" si="1"/>
        <v xml:space="preserve"> </v>
      </c>
    </row>
    <row r="65" spans="1:40" x14ac:dyDescent="0.2">
      <c r="A65" s="489">
        <f>'（事業者内訳算出）'!A65</f>
        <v>0</v>
      </c>
      <c r="B65" s="1096">
        <f>'（事業者内訳算出）'!F65</f>
        <v>0</v>
      </c>
      <c r="C65" s="858"/>
      <c r="D65" s="1097"/>
      <c r="E65" s="1096">
        <f>'（事業者内訳算出）'!M65</f>
        <v>0</v>
      </c>
      <c r="F65" s="858"/>
      <c r="G65" s="856"/>
      <c r="H65" s="860">
        <f>'（事業者内訳算出）'!O65</f>
        <v>0</v>
      </c>
      <c r="I65" s="859"/>
      <c r="J65" s="856"/>
      <c r="K65" s="1098">
        <f>'（事業者内訳算出）'!K65</f>
        <v>0</v>
      </c>
      <c r="L65" s="860" t="str">
        <f t="shared" si="2"/>
        <v>　</v>
      </c>
      <c r="M65" s="1099" t="str">
        <f t="shared" si="3"/>
        <v>　</v>
      </c>
      <c r="N65" s="1096">
        <f>'（事業者内訳算出）'!T65</f>
        <v>0</v>
      </c>
      <c r="O65" s="858"/>
      <c r="P65" s="856"/>
      <c r="Q65" s="1098">
        <f>'（事業者内訳算出）'!Y65</f>
        <v>0</v>
      </c>
      <c r="R65" s="858"/>
      <c r="S65" s="1100"/>
      <c r="T65" s="1101">
        <f>'（事業者内訳算出）'!AD65</f>
        <v>0</v>
      </c>
      <c r="U65" s="863"/>
      <c r="V65" s="1102"/>
      <c r="W65" s="1098">
        <f t="shared" si="4"/>
        <v>0</v>
      </c>
      <c r="X65" s="1103" t="str">
        <f t="shared" si="5"/>
        <v>　</v>
      </c>
      <c r="Y65" s="1104" t="str">
        <f t="shared" si="6"/>
        <v>　</v>
      </c>
      <c r="Z65" s="1105">
        <f t="shared" si="7"/>
        <v>0</v>
      </c>
      <c r="AA65" s="1106">
        <f>'（事業者内訳算出）'!AI65</f>
        <v>0</v>
      </c>
      <c r="AB65" s="1107">
        <f>'（事業者内訳算出）'!AL65</f>
        <v>0</v>
      </c>
      <c r="AC65" s="1107">
        <f>'（事業者内訳算出）'!AO65</f>
        <v>0</v>
      </c>
      <c r="AD65" s="1092">
        <f t="shared" si="8"/>
        <v>0</v>
      </c>
      <c r="AE65" s="1107">
        <f>'（事業者内訳算出）'!AS65</f>
        <v>0</v>
      </c>
      <c r="AF65" s="1107">
        <f>'（事業者内訳算出）'!AV65</f>
        <v>0</v>
      </c>
      <c r="AG65" s="1108">
        <f>'（事業者内訳算出）'!AY65</f>
        <v>0</v>
      </c>
      <c r="AH65" s="1108">
        <f>'（事業者内訳算出）'!BB65</f>
        <v>0</v>
      </c>
      <c r="AI65" s="1108">
        <f>'（事業者内訳算出）'!BE65</f>
        <v>0</v>
      </c>
      <c r="AJ65" s="1109">
        <f t="shared" si="9"/>
        <v>0</v>
      </c>
      <c r="AK65" s="1110">
        <f>'（事業者内訳算出）'!BJ65</f>
        <v>0</v>
      </c>
      <c r="AL65" s="1095">
        <f t="shared" si="10"/>
        <v>0</v>
      </c>
      <c r="AM65" s="919"/>
      <c r="AN65" s="495" t="str">
        <f t="shared" si="1"/>
        <v xml:space="preserve"> </v>
      </c>
    </row>
    <row r="66" spans="1:40" x14ac:dyDescent="0.2">
      <c r="A66" s="489">
        <f>'（事業者内訳算出）'!A66</f>
        <v>0</v>
      </c>
      <c r="B66" s="1096">
        <f>'（事業者内訳算出）'!F66</f>
        <v>0</v>
      </c>
      <c r="C66" s="858"/>
      <c r="D66" s="1097"/>
      <c r="E66" s="1096">
        <f>'（事業者内訳算出）'!M66</f>
        <v>0</v>
      </c>
      <c r="F66" s="858"/>
      <c r="G66" s="856"/>
      <c r="H66" s="860">
        <f>'（事業者内訳算出）'!O66</f>
        <v>0</v>
      </c>
      <c r="I66" s="859"/>
      <c r="J66" s="856"/>
      <c r="K66" s="1098">
        <f>'（事業者内訳算出）'!K66</f>
        <v>0</v>
      </c>
      <c r="L66" s="860" t="str">
        <f t="shared" si="2"/>
        <v>　</v>
      </c>
      <c r="M66" s="1099" t="str">
        <f t="shared" si="3"/>
        <v>　</v>
      </c>
      <c r="N66" s="1096">
        <f>'（事業者内訳算出）'!T66</f>
        <v>0</v>
      </c>
      <c r="O66" s="858"/>
      <c r="P66" s="856"/>
      <c r="Q66" s="1098">
        <f>'（事業者内訳算出）'!Y66</f>
        <v>0</v>
      </c>
      <c r="R66" s="858"/>
      <c r="S66" s="1100"/>
      <c r="T66" s="1101">
        <f>'（事業者内訳算出）'!AD66</f>
        <v>0</v>
      </c>
      <c r="U66" s="863"/>
      <c r="V66" s="1102"/>
      <c r="W66" s="1098">
        <f t="shared" si="4"/>
        <v>0</v>
      </c>
      <c r="X66" s="1103" t="str">
        <f t="shared" si="5"/>
        <v>　</v>
      </c>
      <c r="Y66" s="1104" t="str">
        <f t="shared" si="6"/>
        <v>　</v>
      </c>
      <c r="Z66" s="1105">
        <f t="shared" si="7"/>
        <v>0</v>
      </c>
      <c r="AA66" s="1106">
        <f>'（事業者内訳算出）'!AI66</f>
        <v>0</v>
      </c>
      <c r="AB66" s="1107">
        <f>'（事業者内訳算出）'!AL66</f>
        <v>0</v>
      </c>
      <c r="AC66" s="1107">
        <f>'（事業者内訳算出）'!AO66</f>
        <v>0</v>
      </c>
      <c r="AD66" s="1092">
        <f t="shared" si="8"/>
        <v>0</v>
      </c>
      <c r="AE66" s="1107">
        <f>'（事業者内訳算出）'!AS66</f>
        <v>0</v>
      </c>
      <c r="AF66" s="1107">
        <f>'（事業者内訳算出）'!AV66</f>
        <v>0</v>
      </c>
      <c r="AG66" s="1108">
        <f>'（事業者内訳算出）'!AY66</f>
        <v>0</v>
      </c>
      <c r="AH66" s="1108">
        <f>'（事業者内訳算出）'!BB66</f>
        <v>0</v>
      </c>
      <c r="AI66" s="1108">
        <f>'（事業者内訳算出）'!BE66</f>
        <v>0</v>
      </c>
      <c r="AJ66" s="1109">
        <f t="shared" si="9"/>
        <v>0</v>
      </c>
      <c r="AK66" s="1110">
        <f>'（事業者内訳算出）'!BJ66</f>
        <v>0</v>
      </c>
      <c r="AL66" s="1095">
        <f t="shared" si="10"/>
        <v>0</v>
      </c>
      <c r="AM66" s="919"/>
      <c r="AN66" s="495" t="str">
        <f t="shared" si="1"/>
        <v xml:space="preserve"> </v>
      </c>
    </row>
    <row r="67" spans="1:40" x14ac:dyDescent="0.2">
      <c r="A67" s="489">
        <f>'（事業者内訳算出）'!A67</f>
        <v>0</v>
      </c>
      <c r="B67" s="1096">
        <f>'（事業者内訳算出）'!F67</f>
        <v>0</v>
      </c>
      <c r="C67" s="858"/>
      <c r="D67" s="1097"/>
      <c r="E67" s="1096">
        <f>'（事業者内訳算出）'!M67</f>
        <v>0</v>
      </c>
      <c r="F67" s="858"/>
      <c r="G67" s="856"/>
      <c r="H67" s="860">
        <f>'（事業者内訳算出）'!O67</f>
        <v>0</v>
      </c>
      <c r="I67" s="859"/>
      <c r="J67" s="856"/>
      <c r="K67" s="1098">
        <f>'（事業者内訳算出）'!K67</f>
        <v>0</v>
      </c>
      <c r="L67" s="860" t="str">
        <f t="shared" si="2"/>
        <v>　</v>
      </c>
      <c r="M67" s="1099" t="str">
        <f t="shared" si="3"/>
        <v>　</v>
      </c>
      <c r="N67" s="1096">
        <f>'（事業者内訳算出）'!T67</f>
        <v>0</v>
      </c>
      <c r="O67" s="858"/>
      <c r="P67" s="856"/>
      <c r="Q67" s="1098">
        <f>'（事業者内訳算出）'!Y67</f>
        <v>0</v>
      </c>
      <c r="R67" s="858"/>
      <c r="S67" s="1100"/>
      <c r="T67" s="1101">
        <f>'（事業者内訳算出）'!AD67</f>
        <v>0</v>
      </c>
      <c r="U67" s="863"/>
      <c r="V67" s="1102"/>
      <c r="W67" s="1098">
        <f t="shared" si="4"/>
        <v>0</v>
      </c>
      <c r="X67" s="1103" t="str">
        <f t="shared" si="5"/>
        <v>　</v>
      </c>
      <c r="Y67" s="1104" t="str">
        <f t="shared" si="6"/>
        <v>　</v>
      </c>
      <c r="Z67" s="1105">
        <f t="shared" si="7"/>
        <v>0</v>
      </c>
      <c r="AA67" s="1106">
        <f>'（事業者内訳算出）'!AI67</f>
        <v>0</v>
      </c>
      <c r="AB67" s="1107">
        <f>'（事業者内訳算出）'!AL67</f>
        <v>0</v>
      </c>
      <c r="AC67" s="1107">
        <f>'（事業者内訳算出）'!AO67</f>
        <v>0</v>
      </c>
      <c r="AD67" s="1092">
        <f t="shared" si="8"/>
        <v>0</v>
      </c>
      <c r="AE67" s="1107">
        <f>'（事業者内訳算出）'!AS67</f>
        <v>0</v>
      </c>
      <c r="AF67" s="1107">
        <f>'（事業者内訳算出）'!AV67</f>
        <v>0</v>
      </c>
      <c r="AG67" s="1108">
        <f>'（事業者内訳算出）'!AY67</f>
        <v>0</v>
      </c>
      <c r="AH67" s="1108">
        <f>'（事業者内訳算出）'!BB67</f>
        <v>0</v>
      </c>
      <c r="AI67" s="1108">
        <f>'（事業者内訳算出）'!BE67</f>
        <v>0</v>
      </c>
      <c r="AJ67" s="1109">
        <f t="shared" si="9"/>
        <v>0</v>
      </c>
      <c r="AK67" s="1110">
        <f>'（事業者内訳算出）'!BJ67</f>
        <v>0</v>
      </c>
      <c r="AL67" s="1095">
        <f t="shared" si="10"/>
        <v>0</v>
      </c>
      <c r="AM67" s="919"/>
      <c r="AN67" s="495" t="str">
        <f t="shared" si="1"/>
        <v xml:space="preserve"> </v>
      </c>
    </row>
    <row r="68" spans="1:40" x14ac:dyDescent="0.2">
      <c r="A68" s="489">
        <f>'（事業者内訳算出）'!A68</f>
        <v>0</v>
      </c>
      <c r="B68" s="1096">
        <f>'（事業者内訳算出）'!F68</f>
        <v>0</v>
      </c>
      <c r="C68" s="858"/>
      <c r="D68" s="1097"/>
      <c r="E68" s="1096">
        <f>'（事業者内訳算出）'!M68</f>
        <v>0</v>
      </c>
      <c r="F68" s="858"/>
      <c r="G68" s="856"/>
      <c r="H68" s="860">
        <f>'（事業者内訳算出）'!O68</f>
        <v>0</v>
      </c>
      <c r="I68" s="859"/>
      <c r="J68" s="856"/>
      <c r="K68" s="1098">
        <f>'（事業者内訳算出）'!K68</f>
        <v>0</v>
      </c>
      <c r="L68" s="860" t="str">
        <f t="shared" si="2"/>
        <v>　</v>
      </c>
      <c r="M68" s="1099" t="str">
        <f t="shared" si="3"/>
        <v>　</v>
      </c>
      <c r="N68" s="1096">
        <f>'（事業者内訳算出）'!T68</f>
        <v>0</v>
      </c>
      <c r="O68" s="858"/>
      <c r="P68" s="856"/>
      <c r="Q68" s="1098">
        <f>'（事業者内訳算出）'!Y68</f>
        <v>0</v>
      </c>
      <c r="R68" s="858"/>
      <c r="S68" s="1100"/>
      <c r="T68" s="1101">
        <f>'（事業者内訳算出）'!AD68</f>
        <v>0</v>
      </c>
      <c r="U68" s="863"/>
      <c r="V68" s="1102"/>
      <c r="W68" s="1098">
        <f t="shared" si="4"/>
        <v>0</v>
      </c>
      <c r="X68" s="1103" t="str">
        <f t="shared" si="5"/>
        <v>　</v>
      </c>
      <c r="Y68" s="1104" t="str">
        <f t="shared" si="6"/>
        <v>　</v>
      </c>
      <c r="Z68" s="1105">
        <f t="shared" si="7"/>
        <v>0</v>
      </c>
      <c r="AA68" s="1106">
        <f>'（事業者内訳算出）'!AI68</f>
        <v>0</v>
      </c>
      <c r="AB68" s="1107">
        <f>'（事業者内訳算出）'!AL68</f>
        <v>0</v>
      </c>
      <c r="AC68" s="1107">
        <f>'（事業者内訳算出）'!AO68</f>
        <v>0</v>
      </c>
      <c r="AD68" s="1092">
        <f t="shared" si="8"/>
        <v>0</v>
      </c>
      <c r="AE68" s="1107">
        <f>'（事業者内訳算出）'!AS68</f>
        <v>0</v>
      </c>
      <c r="AF68" s="1107">
        <f>'（事業者内訳算出）'!AV68</f>
        <v>0</v>
      </c>
      <c r="AG68" s="1108">
        <f>'（事業者内訳算出）'!AY68</f>
        <v>0</v>
      </c>
      <c r="AH68" s="1108">
        <f>'（事業者内訳算出）'!BB68</f>
        <v>0</v>
      </c>
      <c r="AI68" s="1108">
        <f>'（事業者内訳算出）'!BE68</f>
        <v>0</v>
      </c>
      <c r="AJ68" s="1109">
        <f t="shared" si="9"/>
        <v>0</v>
      </c>
      <c r="AK68" s="1110">
        <f>'（事業者内訳算出）'!BJ68</f>
        <v>0</v>
      </c>
      <c r="AL68" s="1095">
        <f t="shared" si="10"/>
        <v>0</v>
      </c>
      <c r="AM68" s="919"/>
      <c r="AN68" s="495" t="str">
        <f t="shared" si="1"/>
        <v xml:space="preserve"> </v>
      </c>
    </row>
    <row r="69" spans="1:40" x14ac:dyDescent="0.2">
      <c r="A69" s="489">
        <f>'（事業者内訳算出）'!A69</f>
        <v>0</v>
      </c>
      <c r="B69" s="1096">
        <f>'（事業者内訳算出）'!F69</f>
        <v>0</v>
      </c>
      <c r="C69" s="863"/>
      <c r="D69" s="1111"/>
      <c r="E69" s="1096">
        <f>'（事業者内訳算出）'!M69</f>
        <v>0</v>
      </c>
      <c r="F69" s="858"/>
      <c r="G69" s="856"/>
      <c r="H69" s="860">
        <f>'（事業者内訳算出）'!O69</f>
        <v>0</v>
      </c>
      <c r="I69" s="1112"/>
      <c r="J69" s="1102"/>
      <c r="K69" s="1098">
        <f>'（事業者内訳算出）'!K69</f>
        <v>0</v>
      </c>
      <c r="L69" s="860" t="str">
        <f t="shared" si="2"/>
        <v>　</v>
      </c>
      <c r="M69" s="1099" t="str">
        <f t="shared" si="3"/>
        <v>　</v>
      </c>
      <c r="N69" s="1096">
        <f>'（事業者内訳算出）'!T69</f>
        <v>0</v>
      </c>
      <c r="O69" s="858"/>
      <c r="P69" s="856"/>
      <c r="Q69" s="1098">
        <f>'（事業者内訳算出）'!Y69</f>
        <v>0</v>
      </c>
      <c r="R69" s="858"/>
      <c r="S69" s="1100"/>
      <c r="T69" s="1101">
        <f>'（事業者内訳算出）'!AD69</f>
        <v>0</v>
      </c>
      <c r="U69" s="858"/>
      <c r="V69" s="856"/>
      <c r="W69" s="1098">
        <f t="shared" si="4"/>
        <v>0</v>
      </c>
      <c r="X69" s="1103" t="str">
        <f t="shared" si="5"/>
        <v>　</v>
      </c>
      <c r="Y69" s="1104" t="str">
        <f t="shared" si="6"/>
        <v>　</v>
      </c>
      <c r="Z69" s="1105">
        <f t="shared" si="7"/>
        <v>0</v>
      </c>
      <c r="AA69" s="1106">
        <f>'（事業者内訳算出）'!AI69</f>
        <v>0</v>
      </c>
      <c r="AB69" s="1107">
        <f>'（事業者内訳算出）'!AL69</f>
        <v>0</v>
      </c>
      <c r="AC69" s="1107">
        <f>'（事業者内訳算出）'!AO69</f>
        <v>0</v>
      </c>
      <c r="AD69" s="1092">
        <f t="shared" si="8"/>
        <v>0</v>
      </c>
      <c r="AE69" s="1107">
        <f>'（事業者内訳算出）'!AS69</f>
        <v>0</v>
      </c>
      <c r="AF69" s="1107">
        <f>'（事業者内訳算出）'!AV69</f>
        <v>0</v>
      </c>
      <c r="AG69" s="1108">
        <f>'（事業者内訳算出）'!AY69</f>
        <v>0</v>
      </c>
      <c r="AH69" s="1108">
        <f>'（事業者内訳算出）'!BB69</f>
        <v>0</v>
      </c>
      <c r="AI69" s="1108">
        <f>'（事業者内訳算出）'!BE69</f>
        <v>0</v>
      </c>
      <c r="AJ69" s="1109">
        <f t="shared" si="9"/>
        <v>0</v>
      </c>
      <c r="AK69" s="1110">
        <f>'（事業者内訳算出）'!BJ69</f>
        <v>0</v>
      </c>
      <c r="AL69" s="1095">
        <f t="shared" si="10"/>
        <v>0</v>
      </c>
      <c r="AM69" s="931"/>
      <c r="AN69" s="495" t="str">
        <f t="shared" si="1"/>
        <v xml:space="preserve"> </v>
      </c>
    </row>
    <row r="70" spans="1:40" x14ac:dyDescent="0.2">
      <c r="A70" s="489">
        <f>'（事業者内訳算出）'!A70</f>
        <v>0</v>
      </c>
      <c r="B70" s="1096">
        <f>'（事業者内訳算出）'!F70</f>
        <v>0</v>
      </c>
      <c r="C70" s="858"/>
      <c r="D70" s="1097"/>
      <c r="E70" s="1096">
        <f>'（事業者内訳算出）'!M70</f>
        <v>0</v>
      </c>
      <c r="F70" s="858"/>
      <c r="G70" s="856"/>
      <c r="H70" s="860">
        <f>'（事業者内訳算出）'!O70</f>
        <v>0</v>
      </c>
      <c r="I70" s="859"/>
      <c r="J70" s="856"/>
      <c r="K70" s="1098">
        <f>'（事業者内訳算出）'!K70</f>
        <v>0</v>
      </c>
      <c r="L70" s="860" t="str">
        <f t="shared" si="2"/>
        <v>　</v>
      </c>
      <c r="M70" s="1099" t="str">
        <f t="shared" si="3"/>
        <v>　</v>
      </c>
      <c r="N70" s="1096">
        <f>'（事業者内訳算出）'!T70</f>
        <v>0</v>
      </c>
      <c r="O70" s="858"/>
      <c r="P70" s="856"/>
      <c r="Q70" s="1098">
        <f>'（事業者内訳算出）'!Y70</f>
        <v>0</v>
      </c>
      <c r="R70" s="858"/>
      <c r="S70" s="1100"/>
      <c r="T70" s="1101">
        <f>'（事業者内訳算出）'!AD70</f>
        <v>0</v>
      </c>
      <c r="U70" s="858"/>
      <c r="V70" s="856"/>
      <c r="W70" s="1098">
        <f t="shared" si="4"/>
        <v>0</v>
      </c>
      <c r="X70" s="1103" t="str">
        <f t="shared" si="5"/>
        <v>　</v>
      </c>
      <c r="Y70" s="1104" t="str">
        <f t="shared" si="6"/>
        <v>　</v>
      </c>
      <c r="Z70" s="1105">
        <f t="shared" si="7"/>
        <v>0</v>
      </c>
      <c r="AA70" s="1106">
        <f>'（事業者内訳算出）'!AI70</f>
        <v>0</v>
      </c>
      <c r="AB70" s="1107">
        <f>'（事業者内訳算出）'!AL70</f>
        <v>0</v>
      </c>
      <c r="AC70" s="1107">
        <f>'（事業者内訳算出）'!AO70</f>
        <v>0</v>
      </c>
      <c r="AD70" s="1092">
        <f t="shared" si="8"/>
        <v>0</v>
      </c>
      <c r="AE70" s="1107">
        <f>'（事業者内訳算出）'!AS70</f>
        <v>0</v>
      </c>
      <c r="AF70" s="1107">
        <f>'（事業者内訳算出）'!AV70</f>
        <v>0</v>
      </c>
      <c r="AG70" s="1108">
        <f>'（事業者内訳算出）'!AY70</f>
        <v>0</v>
      </c>
      <c r="AH70" s="1108">
        <f>'（事業者内訳算出）'!BB70</f>
        <v>0</v>
      </c>
      <c r="AI70" s="1108">
        <f>'（事業者内訳算出）'!BE70</f>
        <v>0</v>
      </c>
      <c r="AJ70" s="1109">
        <f t="shared" si="9"/>
        <v>0</v>
      </c>
      <c r="AK70" s="1110">
        <f>'（事業者内訳算出）'!BJ70</f>
        <v>0</v>
      </c>
      <c r="AL70" s="1095">
        <f t="shared" si="10"/>
        <v>0</v>
      </c>
      <c r="AM70" s="931"/>
      <c r="AN70" s="495" t="str">
        <f t="shared" si="1"/>
        <v xml:space="preserve"> </v>
      </c>
    </row>
    <row r="71" spans="1:40" x14ac:dyDescent="0.2">
      <c r="A71" s="489">
        <f>'（事業者内訳算出）'!A71</f>
        <v>0</v>
      </c>
      <c r="B71" s="1096">
        <f>'（事業者内訳算出）'!F71</f>
        <v>0</v>
      </c>
      <c r="C71" s="858"/>
      <c r="D71" s="1097"/>
      <c r="E71" s="1096">
        <f>'（事業者内訳算出）'!M71</f>
        <v>0</v>
      </c>
      <c r="F71" s="858"/>
      <c r="G71" s="856"/>
      <c r="H71" s="860">
        <f>'（事業者内訳算出）'!O71</f>
        <v>0</v>
      </c>
      <c r="I71" s="859"/>
      <c r="J71" s="856"/>
      <c r="K71" s="1098">
        <f>'（事業者内訳算出）'!K71</f>
        <v>0</v>
      </c>
      <c r="L71" s="860" t="str">
        <f t="shared" si="2"/>
        <v>　</v>
      </c>
      <c r="M71" s="1099" t="str">
        <f t="shared" si="3"/>
        <v>　</v>
      </c>
      <c r="N71" s="1096">
        <f>'（事業者内訳算出）'!T71</f>
        <v>0</v>
      </c>
      <c r="O71" s="858"/>
      <c r="P71" s="856"/>
      <c r="Q71" s="1098">
        <f>'（事業者内訳算出）'!Y71</f>
        <v>0</v>
      </c>
      <c r="R71" s="858"/>
      <c r="S71" s="1100"/>
      <c r="T71" s="1101">
        <f>'（事業者内訳算出）'!AD71</f>
        <v>0</v>
      </c>
      <c r="U71" s="858"/>
      <c r="V71" s="856"/>
      <c r="W71" s="1098">
        <f t="shared" si="4"/>
        <v>0</v>
      </c>
      <c r="X71" s="1103" t="str">
        <f t="shared" si="5"/>
        <v>　</v>
      </c>
      <c r="Y71" s="1104" t="str">
        <f t="shared" si="6"/>
        <v>　</v>
      </c>
      <c r="Z71" s="1105">
        <f t="shared" si="7"/>
        <v>0</v>
      </c>
      <c r="AA71" s="1106">
        <f>'（事業者内訳算出）'!AI71</f>
        <v>0</v>
      </c>
      <c r="AB71" s="1107">
        <f>'（事業者内訳算出）'!AL71</f>
        <v>0</v>
      </c>
      <c r="AC71" s="1107">
        <f>'（事業者内訳算出）'!AO71</f>
        <v>0</v>
      </c>
      <c r="AD71" s="1092">
        <f t="shared" si="8"/>
        <v>0</v>
      </c>
      <c r="AE71" s="1107">
        <f>'（事業者内訳算出）'!AS71</f>
        <v>0</v>
      </c>
      <c r="AF71" s="1107">
        <f>'（事業者内訳算出）'!AV71</f>
        <v>0</v>
      </c>
      <c r="AG71" s="1108">
        <f>'（事業者内訳算出）'!AY71</f>
        <v>0</v>
      </c>
      <c r="AH71" s="1108">
        <f>'（事業者内訳算出）'!BB71</f>
        <v>0</v>
      </c>
      <c r="AI71" s="1108">
        <f>'（事業者内訳算出）'!BE71</f>
        <v>0</v>
      </c>
      <c r="AJ71" s="1109">
        <f t="shared" si="9"/>
        <v>0</v>
      </c>
      <c r="AK71" s="1110">
        <f>'（事業者内訳算出）'!BJ71</f>
        <v>0</v>
      </c>
      <c r="AL71" s="1095">
        <f t="shared" si="10"/>
        <v>0</v>
      </c>
      <c r="AM71" s="931"/>
      <c r="AN71" s="495" t="str">
        <f t="shared" si="1"/>
        <v xml:space="preserve"> </v>
      </c>
    </row>
    <row r="72" spans="1:40" x14ac:dyDescent="0.2">
      <c r="A72" s="489">
        <f>'（事業者内訳算出）'!A72</f>
        <v>0</v>
      </c>
      <c r="B72" s="1096">
        <f>'（事業者内訳算出）'!F72</f>
        <v>0</v>
      </c>
      <c r="C72" s="858"/>
      <c r="D72" s="1097"/>
      <c r="E72" s="1096">
        <f>'（事業者内訳算出）'!M72</f>
        <v>0</v>
      </c>
      <c r="F72" s="858"/>
      <c r="G72" s="856"/>
      <c r="H72" s="860">
        <f>'（事業者内訳算出）'!O72</f>
        <v>0</v>
      </c>
      <c r="I72" s="859"/>
      <c r="J72" s="856"/>
      <c r="K72" s="1098">
        <f>'（事業者内訳算出）'!K72</f>
        <v>0</v>
      </c>
      <c r="L72" s="860" t="str">
        <f t="shared" si="2"/>
        <v>　</v>
      </c>
      <c r="M72" s="1099" t="str">
        <f t="shared" si="3"/>
        <v>　</v>
      </c>
      <c r="N72" s="1096">
        <f>'（事業者内訳算出）'!T72</f>
        <v>0</v>
      </c>
      <c r="O72" s="858"/>
      <c r="P72" s="856"/>
      <c r="Q72" s="1098">
        <f>'（事業者内訳算出）'!Y72</f>
        <v>0</v>
      </c>
      <c r="R72" s="858"/>
      <c r="S72" s="1100"/>
      <c r="T72" s="1101">
        <f>'（事業者内訳算出）'!AD72</f>
        <v>0</v>
      </c>
      <c r="U72" s="858"/>
      <c r="V72" s="856"/>
      <c r="W72" s="1098">
        <f t="shared" si="4"/>
        <v>0</v>
      </c>
      <c r="X72" s="1103" t="str">
        <f t="shared" si="5"/>
        <v>　</v>
      </c>
      <c r="Y72" s="1104" t="str">
        <f t="shared" si="6"/>
        <v>　</v>
      </c>
      <c r="Z72" s="1105">
        <f t="shared" si="7"/>
        <v>0</v>
      </c>
      <c r="AA72" s="1106">
        <f>'（事業者内訳算出）'!AI72</f>
        <v>0</v>
      </c>
      <c r="AB72" s="1107">
        <f>'（事業者内訳算出）'!AL72</f>
        <v>0</v>
      </c>
      <c r="AC72" s="1107">
        <f>'（事業者内訳算出）'!AO72</f>
        <v>0</v>
      </c>
      <c r="AD72" s="1092">
        <f t="shared" si="8"/>
        <v>0</v>
      </c>
      <c r="AE72" s="1107">
        <f>'（事業者内訳算出）'!AS72</f>
        <v>0</v>
      </c>
      <c r="AF72" s="1107">
        <f>'（事業者内訳算出）'!AV72</f>
        <v>0</v>
      </c>
      <c r="AG72" s="1108">
        <f>'（事業者内訳算出）'!AY72</f>
        <v>0</v>
      </c>
      <c r="AH72" s="1108">
        <f>'（事業者内訳算出）'!BB72</f>
        <v>0</v>
      </c>
      <c r="AI72" s="1108">
        <f>'（事業者内訳算出）'!BE72</f>
        <v>0</v>
      </c>
      <c r="AJ72" s="1109">
        <f t="shared" si="9"/>
        <v>0</v>
      </c>
      <c r="AK72" s="1110">
        <f>'（事業者内訳算出）'!BJ72</f>
        <v>0</v>
      </c>
      <c r="AL72" s="1095">
        <f t="shared" si="10"/>
        <v>0</v>
      </c>
      <c r="AM72" s="931"/>
      <c r="AN72" s="495" t="str">
        <f t="shared" si="1"/>
        <v xml:space="preserve"> </v>
      </c>
    </row>
    <row r="73" spans="1:40" x14ac:dyDescent="0.2">
      <c r="A73" s="489">
        <f>'（事業者内訳算出）'!A73</f>
        <v>0</v>
      </c>
      <c r="B73" s="1096">
        <f>'（事業者内訳算出）'!F73</f>
        <v>0</v>
      </c>
      <c r="C73" s="858"/>
      <c r="D73" s="1097"/>
      <c r="E73" s="1096">
        <f>'（事業者内訳算出）'!M73</f>
        <v>0</v>
      </c>
      <c r="F73" s="858"/>
      <c r="G73" s="856"/>
      <c r="H73" s="860">
        <f>'（事業者内訳算出）'!O73</f>
        <v>0</v>
      </c>
      <c r="I73" s="859"/>
      <c r="J73" s="856"/>
      <c r="K73" s="1098">
        <f>'（事業者内訳算出）'!K73</f>
        <v>0</v>
      </c>
      <c r="L73" s="860" t="str">
        <f t="shared" si="2"/>
        <v>　</v>
      </c>
      <c r="M73" s="1099" t="str">
        <f t="shared" si="3"/>
        <v>　</v>
      </c>
      <c r="N73" s="1096">
        <f>'（事業者内訳算出）'!T73</f>
        <v>0</v>
      </c>
      <c r="O73" s="858"/>
      <c r="P73" s="856"/>
      <c r="Q73" s="1098">
        <f>'（事業者内訳算出）'!Y73</f>
        <v>0</v>
      </c>
      <c r="R73" s="858"/>
      <c r="S73" s="1100"/>
      <c r="T73" s="1101">
        <f>'（事業者内訳算出）'!AD73</f>
        <v>0</v>
      </c>
      <c r="U73" s="858"/>
      <c r="V73" s="856"/>
      <c r="W73" s="1098">
        <f t="shared" si="4"/>
        <v>0</v>
      </c>
      <c r="X73" s="1103" t="str">
        <f t="shared" si="5"/>
        <v>　</v>
      </c>
      <c r="Y73" s="1104" t="str">
        <f t="shared" si="6"/>
        <v>　</v>
      </c>
      <c r="Z73" s="1105">
        <f t="shared" si="7"/>
        <v>0</v>
      </c>
      <c r="AA73" s="1106">
        <f>'（事業者内訳算出）'!AI73</f>
        <v>0</v>
      </c>
      <c r="AB73" s="1107">
        <f>'（事業者内訳算出）'!AL73</f>
        <v>0</v>
      </c>
      <c r="AC73" s="1107">
        <f>'（事業者内訳算出）'!AO73</f>
        <v>0</v>
      </c>
      <c r="AD73" s="1092">
        <f t="shared" si="8"/>
        <v>0</v>
      </c>
      <c r="AE73" s="1107">
        <f>'（事業者内訳算出）'!AS73</f>
        <v>0</v>
      </c>
      <c r="AF73" s="1107">
        <f>'（事業者内訳算出）'!AV73</f>
        <v>0</v>
      </c>
      <c r="AG73" s="1108">
        <f>'（事業者内訳算出）'!AY73</f>
        <v>0</v>
      </c>
      <c r="AH73" s="1108">
        <f>'（事業者内訳算出）'!BB73</f>
        <v>0</v>
      </c>
      <c r="AI73" s="1108">
        <f>'（事業者内訳算出）'!BE73</f>
        <v>0</v>
      </c>
      <c r="AJ73" s="1109">
        <f t="shared" si="9"/>
        <v>0</v>
      </c>
      <c r="AK73" s="1110">
        <f>'（事業者内訳算出）'!BJ73</f>
        <v>0</v>
      </c>
      <c r="AL73" s="1095">
        <f t="shared" si="10"/>
        <v>0</v>
      </c>
      <c r="AM73" s="931"/>
      <c r="AN73" s="495" t="str">
        <f t="shared" si="1"/>
        <v xml:space="preserve"> </v>
      </c>
    </row>
    <row r="74" spans="1:40" x14ac:dyDescent="0.2">
      <c r="A74" s="489">
        <f>'（事業者内訳算出）'!A74</f>
        <v>0</v>
      </c>
      <c r="B74" s="1096">
        <f>'（事業者内訳算出）'!F74</f>
        <v>0</v>
      </c>
      <c r="C74" s="1113"/>
      <c r="D74" s="1114"/>
      <c r="E74" s="1096">
        <f>'（事業者内訳算出）'!M74</f>
        <v>0</v>
      </c>
      <c r="F74" s="858"/>
      <c r="G74" s="856"/>
      <c r="H74" s="860">
        <f>'（事業者内訳算出）'!O74</f>
        <v>0</v>
      </c>
      <c r="I74" s="1115"/>
      <c r="J74" s="1116"/>
      <c r="K74" s="1098">
        <f>'（事業者内訳算出）'!K74</f>
        <v>0</v>
      </c>
      <c r="L74" s="860" t="str">
        <f t="shared" si="2"/>
        <v>　</v>
      </c>
      <c r="M74" s="1099" t="str">
        <f t="shared" si="3"/>
        <v>　</v>
      </c>
      <c r="N74" s="1096">
        <f>'（事業者内訳算出）'!T74</f>
        <v>0</v>
      </c>
      <c r="O74" s="858"/>
      <c r="P74" s="856"/>
      <c r="Q74" s="1098">
        <f>'（事業者内訳算出）'!Y74</f>
        <v>0</v>
      </c>
      <c r="R74" s="858"/>
      <c r="S74" s="1100"/>
      <c r="T74" s="1101">
        <f>'（事業者内訳算出）'!AD74</f>
        <v>0</v>
      </c>
      <c r="U74" s="1113"/>
      <c r="V74" s="1116"/>
      <c r="W74" s="1098">
        <f t="shared" si="4"/>
        <v>0</v>
      </c>
      <c r="X74" s="1103" t="str">
        <f t="shared" si="5"/>
        <v>　</v>
      </c>
      <c r="Y74" s="1104" t="str">
        <f t="shared" si="6"/>
        <v>　</v>
      </c>
      <c r="Z74" s="1105">
        <f t="shared" si="7"/>
        <v>0</v>
      </c>
      <c r="AA74" s="1106">
        <f>'（事業者内訳算出）'!AI74</f>
        <v>0</v>
      </c>
      <c r="AB74" s="1107">
        <f>'（事業者内訳算出）'!AL74</f>
        <v>0</v>
      </c>
      <c r="AC74" s="1107">
        <f>'（事業者内訳算出）'!AO74</f>
        <v>0</v>
      </c>
      <c r="AD74" s="1092">
        <f t="shared" si="8"/>
        <v>0</v>
      </c>
      <c r="AE74" s="1107">
        <f>'（事業者内訳算出）'!AS74</f>
        <v>0</v>
      </c>
      <c r="AF74" s="1107">
        <f>'（事業者内訳算出）'!AV74</f>
        <v>0</v>
      </c>
      <c r="AG74" s="1108">
        <f>'（事業者内訳算出）'!AY74</f>
        <v>0</v>
      </c>
      <c r="AH74" s="1108">
        <f>'（事業者内訳算出）'!BB74</f>
        <v>0</v>
      </c>
      <c r="AI74" s="1108">
        <f>'（事業者内訳算出）'!BE74</f>
        <v>0</v>
      </c>
      <c r="AJ74" s="1109">
        <f t="shared" si="9"/>
        <v>0</v>
      </c>
      <c r="AK74" s="1110">
        <f>'（事業者内訳算出）'!BJ74</f>
        <v>0</v>
      </c>
      <c r="AL74" s="1095">
        <f t="shared" si="10"/>
        <v>0</v>
      </c>
      <c r="AM74" s="931"/>
      <c r="AN74" s="495" t="str">
        <f t="shared" si="1"/>
        <v xml:space="preserve"> </v>
      </c>
    </row>
    <row r="75" spans="1:40" x14ac:dyDescent="0.2">
      <c r="A75" s="489">
        <f>'（事業者内訳算出）'!A75</f>
        <v>0</v>
      </c>
      <c r="B75" s="1096">
        <f>'（事業者内訳算出）'!F75</f>
        <v>0</v>
      </c>
      <c r="C75" s="858"/>
      <c r="D75" s="1097"/>
      <c r="E75" s="1096">
        <f>'（事業者内訳算出）'!M75</f>
        <v>0</v>
      </c>
      <c r="F75" s="858"/>
      <c r="G75" s="856"/>
      <c r="H75" s="860">
        <f>'（事業者内訳算出）'!O75</f>
        <v>0</v>
      </c>
      <c r="I75" s="859"/>
      <c r="J75" s="856"/>
      <c r="K75" s="1098">
        <f>'（事業者内訳算出）'!K75</f>
        <v>0</v>
      </c>
      <c r="L75" s="860" t="str">
        <f t="shared" si="2"/>
        <v>　</v>
      </c>
      <c r="M75" s="1099" t="str">
        <f t="shared" si="3"/>
        <v>　</v>
      </c>
      <c r="N75" s="1096">
        <f>'（事業者内訳算出）'!T75</f>
        <v>0</v>
      </c>
      <c r="O75" s="858"/>
      <c r="P75" s="856"/>
      <c r="Q75" s="1098">
        <f>'（事業者内訳算出）'!Y75</f>
        <v>0</v>
      </c>
      <c r="R75" s="858"/>
      <c r="S75" s="1100"/>
      <c r="T75" s="1101">
        <f>'（事業者内訳算出）'!AD75</f>
        <v>0</v>
      </c>
      <c r="U75" s="858"/>
      <c r="V75" s="856"/>
      <c r="W75" s="1098">
        <f t="shared" si="4"/>
        <v>0</v>
      </c>
      <c r="X75" s="1103" t="str">
        <f t="shared" si="5"/>
        <v>　</v>
      </c>
      <c r="Y75" s="1104" t="str">
        <f t="shared" si="6"/>
        <v>　</v>
      </c>
      <c r="Z75" s="1105">
        <f t="shared" si="7"/>
        <v>0</v>
      </c>
      <c r="AA75" s="1106">
        <f>'（事業者内訳算出）'!AI75</f>
        <v>0</v>
      </c>
      <c r="AB75" s="1107">
        <f>'（事業者内訳算出）'!AL75</f>
        <v>0</v>
      </c>
      <c r="AC75" s="1107">
        <f>'（事業者内訳算出）'!AO75</f>
        <v>0</v>
      </c>
      <c r="AD75" s="1092">
        <f t="shared" si="8"/>
        <v>0</v>
      </c>
      <c r="AE75" s="1107">
        <f>'（事業者内訳算出）'!AS75</f>
        <v>0</v>
      </c>
      <c r="AF75" s="1107">
        <f>'（事業者内訳算出）'!AV75</f>
        <v>0</v>
      </c>
      <c r="AG75" s="1108">
        <f>'（事業者内訳算出）'!AY75</f>
        <v>0</v>
      </c>
      <c r="AH75" s="1108">
        <f>'（事業者内訳算出）'!BB75</f>
        <v>0</v>
      </c>
      <c r="AI75" s="1108">
        <f>'（事業者内訳算出）'!BE75</f>
        <v>0</v>
      </c>
      <c r="AJ75" s="1109">
        <f t="shared" si="9"/>
        <v>0</v>
      </c>
      <c r="AK75" s="1110">
        <f>'（事業者内訳算出）'!BJ75</f>
        <v>0</v>
      </c>
      <c r="AL75" s="1095">
        <f t="shared" si="10"/>
        <v>0</v>
      </c>
      <c r="AM75" s="931"/>
      <c r="AN75" s="495" t="str">
        <f t="shared" si="1"/>
        <v xml:space="preserve"> </v>
      </c>
    </row>
    <row r="76" spans="1:40" x14ac:dyDescent="0.2">
      <c r="A76" s="489">
        <f>'（事業者内訳算出）'!A76</f>
        <v>0</v>
      </c>
      <c r="B76" s="1096">
        <f>'（事業者内訳算出）'!F76</f>
        <v>0</v>
      </c>
      <c r="C76" s="858"/>
      <c r="D76" s="1097"/>
      <c r="E76" s="1096">
        <f>'（事業者内訳算出）'!M76</f>
        <v>0</v>
      </c>
      <c r="F76" s="858"/>
      <c r="G76" s="856"/>
      <c r="H76" s="860">
        <f>'（事業者内訳算出）'!O76</f>
        <v>0</v>
      </c>
      <c r="I76" s="859"/>
      <c r="J76" s="856"/>
      <c r="K76" s="1098">
        <f>'（事業者内訳算出）'!K76</f>
        <v>0</v>
      </c>
      <c r="L76" s="860" t="str">
        <f t="shared" si="2"/>
        <v>　</v>
      </c>
      <c r="M76" s="1099" t="str">
        <f t="shared" si="3"/>
        <v>　</v>
      </c>
      <c r="N76" s="1096">
        <f>'（事業者内訳算出）'!T76</f>
        <v>0</v>
      </c>
      <c r="O76" s="858"/>
      <c r="P76" s="856"/>
      <c r="Q76" s="1098">
        <f>'（事業者内訳算出）'!Y76</f>
        <v>0</v>
      </c>
      <c r="R76" s="858"/>
      <c r="S76" s="1100"/>
      <c r="T76" s="1101">
        <f>'（事業者内訳算出）'!AD76</f>
        <v>0</v>
      </c>
      <c r="U76" s="858"/>
      <c r="V76" s="856"/>
      <c r="W76" s="1098">
        <f t="shared" si="4"/>
        <v>0</v>
      </c>
      <c r="X76" s="1103" t="str">
        <f t="shared" si="5"/>
        <v>　</v>
      </c>
      <c r="Y76" s="1104" t="str">
        <f t="shared" si="6"/>
        <v>　</v>
      </c>
      <c r="Z76" s="1105">
        <f t="shared" si="7"/>
        <v>0</v>
      </c>
      <c r="AA76" s="1106">
        <f>'（事業者内訳算出）'!AI76</f>
        <v>0</v>
      </c>
      <c r="AB76" s="1107">
        <f>'（事業者内訳算出）'!AL76</f>
        <v>0</v>
      </c>
      <c r="AC76" s="1107">
        <f>'（事業者内訳算出）'!AO76</f>
        <v>0</v>
      </c>
      <c r="AD76" s="1092">
        <f t="shared" si="8"/>
        <v>0</v>
      </c>
      <c r="AE76" s="1107">
        <f>'（事業者内訳算出）'!AS76</f>
        <v>0</v>
      </c>
      <c r="AF76" s="1107">
        <f>'（事業者内訳算出）'!AV76</f>
        <v>0</v>
      </c>
      <c r="AG76" s="1108">
        <f>'（事業者内訳算出）'!AY76</f>
        <v>0</v>
      </c>
      <c r="AH76" s="1108">
        <f>'（事業者内訳算出）'!BB76</f>
        <v>0</v>
      </c>
      <c r="AI76" s="1108">
        <f>'（事業者内訳算出）'!BE76</f>
        <v>0</v>
      </c>
      <c r="AJ76" s="1109">
        <f t="shared" si="9"/>
        <v>0</v>
      </c>
      <c r="AK76" s="1110">
        <f>'（事業者内訳算出）'!BJ76</f>
        <v>0</v>
      </c>
      <c r="AL76" s="1095">
        <f t="shared" si="10"/>
        <v>0</v>
      </c>
      <c r="AM76" s="931"/>
      <c r="AN76" s="495" t="str">
        <f t="shared" si="1"/>
        <v xml:space="preserve"> </v>
      </c>
    </row>
    <row r="77" spans="1:40" x14ac:dyDescent="0.2">
      <c r="A77" s="489">
        <f>'（事業者内訳算出）'!A77</f>
        <v>0</v>
      </c>
      <c r="B77" s="1096">
        <f>'（事業者内訳算出）'!F77</f>
        <v>0</v>
      </c>
      <c r="C77" s="858"/>
      <c r="D77" s="1097"/>
      <c r="E77" s="1096">
        <f>'（事業者内訳算出）'!M77</f>
        <v>0</v>
      </c>
      <c r="F77" s="858"/>
      <c r="G77" s="856"/>
      <c r="H77" s="860">
        <f>'（事業者内訳算出）'!O77</f>
        <v>0</v>
      </c>
      <c r="I77" s="859"/>
      <c r="J77" s="856"/>
      <c r="K77" s="1098">
        <f>'（事業者内訳算出）'!K77</f>
        <v>0</v>
      </c>
      <c r="L77" s="860" t="str">
        <f t="shared" si="2"/>
        <v>　</v>
      </c>
      <c r="M77" s="1099" t="str">
        <f t="shared" si="3"/>
        <v>　</v>
      </c>
      <c r="N77" s="1096">
        <f>'（事業者内訳算出）'!T77</f>
        <v>0</v>
      </c>
      <c r="O77" s="858"/>
      <c r="P77" s="856"/>
      <c r="Q77" s="1098">
        <f>'（事業者内訳算出）'!Y77</f>
        <v>0</v>
      </c>
      <c r="R77" s="858"/>
      <c r="S77" s="1100"/>
      <c r="T77" s="1101">
        <f>'（事業者内訳算出）'!AD77</f>
        <v>0</v>
      </c>
      <c r="U77" s="858"/>
      <c r="V77" s="856"/>
      <c r="W77" s="1098">
        <f t="shared" si="4"/>
        <v>0</v>
      </c>
      <c r="X77" s="1103" t="str">
        <f t="shared" si="5"/>
        <v>　</v>
      </c>
      <c r="Y77" s="1104" t="str">
        <f t="shared" si="6"/>
        <v>　</v>
      </c>
      <c r="Z77" s="1105">
        <f t="shared" si="7"/>
        <v>0</v>
      </c>
      <c r="AA77" s="1106">
        <f>'（事業者内訳算出）'!AI77</f>
        <v>0</v>
      </c>
      <c r="AB77" s="1107">
        <f>'（事業者内訳算出）'!AL77</f>
        <v>0</v>
      </c>
      <c r="AC77" s="1107">
        <f>'（事業者内訳算出）'!AO77</f>
        <v>0</v>
      </c>
      <c r="AD77" s="1092">
        <f t="shared" si="8"/>
        <v>0</v>
      </c>
      <c r="AE77" s="1107">
        <f>'（事業者内訳算出）'!AS77</f>
        <v>0</v>
      </c>
      <c r="AF77" s="1107">
        <f>'（事業者内訳算出）'!AV77</f>
        <v>0</v>
      </c>
      <c r="AG77" s="1108">
        <f>'（事業者内訳算出）'!AY77</f>
        <v>0</v>
      </c>
      <c r="AH77" s="1108">
        <f>'（事業者内訳算出）'!BB77</f>
        <v>0</v>
      </c>
      <c r="AI77" s="1108">
        <f>'（事業者内訳算出）'!BE77</f>
        <v>0</v>
      </c>
      <c r="AJ77" s="1109">
        <f t="shared" si="9"/>
        <v>0</v>
      </c>
      <c r="AK77" s="1110">
        <f>'（事業者内訳算出）'!BJ77</f>
        <v>0</v>
      </c>
      <c r="AL77" s="1095">
        <f t="shared" si="10"/>
        <v>0</v>
      </c>
      <c r="AM77" s="931"/>
      <c r="AN77" s="495" t="str">
        <f t="shared" si="1"/>
        <v xml:space="preserve"> </v>
      </c>
    </row>
    <row r="78" spans="1:40" x14ac:dyDescent="0.2">
      <c r="A78" s="489">
        <f>'（事業者内訳算出）'!A78</f>
        <v>0</v>
      </c>
      <c r="B78" s="1096">
        <f>'（事業者内訳算出）'!F78</f>
        <v>0</v>
      </c>
      <c r="C78" s="858"/>
      <c r="D78" s="1097"/>
      <c r="E78" s="1096">
        <f>'（事業者内訳算出）'!M78</f>
        <v>0</v>
      </c>
      <c r="F78" s="858"/>
      <c r="G78" s="856"/>
      <c r="H78" s="860">
        <f>'（事業者内訳算出）'!O78</f>
        <v>0</v>
      </c>
      <c r="I78" s="859"/>
      <c r="J78" s="856"/>
      <c r="K78" s="1098">
        <f>'（事業者内訳算出）'!K78</f>
        <v>0</v>
      </c>
      <c r="L78" s="860" t="str">
        <f t="shared" si="2"/>
        <v>　</v>
      </c>
      <c r="M78" s="1099" t="str">
        <f t="shared" si="3"/>
        <v>　</v>
      </c>
      <c r="N78" s="1096">
        <f>'（事業者内訳算出）'!T78</f>
        <v>0</v>
      </c>
      <c r="O78" s="858"/>
      <c r="P78" s="856"/>
      <c r="Q78" s="1098">
        <f>'（事業者内訳算出）'!Y78</f>
        <v>0</v>
      </c>
      <c r="R78" s="858"/>
      <c r="S78" s="1100"/>
      <c r="T78" s="1101">
        <f>'（事業者内訳算出）'!AD78</f>
        <v>0</v>
      </c>
      <c r="U78" s="858"/>
      <c r="V78" s="856"/>
      <c r="W78" s="1098">
        <f t="shared" si="4"/>
        <v>0</v>
      </c>
      <c r="X78" s="1103" t="str">
        <f t="shared" si="5"/>
        <v>　</v>
      </c>
      <c r="Y78" s="1104" t="str">
        <f t="shared" si="6"/>
        <v>　</v>
      </c>
      <c r="Z78" s="1105">
        <f t="shared" si="7"/>
        <v>0</v>
      </c>
      <c r="AA78" s="1106">
        <f>'（事業者内訳算出）'!AI78</f>
        <v>0</v>
      </c>
      <c r="AB78" s="1107">
        <f>'（事業者内訳算出）'!AL78</f>
        <v>0</v>
      </c>
      <c r="AC78" s="1107">
        <f>'（事業者内訳算出）'!AO78</f>
        <v>0</v>
      </c>
      <c r="AD78" s="1092">
        <f t="shared" si="8"/>
        <v>0</v>
      </c>
      <c r="AE78" s="1107">
        <f>'（事業者内訳算出）'!AS78</f>
        <v>0</v>
      </c>
      <c r="AF78" s="1107">
        <f>'（事業者内訳算出）'!AV78</f>
        <v>0</v>
      </c>
      <c r="AG78" s="1108">
        <f>'（事業者内訳算出）'!AY78</f>
        <v>0</v>
      </c>
      <c r="AH78" s="1108">
        <f>'（事業者内訳算出）'!BB78</f>
        <v>0</v>
      </c>
      <c r="AI78" s="1108">
        <f>'（事業者内訳算出）'!BE78</f>
        <v>0</v>
      </c>
      <c r="AJ78" s="1109">
        <f t="shared" si="9"/>
        <v>0</v>
      </c>
      <c r="AK78" s="1110">
        <f>'（事業者内訳算出）'!BJ78</f>
        <v>0</v>
      </c>
      <c r="AL78" s="1095">
        <f t="shared" si="10"/>
        <v>0</v>
      </c>
      <c r="AM78" s="931"/>
      <c r="AN78" s="495" t="str">
        <f t="shared" si="1"/>
        <v xml:space="preserve"> </v>
      </c>
    </row>
    <row r="79" spans="1:40" ht="13.5" thickBot="1" x14ac:dyDescent="0.25">
      <c r="A79" s="489">
        <f>'（事業者内訳算出）'!A79</f>
        <v>0</v>
      </c>
      <c r="B79" s="1117">
        <f>'（事業者内訳算出）'!F79</f>
        <v>0</v>
      </c>
      <c r="C79" s="1118"/>
      <c r="D79" s="1119"/>
      <c r="E79" s="1117">
        <f>'（事業者内訳算出）'!M79</f>
        <v>0</v>
      </c>
      <c r="F79" s="1118"/>
      <c r="G79" s="873"/>
      <c r="H79" s="869">
        <f>'（事業者内訳算出）'!O79</f>
        <v>0</v>
      </c>
      <c r="I79" s="1120"/>
      <c r="J79" s="873"/>
      <c r="K79" s="1121">
        <f>'（事業者内訳算出）'!K79</f>
        <v>0</v>
      </c>
      <c r="L79" s="869" t="str">
        <f t="shared" si="2"/>
        <v>　</v>
      </c>
      <c r="M79" s="1122" t="str">
        <f t="shared" si="3"/>
        <v>　</v>
      </c>
      <c r="N79" s="1117">
        <f>'（事業者内訳算出）'!T79</f>
        <v>0</v>
      </c>
      <c r="O79" s="1118"/>
      <c r="P79" s="873"/>
      <c r="Q79" s="1121">
        <f>'（事業者内訳算出）'!Y79</f>
        <v>0</v>
      </c>
      <c r="R79" s="1123"/>
      <c r="S79" s="1124"/>
      <c r="T79" s="1125">
        <f>'（事業者内訳算出）'!AD79</f>
        <v>0</v>
      </c>
      <c r="U79" s="1123"/>
      <c r="V79" s="1126"/>
      <c r="W79" s="1121">
        <f t="shared" si="4"/>
        <v>0</v>
      </c>
      <c r="X79" s="869" t="str">
        <f t="shared" si="5"/>
        <v>　</v>
      </c>
      <c r="Y79" s="1122" t="str">
        <f t="shared" si="6"/>
        <v>　</v>
      </c>
      <c r="Z79" s="1127">
        <f t="shared" si="7"/>
        <v>0</v>
      </c>
      <c r="AA79" s="1106">
        <f>'（事業者内訳算出）'!AI79</f>
        <v>0</v>
      </c>
      <c r="AB79" s="1107">
        <f>'（事業者内訳算出）'!AL79</f>
        <v>0</v>
      </c>
      <c r="AC79" s="1107">
        <f>'（事業者内訳算出）'!AO79</f>
        <v>0</v>
      </c>
      <c r="AD79" s="1092">
        <f t="shared" si="8"/>
        <v>0</v>
      </c>
      <c r="AE79" s="1107">
        <f>'（事業者内訳算出）'!AS79</f>
        <v>0</v>
      </c>
      <c r="AF79" s="1107">
        <f>'（事業者内訳算出）'!AV79</f>
        <v>0</v>
      </c>
      <c r="AG79" s="1108">
        <f>'（事業者内訳算出）'!AY79</f>
        <v>0</v>
      </c>
      <c r="AH79" s="1108">
        <f>'（事業者内訳算出）'!BB79</f>
        <v>0</v>
      </c>
      <c r="AI79" s="1108">
        <f>'（事業者内訳算出）'!BE79</f>
        <v>0</v>
      </c>
      <c r="AJ79" s="1109">
        <f t="shared" si="9"/>
        <v>0</v>
      </c>
      <c r="AK79" s="1110">
        <f>'（事業者内訳算出）'!BJ79</f>
        <v>0</v>
      </c>
      <c r="AL79" s="1128">
        <f t="shared" si="10"/>
        <v>0</v>
      </c>
      <c r="AM79" s="1129"/>
      <c r="AN79" s="495" t="str">
        <f t="shared" si="1"/>
        <v xml:space="preserve"> </v>
      </c>
    </row>
    <row r="80" spans="1:40" ht="13.5" thickBot="1" x14ac:dyDescent="0.25">
      <c r="A80" s="871" t="s">
        <v>626</v>
      </c>
      <c r="B80" s="1130">
        <f>SUM(B45:B79)</f>
        <v>0</v>
      </c>
      <c r="C80" s="878"/>
      <c r="D80" s="1131"/>
      <c r="E80" s="1132">
        <f>SUM(E45:E79)</f>
        <v>0</v>
      </c>
      <c r="F80" s="875"/>
      <c r="G80" s="875"/>
      <c r="H80" s="875">
        <f>SUM(H45:H79)</f>
        <v>0</v>
      </c>
      <c r="I80" s="876"/>
      <c r="J80" s="877"/>
      <c r="K80" s="1133">
        <f>SUM(K45:K79)</f>
        <v>0</v>
      </c>
      <c r="L80" s="878"/>
      <c r="M80" s="879"/>
      <c r="N80" s="1132">
        <f>SUM(N45:N79)</f>
        <v>0</v>
      </c>
      <c r="O80" s="878"/>
      <c r="P80" s="879"/>
      <c r="Q80" s="1133">
        <f>SUM(Q45:Q79)</f>
        <v>0</v>
      </c>
      <c r="R80" s="875"/>
      <c r="S80" s="1134"/>
      <c r="T80" s="876">
        <f>SUM(T45:T79)</f>
        <v>0</v>
      </c>
      <c r="U80" s="875"/>
      <c r="V80" s="877"/>
      <c r="W80" s="1133">
        <f>SUM(W45:W79)</f>
        <v>0</v>
      </c>
      <c r="X80" s="878"/>
      <c r="Y80" s="1131"/>
      <c r="Z80" s="1135">
        <f t="shared" ref="Z80:AL80" si="11">SUM(Z45:Z79)</f>
        <v>0</v>
      </c>
      <c r="AA80" s="1136">
        <f t="shared" si="11"/>
        <v>0</v>
      </c>
      <c r="AB80" s="1137">
        <f t="shared" si="11"/>
        <v>0</v>
      </c>
      <c r="AC80" s="1137">
        <f t="shared" si="11"/>
        <v>0</v>
      </c>
      <c r="AD80" s="1138">
        <f t="shared" ref="AD80:AK80" si="12">SUM(AD45:AD79)</f>
        <v>0</v>
      </c>
      <c r="AE80" s="1137">
        <f t="shared" si="12"/>
        <v>0</v>
      </c>
      <c r="AF80" s="1137">
        <f t="shared" si="12"/>
        <v>0</v>
      </c>
      <c r="AG80" s="1139">
        <f t="shared" si="12"/>
        <v>0</v>
      </c>
      <c r="AH80" s="1139">
        <f t="shared" si="12"/>
        <v>0</v>
      </c>
      <c r="AI80" s="1140">
        <f t="shared" si="12"/>
        <v>0</v>
      </c>
      <c r="AJ80" s="1141">
        <f t="shared" si="12"/>
        <v>0</v>
      </c>
      <c r="AK80" s="1142">
        <f t="shared" si="12"/>
        <v>0</v>
      </c>
      <c r="AL80" s="882">
        <f t="shared" si="11"/>
        <v>0</v>
      </c>
      <c r="AM80" s="961"/>
      <c r="AN80" s="495" t="str">
        <f t="shared" si="1"/>
        <v xml:space="preserve"> </v>
      </c>
    </row>
    <row r="81" spans="1:40" s="634" customFormat="1" ht="16.5" x14ac:dyDescent="0.2">
      <c r="A81" s="462"/>
      <c r="B81" s="1049"/>
      <c r="C81" s="531"/>
      <c r="D81" s="531"/>
      <c r="E81" s="1049"/>
      <c r="F81" s="531"/>
      <c r="G81" s="531"/>
      <c r="H81" s="1049"/>
      <c r="I81" s="531"/>
      <c r="J81" s="531"/>
      <c r="K81" s="1049"/>
      <c r="L81" s="531"/>
      <c r="M81" s="531"/>
      <c r="N81" s="1049"/>
      <c r="O81" s="531"/>
      <c r="P81" s="531"/>
      <c r="Q81" s="1049"/>
      <c r="R81" s="531"/>
      <c r="S81" s="531"/>
      <c r="T81" s="1049"/>
      <c r="U81" s="531"/>
      <c r="V81" s="531"/>
      <c r="W81" s="531"/>
      <c r="X81" s="531"/>
      <c r="Y81" s="531"/>
      <c r="Z81" s="1049"/>
      <c r="AA81" s="1049"/>
      <c r="AB81" s="1049"/>
      <c r="AC81" s="1049"/>
      <c r="AD81" s="1049"/>
      <c r="AE81" s="1049"/>
      <c r="AF81" s="1049"/>
      <c r="AG81" s="1049"/>
      <c r="AH81" s="1049"/>
      <c r="AI81" s="1049"/>
      <c r="AJ81" s="1049"/>
      <c r="AK81" s="1049"/>
      <c r="AL81" s="1049"/>
      <c r="AM81" s="531"/>
      <c r="AN81" s="495"/>
    </row>
  </sheetData>
  <mergeCells count="46">
    <mergeCell ref="AL1:AM1"/>
    <mergeCell ref="R8:S8"/>
    <mergeCell ref="T43:V43"/>
    <mergeCell ref="B2:C2"/>
    <mergeCell ref="E1:E2"/>
    <mergeCell ref="B41:Y41"/>
    <mergeCell ref="D1:D2"/>
    <mergeCell ref="T6:U6"/>
    <mergeCell ref="R7:S7"/>
    <mergeCell ref="T7:U7"/>
    <mergeCell ref="G1:K1"/>
    <mergeCell ref="F1:F2"/>
    <mergeCell ref="M1:Q1"/>
    <mergeCell ref="R6:S6"/>
    <mergeCell ref="B42:D42"/>
    <mergeCell ref="E42:J42"/>
    <mergeCell ref="T8:U8"/>
    <mergeCell ref="AM41:AM44"/>
    <mergeCell ref="N42:V42"/>
    <mergeCell ref="W42:Y43"/>
    <mergeCell ref="AA42:AA44"/>
    <mergeCell ref="AB42:AB44"/>
    <mergeCell ref="AC42:AC44"/>
    <mergeCell ref="AL41:AL44"/>
    <mergeCell ref="AH42:AH44"/>
    <mergeCell ref="AK41:AK44"/>
    <mergeCell ref="AD42:AD44"/>
    <mergeCell ref="AE42:AE44"/>
    <mergeCell ref="AF42:AF44"/>
    <mergeCell ref="T9:U9"/>
    <mergeCell ref="R10:S10"/>
    <mergeCell ref="R9:S9"/>
    <mergeCell ref="T10:U10"/>
    <mergeCell ref="A41:A44"/>
    <mergeCell ref="Q43:S43"/>
    <mergeCell ref="AA41:AD41"/>
    <mergeCell ref="AE41:AJ41"/>
    <mergeCell ref="E43:G43"/>
    <mergeCell ref="H43:J43"/>
    <mergeCell ref="N43:P43"/>
    <mergeCell ref="K42:M43"/>
    <mergeCell ref="AN41:AN44"/>
    <mergeCell ref="Z41:Z44"/>
    <mergeCell ref="AG42:AG44"/>
    <mergeCell ref="AI42:AI44"/>
    <mergeCell ref="AJ42:AJ44"/>
  </mergeCells>
  <phoneticPr fontId="3"/>
  <dataValidations count="1">
    <dataValidation type="list" allowBlank="1" showInputMessage="1" showErrorMessage="1" sqref="B2:C2">
      <formula1>"第１号対象事業者,第２号対象事業者,第３号対象事業者"</formula1>
    </dataValidation>
  </dataValidations>
  <printOptions horizontalCentered="1"/>
  <pageMargins left="0.51181102362204722" right="0.31496062992125984" top="0.55118110236220474" bottom="0.15748031496062992" header="0.31496062992125984" footer="0.31496062992125984"/>
  <pageSetup paperSize="8" scale="50"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BN83"/>
  <sheetViews>
    <sheetView view="pageBreakPreview" topLeftCell="AT29" zoomScale="50" zoomScaleNormal="70" zoomScaleSheetLayoutView="50" workbookViewId="0">
      <selection activeCell="U20" sqref="U20"/>
    </sheetView>
  </sheetViews>
  <sheetFormatPr defaultColWidth="9" defaultRowHeight="13" x14ac:dyDescent="0.2"/>
  <cols>
    <col min="1" max="1" width="22.90625" style="495" customWidth="1"/>
    <col min="2" max="4" width="19.90625" style="495" customWidth="1"/>
    <col min="5" max="5" width="20.90625" style="495" customWidth="1"/>
    <col min="6" max="11" width="19.90625" style="495" customWidth="1"/>
    <col min="12" max="12" width="9" style="495"/>
    <col min="13" max="13" width="15.08984375" style="495" bestFit="1" customWidth="1"/>
    <col min="14" max="14" width="9" style="495"/>
    <col min="15" max="15" width="9.08984375" style="495" bestFit="1" customWidth="1"/>
    <col min="16" max="30" width="13.08984375" style="495" customWidth="1"/>
    <col min="31" max="31" width="14.90625" style="495" customWidth="1"/>
    <col min="32" max="32" width="16.6328125" style="495" customWidth="1"/>
    <col min="33" max="41" width="14.90625" style="634" customWidth="1"/>
    <col min="42" max="43" width="14.90625" style="495" customWidth="1"/>
    <col min="44" max="45" width="14.90625" style="634" customWidth="1"/>
    <col min="46" max="46" width="14.90625" style="495" customWidth="1"/>
    <col min="47" max="48" width="14.90625" style="634" customWidth="1"/>
    <col min="49" max="49" width="14.90625" style="495" customWidth="1"/>
    <col min="50" max="51" width="14.90625" style="634" customWidth="1"/>
    <col min="52" max="52" width="14.90625" style="495" customWidth="1"/>
    <col min="53" max="54" width="14.90625" style="634" customWidth="1"/>
    <col min="55" max="55" width="14.90625" style="495" customWidth="1"/>
    <col min="56" max="57" width="14.90625" style="634" customWidth="1"/>
    <col min="58" max="58" width="11.90625" style="495" customWidth="1"/>
    <col min="59" max="59" width="15.08984375" style="495" customWidth="1"/>
    <col min="60" max="60" width="15.08984375" style="495" hidden="1" customWidth="1"/>
    <col min="61" max="62" width="15.08984375" style="495" customWidth="1"/>
    <col min="63" max="63" width="10.6328125" style="495" customWidth="1"/>
    <col min="64" max="64" width="10.36328125" style="495" customWidth="1"/>
    <col min="65" max="65" width="10.90625" style="495" customWidth="1"/>
    <col min="66" max="16384" width="9" style="495"/>
  </cols>
  <sheetData>
    <row r="1" spans="1:57" ht="30" customHeight="1" thickBot="1" x14ac:dyDescent="0.25">
      <c r="A1" s="567"/>
      <c r="B1" s="567"/>
      <c r="E1" s="988" t="s">
        <v>702</v>
      </c>
      <c r="F1" s="2652" t="s">
        <v>699</v>
      </c>
      <c r="G1" s="2653"/>
      <c r="H1" s="2653"/>
      <c r="I1" s="2653"/>
      <c r="J1" s="2654"/>
      <c r="L1" s="989" t="s">
        <v>701</v>
      </c>
      <c r="M1" s="989"/>
      <c r="N1" s="989"/>
      <c r="O1" s="989"/>
      <c r="P1" s="989"/>
    </row>
    <row r="2" spans="1:57" s="476" customFormat="1" ht="36" x14ac:dyDescent="0.2">
      <c r="A2" s="990"/>
      <c r="B2" s="990"/>
      <c r="C2" s="456"/>
      <c r="D2" s="451" t="s">
        <v>657</v>
      </c>
      <c r="E2" s="451" t="s">
        <v>703</v>
      </c>
      <c r="F2" s="442" t="s">
        <v>658</v>
      </c>
      <c r="G2" s="443" t="s">
        <v>659</v>
      </c>
      <c r="H2" s="443" t="s">
        <v>660</v>
      </c>
      <c r="I2" s="443" t="s">
        <v>661</v>
      </c>
      <c r="J2" s="444" t="s">
        <v>662</v>
      </c>
      <c r="L2" s="445" t="s">
        <v>658</v>
      </c>
      <c r="M2" s="446" t="s">
        <v>659</v>
      </c>
      <c r="N2" s="446" t="s">
        <v>660</v>
      </c>
      <c r="O2" s="446" t="s">
        <v>661</v>
      </c>
      <c r="P2" s="447" t="s">
        <v>662</v>
      </c>
      <c r="Q2" s="991"/>
      <c r="AG2" s="991"/>
      <c r="AH2" s="991"/>
      <c r="AI2" s="991"/>
      <c r="AJ2" s="991"/>
      <c r="AK2" s="991"/>
      <c r="AL2" s="991"/>
      <c r="AM2" s="991"/>
      <c r="AN2" s="991"/>
      <c r="AO2" s="991"/>
      <c r="AR2" s="991"/>
      <c r="AS2" s="991"/>
      <c r="AU2" s="991"/>
      <c r="AV2" s="991"/>
      <c r="AX2" s="991"/>
      <c r="AY2" s="991"/>
      <c r="BA2" s="991"/>
      <c r="BB2" s="991"/>
      <c r="BD2" s="991"/>
      <c r="BE2" s="991"/>
    </row>
    <row r="3" spans="1:57" ht="13.5" thickBot="1" x14ac:dyDescent="0.25">
      <c r="A3" s="531"/>
      <c r="B3" s="531"/>
      <c r="C3" s="992"/>
      <c r="D3" s="993">
        <f>事業者内訳!E3</f>
        <v>0</v>
      </c>
      <c r="E3" s="993">
        <f>事業者内訳!F3</f>
        <v>0</v>
      </c>
      <c r="F3" s="994">
        <f>事業者内訳!G3</f>
        <v>0</v>
      </c>
      <c r="G3" s="995">
        <f>事業者内訳!H3</f>
        <v>0</v>
      </c>
      <c r="H3" s="995">
        <f>事業者内訳!I3</f>
        <v>0</v>
      </c>
      <c r="I3" s="995">
        <f>事業者内訳!J3</f>
        <v>0</v>
      </c>
      <c r="J3" s="996">
        <f>事業者内訳!K3</f>
        <v>0</v>
      </c>
      <c r="L3" s="997">
        <f>事業者内訳!M3</f>
        <v>0</v>
      </c>
      <c r="M3" s="998">
        <f>事業者内訳!N3</f>
        <v>0</v>
      </c>
      <c r="N3" s="998">
        <f>事業者内訳!O3</f>
        <v>0</v>
      </c>
      <c r="O3" s="998">
        <f>事業者内訳!P3</f>
        <v>0</v>
      </c>
      <c r="P3" s="999">
        <f>事業者内訳!Q3</f>
        <v>0</v>
      </c>
      <c r="Q3" s="634"/>
    </row>
    <row r="4" spans="1:57" x14ac:dyDescent="0.2">
      <c r="A4" s="531"/>
      <c r="B4" s="531"/>
      <c r="C4" s="992"/>
      <c r="D4" s="993">
        <f>事業者内訳!E4</f>
        <v>0</v>
      </c>
      <c r="E4" s="993">
        <f>事業者内訳!F4</f>
        <v>0</v>
      </c>
      <c r="F4" s="994">
        <f>事業者内訳!G4</f>
        <v>0</v>
      </c>
      <c r="G4" s="995">
        <f>事業者内訳!H4</f>
        <v>0</v>
      </c>
      <c r="H4" s="995">
        <f>事業者内訳!I4</f>
        <v>0</v>
      </c>
      <c r="I4" s="995">
        <f>事業者内訳!J4</f>
        <v>0</v>
      </c>
      <c r="J4" s="996">
        <f>事業者内訳!K4</f>
        <v>0</v>
      </c>
    </row>
    <row r="5" spans="1:57" x14ac:dyDescent="0.2">
      <c r="A5" s="531"/>
      <c r="B5" s="531"/>
      <c r="C5" s="992"/>
      <c r="D5" s="993">
        <f>事業者内訳!E5</f>
        <v>0</v>
      </c>
      <c r="E5" s="993">
        <f>事業者内訳!F5</f>
        <v>0</v>
      </c>
      <c r="F5" s="994">
        <f>事業者内訳!G5</f>
        <v>0</v>
      </c>
      <c r="G5" s="995">
        <f>事業者内訳!H5</f>
        <v>0</v>
      </c>
      <c r="H5" s="995">
        <f>事業者内訳!I5</f>
        <v>0</v>
      </c>
      <c r="I5" s="995">
        <f>事業者内訳!J5</f>
        <v>0</v>
      </c>
      <c r="J5" s="996">
        <f>事業者内訳!K5</f>
        <v>0</v>
      </c>
    </row>
    <row r="6" spans="1:57" x14ac:dyDescent="0.2">
      <c r="A6" s="531"/>
      <c r="B6" s="531"/>
      <c r="C6" s="992"/>
      <c r="D6" s="993">
        <f>事業者内訳!E6</f>
        <v>0</v>
      </c>
      <c r="E6" s="993">
        <f>事業者内訳!F6</f>
        <v>0</v>
      </c>
      <c r="F6" s="994">
        <f>事業者内訳!G6</f>
        <v>0</v>
      </c>
      <c r="G6" s="995">
        <f>事業者内訳!H6</f>
        <v>0</v>
      </c>
      <c r="H6" s="995">
        <f>事業者内訳!I6</f>
        <v>0</v>
      </c>
      <c r="I6" s="995">
        <f>事業者内訳!J6</f>
        <v>0</v>
      </c>
      <c r="J6" s="996">
        <f>事業者内訳!K6</f>
        <v>0</v>
      </c>
    </row>
    <row r="7" spans="1:57" x14ac:dyDescent="0.2">
      <c r="A7" s="531"/>
      <c r="B7" s="531"/>
      <c r="C7" s="992"/>
      <c r="D7" s="993">
        <f>事業者内訳!E7</f>
        <v>0</v>
      </c>
      <c r="E7" s="993">
        <f>事業者内訳!F7</f>
        <v>0</v>
      </c>
      <c r="F7" s="994">
        <f>事業者内訳!G7</f>
        <v>0</v>
      </c>
      <c r="G7" s="995">
        <f>事業者内訳!H7</f>
        <v>0</v>
      </c>
      <c r="H7" s="995">
        <f>事業者内訳!I7</f>
        <v>0</v>
      </c>
      <c r="I7" s="995">
        <f>事業者内訳!J7</f>
        <v>0</v>
      </c>
      <c r="J7" s="996">
        <f>事業者内訳!K7</f>
        <v>0</v>
      </c>
    </row>
    <row r="8" spans="1:57" x14ac:dyDescent="0.2">
      <c r="A8" s="990"/>
      <c r="B8" s="531"/>
      <c r="C8" s="992"/>
      <c r="D8" s="993">
        <f>事業者内訳!E8</f>
        <v>0</v>
      </c>
      <c r="E8" s="993">
        <f>事業者内訳!F8</f>
        <v>0</v>
      </c>
      <c r="F8" s="994">
        <f>事業者内訳!G8</f>
        <v>0</v>
      </c>
      <c r="G8" s="995">
        <f>事業者内訳!H8</f>
        <v>0</v>
      </c>
      <c r="H8" s="995">
        <f>事業者内訳!I8</f>
        <v>0</v>
      </c>
      <c r="I8" s="995">
        <f>事業者内訳!J8</f>
        <v>0</v>
      </c>
      <c r="J8" s="996">
        <f>事業者内訳!K8</f>
        <v>0</v>
      </c>
    </row>
    <row r="9" spans="1:57" x14ac:dyDescent="0.2">
      <c r="A9" s="531"/>
      <c r="B9" s="531"/>
      <c r="C9" s="992"/>
      <c r="D9" s="993">
        <f>事業者内訳!E9</f>
        <v>0</v>
      </c>
      <c r="E9" s="993">
        <f>事業者内訳!F9</f>
        <v>0</v>
      </c>
      <c r="F9" s="994">
        <f>事業者内訳!G9</f>
        <v>0</v>
      </c>
      <c r="G9" s="995">
        <f>事業者内訳!H9</f>
        <v>0</v>
      </c>
      <c r="H9" s="995">
        <f>事業者内訳!I9</f>
        <v>0</v>
      </c>
      <c r="I9" s="995">
        <f>事業者内訳!J9</f>
        <v>0</v>
      </c>
      <c r="J9" s="996">
        <f>事業者内訳!K9</f>
        <v>0</v>
      </c>
    </row>
    <row r="10" spans="1:57" x14ac:dyDescent="0.2">
      <c r="A10" s="531"/>
      <c r="B10" s="531"/>
      <c r="C10" s="992"/>
      <c r="D10" s="993">
        <f>事業者内訳!E10</f>
        <v>0</v>
      </c>
      <c r="E10" s="993">
        <f>事業者内訳!F10</f>
        <v>0</v>
      </c>
      <c r="F10" s="994">
        <f>事業者内訳!G10</f>
        <v>0</v>
      </c>
      <c r="G10" s="995">
        <f>事業者内訳!H10</f>
        <v>0</v>
      </c>
      <c r="H10" s="995">
        <f>事業者内訳!I10</f>
        <v>0</v>
      </c>
      <c r="I10" s="995">
        <f>事業者内訳!J10</f>
        <v>0</v>
      </c>
      <c r="J10" s="996">
        <f>事業者内訳!K10</f>
        <v>0</v>
      </c>
    </row>
    <row r="11" spans="1:57" x14ac:dyDescent="0.2">
      <c r="A11" s="531"/>
      <c r="B11" s="531"/>
      <c r="C11" s="992"/>
      <c r="D11" s="993">
        <f>事業者内訳!E11</f>
        <v>0</v>
      </c>
      <c r="E11" s="993">
        <f>事業者内訳!F11</f>
        <v>0</v>
      </c>
      <c r="F11" s="994">
        <f>事業者内訳!G11</f>
        <v>0</v>
      </c>
      <c r="G11" s="995">
        <f>事業者内訳!H11</f>
        <v>0</v>
      </c>
      <c r="H11" s="995">
        <f>事業者内訳!I11</f>
        <v>0</v>
      </c>
      <c r="I11" s="995">
        <f>事業者内訳!J11</f>
        <v>0</v>
      </c>
      <c r="J11" s="996">
        <f>事業者内訳!K11</f>
        <v>0</v>
      </c>
    </row>
    <row r="12" spans="1:57" x14ac:dyDescent="0.2">
      <c r="A12" s="531"/>
      <c r="B12" s="531"/>
      <c r="C12" s="992"/>
      <c r="D12" s="993">
        <f>事業者内訳!E12</f>
        <v>0</v>
      </c>
      <c r="E12" s="993">
        <f>事業者内訳!F12</f>
        <v>0</v>
      </c>
      <c r="F12" s="994">
        <f>事業者内訳!G12</f>
        <v>0</v>
      </c>
      <c r="G12" s="995">
        <f>事業者内訳!H12</f>
        <v>0</v>
      </c>
      <c r="H12" s="995">
        <f>事業者内訳!I12</f>
        <v>0</v>
      </c>
      <c r="I12" s="995">
        <f>事業者内訳!J12</f>
        <v>0</v>
      </c>
      <c r="J12" s="996">
        <f>事業者内訳!K12</f>
        <v>0</v>
      </c>
    </row>
    <row r="13" spans="1:57" x14ac:dyDescent="0.2">
      <c r="A13" s="531"/>
      <c r="B13" s="531"/>
      <c r="C13" s="992"/>
      <c r="D13" s="993">
        <f>事業者内訳!E13</f>
        <v>0</v>
      </c>
      <c r="E13" s="993">
        <f>事業者内訳!F13</f>
        <v>0</v>
      </c>
      <c r="F13" s="994">
        <f>事業者内訳!G13</f>
        <v>0</v>
      </c>
      <c r="G13" s="995">
        <f>事業者内訳!H13</f>
        <v>0</v>
      </c>
      <c r="H13" s="995">
        <f>事業者内訳!I13</f>
        <v>0</v>
      </c>
      <c r="I13" s="995">
        <f>事業者内訳!J13</f>
        <v>0</v>
      </c>
      <c r="J13" s="996">
        <f>事業者内訳!K13</f>
        <v>0</v>
      </c>
    </row>
    <row r="14" spans="1:57" x14ac:dyDescent="0.2">
      <c r="A14" s="531"/>
      <c r="B14" s="531"/>
      <c r="C14" s="992"/>
      <c r="D14" s="993">
        <f>事業者内訳!E14</f>
        <v>0</v>
      </c>
      <c r="E14" s="993">
        <f>事業者内訳!F14</f>
        <v>0</v>
      </c>
      <c r="F14" s="994">
        <f>事業者内訳!G14</f>
        <v>0</v>
      </c>
      <c r="G14" s="995">
        <f>事業者内訳!H14</f>
        <v>0</v>
      </c>
      <c r="H14" s="995">
        <f>事業者内訳!I14</f>
        <v>0</v>
      </c>
      <c r="I14" s="995">
        <f>事業者内訳!J14</f>
        <v>0</v>
      </c>
      <c r="J14" s="996">
        <f>事業者内訳!K14</f>
        <v>0</v>
      </c>
    </row>
    <row r="15" spans="1:57" x14ac:dyDescent="0.2">
      <c r="A15" s="531"/>
      <c r="B15" s="531"/>
      <c r="C15" s="992"/>
      <c r="D15" s="993">
        <f>事業者内訳!E15</f>
        <v>0</v>
      </c>
      <c r="E15" s="993">
        <f>事業者内訳!F15</f>
        <v>0</v>
      </c>
      <c r="F15" s="994">
        <f>事業者内訳!G15</f>
        <v>0</v>
      </c>
      <c r="G15" s="995">
        <f>事業者内訳!H15</f>
        <v>0</v>
      </c>
      <c r="H15" s="995">
        <f>事業者内訳!I15</f>
        <v>0</v>
      </c>
      <c r="I15" s="995">
        <f>事業者内訳!J15</f>
        <v>0</v>
      </c>
      <c r="J15" s="996">
        <f>事業者内訳!K15</f>
        <v>0</v>
      </c>
    </row>
    <row r="16" spans="1:57" x14ac:dyDescent="0.2">
      <c r="A16" s="531"/>
      <c r="B16" s="531"/>
      <c r="C16" s="992"/>
      <c r="D16" s="993">
        <f>事業者内訳!E16</f>
        <v>0</v>
      </c>
      <c r="E16" s="993">
        <f>事業者内訳!F16</f>
        <v>0</v>
      </c>
      <c r="F16" s="994">
        <f>事業者内訳!G16</f>
        <v>0</v>
      </c>
      <c r="G16" s="995">
        <f>事業者内訳!H16</f>
        <v>0</v>
      </c>
      <c r="H16" s="995">
        <f>事業者内訳!I16</f>
        <v>0</v>
      </c>
      <c r="I16" s="995">
        <f>事業者内訳!J16</f>
        <v>0</v>
      </c>
      <c r="J16" s="996">
        <f>事業者内訳!K16</f>
        <v>0</v>
      </c>
    </row>
    <row r="17" spans="1:13" x14ac:dyDescent="0.2">
      <c r="A17" s="531"/>
      <c r="B17" s="531"/>
      <c r="C17" s="992"/>
      <c r="D17" s="993">
        <f>事業者内訳!E17</f>
        <v>0</v>
      </c>
      <c r="E17" s="993">
        <f>事業者内訳!F17</f>
        <v>0</v>
      </c>
      <c r="F17" s="994">
        <f>事業者内訳!G17</f>
        <v>0</v>
      </c>
      <c r="G17" s="995">
        <f>事業者内訳!H17</f>
        <v>0</v>
      </c>
      <c r="H17" s="995">
        <f>事業者内訳!I17</f>
        <v>0</v>
      </c>
      <c r="I17" s="995">
        <f>事業者内訳!J17</f>
        <v>0</v>
      </c>
      <c r="J17" s="996">
        <f>事業者内訳!K17</f>
        <v>0</v>
      </c>
    </row>
    <row r="18" spans="1:13" x14ac:dyDescent="0.2">
      <c r="A18" s="531"/>
      <c r="B18" s="531"/>
      <c r="C18" s="992"/>
      <c r="D18" s="993">
        <f>事業者内訳!E18</f>
        <v>0</v>
      </c>
      <c r="E18" s="993">
        <f>事業者内訳!F18</f>
        <v>0</v>
      </c>
      <c r="F18" s="994">
        <f>事業者内訳!G18</f>
        <v>0</v>
      </c>
      <c r="G18" s="995">
        <f>事業者内訳!H18</f>
        <v>0</v>
      </c>
      <c r="H18" s="995">
        <f>事業者内訳!I18</f>
        <v>0</v>
      </c>
      <c r="I18" s="995">
        <f>事業者内訳!J18</f>
        <v>0</v>
      </c>
      <c r="J18" s="996">
        <f>事業者内訳!K18</f>
        <v>0</v>
      </c>
      <c r="K18" s="588"/>
      <c r="M18" s="588"/>
    </row>
    <row r="19" spans="1:13" x14ac:dyDescent="0.2">
      <c r="A19" s="531"/>
      <c r="B19" s="531"/>
      <c r="C19" s="992"/>
      <c r="D19" s="993">
        <f>事業者内訳!E19</f>
        <v>0</v>
      </c>
      <c r="E19" s="993">
        <f>事業者内訳!F19</f>
        <v>0</v>
      </c>
      <c r="F19" s="994">
        <f>事業者内訳!G19</f>
        <v>0</v>
      </c>
      <c r="G19" s="995">
        <f>事業者内訳!H19</f>
        <v>0</v>
      </c>
      <c r="H19" s="995">
        <f>事業者内訳!I19</f>
        <v>0</v>
      </c>
      <c r="I19" s="995">
        <f>事業者内訳!J19</f>
        <v>0</v>
      </c>
      <c r="J19" s="996">
        <f>事業者内訳!K19</f>
        <v>0</v>
      </c>
      <c r="K19" s="1000"/>
    </row>
    <row r="20" spans="1:13" x14ac:dyDescent="0.2">
      <c r="A20" s="531"/>
      <c r="B20" s="531"/>
      <c r="C20" s="992"/>
      <c r="D20" s="993">
        <f>事業者内訳!E20</f>
        <v>0</v>
      </c>
      <c r="E20" s="993">
        <f>事業者内訳!F20</f>
        <v>0</v>
      </c>
      <c r="F20" s="994">
        <f>事業者内訳!G20</f>
        <v>0</v>
      </c>
      <c r="G20" s="995">
        <f>事業者内訳!H20</f>
        <v>0</v>
      </c>
      <c r="H20" s="995">
        <f>事業者内訳!I20</f>
        <v>0</v>
      </c>
      <c r="I20" s="995">
        <f>事業者内訳!J20</f>
        <v>0</v>
      </c>
      <c r="J20" s="996">
        <f>事業者内訳!K20</f>
        <v>0</v>
      </c>
      <c r="K20" s="618"/>
    </row>
    <row r="21" spans="1:13" x14ac:dyDescent="0.2">
      <c r="A21" s="531"/>
      <c r="B21" s="531"/>
      <c r="C21" s="992"/>
      <c r="D21" s="993">
        <f>事業者内訳!E21</f>
        <v>0</v>
      </c>
      <c r="E21" s="993">
        <f>事業者内訳!F21</f>
        <v>0</v>
      </c>
      <c r="F21" s="994">
        <f>事業者内訳!G21</f>
        <v>0</v>
      </c>
      <c r="G21" s="995">
        <f>事業者内訳!H21</f>
        <v>0</v>
      </c>
      <c r="H21" s="995">
        <f>事業者内訳!I21</f>
        <v>0</v>
      </c>
      <c r="I21" s="995">
        <f>事業者内訳!J21</f>
        <v>0</v>
      </c>
      <c r="J21" s="996">
        <f>事業者内訳!K21</f>
        <v>0</v>
      </c>
      <c r="K21" s="618"/>
    </row>
    <row r="22" spans="1:13" x14ac:dyDescent="0.2">
      <c r="A22" s="531"/>
      <c r="B22" s="531"/>
      <c r="C22" s="992"/>
      <c r="D22" s="993">
        <f>事業者内訳!E22</f>
        <v>0</v>
      </c>
      <c r="E22" s="993">
        <f>事業者内訳!F22</f>
        <v>0</v>
      </c>
      <c r="F22" s="994">
        <f>事業者内訳!G22</f>
        <v>0</v>
      </c>
      <c r="G22" s="995">
        <f>事業者内訳!H22</f>
        <v>0</v>
      </c>
      <c r="H22" s="995">
        <f>事業者内訳!I22</f>
        <v>0</v>
      </c>
      <c r="I22" s="995">
        <f>事業者内訳!J22</f>
        <v>0</v>
      </c>
      <c r="J22" s="996">
        <f>事業者内訳!K22</f>
        <v>0</v>
      </c>
      <c r="K22" s="618"/>
    </row>
    <row r="23" spans="1:13" x14ac:dyDescent="0.2">
      <c r="A23" s="531"/>
      <c r="B23" s="531"/>
      <c r="C23" s="992"/>
      <c r="D23" s="993">
        <f>事業者内訳!E23</f>
        <v>0</v>
      </c>
      <c r="E23" s="993">
        <f>事業者内訳!F23</f>
        <v>0</v>
      </c>
      <c r="F23" s="994">
        <f>事業者内訳!G23</f>
        <v>0</v>
      </c>
      <c r="G23" s="995">
        <f>事業者内訳!H23</f>
        <v>0</v>
      </c>
      <c r="H23" s="995">
        <f>事業者内訳!I23</f>
        <v>0</v>
      </c>
      <c r="I23" s="995">
        <f>事業者内訳!J23</f>
        <v>0</v>
      </c>
      <c r="J23" s="996">
        <f>事業者内訳!K23</f>
        <v>0</v>
      </c>
      <c r="K23" s="618"/>
    </row>
    <row r="24" spans="1:13" x14ac:dyDescent="0.2">
      <c r="A24" s="531"/>
      <c r="B24" s="531"/>
      <c r="C24" s="992"/>
      <c r="D24" s="993">
        <f>事業者内訳!E24</f>
        <v>0</v>
      </c>
      <c r="E24" s="993">
        <f>事業者内訳!F24</f>
        <v>0</v>
      </c>
      <c r="F24" s="994">
        <f>事業者内訳!G24</f>
        <v>0</v>
      </c>
      <c r="G24" s="995">
        <f>事業者内訳!H24</f>
        <v>0</v>
      </c>
      <c r="H24" s="995">
        <f>事業者内訳!I24</f>
        <v>0</v>
      </c>
      <c r="I24" s="995">
        <f>事業者内訳!J24</f>
        <v>0</v>
      </c>
      <c r="J24" s="996">
        <f>事業者内訳!K24</f>
        <v>0</v>
      </c>
      <c r="K24" s="618"/>
    </row>
    <row r="25" spans="1:13" x14ac:dyDescent="0.2">
      <c r="A25" s="531"/>
      <c r="B25" s="531"/>
      <c r="C25" s="992"/>
      <c r="D25" s="993">
        <f>事業者内訳!E25</f>
        <v>0</v>
      </c>
      <c r="E25" s="993">
        <f>事業者内訳!F25</f>
        <v>0</v>
      </c>
      <c r="F25" s="994">
        <f>事業者内訳!G25</f>
        <v>0</v>
      </c>
      <c r="G25" s="995">
        <f>事業者内訳!H25</f>
        <v>0</v>
      </c>
      <c r="H25" s="995">
        <f>事業者内訳!I25</f>
        <v>0</v>
      </c>
      <c r="I25" s="995">
        <f>事業者内訳!J25</f>
        <v>0</v>
      </c>
      <c r="J25" s="996">
        <f>事業者内訳!K25</f>
        <v>0</v>
      </c>
      <c r="K25" s="588"/>
    </row>
    <row r="26" spans="1:13" x14ac:dyDescent="0.2">
      <c r="A26" s="531"/>
      <c r="B26" s="531"/>
      <c r="C26" s="992"/>
      <c r="D26" s="993">
        <f>事業者内訳!E26</f>
        <v>0</v>
      </c>
      <c r="E26" s="993">
        <f>事業者内訳!F26</f>
        <v>0</v>
      </c>
      <c r="F26" s="994">
        <f>事業者内訳!G26</f>
        <v>0</v>
      </c>
      <c r="G26" s="995">
        <f>事業者内訳!H26</f>
        <v>0</v>
      </c>
      <c r="H26" s="995">
        <f>事業者内訳!I26</f>
        <v>0</v>
      </c>
      <c r="I26" s="995">
        <f>事業者内訳!J26</f>
        <v>0</v>
      </c>
      <c r="J26" s="996">
        <f>事業者内訳!K26</f>
        <v>0</v>
      </c>
    </row>
    <row r="27" spans="1:13" x14ac:dyDescent="0.2">
      <c r="A27" s="531"/>
      <c r="B27" s="531"/>
      <c r="C27" s="992"/>
      <c r="D27" s="993">
        <f>事業者内訳!E27</f>
        <v>0</v>
      </c>
      <c r="E27" s="993">
        <f>事業者内訳!F27</f>
        <v>0</v>
      </c>
      <c r="F27" s="994">
        <f>事業者内訳!G27</f>
        <v>0</v>
      </c>
      <c r="G27" s="995">
        <f>事業者内訳!H27</f>
        <v>0</v>
      </c>
      <c r="H27" s="995">
        <f>事業者内訳!I27</f>
        <v>0</v>
      </c>
      <c r="I27" s="995">
        <f>事業者内訳!J27</f>
        <v>0</v>
      </c>
      <c r="J27" s="996">
        <f>事業者内訳!K27</f>
        <v>0</v>
      </c>
    </row>
    <row r="28" spans="1:13" x14ac:dyDescent="0.2">
      <c r="A28" s="531"/>
      <c r="B28" s="531"/>
      <c r="C28" s="992"/>
      <c r="D28" s="993">
        <f>事業者内訳!E28</f>
        <v>0</v>
      </c>
      <c r="E28" s="993">
        <f>事業者内訳!F28</f>
        <v>0</v>
      </c>
      <c r="F28" s="994">
        <f>事業者内訳!G28</f>
        <v>0</v>
      </c>
      <c r="G28" s="995">
        <f>事業者内訳!H28</f>
        <v>0</v>
      </c>
      <c r="H28" s="995">
        <f>事業者内訳!I28</f>
        <v>0</v>
      </c>
      <c r="I28" s="995">
        <f>事業者内訳!J28</f>
        <v>0</v>
      </c>
      <c r="J28" s="996">
        <f>事業者内訳!K28</f>
        <v>0</v>
      </c>
    </row>
    <row r="29" spans="1:13" x14ac:dyDescent="0.2">
      <c r="A29" s="531"/>
      <c r="B29" s="531"/>
      <c r="C29" s="992"/>
      <c r="D29" s="993">
        <f>事業者内訳!E29</f>
        <v>0</v>
      </c>
      <c r="E29" s="993">
        <f>事業者内訳!F29</f>
        <v>0</v>
      </c>
      <c r="F29" s="994">
        <f>事業者内訳!G29</f>
        <v>0</v>
      </c>
      <c r="G29" s="995">
        <f>事業者内訳!H29</f>
        <v>0</v>
      </c>
      <c r="H29" s="995">
        <f>事業者内訳!I29</f>
        <v>0</v>
      </c>
      <c r="I29" s="995">
        <f>事業者内訳!J29</f>
        <v>0</v>
      </c>
      <c r="J29" s="996">
        <f>事業者内訳!K29</f>
        <v>0</v>
      </c>
    </row>
    <row r="30" spans="1:13" x14ac:dyDescent="0.2">
      <c r="A30" s="531"/>
      <c r="B30" s="531"/>
      <c r="C30" s="992"/>
      <c r="D30" s="993">
        <f>事業者内訳!E30</f>
        <v>0</v>
      </c>
      <c r="E30" s="993">
        <f>事業者内訳!F30</f>
        <v>0</v>
      </c>
      <c r="F30" s="994">
        <f>事業者内訳!G30</f>
        <v>0</v>
      </c>
      <c r="G30" s="995">
        <f>事業者内訳!H30</f>
        <v>0</v>
      </c>
      <c r="H30" s="995">
        <f>事業者内訳!I30</f>
        <v>0</v>
      </c>
      <c r="I30" s="995">
        <f>事業者内訳!J30</f>
        <v>0</v>
      </c>
      <c r="J30" s="996">
        <f>事業者内訳!K30</f>
        <v>0</v>
      </c>
    </row>
    <row r="31" spans="1:13" x14ac:dyDescent="0.2">
      <c r="A31" s="531"/>
      <c r="B31" s="531"/>
      <c r="C31" s="992"/>
      <c r="D31" s="993">
        <f>事業者内訳!E31</f>
        <v>0</v>
      </c>
      <c r="E31" s="993">
        <f>事業者内訳!F31</f>
        <v>0</v>
      </c>
      <c r="F31" s="994">
        <f>事業者内訳!G31</f>
        <v>0</v>
      </c>
      <c r="G31" s="995">
        <f>事業者内訳!H31</f>
        <v>0</v>
      </c>
      <c r="H31" s="995">
        <f>事業者内訳!I31</f>
        <v>0</v>
      </c>
      <c r="I31" s="995">
        <f>事業者内訳!J31</f>
        <v>0</v>
      </c>
      <c r="J31" s="996">
        <f>事業者内訳!K31</f>
        <v>0</v>
      </c>
    </row>
    <row r="32" spans="1:13" x14ac:dyDescent="0.2">
      <c r="A32" s="531"/>
      <c r="B32" s="531"/>
      <c r="C32" s="992"/>
      <c r="D32" s="993">
        <f>事業者内訳!E32</f>
        <v>0</v>
      </c>
      <c r="E32" s="993">
        <f>事業者内訳!F32</f>
        <v>0</v>
      </c>
      <c r="F32" s="994">
        <f>事業者内訳!G32</f>
        <v>0</v>
      </c>
      <c r="G32" s="995">
        <f>事業者内訳!H32</f>
        <v>0</v>
      </c>
      <c r="H32" s="995">
        <f>事業者内訳!I32</f>
        <v>0</v>
      </c>
      <c r="I32" s="995">
        <f>事業者内訳!J32</f>
        <v>0</v>
      </c>
      <c r="J32" s="996">
        <f>事業者内訳!K32</f>
        <v>0</v>
      </c>
    </row>
    <row r="33" spans="1:66" x14ac:dyDescent="0.2">
      <c r="A33" s="531"/>
      <c r="B33" s="531"/>
      <c r="C33" s="992"/>
      <c r="D33" s="993">
        <f>事業者内訳!E33</f>
        <v>0</v>
      </c>
      <c r="E33" s="993">
        <f>事業者内訳!F33</f>
        <v>0</v>
      </c>
      <c r="F33" s="994">
        <f>事業者内訳!G33</f>
        <v>0</v>
      </c>
      <c r="G33" s="995">
        <f>事業者内訳!H33</f>
        <v>0</v>
      </c>
      <c r="H33" s="995">
        <f>事業者内訳!I33</f>
        <v>0</v>
      </c>
      <c r="I33" s="995">
        <f>事業者内訳!J33</f>
        <v>0</v>
      </c>
      <c r="J33" s="996">
        <f>事業者内訳!K33</f>
        <v>0</v>
      </c>
    </row>
    <row r="34" spans="1:66" x14ac:dyDescent="0.2">
      <c r="A34" s="531"/>
      <c r="B34" s="531"/>
      <c r="C34" s="992"/>
      <c r="D34" s="993">
        <f>事業者内訳!E34</f>
        <v>0</v>
      </c>
      <c r="E34" s="993">
        <f>事業者内訳!F34</f>
        <v>0</v>
      </c>
      <c r="F34" s="994">
        <f>事業者内訳!G34</f>
        <v>0</v>
      </c>
      <c r="G34" s="995">
        <f>事業者内訳!H34</f>
        <v>0</v>
      </c>
      <c r="H34" s="995">
        <f>事業者内訳!I34</f>
        <v>0</v>
      </c>
      <c r="I34" s="995">
        <f>事業者内訳!J34</f>
        <v>0</v>
      </c>
      <c r="J34" s="996">
        <f>事業者内訳!K34</f>
        <v>0</v>
      </c>
    </row>
    <row r="35" spans="1:66" x14ac:dyDescent="0.2">
      <c r="A35" s="531"/>
      <c r="B35" s="531"/>
      <c r="C35" s="992"/>
      <c r="D35" s="993">
        <f>事業者内訳!E35</f>
        <v>0</v>
      </c>
      <c r="E35" s="993">
        <f>事業者内訳!F35</f>
        <v>0</v>
      </c>
      <c r="F35" s="994">
        <f>事業者内訳!G35</f>
        <v>0</v>
      </c>
      <c r="G35" s="995">
        <f>事業者内訳!H35</f>
        <v>0</v>
      </c>
      <c r="H35" s="995">
        <f>事業者内訳!I35</f>
        <v>0</v>
      </c>
      <c r="I35" s="995">
        <f>事業者内訳!J35</f>
        <v>0</v>
      </c>
      <c r="J35" s="996">
        <f>事業者内訳!K35</f>
        <v>0</v>
      </c>
    </row>
    <row r="36" spans="1:66" x14ac:dyDescent="0.2">
      <c r="A36" s="531"/>
      <c r="B36" s="531"/>
      <c r="C36" s="992"/>
      <c r="D36" s="993">
        <f>事業者内訳!E36</f>
        <v>0</v>
      </c>
      <c r="E36" s="993">
        <f>事業者内訳!F36</f>
        <v>0</v>
      </c>
      <c r="F36" s="994">
        <f>事業者内訳!G36</f>
        <v>0</v>
      </c>
      <c r="G36" s="995">
        <f>事業者内訳!H36</f>
        <v>0</v>
      </c>
      <c r="H36" s="995">
        <f>事業者内訳!I36</f>
        <v>0</v>
      </c>
      <c r="I36" s="995">
        <f>事業者内訳!J36</f>
        <v>0</v>
      </c>
      <c r="J36" s="996">
        <f>事業者内訳!K36</f>
        <v>0</v>
      </c>
    </row>
    <row r="37" spans="1:66" ht="13.5" thickBot="1" x14ac:dyDescent="0.25">
      <c r="A37" s="531"/>
      <c r="B37" s="531"/>
      <c r="C37" s="992"/>
      <c r="D37" s="1001">
        <f>事業者内訳!E37</f>
        <v>0</v>
      </c>
      <c r="E37" s="1001">
        <f>事業者内訳!F37</f>
        <v>0</v>
      </c>
      <c r="F37" s="1002">
        <f>事業者内訳!G37</f>
        <v>0</v>
      </c>
      <c r="G37" s="1003">
        <f>事業者内訳!H37</f>
        <v>0</v>
      </c>
      <c r="H37" s="1003">
        <f>事業者内訳!I37</f>
        <v>0</v>
      </c>
      <c r="I37" s="1003">
        <f>事業者内訳!J37</f>
        <v>0</v>
      </c>
      <c r="J37" s="1004">
        <f>事業者内訳!K37</f>
        <v>0</v>
      </c>
    </row>
    <row r="38" spans="1:66" ht="14" thickTop="1" thickBot="1" x14ac:dyDescent="0.25">
      <c r="A38" s="990"/>
      <c r="B38" s="531"/>
      <c r="D38" s="1005" t="s">
        <v>172</v>
      </c>
      <c r="E38" s="1006">
        <f>SUM(E3:E37)</f>
        <v>0</v>
      </c>
      <c r="F38" s="1007">
        <f>SUM(F3:F37)</f>
        <v>0</v>
      </c>
      <c r="G38" s="1008">
        <f t="shared" ref="G38:J38" si="0">SUM(G3:G37)</f>
        <v>0</v>
      </c>
      <c r="H38" s="1009">
        <f>SUM(H3:H37)</f>
        <v>0</v>
      </c>
      <c r="I38" s="1010">
        <f>SUM(I3:I37)</f>
        <v>0</v>
      </c>
      <c r="J38" s="880">
        <f t="shared" si="0"/>
        <v>0</v>
      </c>
    </row>
    <row r="40" spans="1:66" ht="13.5" thickBot="1" x14ac:dyDescent="0.25">
      <c r="A40" s="335"/>
      <c r="B40" s="1011"/>
      <c r="C40" s="531"/>
      <c r="D40" s="531"/>
      <c r="E40" s="531"/>
      <c r="F40" s="531"/>
      <c r="G40" s="531"/>
      <c r="H40" s="531"/>
      <c r="I40" s="531"/>
      <c r="J40" s="531"/>
      <c r="K40" s="531"/>
      <c r="L40" s="531"/>
      <c r="M40" s="531"/>
      <c r="N40" s="531"/>
      <c r="O40" s="531"/>
      <c r="P40" s="531"/>
      <c r="Q40" s="531"/>
      <c r="R40" s="531"/>
      <c r="S40" s="531"/>
      <c r="T40" s="531"/>
      <c r="U40" s="531"/>
      <c r="V40" s="531"/>
      <c r="W40" s="531"/>
      <c r="X40" s="531"/>
      <c r="Y40" s="531"/>
      <c r="Z40" s="531"/>
      <c r="AA40" s="531"/>
      <c r="AB40" s="531"/>
      <c r="AC40" s="531"/>
      <c r="AD40" s="531"/>
      <c r="AE40" s="531"/>
      <c r="AF40" s="531"/>
      <c r="AG40" s="531"/>
      <c r="AH40" s="531"/>
      <c r="AI40" s="531"/>
      <c r="AJ40" s="531"/>
      <c r="AK40" s="531"/>
      <c r="AL40" s="531"/>
      <c r="AM40" s="531"/>
      <c r="AN40" s="531"/>
      <c r="AO40" s="531"/>
      <c r="AP40" s="531"/>
      <c r="AQ40" s="531"/>
      <c r="AR40" s="531"/>
      <c r="AS40" s="531"/>
      <c r="AT40" s="841"/>
      <c r="AU40" s="531"/>
      <c r="AV40" s="531"/>
      <c r="AW40" s="841"/>
      <c r="AX40" s="531"/>
      <c r="AY40" s="531"/>
      <c r="AZ40" s="841"/>
      <c r="BA40" s="531"/>
      <c r="BB40" s="531"/>
      <c r="BC40" s="841"/>
      <c r="BD40" s="531"/>
      <c r="BE40" s="531"/>
      <c r="BF40" s="841"/>
      <c r="BG40" s="841"/>
      <c r="BH40" s="841"/>
      <c r="BI40" s="841"/>
      <c r="BJ40" s="841"/>
      <c r="BK40" s="841"/>
      <c r="BL40" s="841"/>
    </row>
    <row r="41" spans="1:66" s="1376" customFormat="1" ht="14.25" customHeight="1" thickBot="1" x14ac:dyDescent="0.25">
      <c r="A41" s="2623" t="s">
        <v>601</v>
      </c>
      <c r="B41" s="2626" t="s">
        <v>168</v>
      </c>
      <c r="C41" s="2627"/>
      <c r="D41" s="2627"/>
      <c r="E41" s="2627"/>
      <c r="F41" s="2627"/>
      <c r="G41" s="2627"/>
      <c r="H41" s="2627"/>
      <c r="I41" s="2627"/>
      <c r="J41" s="2627"/>
      <c r="K41" s="2627"/>
      <c r="L41" s="2627"/>
      <c r="M41" s="2627"/>
      <c r="N41" s="2627"/>
      <c r="O41" s="2627"/>
      <c r="P41" s="2627"/>
      <c r="Q41" s="2627"/>
      <c r="R41" s="2627"/>
      <c r="S41" s="2627"/>
      <c r="T41" s="2627"/>
      <c r="U41" s="2627"/>
      <c r="V41" s="2627"/>
      <c r="W41" s="2627"/>
      <c r="X41" s="2627"/>
      <c r="Y41" s="2627"/>
      <c r="Z41" s="2627"/>
      <c r="AA41" s="2627"/>
      <c r="AB41" s="2627"/>
      <c r="AC41" s="2627"/>
      <c r="AD41" s="2627"/>
      <c r="AE41" s="2627"/>
      <c r="AF41" s="2628"/>
      <c r="AG41" s="2670" t="s">
        <v>390</v>
      </c>
      <c r="AH41" s="2671"/>
      <c r="AI41" s="2671"/>
      <c r="AJ41" s="2671"/>
      <c r="AK41" s="2671"/>
      <c r="AL41" s="2671"/>
      <c r="AM41" s="2671"/>
      <c r="AN41" s="2671"/>
      <c r="AO41" s="2671"/>
      <c r="AP41" s="2672"/>
      <c r="AQ41" s="2673" t="s">
        <v>720</v>
      </c>
      <c r="AR41" s="2674"/>
      <c r="AS41" s="2674"/>
      <c r="AT41" s="2674"/>
      <c r="AU41" s="2674"/>
      <c r="AV41" s="2674"/>
      <c r="AW41" s="2674"/>
      <c r="AX41" s="2674"/>
      <c r="AY41" s="2674"/>
      <c r="AZ41" s="2674"/>
      <c r="BA41" s="2674"/>
      <c r="BB41" s="2674"/>
      <c r="BC41" s="2674"/>
      <c r="BD41" s="2674"/>
      <c r="BE41" s="2674"/>
      <c r="BF41" s="2675"/>
      <c r="BG41" s="2655" t="s">
        <v>151</v>
      </c>
      <c r="BH41" s="2656"/>
      <c r="BI41" s="2656"/>
      <c r="BJ41" s="2657"/>
      <c r="BK41" s="2649" t="s">
        <v>706</v>
      </c>
      <c r="BL41" s="2645" t="s">
        <v>172</v>
      </c>
      <c r="BM41" s="2648" t="s">
        <v>705</v>
      </c>
      <c r="BN41" s="2622" t="s">
        <v>707</v>
      </c>
    </row>
    <row r="42" spans="1:66" s="1376" customFormat="1" ht="13.5" customHeight="1" x14ac:dyDescent="0.2">
      <c r="A42" s="2624"/>
      <c r="B42" s="2639" t="s">
        <v>519</v>
      </c>
      <c r="C42" s="2640"/>
      <c r="D42" s="2640"/>
      <c r="E42" s="2640"/>
      <c r="F42" s="2641"/>
      <c r="G42" s="2635" t="s">
        <v>391</v>
      </c>
      <c r="H42" s="2636"/>
      <c r="I42" s="2636"/>
      <c r="J42" s="2636"/>
      <c r="K42" s="2636"/>
      <c r="L42" s="2636"/>
      <c r="M42" s="2636"/>
      <c r="N42" s="2636"/>
      <c r="O42" s="2637"/>
      <c r="P42" s="2635" t="s">
        <v>475</v>
      </c>
      <c r="Q42" s="2636"/>
      <c r="R42" s="2636"/>
      <c r="S42" s="2636"/>
      <c r="T42" s="2636"/>
      <c r="U42" s="2636"/>
      <c r="V42" s="2636"/>
      <c r="W42" s="2636"/>
      <c r="X42" s="2636"/>
      <c r="Y42" s="2636"/>
      <c r="Z42" s="2636"/>
      <c r="AA42" s="2636"/>
      <c r="AB42" s="2636"/>
      <c r="AC42" s="2636"/>
      <c r="AD42" s="1377"/>
      <c r="AE42" s="2661" t="s">
        <v>696</v>
      </c>
      <c r="AF42" s="2629" t="s">
        <v>510</v>
      </c>
      <c r="AG42" s="2635" t="s">
        <v>142</v>
      </c>
      <c r="AH42" s="2636"/>
      <c r="AI42" s="2637"/>
      <c r="AJ42" s="2664" t="s">
        <v>169</v>
      </c>
      <c r="AK42" s="2665"/>
      <c r="AL42" s="2666"/>
      <c r="AM42" s="2635" t="s">
        <v>170</v>
      </c>
      <c r="AN42" s="2636"/>
      <c r="AO42" s="2637"/>
      <c r="AP42" s="2676" t="s">
        <v>171</v>
      </c>
      <c r="AQ42" s="2664" t="s">
        <v>585</v>
      </c>
      <c r="AR42" s="2665"/>
      <c r="AS42" s="2666"/>
      <c r="AT42" s="2664" t="s">
        <v>281</v>
      </c>
      <c r="AU42" s="2665"/>
      <c r="AV42" s="2666"/>
      <c r="AW42" s="2664" t="s">
        <v>587</v>
      </c>
      <c r="AX42" s="2665"/>
      <c r="AY42" s="2666"/>
      <c r="AZ42" s="2639" t="s">
        <v>713</v>
      </c>
      <c r="BA42" s="2640"/>
      <c r="BB42" s="2641"/>
      <c r="BC42" s="2639" t="s">
        <v>88</v>
      </c>
      <c r="BD42" s="2640"/>
      <c r="BE42" s="2641"/>
      <c r="BF42" s="2649" t="s">
        <v>669</v>
      </c>
      <c r="BG42" s="2658"/>
      <c r="BH42" s="2659"/>
      <c r="BI42" s="2659"/>
      <c r="BJ42" s="2660"/>
      <c r="BK42" s="2650"/>
      <c r="BL42" s="2646"/>
      <c r="BM42" s="2648"/>
      <c r="BN42" s="2622"/>
    </row>
    <row r="43" spans="1:66" s="1376" customFormat="1" ht="20.25" customHeight="1" x14ac:dyDescent="0.2">
      <c r="A43" s="2624"/>
      <c r="B43" s="2642"/>
      <c r="C43" s="2643"/>
      <c r="D43" s="2643"/>
      <c r="E43" s="2643"/>
      <c r="F43" s="2644"/>
      <c r="G43" s="2642" t="s">
        <v>693</v>
      </c>
      <c r="H43" s="2643"/>
      <c r="I43" s="2643"/>
      <c r="J43" s="2643"/>
      <c r="K43" s="2643"/>
      <c r="L43" s="2633" t="s">
        <v>694</v>
      </c>
      <c r="M43" s="2633"/>
      <c r="N43" s="2633" t="s">
        <v>695</v>
      </c>
      <c r="O43" s="2634"/>
      <c r="P43" s="2632" t="s">
        <v>511</v>
      </c>
      <c r="Q43" s="2633"/>
      <c r="R43" s="2633"/>
      <c r="S43" s="2633"/>
      <c r="T43" s="1378"/>
      <c r="U43" s="2638" t="s">
        <v>513</v>
      </c>
      <c r="V43" s="2638"/>
      <c r="W43" s="2638"/>
      <c r="X43" s="2638"/>
      <c r="Y43" s="1379"/>
      <c r="Z43" s="2638" t="s">
        <v>512</v>
      </c>
      <c r="AA43" s="2638"/>
      <c r="AB43" s="2638"/>
      <c r="AC43" s="2638"/>
      <c r="AD43" s="1379"/>
      <c r="AE43" s="2662"/>
      <c r="AF43" s="2630"/>
      <c r="AG43" s="2632"/>
      <c r="AH43" s="2633"/>
      <c r="AI43" s="2634"/>
      <c r="AJ43" s="2667"/>
      <c r="AK43" s="2668"/>
      <c r="AL43" s="2669"/>
      <c r="AM43" s="2632"/>
      <c r="AN43" s="2633"/>
      <c r="AO43" s="2634"/>
      <c r="AP43" s="2677"/>
      <c r="AQ43" s="2667"/>
      <c r="AR43" s="2668"/>
      <c r="AS43" s="2669"/>
      <c r="AT43" s="2667"/>
      <c r="AU43" s="2668"/>
      <c r="AV43" s="2669"/>
      <c r="AW43" s="2667"/>
      <c r="AX43" s="2668"/>
      <c r="AY43" s="2669"/>
      <c r="AZ43" s="2642"/>
      <c r="BA43" s="2643"/>
      <c r="BB43" s="2644"/>
      <c r="BC43" s="2642"/>
      <c r="BD43" s="2643"/>
      <c r="BE43" s="2644"/>
      <c r="BF43" s="2650"/>
      <c r="BG43" s="2658"/>
      <c r="BH43" s="2659"/>
      <c r="BI43" s="2659"/>
      <c r="BJ43" s="2660"/>
      <c r="BK43" s="2650"/>
      <c r="BL43" s="2646"/>
      <c r="BM43" s="2648"/>
      <c r="BN43" s="2622"/>
    </row>
    <row r="44" spans="1:66" s="1376" customFormat="1" ht="13.5" thickBot="1" x14ac:dyDescent="0.25">
      <c r="A44" s="2625"/>
      <c r="B44" s="1380" t="s">
        <v>306</v>
      </c>
      <c r="C44" s="1381" t="s">
        <v>307</v>
      </c>
      <c r="D44" s="1381" t="s">
        <v>656</v>
      </c>
      <c r="E44" s="1381" t="s">
        <v>729</v>
      </c>
      <c r="F44" s="1382" t="s">
        <v>697</v>
      </c>
      <c r="G44" s="1380" t="s">
        <v>306</v>
      </c>
      <c r="H44" s="1381" t="s">
        <v>307</v>
      </c>
      <c r="I44" s="1381" t="s">
        <v>656</v>
      </c>
      <c r="J44" s="1381" t="s">
        <v>729</v>
      </c>
      <c r="K44" s="1381" t="s">
        <v>697</v>
      </c>
      <c r="L44" s="1383" t="s">
        <v>691</v>
      </c>
      <c r="M44" s="1383" t="s">
        <v>692</v>
      </c>
      <c r="N44" s="1383" t="s">
        <v>691</v>
      </c>
      <c r="O44" s="1384" t="s">
        <v>692</v>
      </c>
      <c r="P44" s="1380" t="s">
        <v>306</v>
      </c>
      <c r="Q44" s="1381" t="s">
        <v>307</v>
      </c>
      <c r="R44" s="1381" t="s">
        <v>656</v>
      </c>
      <c r="S44" s="1381" t="s">
        <v>729</v>
      </c>
      <c r="T44" s="1381" t="s">
        <v>697</v>
      </c>
      <c r="U44" s="1381" t="s">
        <v>306</v>
      </c>
      <c r="V44" s="1381" t="s">
        <v>307</v>
      </c>
      <c r="W44" s="1381" t="s">
        <v>656</v>
      </c>
      <c r="X44" s="1381" t="s">
        <v>729</v>
      </c>
      <c r="Y44" s="1381" t="s">
        <v>697</v>
      </c>
      <c r="Z44" s="1381" t="s">
        <v>306</v>
      </c>
      <c r="AA44" s="1381" t="s">
        <v>307</v>
      </c>
      <c r="AB44" s="1381" t="s">
        <v>656</v>
      </c>
      <c r="AC44" s="1381" t="s">
        <v>729</v>
      </c>
      <c r="AD44" s="1381" t="s">
        <v>697</v>
      </c>
      <c r="AE44" s="2663"/>
      <c r="AF44" s="2631"/>
      <c r="AG44" s="1380" t="s">
        <v>306</v>
      </c>
      <c r="AH44" s="1381" t="s">
        <v>729</v>
      </c>
      <c r="AI44" s="1382" t="s">
        <v>697</v>
      </c>
      <c r="AJ44" s="1380" t="s">
        <v>306</v>
      </c>
      <c r="AK44" s="1381" t="s">
        <v>729</v>
      </c>
      <c r="AL44" s="1382" t="s">
        <v>697</v>
      </c>
      <c r="AM44" s="1380" t="s">
        <v>306</v>
      </c>
      <c r="AN44" s="1381" t="s">
        <v>729</v>
      </c>
      <c r="AO44" s="1382" t="s">
        <v>697</v>
      </c>
      <c r="AP44" s="2678"/>
      <c r="AQ44" s="1380" t="s">
        <v>306</v>
      </c>
      <c r="AR44" s="1381" t="s">
        <v>729</v>
      </c>
      <c r="AS44" s="1382" t="s">
        <v>697</v>
      </c>
      <c r="AT44" s="1380" t="s">
        <v>306</v>
      </c>
      <c r="AU44" s="1381" t="s">
        <v>729</v>
      </c>
      <c r="AV44" s="1382" t="s">
        <v>697</v>
      </c>
      <c r="AW44" s="1380" t="s">
        <v>306</v>
      </c>
      <c r="AX44" s="1381" t="s">
        <v>729</v>
      </c>
      <c r="AY44" s="1382" t="s">
        <v>697</v>
      </c>
      <c r="AZ44" s="1380" t="s">
        <v>306</v>
      </c>
      <c r="BA44" s="1381" t="s">
        <v>729</v>
      </c>
      <c r="BB44" s="1382" t="s">
        <v>697</v>
      </c>
      <c r="BC44" s="1380" t="s">
        <v>306</v>
      </c>
      <c r="BD44" s="1381" t="s">
        <v>729</v>
      </c>
      <c r="BE44" s="1382" t="s">
        <v>697</v>
      </c>
      <c r="BF44" s="2651"/>
      <c r="BG44" s="1380" t="s">
        <v>306</v>
      </c>
      <c r="BH44" s="1385" t="s">
        <v>307</v>
      </c>
      <c r="BI44" s="1381" t="s">
        <v>729</v>
      </c>
      <c r="BJ44" s="1382" t="s">
        <v>697</v>
      </c>
      <c r="BK44" s="2651"/>
      <c r="BL44" s="2647"/>
      <c r="BM44" s="2648"/>
      <c r="BN44" s="2622"/>
    </row>
    <row r="45" spans="1:66" x14ac:dyDescent="0.2">
      <c r="A45" s="1012">
        <f t="shared" ref="A45:A78" si="1">D3</f>
        <v>0</v>
      </c>
      <c r="B45" s="1013">
        <f>IF('２　配乳実績総括表'!$K$15&gt;0,'２　配乳実績総括表'!$O$15*E3*('１　生乳搬出入実績総括表'!$F$32-'１　生乳搬出入実績総括表'!$V$37)/'１　生乳搬出入実績総括表'!$F$32,0)</f>
        <v>0</v>
      </c>
      <c r="C45" s="1014">
        <f>IF($L$3&gt;0,$L$3*E3/'１　生乳搬出入実績総括表'!$F$32,0)</f>
        <v>0</v>
      </c>
      <c r="D45" s="1014">
        <f>F3</f>
        <v>0</v>
      </c>
      <c r="E45" s="1014">
        <f>ROUND(B45+C45+D45,0)</f>
        <v>0</v>
      </c>
      <c r="F45" s="1015">
        <f>IF($BK45=0,IF(MAX($E45,$J45,$S45,$X45,$AC45)=E45,E45+$BM45,E45),E45)</f>
        <v>0</v>
      </c>
      <c r="G45" s="1013">
        <f>IF('２　配乳実績総括表'!$K$41&gt;0,'２　配乳実績総括表'!$O$41*E3*('１　生乳搬出入実績総括表'!$F$32-'１　生乳搬出入実績総括表'!$V$37)/'１　生乳搬出入実績総括表'!$F$32,0)</f>
        <v>0</v>
      </c>
      <c r="H45" s="1014">
        <f>IF($M$3&gt;0,$M$3*E3/'１　生乳搬出入実績総括表'!$F$32,0)</f>
        <v>0</v>
      </c>
      <c r="I45" s="1014">
        <f>G3</f>
        <v>0</v>
      </c>
      <c r="J45" s="1014">
        <f>ROUND(G45+H45+I45,0)</f>
        <v>0</v>
      </c>
      <c r="K45" s="1016">
        <f>IF($BK45=0,IF(MAX($E45,$J45,$S45,$X45,$AC45)=J45,J45+$BM45,J45),J45)</f>
        <v>0</v>
      </c>
      <c r="L45" s="1014">
        <f>IF('２　配乳実績総括表'!$K$20&gt;0,ROUND(('２　配乳実績総括表'!$N$20/'２　配乳実績総括表'!$N$62)*E3*('１　生乳搬出入実績総括表'!$F$32-'１　生乳搬出入実績総括表'!$V$37)/'１　生乳搬出入実績総括表'!$F$32,0),0)</f>
        <v>0</v>
      </c>
      <c r="M45" s="1016">
        <f>IF(L45&gt;N45,L45+(K45-(L45+N45)),L45)</f>
        <v>0</v>
      </c>
      <c r="N45" s="1014">
        <f>IF('２　配乳実績総括表'!$K$40&gt;0,ROUND(('２　配乳実績総括表'!$N$40/'２　配乳実績総括表'!$N$62)*E3*('１　生乳搬出入実績総括表'!$F$32-'１　生乳搬出入実績総括表'!$V$37)/'１　生乳搬出入実績総括表'!$F$32,0),0)</f>
        <v>0</v>
      </c>
      <c r="O45" s="1015">
        <f>IF(N45&gt;L45,N45+(K45-(L45+N45)),N45)</f>
        <v>0</v>
      </c>
      <c r="P45" s="1013">
        <f>IF('２　配乳実績総括表'!$K$42&gt;0,'２　配乳実績総括表'!$O$42*E3*('１　生乳搬出入実績総括表'!$F$32-'１　生乳搬出入実績総括表'!$V$37)/'１　生乳搬出入実績総括表'!$F$32,0)</f>
        <v>0</v>
      </c>
      <c r="Q45" s="1014">
        <f>IF($N$3&gt;0,$N$3*E3/'１　生乳搬出入実績総括表'!$F$32,0)</f>
        <v>0</v>
      </c>
      <c r="R45" s="1014">
        <f>H3</f>
        <v>0</v>
      </c>
      <c r="S45" s="1014">
        <f>ROUND(P45+Q45+R45,0)</f>
        <v>0</v>
      </c>
      <c r="T45" s="1016">
        <f>IF($BK45=0,IF(MAX($E45,$J45,$S45,$X45,$AC45)=S45,S45+$BM45,S45),S45)</f>
        <v>0</v>
      </c>
      <c r="U45" s="1017">
        <f>IF('２　配乳実績総括表'!$K$43&gt;0,'２　配乳実績総括表'!$O$43*E3*('１　生乳搬出入実績総括表'!$F$32-'１　生乳搬出入実績総括表'!$V$37)/'１　生乳搬出入実績総括表'!$F$32,0)</f>
        <v>0</v>
      </c>
      <c r="V45" s="1014">
        <f>IF($O$3&gt;0,$O$3*E3/'１　生乳搬出入実績総括表'!$F$32,0)</f>
        <v>0</v>
      </c>
      <c r="W45" s="1014">
        <f>I3</f>
        <v>0</v>
      </c>
      <c r="X45" s="1014">
        <f>ROUND(U45+V45+W45,0)</f>
        <v>0</v>
      </c>
      <c r="Y45" s="1016">
        <f>IF($BK45=0,IF(MAX($E45,$J45,$S45,$X45,$AC45)=X45,X45+$BM45,X45),X45)</f>
        <v>0</v>
      </c>
      <c r="Z45" s="1017">
        <f>IF('２　配乳実績総括表'!$K$44&gt;0,'２　配乳実績総括表'!$O$44*E3*('１　生乳搬出入実績総括表'!$F$32-'１　生乳搬出入実績総括表'!$V$37)/'１　生乳搬出入実績総括表'!$F$32,0)</f>
        <v>0</v>
      </c>
      <c r="AA45" s="1014">
        <f>IF($P$3&gt;0,$P$3*E3/'１　生乳搬出入実績総括表'!$F$32,0)</f>
        <v>0</v>
      </c>
      <c r="AB45" s="1014">
        <f>J3</f>
        <v>0</v>
      </c>
      <c r="AC45" s="1014">
        <f>ROUND(Z45+AA45+AB45,0)</f>
        <v>0</v>
      </c>
      <c r="AD45" s="1016">
        <f>IF($BK45=0,IF(MAX($E45,$J45,$S45,$X45,$AC45)=AC45,AC45+$BM45,AC45),AC45)</f>
        <v>0</v>
      </c>
      <c r="AE45" s="1018">
        <f>T45+Y45+AD45</f>
        <v>0</v>
      </c>
      <c r="AF45" s="1019">
        <f>F45+K45+AE45</f>
        <v>0</v>
      </c>
      <c r="AG45" s="1020">
        <f>IF('２　配乳実績総括表'!$K$47&gt;0,ROUND('２　配乳実績総括表'!$O$47*E3*('１　生乳搬出入実績総括表'!$F$32-'１　生乳搬出入実績総括表'!$V$37)/'１　生乳搬出入実績総括表'!$F$32,0),0)</f>
        <v>0</v>
      </c>
      <c r="AH45" s="1014">
        <f>AG45</f>
        <v>0</v>
      </c>
      <c r="AI45" s="1015">
        <f>IF(SUM($AH45,$AK45,$AN45,$AR45,$AU45,$AX45,$BA45,$BD45,$BI45)=0,0,IF(MAX($AH45,$AK45,$AN45,$AR45,$AU45,$AX45,$BA45,$BD45,$BI45)=AH45,AH45+$BM45,AH45))</f>
        <v>0</v>
      </c>
      <c r="AJ45" s="1020">
        <f>IF('２　配乳実績総括表'!$K$48&gt;0,ROUND('２　配乳実績総括表'!$O$48*E3*('１　生乳搬出入実績総括表'!$F$32-'１　生乳搬出入実績総括表'!$V$37)/'１　生乳搬出入実績総括表'!$F$32,0),0)</f>
        <v>0</v>
      </c>
      <c r="AK45" s="1014">
        <f>AJ45</f>
        <v>0</v>
      </c>
      <c r="AL45" s="1015">
        <f>IF(SUM($AH45,$AK45,$AN45,$AR45,$AU45,$AX45,$BA45,$BD45,$BI45)=0,0,IF(MAX($AH45,$AK45,$AN45,$AR45,$AU45,$AX45,$BA45,$BD45,$BI45)=AK45,AK45+$BM45,AK45))</f>
        <v>0</v>
      </c>
      <c r="AM45" s="1020">
        <f>IF('２　配乳実績総括表'!$K$49&gt;0,ROUND('２　配乳実績総括表'!$O$49*E3*('１　生乳搬出入実績総括表'!$F$32-'１　生乳搬出入実績総括表'!$V$37)/'１　生乳搬出入実績総括表'!$F$32,0),0)</f>
        <v>0</v>
      </c>
      <c r="AN45" s="1014">
        <f>AM45</f>
        <v>0</v>
      </c>
      <c r="AO45" s="1015">
        <f>IF(SUM($AH45,$AK45,$AN45,$AR45,$AU45,$AX45,$BA45,$BD45,$BI45)=0,0,IF(MAX($AH45,$AK45,$AN45,$AR45,$AU45,$AX45,$BA45,$BD45,$BI45)=AN45,AN45+$BM45,AN45))</f>
        <v>0</v>
      </c>
      <c r="AP45" s="1019">
        <f>AI45+AL45+AO45</f>
        <v>0</v>
      </c>
      <c r="AQ45" s="1020">
        <f>IF('２　配乳実績総括表'!$K$55&gt;0,ROUND('２　配乳実績総括表'!$O$55*E3*('１　生乳搬出入実績総括表'!$F$32-'１　生乳搬出入実績総括表'!$V$37)/'１　生乳搬出入実績総括表'!$F$32,0),0)</f>
        <v>0</v>
      </c>
      <c r="AR45" s="1014">
        <f>AQ45</f>
        <v>0</v>
      </c>
      <c r="AS45" s="1015">
        <f>IF(SUM($AH45,$AK45,$AN45,$AR45,$AU45,$AX45,$BA45,$BD45,$BI45)=0,0,IF(MAX($AH45,$AK45,$AN45,$AR45,$AU45,$AX45,$BA45,$BD45,$BI45)=AR45,AR45+$BM45,AR45))</f>
        <v>0</v>
      </c>
      <c r="AT45" s="1020">
        <f>IF('２　配乳実績総括表'!$K$56&gt;0,ROUND('２　配乳実績総括表'!$O$56*E3*('１　生乳搬出入実績総括表'!$F$32-'１　生乳搬出入実績総括表'!$V$37)/'１　生乳搬出入実績総括表'!$F$32,0),0)</f>
        <v>0</v>
      </c>
      <c r="AU45" s="1014">
        <f>AT45</f>
        <v>0</v>
      </c>
      <c r="AV45" s="1015">
        <f>IF(SUM($AH45,$AK45,$AN45,$AR45,$AU45,$AX45,$BA45,$BD45,$BI45)=0,0,IF(MAX($AH45,$AK45,$AN45,$AR45,$AU45,$AX45,$BA45,$BD45,$BI45)=AU45,AU45+$BM45,AU45))</f>
        <v>0</v>
      </c>
      <c r="AW45" s="1020">
        <f>IF('２　配乳実績総括表'!$K$57&gt;0,ROUND('２　配乳実績総括表'!$O$57*E3*('１　生乳搬出入実績総括表'!$F$32-'１　生乳搬出入実績総括表'!$V$37)/'１　生乳搬出入実績総括表'!$F$32,0),0)</f>
        <v>0</v>
      </c>
      <c r="AX45" s="1014">
        <f>AW45</f>
        <v>0</v>
      </c>
      <c r="AY45" s="1015">
        <f>IF(SUM($AH45,$AK45,$AN45,$AR45,$AU45,$AX45,$BA45,$BD45,$BI45)=0,0,IF(MAX($AH45,$AK45,$AN45,$AR45,$AU45,$AX45,$BA45,$BD45,$BI45)=AX45,AX45+$BM45,AX45))</f>
        <v>0</v>
      </c>
      <c r="AZ45" s="1020">
        <f>IF('２　配乳実績総括表'!$K$51&gt;0,ROUND('２　配乳実績総括表'!$O$51*E3*('１　生乳搬出入実績総括表'!$F$32-'１　生乳搬出入実績総括表'!$V$37)/'１　生乳搬出入実績総括表'!$F$32,0),0)</f>
        <v>0</v>
      </c>
      <c r="BA45" s="1014">
        <f>AZ45</f>
        <v>0</v>
      </c>
      <c r="BB45" s="1015">
        <f>IF(SUM($AH45,$AK45,$AN45,$AR45,$AU45,$AX45,$BA45,$BD45,$BI45)=0,0,IF(MAX($AH45,$AK45,$AN45,$AR45,$AU45,$AX45,$BA45,$BD45,$BI45)=BA45,BA45+$BM45,BA45))</f>
        <v>0</v>
      </c>
      <c r="BC45" s="1020">
        <f>IF('２　配乳実績総括表'!$K$53&gt;0,ROUND('２　配乳実績総括表'!$O$53*E3*('１　生乳搬出入実績総括表'!$F$32-'１　生乳搬出入実績総括表'!$V$37)/'１　生乳搬出入実績総括表'!$F$32,0),0)</f>
        <v>0</v>
      </c>
      <c r="BD45" s="1014">
        <f>BC45</f>
        <v>0</v>
      </c>
      <c r="BE45" s="1015">
        <f>IF(SUM($AH45,$AK45,$AN45,$AR45,$AU45,$AX45,$BA45,$BD45,$BI45)=0,0,IF(MAX($AH45,$AK45,$AN45,$AR45,$AU45,$AX45,$BA45,$BD45,$BI45)=BD45,BD45+$BM45,BD45))</f>
        <v>0</v>
      </c>
      <c r="BF45" s="1019">
        <f>AS45+AV45+AY45+BB45+BE45</f>
        <v>0</v>
      </c>
      <c r="BG45" s="1020">
        <f>IF(SUM('２　配乳実績総括表'!$K$52,'２　配乳実績総括表'!$K$54,'２　配乳実績総括表'!$K$58,'２　配乳実績総括表'!$N$60,'２　配乳実績総括表'!$N$61)&gt;0,ROUND('２　配乳実績総括表'!$O$60*E3*('１　生乳搬出入実績総括表'!$F$32-'１　生乳搬出入実績総括表'!$V$37)/'１　生乳搬出入実績総括表'!$F$32,0),0)</f>
        <v>0</v>
      </c>
      <c r="BH45" s="1014">
        <f>IF('１　生乳搬出入実績総括表'!$V$37&gt;0,ROUND($Q$3*1,0)*E3/'１　生乳搬出入実績総括表'!$F$32,0)</f>
        <v>0</v>
      </c>
      <c r="BI45" s="1014">
        <f>ROUND(BG45+BH45,0)</f>
        <v>0</v>
      </c>
      <c r="BJ45" s="1015">
        <f>IF(SUM($AH45,$AK45,$AN45,$AR45,$AU45,$AX45,$BA45,$BD45,$BI45)=0,0,IF(MAX($AH45,$AK45,$AN45,$AR45,$AU45,$AX45,$BA45,$BD45,$BI45)=BI45,BI45+$BM45,BI45))</f>
        <v>0</v>
      </c>
      <c r="BK45" s="1019">
        <f>AP45+BF45+BJ45</f>
        <v>0</v>
      </c>
      <c r="BL45" s="1021">
        <f>AF45+BK45</f>
        <v>0</v>
      </c>
      <c r="BM45" s="1022">
        <f>E3-(E45+J45+S45+X45+AC45+AH45+AK45+AN45+AR45+AU45+AX45+BA45+BD45+BI45)</f>
        <v>0</v>
      </c>
      <c r="BN45" s="495" t="str">
        <f>IF(E3=0," ",IF(E3=BL45,"OK",E3-BL45))</f>
        <v xml:space="preserve"> </v>
      </c>
    </row>
    <row r="46" spans="1:66" x14ac:dyDescent="0.2">
      <c r="A46" s="1023">
        <f t="shared" si="1"/>
        <v>0</v>
      </c>
      <c r="B46" s="1024">
        <f>IF('２　配乳実績総括表'!$K$15&gt;0,'２　配乳実績総括表'!$O$15*E4*('１　生乳搬出入実績総括表'!$F$32-'１　生乳搬出入実績総括表'!$V$37)/'１　生乳搬出入実績総括表'!$F$32,0)</f>
        <v>0</v>
      </c>
      <c r="C46" s="1025">
        <f>IF($L$3&gt;0,$L$3*E4/'１　生乳搬出入実績総括表'!$F$32,0)</f>
        <v>0</v>
      </c>
      <c r="D46" s="1025">
        <f t="shared" ref="D46:D78" si="2">F4</f>
        <v>0</v>
      </c>
      <c r="E46" s="1025">
        <f>ROUND(B46+C46+D46,0)</f>
        <v>0</v>
      </c>
      <c r="F46" s="1026">
        <f t="shared" ref="F46:F79" si="3">IF($BK46=0,IF(MAX($E46,$J46,$S46,$X46,$AC46)=E46,E46+$BM46,E46),E46)</f>
        <v>0</v>
      </c>
      <c r="G46" s="1024">
        <f>IF('２　配乳実績総括表'!$K$41&gt;0,'２　配乳実績総括表'!$O$41*E4*('１　生乳搬出入実績総括表'!$F$32-'１　生乳搬出入実績総括表'!$V$37)/'１　生乳搬出入実績総括表'!$F$32,0)</f>
        <v>0</v>
      </c>
      <c r="H46" s="1025">
        <f>IF($M$3&gt;0,$M$3*E4/'１　生乳搬出入実績総括表'!$F$32,0)</f>
        <v>0</v>
      </c>
      <c r="I46" s="1025">
        <f t="shared" ref="I46:I79" si="4">G4</f>
        <v>0</v>
      </c>
      <c r="J46" s="1025">
        <f t="shared" ref="J46:J79" si="5">ROUND(G46+H46+I46,0)</f>
        <v>0</v>
      </c>
      <c r="K46" s="1027">
        <f t="shared" ref="K46:K79" si="6">IF($BK46=0,IF(MAX($E46,$J46,$S46,$X46,$AC46)=J46,J46+$BM46,J46),J46)</f>
        <v>0</v>
      </c>
      <c r="L46" s="1025">
        <f>IF('２　配乳実績総括表'!$K$20&gt;0,ROUND(('２　配乳実績総括表'!$N$20/'２　配乳実績総括表'!$N$62)*E4*('１　生乳搬出入実績総括表'!$F$32-'１　生乳搬出入実績総括表'!$V$37)/'１　生乳搬出入実績総括表'!$F$32,0),0)</f>
        <v>0</v>
      </c>
      <c r="M46" s="1027">
        <f>IF(L46&gt;N46,L46+(K46-(L46+N46)),L46)</f>
        <v>0</v>
      </c>
      <c r="N46" s="1025">
        <f>IF('２　配乳実績総括表'!$K$40&gt;0,ROUND(('２　配乳実績総括表'!$N$40/'２　配乳実績総括表'!$N$62)*E4*('１　生乳搬出入実績総括表'!$F$32-'１　生乳搬出入実績総括表'!$V$37)/'１　生乳搬出入実績総括表'!$F$32,0),0)</f>
        <v>0</v>
      </c>
      <c r="O46" s="1026">
        <f>IF(N46&gt;L46,N46+(K46-(L46+N46)),N46)</f>
        <v>0</v>
      </c>
      <c r="P46" s="1024">
        <f>IF('２　配乳実績総括表'!$K$42&gt;0,'２　配乳実績総括表'!$O$42*E4*('１　生乳搬出入実績総括表'!$F$32-'１　生乳搬出入実績総括表'!$V$37)/'１　生乳搬出入実績総括表'!$F$32,0)</f>
        <v>0</v>
      </c>
      <c r="Q46" s="1025">
        <f>IF($N$3&gt;0,$N$3*E4/'１　生乳搬出入実績総括表'!$F$32,0)</f>
        <v>0</v>
      </c>
      <c r="R46" s="1025">
        <f t="shared" ref="R46:R79" si="7">H4</f>
        <v>0</v>
      </c>
      <c r="S46" s="1025">
        <f t="shared" ref="S46:S79" si="8">ROUND(P46+Q46+R46,0)</f>
        <v>0</v>
      </c>
      <c r="T46" s="1027">
        <f t="shared" ref="T46:T79" si="9">IF($BK46=0,IF(MAX($E46,$J46,$S46,$X46,$AC46)=S46,S46+$BM46,S46),S46)</f>
        <v>0</v>
      </c>
      <c r="U46" s="1028">
        <f>IF('２　配乳実績総括表'!$K$43&gt;0,'２　配乳実績総括表'!$O$43*E4*('１　生乳搬出入実績総括表'!$F$32-'１　生乳搬出入実績総括表'!$V$37)/'１　生乳搬出入実績総括表'!$F$32,0)</f>
        <v>0</v>
      </c>
      <c r="V46" s="1025">
        <f>IF($O$3&gt;0,$O$3*E4/'１　生乳搬出入実績総括表'!$F$32,0)</f>
        <v>0</v>
      </c>
      <c r="W46" s="1025">
        <f t="shared" ref="W46:W79" si="10">I4</f>
        <v>0</v>
      </c>
      <c r="X46" s="1025">
        <f t="shared" ref="X46:X79" si="11">ROUND(U46+V46+W46,0)</f>
        <v>0</v>
      </c>
      <c r="Y46" s="1027">
        <f>IF($BK46=0,IF(MAX($E46,$J46,$S46,$X46,$AC46)=X46,X46+$BM46,X46),X46)</f>
        <v>0</v>
      </c>
      <c r="Z46" s="1028">
        <f>IF('２　配乳実績総括表'!$K$44&gt;0,'２　配乳実績総括表'!$O$44*E4*('１　生乳搬出入実績総括表'!$F$32-'１　生乳搬出入実績総括表'!$V$37)/'１　生乳搬出入実績総括表'!$F$32,0)</f>
        <v>0</v>
      </c>
      <c r="AA46" s="1025">
        <f>IF($P$3&gt;0,$P$3*E4/'１　生乳搬出入実績総括表'!$F$32,0)</f>
        <v>0</v>
      </c>
      <c r="AB46" s="1025">
        <f t="shared" ref="AB46:AB79" si="12">J4</f>
        <v>0</v>
      </c>
      <c r="AC46" s="1025">
        <f t="shared" ref="AC46:AC79" si="13">ROUND(Z46+AA46+AB46,0)</f>
        <v>0</v>
      </c>
      <c r="AD46" s="1027">
        <f>IF($BK46=0,IF(MAX($E46,$J46,$S46,$X46,$AC46)=AC46,AC46+$BM46,AC46),AC46)</f>
        <v>0</v>
      </c>
      <c r="AE46" s="1029">
        <f t="shared" ref="AE46:AE79" si="14">T46+Y46+AD46</f>
        <v>0</v>
      </c>
      <c r="AF46" s="1030">
        <f t="shared" ref="AF46:AF79" si="15">F46+K46+AE46</f>
        <v>0</v>
      </c>
      <c r="AG46" s="1031">
        <f>IF('２　配乳実績総括表'!$K$47&gt;0,ROUND('２　配乳実績総括表'!$O$47*E4*('１　生乳搬出入実績総括表'!$F$32-'１　生乳搬出入実績総括表'!$V$37)/'１　生乳搬出入実績総括表'!$F$32,0),0)</f>
        <v>0</v>
      </c>
      <c r="AH46" s="1025">
        <f t="shared" ref="AH46:AH79" si="16">AG46</f>
        <v>0</v>
      </c>
      <c r="AI46" s="1026">
        <f>IF(SUM($AH46,$AK46,$AN46,$AR46,$AU46,$AX46,$BA46,$BI46)=0,0,IF(MAX($AH46,$AK46,$AN46,$AR46,$AU46,$AX46,$BA46,$BI46)=AH46,AH46+$BM46,AH46))</f>
        <v>0</v>
      </c>
      <c r="AJ46" s="1031">
        <f>IF('２　配乳実績総括表'!$K$48&gt;0,ROUND('２　配乳実績総括表'!$O$48*E4*('１　生乳搬出入実績総括表'!$F$32-'１　生乳搬出入実績総括表'!$V$37)/'１　生乳搬出入実績総括表'!$F$32,0),0)</f>
        <v>0</v>
      </c>
      <c r="AK46" s="1025">
        <f t="shared" ref="AK46:AK79" si="17">AJ46</f>
        <v>0</v>
      </c>
      <c r="AL46" s="1026">
        <f>IF(SUM($AH46,$AK46,$AN46,$AR46,$AU46,$AX46,$BA46,$BD46,$BI46)=0,0,IF(MAX($AH46,$AK46,$AN46,$AR46,$AU46,$AX46,$BA46,$BD46,$BI46)=AK46,AK46+$BM46,AK46))</f>
        <v>0</v>
      </c>
      <c r="AM46" s="1031">
        <f>IF('２　配乳実績総括表'!$K$49&gt;0,ROUND('２　配乳実績総括表'!$O$49*E4*('１　生乳搬出入実績総括表'!$F$32-'１　生乳搬出入実績総括表'!$V$37)/'１　生乳搬出入実績総括表'!$F$32,0),0)</f>
        <v>0</v>
      </c>
      <c r="AN46" s="1025">
        <f t="shared" ref="AN46:AN79" si="18">AM46</f>
        <v>0</v>
      </c>
      <c r="AO46" s="1026">
        <f t="shared" ref="AO46:AO79" si="19">IF(SUM($AH46,$AK46,$AN46,$AR46,$AU46,$AX46,$BA46,$BD46,$BI46)=0,0,IF(MAX($AH46,$AK46,$AN46,$AR46,$AU46,$AX46,$BA46,$BD46,$BI46)=AN46,AN46+$BM46,AN46))</f>
        <v>0</v>
      </c>
      <c r="AP46" s="1030">
        <f t="shared" ref="AP46:AP79" si="20">AI46+AL46+AO46</f>
        <v>0</v>
      </c>
      <c r="AQ46" s="1031">
        <f>IF('２　配乳実績総括表'!$K$55&gt;0,ROUND('２　配乳実績総括表'!$O$55*E4*('１　生乳搬出入実績総括表'!$F$32-'１　生乳搬出入実績総括表'!$V$37)/'１　生乳搬出入実績総括表'!$F$32,0),0)</f>
        <v>0</v>
      </c>
      <c r="AR46" s="1025">
        <f t="shared" ref="AR46:AR79" si="21">AQ46</f>
        <v>0</v>
      </c>
      <c r="AS46" s="1026">
        <f t="shared" ref="AS46:AS79" si="22">IF(SUM($AH46,$AK46,$AN46,$AR46,$AU46,$AX46,$BA46,$BD46,$BI46)=0,0,IF(MAX($AH46,$AK46,$AN46,$AR46,$AU46,$AX46,$BA46,$BD46,$BI46)=AR46,AR46+$BM46,AR46))</f>
        <v>0</v>
      </c>
      <c r="AT46" s="1031">
        <f>IF('２　配乳実績総括表'!$K$56&gt;0,ROUND('２　配乳実績総括表'!$O$56*E4*('１　生乳搬出入実績総括表'!$F$32-'１　生乳搬出入実績総括表'!$V$37)/'１　生乳搬出入実績総括表'!$F$32,0),0)</f>
        <v>0</v>
      </c>
      <c r="AU46" s="1025">
        <f t="shared" ref="AU46:AU79" si="23">AT46</f>
        <v>0</v>
      </c>
      <c r="AV46" s="1026">
        <f t="shared" ref="AV46:AV79" si="24">IF(SUM($AH46,$AK46,$AN46,$AR46,$AU46,$AX46,$BA46,$BD46,$BI46)=0,0,IF(MAX($AH46,$AK46,$AN46,$AR46,$AU46,$AX46,$BA46,$BD46,$BI46)=AU46,AU46+$BM46,AU46))</f>
        <v>0</v>
      </c>
      <c r="AW46" s="1031">
        <f>IF('２　配乳実績総括表'!$K$57&gt;0,ROUND('２　配乳実績総括表'!$O$57*E4*('１　生乳搬出入実績総括表'!$F$32-'１　生乳搬出入実績総括表'!$V$37)/'１　生乳搬出入実績総括表'!$F$32,0),0)</f>
        <v>0</v>
      </c>
      <c r="AX46" s="1025">
        <f t="shared" ref="AX46:AX79" si="25">AW46</f>
        <v>0</v>
      </c>
      <c r="AY46" s="1026">
        <f t="shared" ref="AY46:AY79" si="26">IF(SUM($AH46,$AK46,$AN46,$AR46,$AU46,$AX46,$BA46,$BD46,$BI46)=0,0,IF(MAX($AH46,$AK46,$AN46,$AR46,$AU46,$AX46,$BA46,$BD46,$BI46)=AX46,AX46+$BM46,AX46))</f>
        <v>0</v>
      </c>
      <c r="AZ46" s="1031">
        <f>IF('２　配乳実績総括表'!$K$51&gt;0,ROUND('２　配乳実績総括表'!$O$51*E4*('１　生乳搬出入実績総括表'!$F$32-'１　生乳搬出入実績総括表'!$V$37)/'１　生乳搬出入実績総括表'!$F$32,0),0)</f>
        <v>0</v>
      </c>
      <c r="BA46" s="1025">
        <f t="shared" ref="BA46:BA79" si="27">AZ46</f>
        <v>0</v>
      </c>
      <c r="BB46" s="1026">
        <f t="shared" ref="BB46:BB79" si="28">IF(SUM($AH46,$AK46,$AN46,$AR46,$AU46,$AX46,$BA46,$BD46,$BI46)=0,0,IF(MAX($AH46,$AK46,$AN46,$AR46,$AU46,$AX46,$BA46,$BD46,$BI46)=BA46,BA46+$BM46,BA46))</f>
        <v>0</v>
      </c>
      <c r="BC46" s="1031">
        <f>IF('２　配乳実績総括表'!$K$53&gt;0,ROUND('２　配乳実績総括表'!$O$53*E4*('１　生乳搬出入実績総括表'!$F$32-'１　生乳搬出入実績総括表'!$V$37)/'１　生乳搬出入実績総括表'!$F$32,0),0)</f>
        <v>0</v>
      </c>
      <c r="BD46" s="1025">
        <f t="shared" ref="BD46:BD79" si="29">BC46</f>
        <v>0</v>
      </c>
      <c r="BE46" s="1026">
        <f t="shared" ref="BE46:BE79" si="30">IF(SUM($AH46,$AK46,$AN46,$AR46,$AU46,$AX46,$BA46,$BD46,$BI46)=0,0,IF(MAX($AH46,$AK46,$AN46,$AR46,$AU46,$AX46,$BA46,$BD46,$BI46)=BD46,BD46+$BM46,BD46))</f>
        <v>0</v>
      </c>
      <c r="BF46" s="1030">
        <f>AS46+AV46+AY46+BB46+BE46</f>
        <v>0</v>
      </c>
      <c r="BG46" s="1031">
        <f>IF(SUM('２　配乳実績総括表'!$K$52,'２　配乳実績総括表'!$K$54,'２　配乳実績総括表'!$K$58,'２　配乳実績総括表'!$N$60,'２　配乳実績総括表'!$N$61)&gt;0,ROUND('２　配乳実績総括表'!$O$60*E4*('１　生乳搬出入実績総括表'!$F$32-'１　生乳搬出入実績総括表'!$V$37)/'１　生乳搬出入実績総括表'!$F$32,0),0)</f>
        <v>0</v>
      </c>
      <c r="BH46" s="1025">
        <f>IF('１　生乳搬出入実績総括表'!$V$37&gt;0,ROUND($Q$3*1,0)*E4/'１　生乳搬出入実績総括表'!$F$32,0)</f>
        <v>0</v>
      </c>
      <c r="BI46" s="1025">
        <f t="shared" ref="BI46:BI79" si="31">ROUND(BG46+BH46,0)</f>
        <v>0</v>
      </c>
      <c r="BJ46" s="1026">
        <f t="shared" ref="BJ46:BJ79" si="32">IF(SUM($AH46,$AK46,$AN46,$AR46,$AU46,$AX46,$BA46,$BD46,$BI46)=0,0,IF(MAX($AH46,$AK46,$AN46,$AR46,$AU46,$AX46,$BA46,$BD46,$BI46)=BI46,BI46+$BM46,BI46))</f>
        <v>0</v>
      </c>
      <c r="BK46" s="1030">
        <f t="shared" ref="BK46:BK79" si="33">AP46+BF46+BJ46</f>
        <v>0</v>
      </c>
      <c r="BL46" s="1032">
        <f t="shared" ref="BL46:BL79" si="34">AF46+BK46</f>
        <v>0</v>
      </c>
      <c r="BM46" s="1022">
        <f t="shared" ref="BM46:BM79" si="35">E4-(E46+J46+S46+X46+AC46+AH46+AK46+AN46+AR46+AU46+AX46+BA46+BD46+BI46)</f>
        <v>0</v>
      </c>
      <c r="BN46" s="495" t="str">
        <f t="shared" ref="BN46:BN79" si="36">IF(E4=0," ",IF(E4=BL46,"OK",E4-BL46))</f>
        <v xml:space="preserve"> </v>
      </c>
    </row>
    <row r="47" spans="1:66" x14ac:dyDescent="0.2">
      <c r="A47" s="1023">
        <f t="shared" si="1"/>
        <v>0</v>
      </c>
      <c r="B47" s="1024">
        <f>IF('２　配乳実績総括表'!$K$15&gt;0,'２　配乳実績総括表'!$O$15*E5*('１　生乳搬出入実績総括表'!$F$32-'１　生乳搬出入実績総括表'!$V$37)/'１　生乳搬出入実績総括表'!$F$32,0)</f>
        <v>0</v>
      </c>
      <c r="C47" s="1025">
        <f>IF($L$3&gt;0,$L$3*E5/'１　生乳搬出入実績総括表'!$F$32,0)</f>
        <v>0</v>
      </c>
      <c r="D47" s="1025">
        <f t="shared" si="2"/>
        <v>0</v>
      </c>
      <c r="E47" s="1025">
        <f t="shared" ref="E47:E79" si="37">ROUND(B47+C47+D47,0)</f>
        <v>0</v>
      </c>
      <c r="F47" s="1026">
        <f t="shared" si="3"/>
        <v>0</v>
      </c>
      <c r="G47" s="1024">
        <f>IF('２　配乳実績総括表'!$K$41&gt;0,'２　配乳実績総括表'!$O$41*E5*('１　生乳搬出入実績総括表'!$F$32-'１　生乳搬出入実績総括表'!$V$37)/'１　生乳搬出入実績総括表'!$F$32,0)</f>
        <v>0</v>
      </c>
      <c r="H47" s="1025">
        <f>IF($M$3&gt;0,$M$3*E5/'１　生乳搬出入実績総括表'!$F$32,0)</f>
        <v>0</v>
      </c>
      <c r="I47" s="1025">
        <f t="shared" si="4"/>
        <v>0</v>
      </c>
      <c r="J47" s="1025">
        <f t="shared" si="5"/>
        <v>0</v>
      </c>
      <c r="K47" s="1027">
        <f t="shared" si="6"/>
        <v>0</v>
      </c>
      <c r="L47" s="1025">
        <f>IF('２　配乳実績総括表'!$K$20&gt;0,ROUND(('２　配乳実績総括表'!$N$20/'２　配乳実績総括表'!$N$62)*E5*('１　生乳搬出入実績総括表'!$F$32-'１　生乳搬出入実績総括表'!$V$37)/'１　生乳搬出入実績総括表'!$F$32,0),0)</f>
        <v>0</v>
      </c>
      <c r="M47" s="1027">
        <f t="shared" ref="M47:M79" si="38">IF(L47&gt;N47,L47+(K47-(L47+N47)),L47)</f>
        <v>0</v>
      </c>
      <c r="N47" s="1025">
        <f>IF('２　配乳実績総括表'!$K$40&gt;0,ROUND(('２　配乳実績総括表'!$N$40/'２　配乳実績総括表'!$N$62)*E5*('１　生乳搬出入実績総括表'!$F$32-'１　生乳搬出入実績総括表'!$V$37)/'１　生乳搬出入実績総括表'!$F$32,0),0)</f>
        <v>0</v>
      </c>
      <c r="O47" s="1026">
        <f t="shared" ref="O47:O79" si="39">IF(N47&gt;L47,N47+(K47-(L47+N47)),N47)</f>
        <v>0</v>
      </c>
      <c r="P47" s="1024">
        <f>IF('２　配乳実績総括表'!$K$42&gt;0,'２　配乳実績総括表'!$O$42*E5*('１　生乳搬出入実績総括表'!$F$32-'１　生乳搬出入実績総括表'!$V$37)/'１　生乳搬出入実績総括表'!$F$32,0)</f>
        <v>0</v>
      </c>
      <c r="Q47" s="1025">
        <f>IF($N$3&gt;0,$N$3*E5/'１　生乳搬出入実績総括表'!$F$32,0)</f>
        <v>0</v>
      </c>
      <c r="R47" s="1025">
        <f t="shared" si="7"/>
        <v>0</v>
      </c>
      <c r="S47" s="1025">
        <f t="shared" si="8"/>
        <v>0</v>
      </c>
      <c r="T47" s="1027">
        <f t="shared" si="9"/>
        <v>0</v>
      </c>
      <c r="U47" s="1028">
        <f>IF('２　配乳実績総括表'!$K$43&gt;0,'２　配乳実績総括表'!$O$43*E5*('１　生乳搬出入実績総括表'!$F$32-'１　生乳搬出入実績総括表'!$V$37)/'１　生乳搬出入実績総括表'!$F$32,0)</f>
        <v>0</v>
      </c>
      <c r="V47" s="1025">
        <f>IF($O$3&gt;0,$O$3*E5/'１　生乳搬出入実績総括表'!$F$32,0)</f>
        <v>0</v>
      </c>
      <c r="W47" s="1025">
        <f t="shared" si="10"/>
        <v>0</v>
      </c>
      <c r="X47" s="1025">
        <f t="shared" si="11"/>
        <v>0</v>
      </c>
      <c r="Y47" s="1027">
        <f t="shared" ref="Y47:Y79" si="40">IF($BK47=0,IF(MAX($E47,$J47,$S47,$X47,$AC47)=X47,X47+$BM47,X47),X47)</f>
        <v>0</v>
      </c>
      <c r="Z47" s="1028">
        <f>IF('２　配乳実績総括表'!$K$44&gt;0,'２　配乳実績総括表'!$O$44*E5*('１　生乳搬出入実績総括表'!$F$32-'１　生乳搬出入実績総括表'!$V$37)/'１　生乳搬出入実績総括表'!$F$32,0)</f>
        <v>0</v>
      </c>
      <c r="AA47" s="1025">
        <f>IF($P$3&gt;0,$P$3*E5/'１　生乳搬出入実績総括表'!$F$32,0)</f>
        <v>0</v>
      </c>
      <c r="AB47" s="1025">
        <f t="shared" si="12"/>
        <v>0</v>
      </c>
      <c r="AC47" s="1025">
        <f t="shared" si="13"/>
        <v>0</v>
      </c>
      <c r="AD47" s="1027">
        <f t="shared" ref="AD47:AD79" si="41">IF($BK47=0,IF(MAX($E47,$J47,$S47,$X47,$AC47)=AC47,AC47+$BM47,AC47),AC47)</f>
        <v>0</v>
      </c>
      <c r="AE47" s="1029">
        <f t="shared" si="14"/>
        <v>0</v>
      </c>
      <c r="AF47" s="1030">
        <f t="shared" si="15"/>
        <v>0</v>
      </c>
      <c r="AG47" s="1031">
        <f>IF('２　配乳実績総括表'!$K$47&gt;0,ROUND('２　配乳実績総括表'!$O$47*E5*('１　生乳搬出入実績総括表'!$F$32-'１　生乳搬出入実績総括表'!$V$37)/'１　生乳搬出入実績総括表'!$F$32,0),0)</f>
        <v>0</v>
      </c>
      <c r="AH47" s="1025">
        <f t="shared" si="16"/>
        <v>0</v>
      </c>
      <c r="AI47" s="1026">
        <f t="shared" ref="AI47:AI79" si="42">IF(SUM($AH47,$AK47,$AN47,$AR47,$AU47,$AX47,$BA47,$BI47)=0,0,IF(MAX($AH47,$AK47,$AN47,$AR47,$AU47,$AX47,$BA47,$BI47)=AH47,AH47+$BM47,AH47))</f>
        <v>0</v>
      </c>
      <c r="AJ47" s="1031">
        <f>IF('２　配乳実績総括表'!$K$48&gt;0,ROUND('２　配乳実績総括表'!$O$48*E5*('１　生乳搬出入実績総括表'!$F$32-'１　生乳搬出入実績総括表'!$V$37)/'１　生乳搬出入実績総括表'!$F$32,0),0)</f>
        <v>0</v>
      </c>
      <c r="AK47" s="1025">
        <f t="shared" si="17"/>
        <v>0</v>
      </c>
      <c r="AL47" s="1026">
        <f t="shared" ref="AL47:AL79" si="43">IF(SUM($AH47,$AK47,$AN47,$AR47,$AU47,$AX47,$BA47,$BD47,$BI47)=0,0,IF(MAX($AH47,$AK47,$AN47,$AR47,$AU47,$AX47,$BA47,$BD47,$BI47)=AK47,AK47+$BM47,AK47))</f>
        <v>0</v>
      </c>
      <c r="AM47" s="1031">
        <f>IF('２　配乳実績総括表'!$K$49&gt;0,ROUND('２　配乳実績総括表'!$O$49*E5*('１　生乳搬出入実績総括表'!$F$32-'１　生乳搬出入実績総括表'!$V$37)/'１　生乳搬出入実績総括表'!$F$32,0),0)</f>
        <v>0</v>
      </c>
      <c r="AN47" s="1025">
        <f t="shared" si="18"/>
        <v>0</v>
      </c>
      <c r="AO47" s="1026">
        <f t="shared" si="19"/>
        <v>0</v>
      </c>
      <c r="AP47" s="1030">
        <f t="shared" si="20"/>
        <v>0</v>
      </c>
      <c r="AQ47" s="1031">
        <f>IF('２　配乳実績総括表'!$K$55&gt;0,ROUND('２　配乳実績総括表'!$O$55*E5*('１　生乳搬出入実績総括表'!$F$32-'１　生乳搬出入実績総括表'!$V$37)/'１　生乳搬出入実績総括表'!$F$32,0),0)</f>
        <v>0</v>
      </c>
      <c r="AR47" s="1025">
        <f t="shared" si="21"/>
        <v>0</v>
      </c>
      <c r="AS47" s="1026">
        <f t="shared" si="22"/>
        <v>0</v>
      </c>
      <c r="AT47" s="1031">
        <f>IF('２　配乳実績総括表'!$K$56&gt;0,ROUND('２　配乳実績総括表'!$O$56*E5*('１　生乳搬出入実績総括表'!$F$32-'１　生乳搬出入実績総括表'!$V$37)/'１　生乳搬出入実績総括表'!$F$32,0),0)</f>
        <v>0</v>
      </c>
      <c r="AU47" s="1025">
        <f t="shared" si="23"/>
        <v>0</v>
      </c>
      <c r="AV47" s="1026">
        <f t="shared" si="24"/>
        <v>0</v>
      </c>
      <c r="AW47" s="1031">
        <f>IF('２　配乳実績総括表'!$K$57&gt;0,ROUND('２　配乳実績総括表'!$O$57*E5*('１　生乳搬出入実績総括表'!$F$32-'１　生乳搬出入実績総括表'!$V$37)/'１　生乳搬出入実績総括表'!$F$32,0),0)</f>
        <v>0</v>
      </c>
      <c r="AX47" s="1025">
        <f t="shared" si="25"/>
        <v>0</v>
      </c>
      <c r="AY47" s="1026">
        <f t="shared" si="26"/>
        <v>0</v>
      </c>
      <c r="AZ47" s="1031">
        <f>IF('２　配乳実績総括表'!$K$51&gt;0,ROUND('２　配乳実績総括表'!$O$51*E5*('１　生乳搬出入実績総括表'!$F$32-'１　生乳搬出入実績総括表'!$V$37)/'１　生乳搬出入実績総括表'!$F$32,0),0)</f>
        <v>0</v>
      </c>
      <c r="BA47" s="1025">
        <f t="shared" si="27"/>
        <v>0</v>
      </c>
      <c r="BB47" s="1026">
        <f t="shared" si="28"/>
        <v>0</v>
      </c>
      <c r="BC47" s="1031">
        <f>IF('２　配乳実績総括表'!$K$53&gt;0,ROUND('２　配乳実績総括表'!$O$53*E5*('１　生乳搬出入実績総括表'!$F$32-'１　生乳搬出入実績総括表'!$V$37)/'１　生乳搬出入実績総括表'!$F$32,0),0)</f>
        <v>0</v>
      </c>
      <c r="BD47" s="1025">
        <f t="shared" si="29"/>
        <v>0</v>
      </c>
      <c r="BE47" s="1026">
        <f t="shared" si="30"/>
        <v>0</v>
      </c>
      <c r="BF47" s="1030">
        <f t="shared" ref="BF47:BF79" si="44">AS47+AV47+AY47+BB47+BE47</f>
        <v>0</v>
      </c>
      <c r="BG47" s="1031">
        <f>IF(SUM('２　配乳実績総括表'!$K$52,'２　配乳実績総括表'!$K$54,'２　配乳実績総括表'!$K$58,'２　配乳実績総括表'!$N$60,'２　配乳実績総括表'!$N$61)&gt;0,ROUND('２　配乳実績総括表'!$O$60*E5*('１　生乳搬出入実績総括表'!$F$32-'１　生乳搬出入実績総括表'!$V$37)/'１　生乳搬出入実績総括表'!$F$32,0),0)</f>
        <v>0</v>
      </c>
      <c r="BH47" s="1025">
        <f>IF('１　生乳搬出入実績総括表'!$V$37&gt;0,ROUND($Q$3*1,0)*E5/'１　生乳搬出入実績総括表'!$F$32,0)</f>
        <v>0</v>
      </c>
      <c r="BI47" s="1025">
        <f t="shared" si="31"/>
        <v>0</v>
      </c>
      <c r="BJ47" s="1026">
        <f t="shared" si="32"/>
        <v>0</v>
      </c>
      <c r="BK47" s="1030">
        <f t="shared" si="33"/>
        <v>0</v>
      </c>
      <c r="BL47" s="1032">
        <f t="shared" si="34"/>
        <v>0</v>
      </c>
      <c r="BM47" s="1022">
        <f t="shared" si="35"/>
        <v>0</v>
      </c>
      <c r="BN47" s="495" t="str">
        <f t="shared" si="36"/>
        <v xml:space="preserve"> </v>
      </c>
    </row>
    <row r="48" spans="1:66" x14ac:dyDescent="0.2">
      <c r="A48" s="1023">
        <f t="shared" si="1"/>
        <v>0</v>
      </c>
      <c r="B48" s="1024">
        <f>IF('２　配乳実績総括表'!$K$15&gt;0,'２　配乳実績総括表'!$O$15*E6*('１　生乳搬出入実績総括表'!$F$32-'１　生乳搬出入実績総括表'!$V$37)/'１　生乳搬出入実績総括表'!$F$32,0)</f>
        <v>0</v>
      </c>
      <c r="C48" s="1025">
        <f>IF($L$3&gt;0,$L$3*E6/'１　生乳搬出入実績総括表'!$F$32,0)</f>
        <v>0</v>
      </c>
      <c r="D48" s="1025">
        <f t="shared" si="2"/>
        <v>0</v>
      </c>
      <c r="E48" s="1025">
        <f t="shared" si="37"/>
        <v>0</v>
      </c>
      <c r="F48" s="1026">
        <f t="shared" si="3"/>
        <v>0</v>
      </c>
      <c r="G48" s="1024">
        <f>IF('２　配乳実績総括表'!$K$41&gt;0,'２　配乳実績総括表'!$O$41*E6*('１　生乳搬出入実績総括表'!$F$32-'１　生乳搬出入実績総括表'!$V$37)/'１　生乳搬出入実績総括表'!$F$32,0)</f>
        <v>0</v>
      </c>
      <c r="H48" s="1025">
        <f>IF($M$3&gt;0,$M$3*E6/'１　生乳搬出入実績総括表'!$F$32,0)</f>
        <v>0</v>
      </c>
      <c r="I48" s="1025">
        <f t="shared" si="4"/>
        <v>0</v>
      </c>
      <c r="J48" s="1025">
        <f t="shared" si="5"/>
        <v>0</v>
      </c>
      <c r="K48" s="1027">
        <f t="shared" si="6"/>
        <v>0</v>
      </c>
      <c r="L48" s="1025">
        <f>IF('２　配乳実績総括表'!$K$20&gt;0,ROUND(('２　配乳実績総括表'!$N$20/'２　配乳実績総括表'!$N$62)*E6*('１　生乳搬出入実績総括表'!$F$32-'１　生乳搬出入実績総括表'!$V$37)/'１　生乳搬出入実績総括表'!$F$32,0),0)</f>
        <v>0</v>
      </c>
      <c r="M48" s="1027">
        <f t="shared" si="38"/>
        <v>0</v>
      </c>
      <c r="N48" s="1025">
        <f>IF('２　配乳実績総括表'!$K$40&gt;0,ROUND(('２　配乳実績総括表'!$N$40/'２　配乳実績総括表'!$N$62)*E6*('１　生乳搬出入実績総括表'!$F$32-'１　生乳搬出入実績総括表'!$V$37)/'１　生乳搬出入実績総括表'!$F$32,0),0)</f>
        <v>0</v>
      </c>
      <c r="O48" s="1026">
        <f t="shared" si="39"/>
        <v>0</v>
      </c>
      <c r="P48" s="1024">
        <f>IF('２　配乳実績総括表'!$K$42&gt;0,'２　配乳実績総括表'!$O$42*E6*('１　生乳搬出入実績総括表'!$F$32-'１　生乳搬出入実績総括表'!$V$37)/'１　生乳搬出入実績総括表'!$F$32,0)</f>
        <v>0</v>
      </c>
      <c r="Q48" s="1025">
        <f>IF($N$3&gt;0,$N$3*E6/'１　生乳搬出入実績総括表'!$F$32,0)</f>
        <v>0</v>
      </c>
      <c r="R48" s="1025">
        <f t="shared" si="7"/>
        <v>0</v>
      </c>
      <c r="S48" s="1025">
        <f t="shared" si="8"/>
        <v>0</v>
      </c>
      <c r="T48" s="1027">
        <f t="shared" si="9"/>
        <v>0</v>
      </c>
      <c r="U48" s="1028">
        <f>IF('２　配乳実績総括表'!$K$43&gt;0,'２　配乳実績総括表'!$O$43*E6*('１　生乳搬出入実績総括表'!$F$32-'１　生乳搬出入実績総括表'!$V$37)/'１　生乳搬出入実績総括表'!$F$32,0)</f>
        <v>0</v>
      </c>
      <c r="V48" s="1025">
        <f>IF($O$3&gt;0,$O$3*E6/'１　生乳搬出入実績総括表'!$F$32,0)</f>
        <v>0</v>
      </c>
      <c r="W48" s="1025">
        <f t="shared" si="10"/>
        <v>0</v>
      </c>
      <c r="X48" s="1025">
        <f t="shared" si="11"/>
        <v>0</v>
      </c>
      <c r="Y48" s="1027">
        <f t="shared" si="40"/>
        <v>0</v>
      </c>
      <c r="Z48" s="1028">
        <f>IF('２　配乳実績総括表'!$K$44&gt;0,'２　配乳実績総括表'!$O$44*E6*('１　生乳搬出入実績総括表'!$F$32-'１　生乳搬出入実績総括表'!$V$37)/'１　生乳搬出入実績総括表'!$F$32,0)</f>
        <v>0</v>
      </c>
      <c r="AA48" s="1025">
        <f>IF($P$3&gt;0,$P$3*E6/'１　生乳搬出入実績総括表'!$F$32,0)</f>
        <v>0</v>
      </c>
      <c r="AB48" s="1025">
        <f t="shared" si="12"/>
        <v>0</v>
      </c>
      <c r="AC48" s="1025">
        <f t="shared" si="13"/>
        <v>0</v>
      </c>
      <c r="AD48" s="1027">
        <f t="shared" si="41"/>
        <v>0</v>
      </c>
      <c r="AE48" s="1029">
        <f t="shared" si="14"/>
        <v>0</v>
      </c>
      <c r="AF48" s="1030">
        <f t="shared" si="15"/>
        <v>0</v>
      </c>
      <c r="AG48" s="1031">
        <f>IF('２　配乳実績総括表'!$K$47&gt;0,ROUND('２　配乳実績総括表'!$O$47*E6*('１　生乳搬出入実績総括表'!$F$32-'１　生乳搬出入実績総括表'!$V$37)/'１　生乳搬出入実績総括表'!$F$32,0),0)</f>
        <v>0</v>
      </c>
      <c r="AH48" s="1025">
        <f t="shared" si="16"/>
        <v>0</v>
      </c>
      <c r="AI48" s="1026">
        <f t="shared" si="42"/>
        <v>0</v>
      </c>
      <c r="AJ48" s="1031">
        <f>IF('２　配乳実績総括表'!$K$48&gt;0,ROUND('２　配乳実績総括表'!$O$48*E6*('１　生乳搬出入実績総括表'!$F$32-'１　生乳搬出入実績総括表'!$V$37)/'１　生乳搬出入実績総括表'!$F$32,0),0)</f>
        <v>0</v>
      </c>
      <c r="AK48" s="1025">
        <f t="shared" si="17"/>
        <v>0</v>
      </c>
      <c r="AL48" s="1026">
        <f t="shared" si="43"/>
        <v>0</v>
      </c>
      <c r="AM48" s="1031">
        <f>IF('２　配乳実績総括表'!$K$49&gt;0,ROUND('２　配乳実績総括表'!$O$49*E6*('１　生乳搬出入実績総括表'!$F$32-'１　生乳搬出入実績総括表'!$V$37)/'１　生乳搬出入実績総括表'!$F$32,0),0)</f>
        <v>0</v>
      </c>
      <c r="AN48" s="1025">
        <f t="shared" si="18"/>
        <v>0</v>
      </c>
      <c r="AO48" s="1026">
        <f t="shared" si="19"/>
        <v>0</v>
      </c>
      <c r="AP48" s="1030">
        <f t="shared" si="20"/>
        <v>0</v>
      </c>
      <c r="AQ48" s="1031">
        <f>IF('２　配乳実績総括表'!$K$55&gt;0,ROUND('２　配乳実績総括表'!$O$55*E6*('１　生乳搬出入実績総括表'!$F$32-'１　生乳搬出入実績総括表'!$V$37)/'１　生乳搬出入実績総括表'!$F$32,0),0)</f>
        <v>0</v>
      </c>
      <c r="AR48" s="1025">
        <f t="shared" si="21"/>
        <v>0</v>
      </c>
      <c r="AS48" s="1026">
        <f t="shared" si="22"/>
        <v>0</v>
      </c>
      <c r="AT48" s="1031">
        <f>IF('２　配乳実績総括表'!$K$56&gt;0,ROUND('２　配乳実績総括表'!$O$56*E6*('１　生乳搬出入実績総括表'!$F$32-'１　生乳搬出入実績総括表'!$V$37)/'１　生乳搬出入実績総括表'!$F$32,0),0)</f>
        <v>0</v>
      </c>
      <c r="AU48" s="1025">
        <f t="shared" si="23"/>
        <v>0</v>
      </c>
      <c r="AV48" s="1026">
        <f t="shared" si="24"/>
        <v>0</v>
      </c>
      <c r="AW48" s="1031">
        <f>IF('２　配乳実績総括表'!$K$57&gt;0,ROUND('２　配乳実績総括表'!$O$57*E6*('１　生乳搬出入実績総括表'!$F$32-'１　生乳搬出入実績総括表'!$V$37)/'１　生乳搬出入実績総括表'!$F$32,0),0)</f>
        <v>0</v>
      </c>
      <c r="AX48" s="1025">
        <f t="shared" si="25"/>
        <v>0</v>
      </c>
      <c r="AY48" s="1026">
        <f t="shared" si="26"/>
        <v>0</v>
      </c>
      <c r="AZ48" s="1031">
        <f>IF('２　配乳実績総括表'!$K$51&gt;0,ROUND('２　配乳実績総括表'!$O$51*E6*('１　生乳搬出入実績総括表'!$F$32-'１　生乳搬出入実績総括表'!$V$37)/'１　生乳搬出入実績総括表'!$F$32,0),0)</f>
        <v>0</v>
      </c>
      <c r="BA48" s="1025">
        <f t="shared" si="27"/>
        <v>0</v>
      </c>
      <c r="BB48" s="1026">
        <f t="shared" si="28"/>
        <v>0</v>
      </c>
      <c r="BC48" s="1031">
        <f>IF('２　配乳実績総括表'!$K$53&gt;0,ROUND('２　配乳実績総括表'!$O$53*E6*('１　生乳搬出入実績総括表'!$F$32-'１　生乳搬出入実績総括表'!$V$37)/'１　生乳搬出入実績総括表'!$F$32,0),0)</f>
        <v>0</v>
      </c>
      <c r="BD48" s="1025">
        <f t="shared" si="29"/>
        <v>0</v>
      </c>
      <c r="BE48" s="1026">
        <f t="shared" si="30"/>
        <v>0</v>
      </c>
      <c r="BF48" s="1030">
        <f t="shared" si="44"/>
        <v>0</v>
      </c>
      <c r="BG48" s="1031">
        <f>IF(SUM('２　配乳実績総括表'!$K$52,'２　配乳実績総括表'!$K$54,'２　配乳実績総括表'!$K$58,'２　配乳実績総括表'!$N$60,'２　配乳実績総括表'!$N$61)&gt;0,ROUND('２　配乳実績総括表'!$O$60*E6*('１　生乳搬出入実績総括表'!$F$32-'１　生乳搬出入実績総括表'!$V$37)/'１　生乳搬出入実績総括表'!$F$32,0),0)</f>
        <v>0</v>
      </c>
      <c r="BH48" s="1025">
        <f>IF('１　生乳搬出入実績総括表'!$V$37&gt;0,ROUND($Q$3*1,0)*E6/'１　生乳搬出入実績総括表'!$F$32,0)</f>
        <v>0</v>
      </c>
      <c r="BI48" s="1025">
        <f t="shared" si="31"/>
        <v>0</v>
      </c>
      <c r="BJ48" s="1026">
        <f t="shared" si="32"/>
        <v>0</v>
      </c>
      <c r="BK48" s="1030">
        <f t="shared" si="33"/>
        <v>0</v>
      </c>
      <c r="BL48" s="1032">
        <f t="shared" si="34"/>
        <v>0</v>
      </c>
      <c r="BM48" s="1022">
        <f t="shared" si="35"/>
        <v>0</v>
      </c>
      <c r="BN48" s="495" t="str">
        <f t="shared" si="36"/>
        <v xml:space="preserve"> </v>
      </c>
    </row>
    <row r="49" spans="1:66" x14ac:dyDescent="0.2">
      <c r="A49" s="1023">
        <f t="shared" si="1"/>
        <v>0</v>
      </c>
      <c r="B49" s="1024">
        <f>IF('２　配乳実績総括表'!$K$15&gt;0,'２　配乳実績総括表'!$O$15*E7*('１　生乳搬出入実績総括表'!$F$32-'１　生乳搬出入実績総括表'!$V$37)/'１　生乳搬出入実績総括表'!$F$32,0)</f>
        <v>0</v>
      </c>
      <c r="C49" s="1025">
        <f>IF($L$3&gt;0,$L$3*E7/'１　生乳搬出入実績総括表'!$F$32,0)</f>
        <v>0</v>
      </c>
      <c r="D49" s="1025">
        <f t="shared" si="2"/>
        <v>0</v>
      </c>
      <c r="E49" s="1025">
        <f t="shared" si="37"/>
        <v>0</v>
      </c>
      <c r="F49" s="1026">
        <f t="shared" si="3"/>
        <v>0</v>
      </c>
      <c r="G49" s="1024">
        <f>IF('２　配乳実績総括表'!$K$41&gt;0,'２　配乳実績総括表'!$O$41*E7*('１　生乳搬出入実績総括表'!$F$32-'１　生乳搬出入実績総括表'!$V$37)/'１　生乳搬出入実績総括表'!$F$32,0)</f>
        <v>0</v>
      </c>
      <c r="H49" s="1025">
        <f>IF($M$3&gt;0,$M$3*E7/'１　生乳搬出入実績総括表'!$F$32,0)</f>
        <v>0</v>
      </c>
      <c r="I49" s="1025">
        <f t="shared" si="4"/>
        <v>0</v>
      </c>
      <c r="J49" s="1025">
        <f t="shared" si="5"/>
        <v>0</v>
      </c>
      <c r="K49" s="1027">
        <f t="shared" si="6"/>
        <v>0</v>
      </c>
      <c r="L49" s="1025">
        <f>IF('２　配乳実績総括表'!$K$20&gt;0,ROUND(('２　配乳実績総括表'!$N$20/'２　配乳実績総括表'!$N$62)*E7*('１　生乳搬出入実績総括表'!$F$32-'１　生乳搬出入実績総括表'!$V$37)/'１　生乳搬出入実績総括表'!$F$32,0),0)</f>
        <v>0</v>
      </c>
      <c r="M49" s="1027">
        <f t="shared" si="38"/>
        <v>0</v>
      </c>
      <c r="N49" s="1025">
        <f>IF('２　配乳実績総括表'!$K$40&gt;0,ROUND(('２　配乳実績総括表'!$N$40/'２　配乳実績総括表'!$N$62)*E7*('１　生乳搬出入実績総括表'!$F$32-'１　生乳搬出入実績総括表'!$V$37)/'１　生乳搬出入実績総括表'!$F$32,0),0)</f>
        <v>0</v>
      </c>
      <c r="O49" s="1026">
        <f t="shared" si="39"/>
        <v>0</v>
      </c>
      <c r="P49" s="1024">
        <f>IF('２　配乳実績総括表'!$K$42&gt;0,'２　配乳実績総括表'!$O$42*E7*('１　生乳搬出入実績総括表'!$F$32-'１　生乳搬出入実績総括表'!$V$37)/'１　生乳搬出入実績総括表'!$F$32,0)</f>
        <v>0</v>
      </c>
      <c r="Q49" s="1025">
        <f>IF($N$3&gt;0,$N$3*E7/'１　生乳搬出入実績総括表'!$F$32,0)</f>
        <v>0</v>
      </c>
      <c r="R49" s="1025">
        <f t="shared" si="7"/>
        <v>0</v>
      </c>
      <c r="S49" s="1025">
        <f t="shared" si="8"/>
        <v>0</v>
      </c>
      <c r="T49" s="1027">
        <f t="shared" si="9"/>
        <v>0</v>
      </c>
      <c r="U49" s="1028">
        <f>IF('２　配乳実績総括表'!$K$43&gt;0,'２　配乳実績総括表'!$O$43*E7*('１　生乳搬出入実績総括表'!$F$32-'１　生乳搬出入実績総括表'!$V$37)/'１　生乳搬出入実績総括表'!$F$32,0)</f>
        <v>0</v>
      </c>
      <c r="V49" s="1025">
        <f>IF($O$3&gt;0,$O$3*E7/'１　生乳搬出入実績総括表'!$F$32,0)</f>
        <v>0</v>
      </c>
      <c r="W49" s="1025">
        <f t="shared" si="10"/>
        <v>0</v>
      </c>
      <c r="X49" s="1025">
        <f t="shared" si="11"/>
        <v>0</v>
      </c>
      <c r="Y49" s="1027">
        <f t="shared" si="40"/>
        <v>0</v>
      </c>
      <c r="Z49" s="1028">
        <f>IF('２　配乳実績総括表'!$K$44&gt;0,'２　配乳実績総括表'!$O$44*E7*('１　生乳搬出入実績総括表'!$F$32-'１　生乳搬出入実績総括表'!$V$37)/'１　生乳搬出入実績総括表'!$F$32,0)</f>
        <v>0</v>
      </c>
      <c r="AA49" s="1025">
        <f>IF($P$3&gt;0,$P$3*E7/'１　生乳搬出入実績総括表'!$F$32,0)</f>
        <v>0</v>
      </c>
      <c r="AB49" s="1025">
        <f t="shared" si="12"/>
        <v>0</v>
      </c>
      <c r="AC49" s="1025">
        <f t="shared" si="13"/>
        <v>0</v>
      </c>
      <c r="AD49" s="1027">
        <f t="shared" si="41"/>
        <v>0</v>
      </c>
      <c r="AE49" s="1029">
        <f t="shared" si="14"/>
        <v>0</v>
      </c>
      <c r="AF49" s="1030">
        <f t="shared" si="15"/>
        <v>0</v>
      </c>
      <c r="AG49" s="1031">
        <f>IF('２　配乳実績総括表'!$K$47&gt;0,ROUND('２　配乳実績総括表'!$O$47*E7*('１　生乳搬出入実績総括表'!$F$32-'１　生乳搬出入実績総括表'!$V$37)/'１　生乳搬出入実績総括表'!$F$32,0),0)</f>
        <v>0</v>
      </c>
      <c r="AH49" s="1025">
        <f t="shared" si="16"/>
        <v>0</v>
      </c>
      <c r="AI49" s="1026">
        <f t="shared" si="42"/>
        <v>0</v>
      </c>
      <c r="AJ49" s="1031">
        <f>IF('２　配乳実績総括表'!$K$48&gt;0,ROUND('２　配乳実績総括表'!$O$48*E7*('１　生乳搬出入実績総括表'!$F$32-'１　生乳搬出入実績総括表'!$V$37)/'１　生乳搬出入実績総括表'!$F$32,0),0)</f>
        <v>0</v>
      </c>
      <c r="AK49" s="1025">
        <f t="shared" si="17"/>
        <v>0</v>
      </c>
      <c r="AL49" s="1026">
        <f t="shared" si="43"/>
        <v>0</v>
      </c>
      <c r="AM49" s="1031">
        <f>IF('２　配乳実績総括表'!$K$49&gt;0,ROUND('２　配乳実績総括表'!$O$49*E7*('１　生乳搬出入実績総括表'!$F$32-'１　生乳搬出入実績総括表'!$V$37)/'１　生乳搬出入実績総括表'!$F$32,0),0)</f>
        <v>0</v>
      </c>
      <c r="AN49" s="1025">
        <f t="shared" si="18"/>
        <v>0</v>
      </c>
      <c r="AO49" s="1026">
        <f t="shared" si="19"/>
        <v>0</v>
      </c>
      <c r="AP49" s="1030">
        <f t="shared" si="20"/>
        <v>0</v>
      </c>
      <c r="AQ49" s="1031">
        <f>IF('２　配乳実績総括表'!$K$55&gt;0,ROUND('２　配乳実績総括表'!$O$55*E7*('１　生乳搬出入実績総括表'!$F$32-'１　生乳搬出入実績総括表'!$V$37)/'１　生乳搬出入実績総括表'!$F$32,0),0)</f>
        <v>0</v>
      </c>
      <c r="AR49" s="1025">
        <f t="shared" si="21"/>
        <v>0</v>
      </c>
      <c r="AS49" s="1026">
        <f t="shared" si="22"/>
        <v>0</v>
      </c>
      <c r="AT49" s="1031">
        <f>IF('２　配乳実績総括表'!$K$56&gt;0,ROUND('２　配乳実績総括表'!$O$56*E7*('１　生乳搬出入実績総括表'!$F$32-'１　生乳搬出入実績総括表'!$V$37)/'１　生乳搬出入実績総括表'!$F$32,0),0)</f>
        <v>0</v>
      </c>
      <c r="AU49" s="1025">
        <f t="shared" si="23"/>
        <v>0</v>
      </c>
      <c r="AV49" s="1026">
        <f t="shared" si="24"/>
        <v>0</v>
      </c>
      <c r="AW49" s="1031">
        <f>IF('２　配乳実績総括表'!$K$57&gt;0,ROUND('２　配乳実績総括表'!$O$57*E7*('１　生乳搬出入実績総括表'!$F$32-'１　生乳搬出入実績総括表'!$V$37)/'１　生乳搬出入実績総括表'!$F$32,0),0)</f>
        <v>0</v>
      </c>
      <c r="AX49" s="1025">
        <f t="shared" si="25"/>
        <v>0</v>
      </c>
      <c r="AY49" s="1026">
        <f t="shared" si="26"/>
        <v>0</v>
      </c>
      <c r="AZ49" s="1031">
        <f>IF('２　配乳実績総括表'!$K$51&gt;0,ROUND('２　配乳実績総括表'!$O$51*E7*('１　生乳搬出入実績総括表'!$F$32-'１　生乳搬出入実績総括表'!$V$37)/'１　生乳搬出入実績総括表'!$F$32,0),0)</f>
        <v>0</v>
      </c>
      <c r="BA49" s="1025">
        <f t="shared" si="27"/>
        <v>0</v>
      </c>
      <c r="BB49" s="1026">
        <f t="shared" si="28"/>
        <v>0</v>
      </c>
      <c r="BC49" s="1031">
        <f>IF('２　配乳実績総括表'!$K$53&gt;0,ROUND('２　配乳実績総括表'!$O$53*E7*('１　生乳搬出入実績総括表'!$F$32-'１　生乳搬出入実績総括表'!$V$37)/'１　生乳搬出入実績総括表'!$F$32,0),0)</f>
        <v>0</v>
      </c>
      <c r="BD49" s="1025">
        <f t="shared" si="29"/>
        <v>0</v>
      </c>
      <c r="BE49" s="1026">
        <f t="shared" si="30"/>
        <v>0</v>
      </c>
      <c r="BF49" s="1030">
        <f t="shared" si="44"/>
        <v>0</v>
      </c>
      <c r="BG49" s="1031">
        <f>IF(SUM('２　配乳実績総括表'!$K$52,'２　配乳実績総括表'!$K$54,'２　配乳実績総括表'!$K$58,'２　配乳実績総括表'!$N$60,'２　配乳実績総括表'!$N$61)&gt;0,ROUND('２　配乳実績総括表'!$O$60*E7*('１　生乳搬出入実績総括表'!$F$32-'１　生乳搬出入実績総括表'!$V$37)/'１　生乳搬出入実績総括表'!$F$32,0),0)</f>
        <v>0</v>
      </c>
      <c r="BH49" s="1025">
        <f>IF('１　生乳搬出入実績総括表'!$V$37&gt;0,ROUND($Q$3*1,0)*E7/'１　生乳搬出入実績総括表'!$F$32,0)</f>
        <v>0</v>
      </c>
      <c r="BI49" s="1025">
        <f t="shared" si="31"/>
        <v>0</v>
      </c>
      <c r="BJ49" s="1026">
        <f t="shared" si="32"/>
        <v>0</v>
      </c>
      <c r="BK49" s="1030">
        <f t="shared" si="33"/>
        <v>0</v>
      </c>
      <c r="BL49" s="1032">
        <f t="shared" si="34"/>
        <v>0</v>
      </c>
      <c r="BM49" s="1022">
        <f t="shared" si="35"/>
        <v>0</v>
      </c>
      <c r="BN49" s="495" t="str">
        <f t="shared" si="36"/>
        <v xml:space="preserve"> </v>
      </c>
    </row>
    <row r="50" spans="1:66" x14ac:dyDescent="0.2">
      <c r="A50" s="1023">
        <f t="shared" si="1"/>
        <v>0</v>
      </c>
      <c r="B50" s="1024">
        <f>IF('２　配乳実績総括表'!$K$15&gt;0,'２　配乳実績総括表'!$O$15*E8*('１　生乳搬出入実績総括表'!$F$32-'１　生乳搬出入実績総括表'!$V$37)/'１　生乳搬出入実績総括表'!$F$32,0)</f>
        <v>0</v>
      </c>
      <c r="C50" s="1025">
        <f>IF($L$3&gt;0,$L$3*E8/'１　生乳搬出入実績総括表'!$F$32,0)</f>
        <v>0</v>
      </c>
      <c r="D50" s="1025">
        <f t="shared" si="2"/>
        <v>0</v>
      </c>
      <c r="E50" s="1025">
        <f t="shared" si="37"/>
        <v>0</v>
      </c>
      <c r="F50" s="1026">
        <f t="shared" si="3"/>
        <v>0</v>
      </c>
      <c r="G50" s="1024">
        <f>IF('２　配乳実績総括表'!$K$41&gt;0,'２　配乳実績総括表'!$O$41*E8*('１　生乳搬出入実績総括表'!$F$32-'１　生乳搬出入実績総括表'!$V$37)/'１　生乳搬出入実績総括表'!$F$32,0)</f>
        <v>0</v>
      </c>
      <c r="H50" s="1025">
        <f>IF($M$3&gt;0,$M$3*E8/'１　生乳搬出入実績総括表'!$F$32,0)</f>
        <v>0</v>
      </c>
      <c r="I50" s="1025">
        <f t="shared" si="4"/>
        <v>0</v>
      </c>
      <c r="J50" s="1025">
        <f t="shared" si="5"/>
        <v>0</v>
      </c>
      <c r="K50" s="1027">
        <f t="shared" si="6"/>
        <v>0</v>
      </c>
      <c r="L50" s="1025">
        <f>IF('２　配乳実績総括表'!$K$20&gt;0,ROUND(('２　配乳実績総括表'!$N$20/'２　配乳実績総括表'!$N$62)*E8*('１　生乳搬出入実績総括表'!$F$32-'１　生乳搬出入実績総括表'!$V$37)/'１　生乳搬出入実績総括表'!$F$32,0),0)</f>
        <v>0</v>
      </c>
      <c r="M50" s="1027">
        <f t="shared" si="38"/>
        <v>0</v>
      </c>
      <c r="N50" s="1025">
        <f>IF('２　配乳実績総括表'!$K$40&gt;0,ROUND(('２　配乳実績総括表'!$N$40/'２　配乳実績総括表'!$N$62)*E8*('１　生乳搬出入実績総括表'!$F$32-'１　生乳搬出入実績総括表'!$V$37)/'１　生乳搬出入実績総括表'!$F$32,0),0)</f>
        <v>0</v>
      </c>
      <c r="O50" s="1026">
        <f t="shared" si="39"/>
        <v>0</v>
      </c>
      <c r="P50" s="1024">
        <f>IF('２　配乳実績総括表'!$K$42&gt;0,'２　配乳実績総括表'!$O$42*E8*('１　生乳搬出入実績総括表'!$F$32-'１　生乳搬出入実績総括表'!$V$37)/'１　生乳搬出入実績総括表'!$F$32,0)</f>
        <v>0</v>
      </c>
      <c r="Q50" s="1025">
        <f>IF($N$3&gt;0,$N$3*E8/'１　生乳搬出入実績総括表'!$F$32,0)</f>
        <v>0</v>
      </c>
      <c r="R50" s="1025">
        <f t="shared" si="7"/>
        <v>0</v>
      </c>
      <c r="S50" s="1025">
        <f t="shared" si="8"/>
        <v>0</v>
      </c>
      <c r="T50" s="1027">
        <f t="shared" si="9"/>
        <v>0</v>
      </c>
      <c r="U50" s="1028">
        <f>IF('２　配乳実績総括表'!$K$43&gt;0,'２　配乳実績総括表'!$O$43*E8*('１　生乳搬出入実績総括表'!$F$32-'１　生乳搬出入実績総括表'!$V$37)/'１　生乳搬出入実績総括表'!$F$32,0)</f>
        <v>0</v>
      </c>
      <c r="V50" s="1025">
        <f>IF($O$3&gt;0,$O$3*E8/'１　生乳搬出入実績総括表'!$F$32,0)</f>
        <v>0</v>
      </c>
      <c r="W50" s="1025">
        <f t="shared" si="10"/>
        <v>0</v>
      </c>
      <c r="X50" s="1025">
        <f t="shared" si="11"/>
        <v>0</v>
      </c>
      <c r="Y50" s="1027">
        <f t="shared" si="40"/>
        <v>0</v>
      </c>
      <c r="Z50" s="1028">
        <f>IF('２　配乳実績総括表'!$K$44&gt;0,'２　配乳実績総括表'!$O$44*E8*('１　生乳搬出入実績総括表'!$F$32-'１　生乳搬出入実績総括表'!$V$37)/'１　生乳搬出入実績総括表'!$F$32,0)</f>
        <v>0</v>
      </c>
      <c r="AA50" s="1025">
        <f>IF($P$3&gt;0,$P$3*E8/'１　生乳搬出入実績総括表'!$F$32,0)</f>
        <v>0</v>
      </c>
      <c r="AB50" s="1025">
        <f t="shared" si="12"/>
        <v>0</v>
      </c>
      <c r="AC50" s="1025">
        <f t="shared" si="13"/>
        <v>0</v>
      </c>
      <c r="AD50" s="1027">
        <f t="shared" si="41"/>
        <v>0</v>
      </c>
      <c r="AE50" s="1029">
        <f t="shared" si="14"/>
        <v>0</v>
      </c>
      <c r="AF50" s="1030">
        <f t="shared" si="15"/>
        <v>0</v>
      </c>
      <c r="AG50" s="1031">
        <f>IF('２　配乳実績総括表'!$K$47&gt;0,ROUND('２　配乳実績総括表'!$O$47*E8*('１　生乳搬出入実績総括表'!$F$32-'１　生乳搬出入実績総括表'!$V$37)/'１　生乳搬出入実績総括表'!$F$32,0),0)</f>
        <v>0</v>
      </c>
      <c r="AH50" s="1025">
        <f t="shared" si="16"/>
        <v>0</v>
      </c>
      <c r="AI50" s="1026">
        <f t="shared" si="42"/>
        <v>0</v>
      </c>
      <c r="AJ50" s="1031">
        <f>IF('２　配乳実績総括表'!$K$48&gt;0,ROUND('２　配乳実績総括表'!$O$48*E8*('１　生乳搬出入実績総括表'!$F$32-'１　生乳搬出入実績総括表'!$V$37)/'１　生乳搬出入実績総括表'!$F$32,0),0)</f>
        <v>0</v>
      </c>
      <c r="AK50" s="1025">
        <f t="shared" si="17"/>
        <v>0</v>
      </c>
      <c r="AL50" s="1026">
        <f t="shared" si="43"/>
        <v>0</v>
      </c>
      <c r="AM50" s="1031">
        <f>IF('２　配乳実績総括表'!$K$49&gt;0,ROUND('２　配乳実績総括表'!$O$49*E8*('１　生乳搬出入実績総括表'!$F$32-'１　生乳搬出入実績総括表'!$V$37)/'１　生乳搬出入実績総括表'!$F$32,0),0)</f>
        <v>0</v>
      </c>
      <c r="AN50" s="1025">
        <f t="shared" si="18"/>
        <v>0</v>
      </c>
      <c r="AO50" s="1026">
        <f t="shared" si="19"/>
        <v>0</v>
      </c>
      <c r="AP50" s="1030">
        <f t="shared" si="20"/>
        <v>0</v>
      </c>
      <c r="AQ50" s="1031">
        <f>IF('２　配乳実績総括表'!$K$55&gt;0,ROUND('２　配乳実績総括表'!$O$55*E8*('１　生乳搬出入実績総括表'!$F$32-'１　生乳搬出入実績総括表'!$V$37)/'１　生乳搬出入実績総括表'!$F$32,0),0)</f>
        <v>0</v>
      </c>
      <c r="AR50" s="1025">
        <f t="shared" si="21"/>
        <v>0</v>
      </c>
      <c r="AS50" s="1026">
        <f t="shared" si="22"/>
        <v>0</v>
      </c>
      <c r="AT50" s="1031">
        <f>IF('２　配乳実績総括表'!$K$56&gt;0,ROUND('２　配乳実績総括表'!$O$56*E8*('１　生乳搬出入実績総括表'!$F$32-'１　生乳搬出入実績総括表'!$V$37)/'１　生乳搬出入実績総括表'!$F$32,0),0)</f>
        <v>0</v>
      </c>
      <c r="AU50" s="1025">
        <f t="shared" si="23"/>
        <v>0</v>
      </c>
      <c r="AV50" s="1026">
        <f t="shared" si="24"/>
        <v>0</v>
      </c>
      <c r="AW50" s="1031">
        <f>IF('２　配乳実績総括表'!$K$57&gt;0,ROUND('２　配乳実績総括表'!$O$57*E8*('１　生乳搬出入実績総括表'!$F$32-'１　生乳搬出入実績総括表'!$V$37)/'１　生乳搬出入実績総括表'!$F$32,0),0)</f>
        <v>0</v>
      </c>
      <c r="AX50" s="1025">
        <f t="shared" si="25"/>
        <v>0</v>
      </c>
      <c r="AY50" s="1026">
        <f t="shared" si="26"/>
        <v>0</v>
      </c>
      <c r="AZ50" s="1031">
        <f>IF('２　配乳実績総括表'!$K$51&gt;0,ROUND('２　配乳実績総括表'!$O$51*E8*('１　生乳搬出入実績総括表'!$F$32-'１　生乳搬出入実績総括表'!$V$37)/'１　生乳搬出入実績総括表'!$F$32,0),0)</f>
        <v>0</v>
      </c>
      <c r="BA50" s="1025">
        <f t="shared" si="27"/>
        <v>0</v>
      </c>
      <c r="BB50" s="1026">
        <f t="shared" si="28"/>
        <v>0</v>
      </c>
      <c r="BC50" s="1031">
        <f>IF('２　配乳実績総括表'!$K$53&gt;0,ROUND('２　配乳実績総括表'!$O$53*E8*('１　生乳搬出入実績総括表'!$F$32-'１　生乳搬出入実績総括表'!$V$37)/'１　生乳搬出入実績総括表'!$F$32,0),0)</f>
        <v>0</v>
      </c>
      <c r="BD50" s="1025">
        <f t="shared" si="29"/>
        <v>0</v>
      </c>
      <c r="BE50" s="1026">
        <f t="shared" si="30"/>
        <v>0</v>
      </c>
      <c r="BF50" s="1030">
        <f t="shared" si="44"/>
        <v>0</v>
      </c>
      <c r="BG50" s="1031">
        <f>IF(SUM('２　配乳実績総括表'!$K$52,'２　配乳実績総括表'!$K$54,'２　配乳実績総括表'!$K$58,'２　配乳実績総括表'!$N$60,'２　配乳実績総括表'!$N$61)&gt;0,ROUND('２　配乳実績総括表'!$O$60*E8*('１　生乳搬出入実績総括表'!$F$32-'１　生乳搬出入実績総括表'!$V$37)/'１　生乳搬出入実績総括表'!$F$32,0),0)</f>
        <v>0</v>
      </c>
      <c r="BH50" s="1025">
        <f>IF('１　生乳搬出入実績総括表'!$V$37&gt;0,ROUND($Q$3*1,0)*E8/'１　生乳搬出入実績総括表'!$F$32,0)</f>
        <v>0</v>
      </c>
      <c r="BI50" s="1025">
        <f t="shared" si="31"/>
        <v>0</v>
      </c>
      <c r="BJ50" s="1026">
        <f t="shared" si="32"/>
        <v>0</v>
      </c>
      <c r="BK50" s="1030">
        <f t="shared" si="33"/>
        <v>0</v>
      </c>
      <c r="BL50" s="1032">
        <f t="shared" si="34"/>
        <v>0</v>
      </c>
      <c r="BM50" s="1022">
        <f t="shared" si="35"/>
        <v>0</v>
      </c>
      <c r="BN50" s="495" t="str">
        <f t="shared" si="36"/>
        <v xml:space="preserve"> </v>
      </c>
    </row>
    <row r="51" spans="1:66" x14ac:dyDescent="0.2">
      <c r="A51" s="1023">
        <f t="shared" si="1"/>
        <v>0</v>
      </c>
      <c r="B51" s="1024">
        <f>IF('２　配乳実績総括表'!$K$15&gt;0,'２　配乳実績総括表'!$O$15*E9*('１　生乳搬出入実績総括表'!$F$32-'１　生乳搬出入実績総括表'!$V$37)/'１　生乳搬出入実績総括表'!$F$32,0)</f>
        <v>0</v>
      </c>
      <c r="C51" s="1025">
        <f>IF($L$3&gt;0,$L$3*E9/'１　生乳搬出入実績総括表'!$F$32,0)</f>
        <v>0</v>
      </c>
      <c r="D51" s="1025">
        <f t="shared" si="2"/>
        <v>0</v>
      </c>
      <c r="E51" s="1025">
        <f t="shared" si="37"/>
        <v>0</v>
      </c>
      <c r="F51" s="1026">
        <f t="shared" si="3"/>
        <v>0</v>
      </c>
      <c r="G51" s="1024">
        <f>IF('２　配乳実績総括表'!$K$41&gt;0,'２　配乳実績総括表'!$O$41*E9*('１　生乳搬出入実績総括表'!$F$32-'１　生乳搬出入実績総括表'!$V$37)/'１　生乳搬出入実績総括表'!$F$32,0)</f>
        <v>0</v>
      </c>
      <c r="H51" s="1025">
        <f>IF($M$3&gt;0,$M$3*E9/'１　生乳搬出入実績総括表'!$F$32,0)</f>
        <v>0</v>
      </c>
      <c r="I51" s="1025">
        <f t="shared" si="4"/>
        <v>0</v>
      </c>
      <c r="J51" s="1025">
        <f t="shared" si="5"/>
        <v>0</v>
      </c>
      <c r="K51" s="1027">
        <f t="shared" si="6"/>
        <v>0</v>
      </c>
      <c r="L51" s="1025">
        <f>IF('２　配乳実績総括表'!$K$20&gt;0,ROUND(('２　配乳実績総括表'!$N$20/'２　配乳実績総括表'!$N$62)*E9*('１　生乳搬出入実績総括表'!$F$32-'１　生乳搬出入実績総括表'!$V$37)/'１　生乳搬出入実績総括表'!$F$32,0),0)</f>
        <v>0</v>
      </c>
      <c r="M51" s="1027">
        <f t="shared" si="38"/>
        <v>0</v>
      </c>
      <c r="N51" s="1025">
        <f>IF('２　配乳実績総括表'!$K$40&gt;0,ROUND(('２　配乳実績総括表'!$N$40/'２　配乳実績総括表'!$N$62)*E9*('１　生乳搬出入実績総括表'!$F$32-'１　生乳搬出入実績総括表'!$V$37)/'１　生乳搬出入実績総括表'!$F$32,0),0)</f>
        <v>0</v>
      </c>
      <c r="O51" s="1026">
        <f t="shared" si="39"/>
        <v>0</v>
      </c>
      <c r="P51" s="1024">
        <f>IF('２　配乳実績総括表'!$K$42&gt;0,'２　配乳実績総括表'!$O$42*E9*('１　生乳搬出入実績総括表'!$F$32-'１　生乳搬出入実績総括表'!$V$37)/'１　生乳搬出入実績総括表'!$F$32,0)</f>
        <v>0</v>
      </c>
      <c r="Q51" s="1025">
        <f>IF($N$3&gt;0,$N$3*E9/'１　生乳搬出入実績総括表'!$F$32,0)</f>
        <v>0</v>
      </c>
      <c r="R51" s="1025">
        <f t="shared" si="7"/>
        <v>0</v>
      </c>
      <c r="S51" s="1025">
        <f t="shared" si="8"/>
        <v>0</v>
      </c>
      <c r="T51" s="1027">
        <f t="shared" si="9"/>
        <v>0</v>
      </c>
      <c r="U51" s="1028">
        <f>IF('２　配乳実績総括表'!$K$43&gt;0,'２　配乳実績総括表'!$O$43*E9*('１　生乳搬出入実績総括表'!$F$32-'１　生乳搬出入実績総括表'!$V$37)/'１　生乳搬出入実績総括表'!$F$32,0)</f>
        <v>0</v>
      </c>
      <c r="V51" s="1025">
        <f>IF($O$3&gt;0,$O$3*E9/'１　生乳搬出入実績総括表'!$F$32,0)</f>
        <v>0</v>
      </c>
      <c r="W51" s="1025">
        <f t="shared" si="10"/>
        <v>0</v>
      </c>
      <c r="X51" s="1025">
        <f t="shared" si="11"/>
        <v>0</v>
      </c>
      <c r="Y51" s="1027">
        <f t="shared" si="40"/>
        <v>0</v>
      </c>
      <c r="Z51" s="1028">
        <f>IF('２　配乳実績総括表'!$K$44&gt;0,'２　配乳実績総括表'!$O$44*E9*('１　生乳搬出入実績総括表'!$F$32-'１　生乳搬出入実績総括表'!$V$37)/'１　生乳搬出入実績総括表'!$F$32,0)</f>
        <v>0</v>
      </c>
      <c r="AA51" s="1025">
        <f>IF($P$3&gt;0,$P$3*E9/'１　生乳搬出入実績総括表'!$F$32,0)</f>
        <v>0</v>
      </c>
      <c r="AB51" s="1025">
        <f t="shared" si="12"/>
        <v>0</v>
      </c>
      <c r="AC51" s="1025">
        <f t="shared" si="13"/>
        <v>0</v>
      </c>
      <c r="AD51" s="1027">
        <f t="shared" si="41"/>
        <v>0</v>
      </c>
      <c r="AE51" s="1029">
        <f t="shared" si="14"/>
        <v>0</v>
      </c>
      <c r="AF51" s="1030">
        <f t="shared" si="15"/>
        <v>0</v>
      </c>
      <c r="AG51" s="1031">
        <f>IF('２　配乳実績総括表'!$K$47&gt;0,ROUND('２　配乳実績総括表'!$O$47*E9*('１　生乳搬出入実績総括表'!$F$32-'１　生乳搬出入実績総括表'!$V$37)/'１　生乳搬出入実績総括表'!$F$32,0),0)</f>
        <v>0</v>
      </c>
      <c r="AH51" s="1025">
        <f t="shared" si="16"/>
        <v>0</v>
      </c>
      <c r="AI51" s="1026">
        <f t="shared" si="42"/>
        <v>0</v>
      </c>
      <c r="AJ51" s="1031">
        <f>IF('２　配乳実績総括表'!$K$48&gt;0,ROUND('２　配乳実績総括表'!$O$48*E9*('１　生乳搬出入実績総括表'!$F$32-'１　生乳搬出入実績総括表'!$V$37)/'１　生乳搬出入実績総括表'!$F$32,0),0)</f>
        <v>0</v>
      </c>
      <c r="AK51" s="1025">
        <f t="shared" si="17"/>
        <v>0</v>
      </c>
      <c r="AL51" s="1026">
        <f t="shared" si="43"/>
        <v>0</v>
      </c>
      <c r="AM51" s="1031">
        <f>IF('２　配乳実績総括表'!$K$49&gt;0,ROUND('２　配乳実績総括表'!$O$49*E9*('１　生乳搬出入実績総括表'!$F$32-'１　生乳搬出入実績総括表'!$V$37)/'１　生乳搬出入実績総括表'!$F$32,0),0)</f>
        <v>0</v>
      </c>
      <c r="AN51" s="1025">
        <f t="shared" si="18"/>
        <v>0</v>
      </c>
      <c r="AO51" s="1026">
        <f t="shared" si="19"/>
        <v>0</v>
      </c>
      <c r="AP51" s="1030">
        <f t="shared" si="20"/>
        <v>0</v>
      </c>
      <c r="AQ51" s="1031">
        <f>IF('２　配乳実績総括表'!$K$55&gt;0,ROUND('２　配乳実績総括表'!$O$55*E9*('１　生乳搬出入実績総括表'!$F$32-'１　生乳搬出入実績総括表'!$V$37)/'１　生乳搬出入実績総括表'!$F$32,0),0)</f>
        <v>0</v>
      </c>
      <c r="AR51" s="1025">
        <f t="shared" si="21"/>
        <v>0</v>
      </c>
      <c r="AS51" s="1026">
        <f t="shared" si="22"/>
        <v>0</v>
      </c>
      <c r="AT51" s="1031">
        <f>IF('２　配乳実績総括表'!$K$56&gt;0,ROUND('２　配乳実績総括表'!$O$56*E9*('１　生乳搬出入実績総括表'!$F$32-'１　生乳搬出入実績総括表'!$V$37)/'１　生乳搬出入実績総括表'!$F$32,0),0)</f>
        <v>0</v>
      </c>
      <c r="AU51" s="1025">
        <f t="shared" si="23"/>
        <v>0</v>
      </c>
      <c r="AV51" s="1026">
        <f t="shared" si="24"/>
        <v>0</v>
      </c>
      <c r="AW51" s="1031">
        <f>IF('２　配乳実績総括表'!$K$57&gt;0,ROUND('２　配乳実績総括表'!$O$57*E9*('１　生乳搬出入実績総括表'!$F$32-'１　生乳搬出入実績総括表'!$V$37)/'１　生乳搬出入実績総括表'!$F$32,0),0)</f>
        <v>0</v>
      </c>
      <c r="AX51" s="1025">
        <f t="shared" si="25"/>
        <v>0</v>
      </c>
      <c r="AY51" s="1026">
        <f t="shared" si="26"/>
        <v>0</v>
      </c>
      <c r="AZ51" s="1031">
        <f>IF('２　配乳実績総括表'!$K$51&gt;0,ROUND('２　配乳実績総括表'!$O$51*E9*('１　生乳搬出入実績総括表'!$F$32-'１　生乳搬出入実績総括表'!$V$37)/'１　生乳搬出入実績総括表'!$F$32,0),0)</f>
        <v>0</v>
      </c>
      <c r="BA51" s="1025">
        <f t="shared" si="27"/>
        <v>0</v>
      </c>
      <c r="BB51" s="1026">
        <f t="shared" si="28"/>
        <v>0</v>
      </c>
      <c r="BC51" s="1031">
        <f>IF('２　配乳実績総括表'!$K$53&gt;0,ROUND('２　配乳実績総括表'!$O$53*E9*('１　生乳搬出入実績総括表'!$F$32-'１　生乳搬出入実績総括表'!$V$37)/'１　生乳搬出入実績総括表'!$F$32,0),0)</f>
        <v>0</v>
      </c>
      <c r="BD51" s="1025">
        <f t="shared" si="29"/>
        <v>0</v>
      </c>
      <c r="BE51" s="1026">
        <f t="shared" si="30"/>
        <v>0</v>
      </c>
      <c r="BF51" s="1030">
        <f t="shared" si="44"/>
        <v>0</v>
      </c>
      <c r="BG51" s="1031">
        <f>IF(SUM('２　配乳実績総括表'!$K$52,'２　配乳実績総括表'!$K$54,'２　配乳実績総括表'!$K$58,'２　配乳実績総括表'!$N$60,'２　配乳実績総括表'!$N$61)&gt;0,ROUND('２　配乳実績総括表'!$O$60*E9*('１　生乳搬出入実績総括表'!$F$32-'１　生乳搬出入実績総括表'!$V$37)/'１　生乳搬出入実績総括表'!$F$32,0),0)</f>
        <v>0</v>
      </c>
      <c r="BH51" s="1025">
        <f>IF('１　生乳搬出入実績総括表'!$V$37&gt;0,ROUND($Q$3*1,0)*E9/'１　生乳搬出入実績総括表'!$F$32,0)</f>
        <v>0</v>
      </c>
      <c r="BI51" s="1025">
        <f t="shared" si="31"/>
        <v>0</v>
      </c>
      <c r="BJ51" s="1026">
        <f t="shared" si="32"/>
        <v>0</v>
      </c>
      <c r="BK51" s="1030">
        <f t="shared" si="33"/>
        <v>0</v>
      </c>
      <c r="BL51" s="1032">
        <f t="shared" si="34"/>
        <v>0</v>
      </c>
      <c r="BM51" s="1022">
        <f t="shared" si="35"/>
        <v>0</v>
      </c>
      <c r="BN51" s="495" t="str">
        <f t="shared" si="36"/>
        <v xml:space="preserve"> </v>
      </c>
    </row>
    <row r="52" spans="1:66" x14ac:dyDescent="0.2">
      <c r="A52" s="1023">
        <f t="shared" si="1"/>
        <v>0</v>
      </c>
      <c r="B52" s="1024">
        <f>IF('２　配乳実績総括表'!$K$15&gt;0,'２　配乳実績総括表'!$O$15*E10*('１　生乳搬出入実績総括表'!$F$32-'１　生乳搬出入実績総括表'!$V$37)/'１　生乳搬出入実績総括表'!$F$32,0)</f>
        <v>0</v>
      </c>
      <c r="C52" s="1025">
        <f>IF($L$3&gt;0,$L$3*E10/'１　生乳搬出入実績総括表'!$F$32,0)</f>
        <v>0</v>
      </c>
      <c r="D52" s="1025">
        <f t="shared" si="2"/>
        <v>0</v>
      </c>
      <c r="E52" s="1025">
        <f t="shared" si="37"/>
        <v>0</v>
      </c>
      <c r="F52" s="1026">
        <f t="shared" si="3"/>
        <v>0</v>
      </c>
      <c r="G52" s="1024">
        <f>IF('２　配乳実績総括表'!$K$41&gt;0,'２　配乳実績総括表'!$O$41*E10*('１　生乳搬出入実績総括表'!$F$32-'１　生乳搬出入実績総括表'!$V$37)/'１　生乳搬出入実績総括表'!$F$32,0)</f>
        <v>0</v>
      </c>
      <c r="H52" s="1025">
        <f>IF($M$3&gt;0,$M$3*E10/'１　生乳搬出入実績総括表'!$F$32,0)</f>
        <v>0</v>
      </c>
      <c r="I52" s="1025">
        <f t="shared" si="4"/>
        <v>0</v>
      </c>
      <c r="J52" s="1025">
        <f t="shared" si="5"/>
        <v>0</v>
      </c>
      <c r="K52" s="1027">
        <f t="shared" si="6"/>
        <v>0</v>
      </c>
      <c r="L52" s="1025">
        <f>IF('２　配乳実績総括表'!$K$20&gt;0,ROUND(('２　配乳実績総括表'!$N$20/'２　配乳実績総括表'!$N$62)*E10*('１　生乳搬出入実績総括表'!$F$32-'１　生乳搬出入実績総括表'!$V$37)/'１　生乳搬出入実績総括表'!$F$32,0),0)</f>
        <v>0</v>
      </c>
      <c r="M52" s="1027">
        <f t="shared" si="38"/>
        <v>0</v>
      </c>
      <c r="N52" s="1025">
        <f>IF('２　配乳実績総括表'!$K$40&gt;0,ROUND(('２　配乳実績総括表'!$N$40/'２　配乳実績総括表'!$N$62)*E10*('１　生乳搬出入実績総括表'!$F$32-'１　生乳搬出入実績総括表'!$V$37)/'１　生乳搬出入実績総括表'!$F$32,0),0)</f>
        <v>0</v>
      </c>
      <c r="O52" s="1026">
        <f t="shared" si="39"/>
        <v>0</v>
      </c>
      <c r="P52" s="1024">
        <f>IF('２　配乳実績総括表'!$K$42&gt;0,'２　配乳実績総括表'!$O$42*E10*('１　生乳搬出入実績総括表'!$F$32-'１　生乳搬出入実績総括表'!$V$37)/'１　生乳搬出入実績総括表'!$F$32,0)</f>
        <v>0</v>
      </c>
      <c r="Q52" s="1025">
        <f>IF($N$3&gt;0,$N$3*E10/'１　生乳搬出入実績総括表'!$F$32,0)</f>
        <v>0</v>
      </c>
      <c r="R52" s="1025">
        <f t="shared" si="7"/>
        <v>0</v>
      </c>
      <c r="S52" s="1025">
        <f t="shared" si="8"/>
        <v>0</v>
      </c>
      <c r="T52" s="1027">
        <f t="shared" si="9"/>
        <v>0</v>
      </c>
      <c r="U52" s="1028">
        <f>IF('２　配乳実績総括表'!$K$43&gt;0,'２　配乳実績総括表'!$O$43*E10*('１　生乳搬出入実績総括表'!$F$32-'１　生乳搬出入実績総括表'!$V$37)/'１　生乳搬出入実績総括表'!$F$32,0)</f>
        <v>0</v>
      </c>
      <c r="V52" s="1025">
        <f>IF($O$3&gt;0,$O$3*E10/'１　生乳搬出入実績総括表'!$F$32,0)</f>
        <v>0</v>
      </c>
      <c r="W52" s="1025">
        <f t="shared" si="10"/>
        <v>0</v>
      </c>
      <c r="X52" s="1025">
        <f t="shared" si="11"/>
        <v>0</v>
      </c>
      <c r="Y52" s="1027">
        <f t="shared" si="40"/>
        <v>0</v>
      </c>
      <c r="Z52" s="1028">
        <f>IF('２　配乳実績総括表'!$K$44&gt;0,'２　配乳実績総括表'!$O$44*E10*('１　生乳搬出入実績総括表'!$F$32-'１　生乳搬出入実績総括表'!$V$37)/'１　生乳搬出入実績総括表'!$F$32,0)</f>
        <v>0</v>
      </c>
      <c r="AA52" s="1025">
        <f>IF($P$3&gt;0,$P$3*E10/'１　生乳搬出入実績総括表'!$F$32,0)</f>
        <v>0</v>
      </c>
      <c r="AB52" s="1025">
        <f t="shared" si="12"/>
        <v>0</v>
      </c>
      <c r="AC52" s="1025">
        <f t="shared" si="13"/>
        <v>0</v>
      </c>
      <c r="AD52" s="1027">
        <f t="shared" si="41"/>
        <v>0</v>
      </c>
      <c r="AE52" s="1029">
        <f t="shared" si="14"/>
        <v>0</v>
      </c>
      <c r="AF52" s="1030">
        <f t="shared" si="15"/>
        <v>0</v>
      </c>
      <c r="AG52" s="1031">
        <f>IF('２　配乳実績総括表'!$K$47&gt;0,ROUND('２　配乳実績総括表'!$O$47*E10*('１　生乳搬出入実績総括表'!$F$32-'１　生乳搬出入実績総括表'!$V$37)/'１　生乳搬出入実績総括表'!$F$32,0),0)</f>
        <v>0</v>
      </c>
      <c r="AH52" s="1025">
        <f t="shared" si="16"/>
        <v>0</v>
      </c>
      <c r="AI52" s="1026">
        <f t="shared" si="42"/>
        <v>0</v>
      </c>
      <c r="AJ52" s="1031">
        <f>IF('２　配乳実績総括表'!$K$48&gt;0,ROUND('２　配乳実績総括表'!$O$48*E10*('１　生乳搬出入実績総括表'!$F$32-'１　生乳搬出入実績総括表'!$V$37)/'１　生乳搬出入実績総括表'!$F$32,0),0)</f>
        <v>0</v>
      </c>
      <c r="AK52" s="1025">
        <f t="shared" si="17"/>
        <v>0</v>
      </c>
      <c r="AL52" s="1026">
        <f t="shared" si="43"/>
        <v>0</v>
      </c>
      <c r="AM52" s="1031">
        <f>IF('２　配乳実績総括表'!$K$49&gt;0,ROUND('２　配乳実績総括表'!$O$49*E10*('１　生乳搬出入実績総括表'!$F$32-'１　生乳搬出入実績総括表'!$V$37)/'１　生乳搬出入実績総括表'!$F$32,0),0)</f>
        <v>0</v>
      </c>
      <c r="AN52" s="1025">
        <f t="shared" si="18"/>
        <v>0</v>
      </c>
      <c r="AO52" s="1026">
        <f t="shared" si="19"/>
        <v>0</v>
      </c>
      <c r="AP52" s="1030">
        <f t="shared" si="20"/>
        <v>0</v>
      </c>
      <c r="AQ52" s="1031">
        <f>IF('２　配乳実績総括表'!$K$55&gt;0,ROUND('２　配乳実績総括表'!$O$55*E10*('１　生乳搬出入実績総括表'!$F$32-'１　生乳搬出入実績総括表'!$V$37)/'１　生乳搬出入実績総括表'!$F$32,0),0)</f>
        <v>0</v>
      </c>
      <c r="AR52" s="1025">
        <f t="shared" si="21"/>
        <v>0</v>
      </c>
      <c r="AS52" s="1026">
        <f t="shared" si="22"/>
        <v>0</v>
      </c>
      <c r="AT52" s="1031">
        <f>IF('２　配乳実績総括表'!$K$56&gt;0,ROUND('２　配乳実績総括表'!$O$56*E10*('１　生乳搬出入実績総括表'!$F$32-'１　生乳搬出入実績総括表'!$V$37)/'１　生乳搬出入実績総括表'!$F$32,0),0)</f>
        <v>0</v>
      </c>
      <c r="AU52" s="1025">
        <f t="shared" si="23"/>
        <v>0</v>
      </c>
      <c r="AV52" s="1026">
        <f t="shared" si="24"/>
        <v>0</v>
      </c>
      <c r="AW52" s="1031">
        <f>IF('２　配乳実績総括表'!$K$57&gt;0,ROUND('２　配乳実績総括表'!$O$57*E10*('１　生乳搬出入実績総括表'!$F$32-'１　生乳搬出入実績総括表'!$V$37)/'１　生乳搬出入実績総括表'!$F$32,0),0)</f>
        <v>0</v>
      </c>
      <c r="AX52" s="1025">
        <f t="shared" si="25"/>
        <v>0</v>
      </c>
      <c r="AY52" s="1026">
        <f t="shared" si="26"/>
        <v>0</v>
      </c>
      <c r="AZ52" s="1031">
        <f>IF('２　配乳実績総括表'!$K$51&gt;0,ROUND('２　配乳実績総括表'!$O$51*E10*('１　生乳搬出入実績総括表'!$F$32-'１　生乳搬出入実績総括表'!$V$37)/'１　生乳搬出入実績総括表'!$F$32,0),0)</f>
        <v>0</v>
      </c>
      <c r="BA52" s="1025">
        <f t="shared" si="27"/>
        <v>0</v>
      </c>
      <c r="BB52" s="1026">
        <f t="shared" si="28"/>
        <v>0</v>
      </c>
      <c r="BC52" s="1031">
        <f>IF('２　配乳実績総括表'!$K$53&gt;0,ROUND('２　配乳実績総括表'!$O$53*E10*('１　生乳搬出入実績総括表'!$F$32-'１　生乳搬出入実績総括表'!$V$37)/'１　生乳搬出入実績総括表'!$F$32,0),0)</f>
        <v>0</v>
      </c>
      <c r="BD52" s="1025">
        <f t="shared" si="29"/>
        <v>0</v>
      </c>
      <c r="BE52" s="1026">
        <f t="shared" si="30"/>
        <v>0</v>
      </c>
      <c r="BF52" s="1030">
        <f t="shared" si="44"/>
        <v>0</v>
      </c>
      <c r="BG52" s="1031">
        <f>IF(SUM('２　配乳実績総括表'!$K$52,'２　配乳実績総括表'!$K$54,'２　配乳実績総括表'!$K$58,'２　配乳実績総括表'!$N$60,'２　配乳実績総括表'!$N$61)&gt;0,ROUND('２　配乳実績総括表'!$O$60*E10*('１　生乳搬出入実績総括表'!$F$32-'１　生乳搬出入実績総括表'!$V$37)/'１　生乳搬出入実績総括表'!$F$32,0),0)</f>
        <v>0</v>
      </c>
      <c r="BH52" s="1025">
        <f>IF('１　生乳搬出入実績総括表'!$V$37&gt;0,ROUND($Q$3*1,0)*E10/'１　生乳搬出入実績総括表'!$F$32,0)</f>
        <v>0</v>
      </c>
      <c r="BI52" s="1025">
        <f t="shared" si="31"/>
        <v>0</v>
      </c>
      <c r="BJ52" s="1026">
        <f t="shared" si="32"/>
        <v>0</v>
      </c>
      <c r="BK52" s="1030">
        <f t="shared" si="33"/>
        <v>0</v>
      </c>
      <c r="BL52" s="1032">
        <f t="shared" si="34"/>
        <v>0</v>
      </c>
      <c r="BM52" s="1022">
        <f t="shared" si="35"/>
        <v>0</v>
      </c>
      <c r="BN52" s="495" t="str">
        <f t="shared" si="36"/>
        <v xml:space="preserve"> </v>
      </c>
    </row>
    <row r="53" spans="1:66" x14ac:dyDescent="0.2">
      <c r="A53" s="1023">
        <f t="shared" si="1"/>
        <v>0</v>
      </c>
      <c r="B53" s="1024">
        <f>IF('２　配乳実績総括表'!$K$15&gt;0,'２　配乳実績総括表'!$O$15*E11*('１　生乳搬出入実績総括表'!$F$32-'１　生乳搬出入実績総括表'!$V$37)/'１　生乳搬出入実績総括表'!$F$32,0)</f>
        <v>0</v>
      </c>
      <c r="C53" s="1025">
        <f>IF($L$3&gt;0,$L$3*E11/'１　生乳搬出入実績総括表'!$F$32,0)</f>
        <v>0</v>
      </c>
      <c r="D53" s="1025">
        <f t="shared" si="2"/>
        <v>0</v>
      </c>
      <c r="E53" s="1025">
        <f t="shared" si="37"/>
        <v>0</v>
      </c>
      <c r="F53" s="1026">
        <f t="shared" si="3"/>
        <v>0</v>
      </c>
      <c r="G53" s="1024">
        <f>IF('２　配乳実績総括表'!$K$41&gt;0,'２　配乳実績総括表'!$O$41*E11*('１　生乳搬出入実績総括表'!$F$32-'１　生乳搬出入実績総括表'!$V$37)/'１　生乳搬出入実績総括表'!$F$32,0)</f>
        <v>0</v>
      </c>
      <c r="H53" s="1025">
        <f>IF($M$3&gt;0,$M$3*E11/'１　生乳搬出入実績総括表'!$F$32,0)</f>
        <v>0</v>
      </c>
      <c r="I53" s="1025">
        <f t="shared" si="4"/>
        <v>0</v>
      </c>
      <c r="J53" s="1025">
        <f t="shared" si="5"/>
        <v>0</v>
      </c>
      <c r="K53" s="1027">
        <f t="shared" si="6"/>
        <v>0</v>
      </c>
      <c r="L53" s="1025">
        <f>IF('２　配乳実績総括表'!$K$20&gt;0,ROUND(('２　配乳実績総括表'!$N$20/'２　配乳実績総括表'!$N$62)*E11*('１　生乳搬出入実績総括表'!$F$32-'１　生乳搬出入実績総括表'!$V$37)/'１　生乳搬出入実績総括表'!$F$32,0),0)</f>
        <v>0</v>
      </c>
      <c r="M53" s="1027">
        <f t="shared" si="38"/>
        <v>0</v>
      </c>
      <c r="N53" s="1025">
        <f>IF('２　配乳実績総括表'!$K$40&gt;0,ROUND(('２　配乳実績総括表'!$N$40/'２　配乳実績総括表'!$N$62)*E11*('１　生乳搬出入実績総括表'!$F$32-'１　生乳搬出入実績総括表'!$V$37)/'１　生乳搬出入実績総括表'!$F$32,0),0)</f>
        <v>0</v>
      </c>
      <c r="O53" s="1026">
        <f t="shared" si="39"/>
        <v>0</v>
      </c>
      <c r="P53" s="1024">
        <f>IF('２　配乳実績総括表'!$K$42&gt;0,'２　配乳実績総括表'!$O$42*E11*('１　生乳搬出入実績総括表'!$F$32-'１　生乳搬出入実績総括表'!$V$37)/'１　生乳搬出入実績総括表'!$F$32,0)</f>
        <v>0</v>
      </c>
      <c r="Q53" s="1025">
        <f>IF($N$3&gt;0,$N$3*E11/'１　生乳搬出入実績総括表'!$F$32,0)</f>
        <v>0</v>
      </c>
      <c r="R53" s="1025">
        <f t="shared" si="7"/>
        <v>0</v>
      </c>
      <c r="S53" s="1025">
        <f t="shared" si="8"/>
        <v>0</v>
      </c>
      <c r="T53" s="1027">
        <f t="shared" si="9"/>
        <v>0</v>
      </c>
      <c r="U53" s="1028">
        <f>IF('２　配乳実績総括表'!$K$43&gt;0,'２　配乳実績総括表'!$O$43*E11*('１　生乳搬出入実績総括表'!$F$32-'１　生乳搬出入実績総括表'!$V$37)/'１　生乳搬出入実績総括表'!$F$32,0)</f>
        <v>0</v>
      </c>
      <c r="V53" s="1025">
        <f>IF($O$3&gt;0,$O$3*E11/'１　生乳搬出入実績総括表'!$F$32,0)</f>
        <v>0</v>
      </c>
      <c r="W53" s="1025">
        <f t="shared" si="10"/>
        <v>0</v>
      </c>
      <c r="X53" s="1025">
        <f t="shared" si="11"/>
        <v>0</v>
      </c>
      <c r="Y53" s="1027">
        <f t="shared" si="40"/>
        <v>0</v>
      </c>
      <c r="Z53" s="1028">
        <f>IF('２　配乳実績総括表'!$K$44&gt;0,'２　配乳実績総括表'!$O$44*E11*('１　生乳搬出入実績総括表'!$F$32-'１　生乳搬出入実績総括表'!$V$37)/'１　生乳搬出入実績総括表'!$F$32,0)</f>
        <v>0</v>
      </c>
      <c r="AA53" s="1025">
        <f>IF($P$3&gt;0,$P$3*E11/'１　生乳搬出入実績総括表'!$F$32,0)</f>
        <v>0</v>
      </c>
      <c r="AB53" s="1025">
        <f t="shared" si="12"/>
        <v>0</v>
      </c>
      <c r="AC53" s="1025">
        <f t="shared" si="13"/>
        <v>0</v>
      </c>
      <c r="AD53" s="1027">
        <f t="shared" si="41"/>
        <v>0</v>
      </c>
      <c r="AE53" s="1029">
        <f t="shared" si="14"/>
        <v>0</v>
      </c>
      <c r="AF53" s="1030">
        <f t="shared" si="15"/>
        <v>0</v>
      </c>
      <c r="AG53" s="1031">
        <f>IF('２　配乳実績総括表'!$K$47&gt;0,ROUND('２　配乳実績総括表'!$O$47*E11*('１　生乳搬出入実績総括表'!$F$32-'１　生乳搬出入実績総括表'!$V$37)/'１　生乳搬出入実績総括表'!$F$32,0),0)</f>
        <v>0</v>
      </c>
      <c r="AH53" s="1025">
        <f t="shared" si="16"/>
        <v>0</v>
      </c>
      <c r="AI53" s="1026">
        <f t="shared" si="42"/>
        <v>0</v>
      </c>
      <c r="AJ53" s="1031">
        <f>IF('２　配乳実績総括表'!$K$48&gt;0,ROUND('２　配乳実績総括表'!$O$48*E11*('１　生乳搬出入実績総括表'!$F$32-'１　生乳搬出入実績総括表'!$V$37)/'１　生乳搬出入実績総括表'!$F$32,0),0)</f>
        <v>0</v>
      </c>
      <c r="AK53" s="1025">
        <f t="shared" si="17"/>
        <v>0</v>
      </c>
      <c r="AL53" s="1026">
        <f t="shared" si="43"/>
        <v>0</v>
      </c>
      <c r="AM53" s="1031">
        <f>IF('２　配乳実績総括表'!$K$49&gt;0,ROUND('２　配乳実績総括表'!$O$49*E11*('１　生乳搬出入実績総括表'!$F$32-'１　生乳搬出入実績総括表'!$V$37)/'１　生乳搬出入実績総括表'!$F$32,0),0)</f>
        <v>0</v>
      </c>
      <c r="AN53" s="1025">
        <f t="shared" si="18"/>
        <v>0</v>
      </c>
      <c r="AO53" s="1026">
        <f t="shared" si="19"/>
        <v>0</v>
      </c>
      <c r="AP53" s="1030">
        <f t="shared" si="20"/>
        <v>0</v>
      </c>
      <c r="AQ53" s="1031">
        <f>IF('２　配乳実績総括表'!$K$55&gt;0,ROUND('２　配乳実績総括表'!$O$55*E11*('１　生乳搬出入実績総括表'!$F$32-'１　生乳搬出入実績総括表'!$V$37)/'１　生乳搬出入実績総括表'!$F$32,0),0)</f>
        <v>0</v>
      </c>
      <c r="AR53" s="1025">
        <f t="shared" si="21"/>
        <v>0</v>
      </c>
      <c r="AS53" s="1026">
        <f t="shared" si="22"/>
        <v>0</v>
      </c>
      <c r="AT53" s="1031">
        <f>IF('２　配乳実績総括表'!$K$56&gt;0,ROUND('２　配乳実績総括表'!$O$56*E11*('１　生乳搬出入実績総括表'!$F$32-'１　生乳搬出入実績総括表'!$V$37)/'１　生乳搬出入実績総括表'!$F$32,0),0)</f>
        <v>0</v>
      </c>
      <c r="AU53" s="1025">
        <f t="shared" si="23"/>
        <v>0</v>
      </c>
      <c r="AV53" s="1026">
        <f t="shared" si="24"/>
        <v>0</v>
      </c>
      <c r="AW53" s="1031">
        <f>IF('２　配乳実績総括表'!$K$57&gt;0,ROUND('２　配乳実績総括表'!$O$57*E11*('１　生乳搬出入実績総括表'!$F$32-'１　生乳搬出入実績総括表'!$V$37)/'１　生乳搬出入実績総括表'!$F$32,0),0)</f>
        <v>0</v>
      </c>
      <c r="AX53" s="1025">
        <f t="shared" si="25"/>
        <v>0</v>
      </c>
      <c r="AY53" s="1026">
        <f t="shared" si="26"/>
        <v>0</v>
      </c>
      <c r="AZ53" s="1031">
        <f>IF('２　配乳実績総括表'!$K$51&gt;0,ROUND('２　配乳実績総括表'!$O$51*E11*('１　生乳搬出入実績総括表'!$F$32-'１　生乳搬出入実績総括表'!$V$37)/'１　生乳搬出入実績総括表'!$F$32,0),0)</f>
        <v>0</v>
      </c>
      <c r="BA53" s="1025">
        <f t="shared" si="27"/>
        <v>0</v>
      </c>
      <c r="BB53" s="1026">
        <f t="shared" si="28"/>
        <v>0</v>
      </c>
      <c r="BC53" s="1031">
        <f>IF('２　配乳実績総括表'!$K$53&gt;0,ROUND('２　配乳実績総括表'!$O$53*E11*('１　生乳搬出入実績総括表'!$F$32-'１　生乳搬出入実績総括表'!$V$37)/'１　生乳搬出入実績総括表'!$F$32,0),0)</f>
        <v>0</v>
      </c>
      <c r="BD53" s="1025">
        <f t="shared" si="29"/>
        <v>0</v>
      </c>
      <c r="BE53" s="1026">
        <f t="shared" si="30"/>
        <v>0</v>
      </c>
      <c r="BF53" s="1030">
        <f t="shared" si="44"/>
        <v>0</v>
      </c>
      <c r="BG53" s="1031">
        <f>IF(SUM('２　配乳実績総括表'!$K$52,'２　配乳実績総括表'!$K$54,'２　配乳実績総括表'!$K$58,'２　配乳実績総括表'!$N$60,'２　配乳実績総括表'!$N$61)&gt;0,ROUND('２　配乳実績総括表'!$O$60*E11*('１　生乳搬出入実績総括表'!$F$32-'１　生乳搬出入実績総括表'!$V$37)/'１　生乳搬出入実績総括表'!$F$32,0),0)</f>
        <v>0</v>
      </c>
      <c r="BH53" s="1025">
        <f>IF('１　生乳搬出入実績総括表'!$V$37&gt;0,ROUND($Q$3*1,0)*E11/'１　生乳搬出入実績総括表'!$F$32,0)</f>
        <v>0</v>
      </c>
      <c r="BI53" s="1025">
        <f t="shared" si="31"/>
        <v>0</v>
      </c>
      <c r="BJ53" s="1026">
        <f t="shared" si="32"/>
        <v>0</v>
      </c>
      <c r="BK53" s="1030">
        <f t="shared" si="33"/>
        <v>0</v>
      </c>
      <c r="BL53" s="1032">
        <f t="shared" si="34"/>
        <v>0</v>
      </c>
      <c r="BM53" s="1022">
        <f t="shared" si="35"/>
        <v>0</v>
      </c>
      <c r="BN53" s="495" t="str">
        <f t="shared" si="36"/>
        <v xml:space="preserve"> </v>
      </c>
    </row>
    <row r="54" spans="1:66" x14ac:dyDescent="0.2">
      <c r="A54" s="1023">
        <f t="shared" si="1"/>
        <v>0</v>
      </c>
      <c r="B54" s="1024">
        <f>IF('２　配乳実績総括表'!$K$15&gt;0,'２　配乳実績総括表'!$O$15*E12*('１　生乳搬出入実績総括表'!$F$32-'１　生乳搬出入実績総括表'!$V$37)/'１　生乳搬出入実績総括表'!$F$32,0)</f>
        <v>0</v>
      </c>
      <c r="C54" s="1025">
        <f>IF($L$3&gt;0,$L$3*E12/'１　生乳搬出入実績総括表'!$F$32,0)</f>
        <v>0</v>
      </c>
      <c r="D54" s="1025">
        <f t="shared" si="2"/>
        <v>0</v>
      </c>
      <c r="E54" s="1025">
        <f t="shared" si="37"/>
        <v>0</v>
      </c>
      <c r="F54" s="1026">
        <f t="shared" si="3"/>
        <v>0</v>
      </c>
      <c r="G54" s="1024">
        <f>IF('２　配乳実績総括表'!$K$41&gt;0,'２　配乳実績総括表'!$O$41*E12*('１　生乳搬出入実績総括表'!$F$32-'１　生乳搬出入実績総括表'!$V$37)/'１　生乳搬出入実績総括表'!$F$32,0)</f>
        <v>0</v>
      </c>
      <c r="H54" s="1025">
        <f>IF($M$3&gt;0,$M$3*E12/'１　生乳搬出入実績総括表'!$F$32,0)</f>
        <v>0</v>
      </c>
      <c r="I54" s="1025">
        <f t="shared" si="4"/>
        <v>0</v>
      </c>
      <c r="J54" s="1025">
        <f t="shared" si="5"/>
        <v>0</v>
      </c>
      <c r="K54" s="1027">
        <f t="shared" si="6"/>
        <v>0</v>
      </c>
      <c r="L54" s="1025">
        <f>IF('２　配乳実績総括表'!$K$20&gt;0,ROUND(('２　配乳実績総括表'!$N$20/'２　配乳実績総括表'!$N$62)*E12*('１　生乳搬出入実績総括表'!$F$32-'１　生乳搬出入実績総括表'!$V$37)/'１　生乳搬出入実績総括表'!$F$32,0),0)</f>
        <v>0</v>
      </c>
      <c r="M54" s="1027">
        <f t="shared" si="38"/>
        <v>0</v>
      </c>
      <c r="N54" s="1025">
        <f>IF('２　配乳実績総括表'!$K$40&gt;0,ROUND(('２　配乳実績総括表'!$N$40/'２　配乳実績総括表'!$N$62)*E12*('１　生乳搬出入実績総括表'!$F$32-'１　生乳搬出入実績総括表'!$V$37)/'１　生乳搬出入実績総括表'!$F$32,0),0)</f>
        <v>0</v>
      </c>
      <c r="O54" s="1026">
        <f t="shared" si="39"/>
        <v>0</v>
      </c>
      <c r="P54" s="1024">
        <f>IF('２　配乳実績総括表'!$K$42&gt;0,'２　配乳実績総括表'!$O$42*E12*('１　生乳搬出入実績総括表'!$F$32-'１　生乳搬出入実績総括表'!$V$37)/'１　生乳搬出入実績総括表'!$F$32,0)</f>
        <v>0</v>
      </c>
      <c r="Q54" s="1025">
        <f>IF($N$3&gt;0,$N$3*E12/'１　生乳搬出入実績総括表'!$F$32,0)</f>
        <v>0</v>
      </c>
      <c r="R54" s="1025">
        <f t="shared" si="7"/>
        <v>0</v>
      </c>
      <c r="S54" s="1025">
        <f t="shared" si="8"/>
        <v>0</v>
      </c>
      <c r="T54" s="1027">
        <f t="shared" si="9"/>
        <v>0</v>
      </c>
      <c r="U54" s="1028">
        <f>IF('２　配乳実績総括表'!$K$43&gt;0,'２　配乳実績総括表'!$O$43*E12*('１　生乳搬出入実績総括表'!$F$32-'１　生乳搬出入実績総括表'!$V$37)/'１　生乳搬出入実績総括表'!$F$32,0)</f>
        <v>0</v>
      </c>
      <c r="V54" s="1025">
        <f>IF($O$3&gt;0,$O$3*E12/'１　生乳搬出入実績総括表'!$F$32,0)</f>
        <v>0</v>
      </c>
      <c r="W54" s="1025">
        <f t="shared" si="10"/>
        <v>0</v>
      </c>
      <c r="X54" s="1025">
        <f t="shared" si="11"/>
        <v>0</v>
      </c>
      <c r="Y54" s="1027">
        <f t="shared" si="40"/>
        <v>0</v>
      </c>
      <c r="Z54" s="1028">
        <f>IF('２　配乳実績総括表'!$K$44&gt;0,'２　配乳実績総括表'!$O$44*E12*('１　生乳搬出入実績総括表'!$F$32-'１　生乳搬出入実績総括表'!$V$37)/'１　生乳搬出入実績総括表'!$F$32,0)</f>
        <v>0</v>
      </c>
      <c r="AA54" s="1025">
        <f>IF($P$3&gt;0,$P$3*E12/'１　生乳搬出入実績総括表'!$F$32,0)</f>
        <v>0</v>
      </c>
      <c r="AB54" s="1025">
        <f t="shared" si="12"/>
        <v>0</v>
      </c>
      <c r="AC54" s="1025">
        <f t="shared" si="13"/>
        <v>0</v>
      </c>
      <c r="AD54" s="1027">
        <f t="shared" si="41"/>
        <v>0</v>
      </c>
      <c r="AE54" s="1029">
        <f t="shared" si="14"/>
        <v>0</v>
      </c>
      <c r="AF54" s="1030">
        <f t="shared" si="15"/>
        <v>0</v>
      </c>
      <c r="AG54" s="1031">
        <f>IF('２　配乳実績総括表'!$K$47&gt;0,ROUND('２　配乳実績総括表'!$O$47*E12*('１　生乳搬出入実績総括表'!$F$32-'１　生乳搬出入実績総括表'!$V$37)/'１　生乳搬出入実績総括表'!$F$32,0),0)</f>
        <v>0</v>
      </c>
      <c r="AH54" s="1025">
        <f t="shared" si="16"/>
        <v>0</v>
      </c>
      <c r="AI54" s="1026">
        <f t="shared" si="42"/>
        <v>0</v>
      </c>
      <c r="AJ54" s="1031">
        <f>IF('２　配乳実績総括表'!$K$48&gt;0,ROUND('２　配乳実績総括表'!$O$48*E12*('１　生乳搬出入実績総括表'!$F$32-'１　生乳搬出入実績総括表'!$V$37)/'１　生乳搬出入実績総括表'!$F$32,0),0)</f>
        <v>0</v>
      </c>
      <c r="AK54" s="1025">
        <f t="shared" si="17"/>
        <v>0</v>
      </c>
      <c r="AL54" s="1026">
        <f t="shared" si="43"/>
        <v>0</v>
      </c>
      <c r="AM54" s="1031">
        <f>IF('２　配乳実績総括表'!$K$49&gt;0,ROUND('２　配乳実績総括表'!$O$49*E12*('１　生乳搬出入実績総括表'!$F$32-'１　生乳搬出入実績総括表'!$V$37)/'１　生乳搬出入実績総括表'!$F$32,0),0)</f>
        <v>0</v>
      </c>
      <c r="AN54" s="1025">
        <f t="shared" si="18"/>
        <v>0</v>
      </c>
      <c r="AO54" s="1026">
        <f t="shared" si="19"/>
        <v>0</v>
      </c>
      <c r="AP54" s="1030">
        <f t="shared" si="20"/>
        <v>0</v>
      </c>
      <c r="AQ54" s="1031">
        <f>IF('２　配乳実績総括表'!$K$55&gt;0,ROUND('２　配乳実績総括表'!$O$55*E12*('１　生乳搬出入実績総括表'!$F$32-'１　生乳搬出入実績総括表'!$V$37)/'１　生乳搬出入実績総括表'!$F$32,0),0)</f>
        <v>0</v>
      </c>
      <c r="AR54" s="1025">
        <f t="shared" si="21"/>
        <v>0</v>
      </c>
      <c r="AS54" s="1026">
        <f t="shared" si="22"/>
        <v>0</v>
      </c>
      <c r="AT54" s="1031">
        <f>IF('２　配乳実績総括表'!$K$56&gt;0,ROUND('２　配乳実績総括表'!$O$56*E12*('１　生乳搬出入実績総括表'!$F$32-'１　生乳搬出入実績総括表'!$V$37)/'１　生乳搬出入実績総括表'!$F$32,0),0)</f>
        <v>0</v>
      </c>
      <c r="AU54" s="1025">
        <f t="shared" si="23"/>
        <v>0</v>
      </c>
      <c r="AV54" s="1026">
        <f t="shared" si="24"/>
        <v>0</v>
      </c>
      <c r="AW54" s="1031">
        <f>IF('２　配乳実績総括表'!$K$57&gt;0,ROUND('２　配乳実績総括表'!$O$57*E12*('１　生乳搬出入実績総括表'!$F$32-'１　生乳搬出入実績総括表'!$V$37)/'１　生乳搬出入実績総括表'!$F$32,0),0)</f>
        <v>0</v>
      </c>
      <c r="AX54" s="1025">
        <f t="shared" si="25"/>
        <v>0</v>
      </c>
      <c r="AY54" s="1026">
        <f t="shared" si="26"/>
        <v>0</v>
      </c>
      <c r="AZ54" s="1031">
        <f>IF('２　配乳実績総括表'!$K$51&gt;0,ROUND('２　配乳実績総括表'!$O$51*E12*('１　生乳搬出入実績総括表'!$F$32-'１　生乳搬出入実績総括表'!$V$37)/'１　生乳搬出入実績総括表'!$F$32,0),0)</f>
        <v>0</v>
      </c>
      <c r="BA54" s="1025">
        <f t="shared" si="27"/>
        <v>0</v>
      </c>
      <c r="BB54" s="1026">
        <f t="shared" si="28"/>
        <v>0</v>
      </c>
      <c r="BC54" s="1031">
        <f>IF('２　配乳実績総括表'!$K$53&gt;0,ROUND('２　配乳実績総括表'!$O$53*E12*('１　生乳搬出入実績総括表'!$F$32-'１　生乳搬出入実績総括表'!$V$37)/'１　生乳搬出入実績総括表'!$F$32,0),0)</f>
        <v>0</v>
      </c>
      <c r="BD54" s="1025">
        <f t="shared" si="29"/>
        <v>0</v>
      </c>
      <c r="BE54" s="1026">
        <f t="shared" si="30"/>
        <v>0</v>
      </c>
      <c r="BF54" s="1030">
        <f t="shared" si="44"/>
        <v>0</v>
      </c>
      <c r="BG54" s="1031">
        <f>IF(SUM('２　配乳実績総括表'!$K$52,'２　配乳実績総括表'!$K$54,'２　配乳実績総括表'!$K$58,'２　配乳実績総括表'!$N$60,'２　配乳実績総括表'!$N$61)&gt;0,ROUND('２　配乳実績総括表'!$O$60*E12*('１　生乳搬出入実績総括表'!$F$32-'１　生乳搬出入実績総括表'!$V$37)/'１　生乳搬出入実績総括表'!$F$32,0),0)</f>
        <v>0</v>
      </c>
      <c r="BH54" s="1025">
        <f>IF('１　生乳搬出入実績総括表'!$V$37&gt;0,ROUND($Q$3*1,0)*E12/'１　生乳搬出入実績総括表'!$F$32,0)</f>
        <v>0</v>
      </c>
      <c r="BI54" s="1025">
        <f t="shared" si="31"/>
        <v>0</v>
      </c>
      <c r="BJ54" s="1026">
        <f t="shared" si="32"/>
        <v>0</v>
      </c>
      <c r="BK54" s="1030">
        <f t="shared" si="33"/>
        <v>0</v>
      </c>
      <c r="BL54" s="1032">
        <f t="shared" si="34"/>
        <v>0</v>
      </c>
      <c r="BM54" s="1022">
        <f t="shared" si="35"/>
        <v>0</v>
      </c>
      <c r="BN54" s="495" t="str">
        <f t="shared" si="36"/>
        <v xml:space="preserve"> </v>
      </c>
    </row>
    <row r="55" spans="1:66" x14ac:dyDescent="0.2">
      <c r="A55" s="1023">
        <f t="shared" si="1"/>
        <v>0</v>
      </c>
      <c r="B55" s="1024">
        <f>IF('２　配乳実績総括表'!$K$15&gt;0,'２　配乳実績総括表'!$O$15*E13*('１　生乳搬出入実績総括表'!$F$32-'１　生乳搬出入実績総括表'!$V$37)/'１　生乳搬出入実績総括表'!$F$32,0)</f>
        <v>0</v>
      </c>
      <c r="C55" s="1025">
        <f>IF($L$3&gt;0,$L$3*E13/'１　生乳搬出入実績総括表'!$F$32,0)</f>
        <v>0</v>
      </c>
      <c r="D55" s="1025">
        <f t="shared" si="2"/>
        <v>0</v>
      </c>
      <c r="E55" s="1025">
        <f t="shared" si="37"/>
        <v>0</v>
      </c>
      <c r="F55" s="1026">
        <f t="shared" si="3"/>
        <v>0</v>
      </c>
      <c r="G55" s="1024">
        <f>IF('２　配乳実績総括表'!$K$41&gt;0,'２　配乳実績総括表'!$O$41*E13*('１　生乳搬出入実績総括表'!$F$32-'１　生乳搬出入実績総括表'!$V$37)/'１　生乳搬出入実績総括表'!$F$32,0)</f>
        <v>0</v>
      </c>
      <c r="H55" s="1025">
        <f>IF($M$3&gt;0,$M$3*E13/'１　生乳搬出入実績総括表'!$F$32,0)</f>
        <v>0</v>
      </c>
      <c r="I55" s="1025">
        <f t="shared" si="4"/>
        <v>0</v>
      </c>
      <c r="J55" s="1025">
        <f t="shared" si="5"/>
        <v>0</v>
      </c>
      <c r="K55" s="1027">
        <f t="shared" si="6"/>
        <v>0</v>
      </c>
      <c r="L55" s="1025">
        <f>IF('２　配乳実績総括表'!$K$20&gt;0,ROUND(('２　配乳実績総括表'!$N$20/'２　配乳実績総括表'!$N$62)*E13*('１　生乳搬出入実績総括表'!$F$32-'１　生乳搬出入実績総括表'!$V$37)/'１　生乳搬出入実績総括表'!$F$32,0),0)</f>
        <v>0</v>
      </c>
      <c r="M55" s="1027">
        <f t="shared" si="38"/>
        <v>0</v>
      </c>
      <c r="N55" s="1025">
        <f>IF('２　配乳実績総括表'!$K$40&gt;0,ROUND(('２　配乳実績総括表'!$N$40/'２　配乳実績総括表'!$N$62)*E13*('１　生乳搬出入実績総括表'!$F$32-'１　生乳搬出入実績総括表'!$V$37)/'１　生乳搬出入実績総括表'!$F$32,0),0)</f>
        <v>0</v>
      </c>
      <c r="O55" s="1026">
        <f t="shared" si="39"/>
        <v>0</v>
      </c>
      <c r="P55" s="1024">
        <f>IF('２　配乳実績総括表'!$K$42&gt;0,'２　配乳実績総括表'!$O$42*E13*('１　生乳搬出入実績総括表'!$F$32-'１　生乳搬出入実績総括表'!$V$37)/'１　生乳搬出入実績総括表'!$F$32,0)</f>
        <v>0</v>
      </c>
      <c r="Q55" s="1025">
        <f>IF($N$3&gt;0,$N$3*E13/'１　生乳搬出入実績総括表'!$F$32,0)</f>
        <v>0</v>
      </c>
      <c r="R55" s="1025">
        <f t="shared" si="7"/>
        <v>0</v>
      </c>
      <c r="S55" s="1025">
        <f t="shared" si="8"/>
        <v>0</v>
      </c>
      <c r="T55" s="1027">
        <f t="shared" si="9"/>
        <v>0</v>
      </c>
      <c r="U55" s="1028">
        <f>IF('２　配乳実績総括表'!$K$43&gt;0,'２　配乳実績総括表'!$O$43*E13*('１　生乳搬出入実績総括表'!$F$32-'１　生乳搬出入実績総括表'!$V$37)/'１　生乳搬出入実績総括表'!$F$32,0)</f>
        <v>0</v>
      </c>
      <c r="V55" s="1025">
        <f>IF($O$3&gt;0,$O$3*E13/'１　生乳搬出入実績総括表'!$F$32,0)</f>
        <v>0</v>
      </c>
      <c r="W55" s="1025">
        <f t="shared" si="10"/>
        <v>0</v>
      </c>
      <c r="X55" s="1025">
        <f t="shared" si="11"/>
        <v>0</v>
      </c>
      <c r="Y55" s="1027">
        <f t="shared" si="40"/>
        <v>0</v>
      </c>
      <c r="Z55" s="1028">
        <f>IF('２　配乳実績総括表'!$K$44&gt;0,'２　配乳実績総括表'!$O$44*E13*('１　生乳搬出入実績総括表'!$F$32-'１　生乳搬出入実績総括表'!$V$37)/'１　生乳搬出入実績総括表'!$F$32,0)</f>
        <v>0</v>
      </c>
      <c r="AA55" s="1025">
        <f>IF($P$3&gt;0,$P$3*E13/'１　生乳搬出入実績総括表'!$F$32,0)</f>
        <v>0</v>
      </c>
      <c r="AB55" s="1025">
        <f t="shared" si="12"/>
        <v>0</v>
      </c>
      <c r="AC55" s="1025">
        <f t="shared" si="13"/>
        <v>0</v>
      </c>
      <c r="AD55" s="1027">
        <f t="shared" si="41"/>
        <v>0</v>
      </c>
      <c r="AE55" s="1029">
        <f t="shared" si="14"/>
        <v>0</v>
      </c>
      <c r="AF55" s="1030">
        <f t="shared" si="15"/>
        <v>0</v>
      </c>
      <c r="AG55" s="1031">
        <f>IF('２　配乳実績総括表'!$K$47&gt;0,ROUND('２　配乳実績総括表'!$O$47*E13*('１　生乳搬出入実績総括表'!$F$32-'１　生乳搬出入実績総括表'!$V$37)/'１　生乳搬出入実績総括表'!$F$32,0),0)</f>
        <v>0</v>
      </c>
      <c r="AH55" s="1025">
        <f t="shared" si="16"/>
        <v>0</v>
      </c>
      <c r="AI55" s="1026">
        <f t="shared" si="42"/>
        <v>0</v>
      </c>
      <c r="AJ55" s="1031">
        <f>IF('２　配乳実績総括表'!$K$48&gt;0,ROUND('２　配乳実績総括表'!$O$48*E13*('１　生乳搬出入実績総括表'!$F$32-'１　生乳搬出入実績総括表'!$V$37)/'１　生乳搬出入実績総括表'!$F$32,0),0)</f>
        <v>0</v>
      </c>
      <c r="AK55" s="1025">
        <f t="shared" si="17"/>
        <v>0</v>
      </c>
      <c r="AL55" s="1026">
        <f t="shared" si="43"/>
        <v>0</v>
      </c>
      <c r="AM55" s="1031">
        <f>IF('２　配乳実績総括表'!$K$49&gt;0,ROUND('２　配乳実績総括表'!$O$49*E13*('１　生乳搬出入実績総括表'!$F$32-'１　生乳搬出入実績総括表'!$V$37)/'１　生乳搬出入実績総括表'!$F$32,0),0)</f>
        <v>0</v>
      </c>
      <c r="AN55" s="1025">
        <f t="shared" si="18"/>
        <v>0</v>
      </c>
      <c r="AO55" s="1026">
        <f t="shared" si="19"/>
        <v>0</v>
      </c>
      <c r="AP55" s="1030">
        <f t="shared" si="20"/>
        <v>0</v>
      </c>
      <c r="AQ55" s="1031">
        <f>IF('２　配乳実績総括表'!$K$55&gt;0,ROUND('２　配乳実績総括表'!$O$55*E13*('１　生乳搬出入実績総括表'!$F$32-'１　生乳搬出入実績総括表'!$V$37)/'１　生乳搬出入実績総括表'!$F$32,0),0)</f>
        <v>0</v>
      </c>
      <c r="AR55" s="1025">
        <f t="shared" si="21"/>
        <v>0</v>
      </c>
      <c r="AS55" s="1026">
        <f t="shared" si="22"/>
        <v>0</v>
      </c>
      <c r="AT55" s="1031">
        <f>IF('２　配乳実績総括表'!$K$56&gt;0,ROUND('２　配乳実績総括表'!$O$56*E13*('１　生乳搬出入実績総括表'!$F$32-'１　生乳搬出入実績総括表'!$V$37)/'１　生乳搬出入実績総括表'!$F$32,0),0)</f>
        <v>0</v>
      </c>
      <c r="AU55" s="1025">
        <f t="shared" si="23"/>
        <v>0</v>
      </c>
      <c r="AV55" s="1026">
        <f t="shared" si="24"/>
        <v>0</v>
      </c>
      <c r="AW55" s="1031">
        <f>IF('２　配乳実績総括表'!$K$57&gt;0,ROUND('２　配乳実績総括表'!$O$57*E13*('１　生乳搬出入実績総括表'!$F$32-'１　生乳搬出入実績総括表'!$V$37)/'１　生乳搬出入実績総括表'!$F$32,0),0)</f>
        <v>0</v>
      </c>
      <c r="AX55" s="1025">
        <f t="shared" si="25"/>
        <v>0</v>
      </c>
      <c r="AY55" s="1026">
        <f t="shared" si="26"/>
        <v>0</v>
      </c>
      <c r="AZ55" s="1031">
        <f>IF('２　配乳実績総括表'!$K$51&gt;0,ROUND('２　配乳実績総括表'!$O$51*E13*('１　生乳搬出入実績総括表'!$F$32-'１　生乳搬出入実績総括表'!$V$37)/'１　生乳搬出入実績総括表'!$F$32,0),0)</f>
        <v>0</v>
      </c>
      <c r="BA55" s="1025">
        <f t="shared" si="27"/>
        <v>0</v>
      </c>
      <c r="BB55" s="1026">
        <f t="shared" si="28"/>
        <v>0</v>
      </c>
      <c r="BC55" s="1031">
        <f>IF('２　配乳実績総括表'!$K$53&gt;0,ROUND('２　配乳実績総括表'!$O$53*E13*('１　生乳搬出入実績総括表'!$F$32-'１　生乳搬出入実績総括表'!$V$37)/'１　生乳搬出入実績総括表'!$F$32,0),0)</f>
        <v>0</v>
      </c>
      <c r="BD55" s="1025">
        <f t="shared" si="29"/>
        <v>0</v>
      </c>
      <c r="BE55" s="1026">
        <f t="shared" si="30"/>
        <v>0</v>
      </c>
      <c r="BF55" s="1030">
        <f t="shared" si="44"/>
        <v>0</v>
      </c>
      <c r="BG55" s="1031">
        <f>IF(SUM('２　配乳実績総括表'!$K$52,'２　配乳実績総括表'!$K$54,'２　配乳実績総括表'!$K$58,'２　配乳実績総括表'!$N$60,'２　配乳実績総括表'!$N$61)&gt;0,ROUND('２　配乳実績総括表'!$O$60*E13*('１　生乳搬出入実績総括表'!$F$32-'１　生乳搬出入実績総括表'!$V$37)/'１　生乳搬出入実績総括表'!$F$32,0),0)</f>
        <v>0</v>
      </c>
      <c r="BH55" s="1025">
        <f>IF('１　生乳搬出入実績総括表'!$V$37&gt;0,ROUND($Q$3*1,0)*E13/'１　生乳搬出入実績総括表'!$F$32,0)</f>
        <v>0</v>
      </c>
      <c r="BI55" s="1025">
        <f t="shared" si="31"/>
        <v>0</v>
      </c>
      <c r="BJ55" s="1026">
        <f t="shared" si="32"/>
        <v>0</v>
      </c>
      <c r="BK55" s="1030">
        <f t="shared" si="33"/>
        <v>0</v>
      </c>
      <c r="BL55" s="1032">
        <f t="shared" si="34"/>
        <v>0</v>
      </c>
      <c r="BM55" s="1022">
        <f t="shared" si="35"/>
        <v>0</v>
      </c>
      <c r="BN55" s="495" t="str">
        <f t="shared" si="36"/>
        <v xml:space="preserve"> </v>
      </c>
    </row>
    <row r="56" spans="1:66" x14ac:dyDescent="0.2">
      <c r="A56" s="1023">
        <f t="shared" si="1"/>
        <v>0</v>
      </c>
      <c r="B56" s="1024">
        <f>IF('２　配乳実績総括表'!$K$15&gt;0,'２　配乳実績総括表'!$O$15*E14*('１　生乳搬出入実績総括表'!$F$32-'１　生乳搬出入実績総括表'!$V$37)/'１　生乳搬出入実績総括表'!$F$32,0)</f>
        <v>0</v>
      </c>
      <c r="C56" s="1025">
        <f>IF($L$3&gt;0,$L$3*E14/'１　生乳搬出入実績総括表'!$F$32,0)</f>
        <v>0</v>
      </c>
      <c r="D56" s="1025">
        <f t="shared" si="2"/>
        <v>0</v>
      </c>
      <c r="E56" s="1025">
        <f t="shared" si="37"/>
        <v>0</v>
      </c>
      <c r="F56" s="1026">
        <f t="shared" si="3"/>
        <v>0</v>
      </c>
      <c r="G56" s="1024">
        <f>IF('２　配乳実績総括表'!$K$41&gt;0,'２　配乳実績総括表'!$O$41*E14*('１　生乳搬出入実績総括表'!$F$32-'１　生乳搬出入実績総括表'!$V$37)/'１　生乳搬出入実績総括表'!$F$32,0)</f>
        <v>0</v>
      </c>
      <c r="H56" s="1025">
        <f>IF($M$3&gt;0,$M$3*E14/'１　生乳搬出入実績総括表'!$F$32,0)</f>
        <v>0</v>
      </c>
      <c r="I56" s="1025">
        <f t="shared" si="4"/>
        <v>0</v>
      </c>
      <c r="J56" s="1025">
        <f t="shared" si="5"/>
        <v>0</v>
      </c>
      <c r="K56" s="1027">
        <f t="shared" si="6"/>
        <v>0</v>
      </c>
      <c r="L56" s="1025">
        <f>IF('２　配乳実績総括表'!$K$20&gt;0,ROUND(('２　配乳実績総括表'!$N$20/'２　配乳実績総括表'!$N$62)*E14*('１　生乳搬出入実績総括表'!$F$32-'１　生乳搬出入実績総括表'!$V$37)/'１　生乳搬出入実績総括表'!$F$32,0),0)</f>
        <v>0</v>
      </c>
      <c r="M56" s="1027">
        <f t="shared" si="38"/>
        <v>0</v>
      </c>
      <c r="N56" s="1025">
        <f>IF('２　配乳実績総括表'!$K$40&gt;0,ROUND(('２　配乳実績総括表'!$N$40/'２　配乳実績総括表'!$N$62)*E14*('１　生乳搬出入実績総括表'!$F$32-'１　生乳搬出入実績総括表'!$V$37)/'１　生乳搬出入実績総括表'!$F$32,0),0)</f>
        <v>0</v>
      </c>
      <c r="O56" s="1026">
        <f t="shared" si="39"/>
        <v>0</v>
      </c>
      <c r="P56" s="1024">
        <f>IF('２　配乳実績総括表'!$K$42&gt;0,'２　配乳実績総括表'!$O$42*E14*('１　生乳搬出入実績総括表'!$F$32-'１　生乳搬出入実績総括表'!$V$37)/'１　生乳搬出入実績総括表'!$F$32,0)</f>
        <v>0</v>
      </c>
      <c r="Q56" s="1025">
        <f>IF($N$3&gt;0,$N$3*E14/'１　生乳搬出入実績総括表'!$F$32,0)</f>
        <v>0</v>
      </c>
      <c r="R56" s="1025">
        <f t="shared" si="7"/>
        <v>0</v>
      </c>
      <c r="S56" s="1025">
        <f t="shared" si="8"/>
        <v>0</v>
      </c>
      <c r="T56" s="1027">
        <f t="shared" si="9"/>
        <v>0</v>
      </c>
      <c r="U56" s="1028">
        <f>IF('２　配乳実績総括表'!$K$43&gt;0,'２　配乳実績総括表'!$O$43*E14*('１　生乳搬出入実績総括表'!$F$32-'１　生乳搬出入実績総括表'!$V$37)/'１　生乳搬出入実績総括表'!$F$32,0)</f>
        <v>0</v>
      </c>
      <c r="V56" s="1025">
        <f>IF($O$3&gt;0,$O$3*E14/'１　生乳搬出入実績総括表'!$F$32,0)</f>
        <v>0</v>
      </c>
      <c r="W56" s="1025">
        <f t="shared" si="10"/>
        <v>0</v>
      </c>
      <c r="X56" s="1025">
        <f t="shared" si="11"/>
        <v>0</v>
      </c>
      <c r="Y56" s="1027">
        <f t="shared" si="40"/>
        <v>0</v>
      </c>
      <c r="Z56" s="1028">
        <f>IF('２　配乳実績総括表'!$K$44&gt;0,'２　配乳実績総括表'!$O$44*E14*('１　生乳搬出入実績総括表'!$F$32-'１　生乳搬出入実績総括表'!$V$37)/'１　生乳搬出入実績総括表'!$F$32,0)</f>
        <v>0</v>
      </c>
      <c r="AA56" s="1025">
        <f>IF($P$3&gt;0,$P$3*E14/'１　生乳搬出入実績総括表'!$F$32,0)</f>
        <v>0</v>
      </c>
      <c r="AB56" s="1025">
        <f t="shared" si="12"/>
        <v>0</v>
      </c>
      <c r="AC56" s="1025">
        <f t="shared" si="13"/>
        <v>0</v>
      </c>
      <c r="AD56" s="1027">
        <f t="shared" si="41"/>
        <v>0</v>
      </c>
      <c r="AE56" s="1029">
        <f t="shared" si="14"/>
        <v>0</v>
      </c>
      <c r="AF56" s="1030">
        <f t="shared" si="15"/>
        <v>0</v>
      </c>
      <c r="AG56" s="1031">
        <f>IF('２　配乳実績総括表'!$K$47&gt;0,ROUND('２　配乳実績総括表'!$O$47*E14*('１　生乳搬出入実績総括表'!$F$32-'１　生乳搬出入実績総括表'!$V$37)/'１　生乳搬出入実績総括表'!$F$32,0),0)</f>
        <v>0</v>
      </c>
      <c r="AH56" s="1025">
        <f t="shared" si="16"/>
        <v>0</v>
      </c>
      <c r="AI56" s="1026">
        <f t="shared" si="42"/>
        <v>0</v>
      </c>
      <c r="AJ56" s="1031">
        <f>IF('２　配乳実績総括表'!$K$48&gt;0,ROUND('２　配乳実績総括表'!$O$48*E14*('１　生乳搬出入実績総括表'!$F$32-'１　生乳搬出入実績総括表'!$V$37)/'１　生乳搬出入実績総括表'!$F$32,0),0)</f>
        <v>0</v>
      </c>
      <c r="AK56" s="1025">
        <f t="shared" si="17"/>
        <v>0</v>
      </c>
      <c r="AL56" s="1026">
        <f t="shared" si="43"/>
        <v>0</v>
      </c>
      <c r="AM56" s="1031">
        <f>IF('２　配乳実績総括表'!$K$49&gt;0,ROUND('２　配乳実績総括表'!$O$49*E14*('１　生乳搬出入実績総括表'!$F$32-'１　生乳搬出入実績総括表'!$V$37)/'１　生乳搬出入実績総括表'!$F$32,0),0)</f>
        <v>0</v>
      </c>
      <c r="AN56" s="1025">
        <f t="shared" si="18"/>
        <v>0</v>
      </c>
      <c r="AO56" s="1026">
        <f t="shared" si="19"/>
        <v>0</v>
      </c>
      <c r="AP56" s="1030">
        <f t="shared" si="20"/>
        <v>0</v>
      </c>
      <c r="AQ56" s="1031">
        <f>IF('２　配乳実績総括表'!$K$55&gt;0,ROUND('２　配乳実績総括表'!$O$55*E14*('１　生乳搬出入実績総括表'!$F$32-'１　生乳搬出入実績総括表'!$V$37)/'１　生乳搬出入実績総括表'!$F$32,0),0)</f>
        <v>0</v>
      </c>
      <c r="AR56" s="1025">
        <f t="shared" si="21"/>
        <v>0</v>
      </c>
      <c r="AS56" s="1026">
        <f t="shared" si="22"/>
        <v>0</v>
      </c>
      <c r="AT56" s="1031">
        <f>IF('２　配乳実績総括表'!$K$56&gt;0,ROUND('２　配乳実績総括表'!$O$56*E14*('１　生乳搬出入実績総括表'!$F$32-'１　生乳搬出入実績総括表'!$V$37)/'１　生乳搬出入実績総括表'!$F$32,0),0)</f>
        <v>0</v>
      </c>
      <c r="AU56" s="1025">
        <f t="shared" si="23"/>
        <v>0</v>
      </c>
      <c r="AV56" s="1026">
        <f t="shared" si="24"/>
        <v>0</v>
      </c>
      <c r="AW56" s="1031">
        <f>IF('２　配乳実績総括表'!$K$57&gt;0,ROUND('２　配乳実績総括表'!$O$57*E14*('１　生乳搬出入実績総括表'!$F$32-'１　生乳搬出入実績総括表'!$V$37)/'１　生乳搬出入実績総括表'!$F$32,0),0)</f>
        <v>0</v>
      </c>
      <c r="AX56" s="1025">
        <f t="shared" si="25"/>
        <v>0</v>
      </c>
      <c r="AY56" s="1026">
        <f t="shared" si="26"/>
        <v>0</v>
      </c>
      <c r="AZ56" s="1031">
        <f>IF('２　配乳実績総括表'!$K$51&gt;0,ROUND('２　配乳実績総括表'!$O$51*E14*('１　生乳搬出入実績総括表'!$F$32-'１　生乳搬出入実績総括表'!$V$37)/'１　生乳搬出入実績総括表'!$F$32,0),0)</f>
        <v>0</v>
      </c>
      <c r="BA56" s="1025">
        <f t="shared" si="27"/>
        <v>0</v>
      </c>
      <c r="BB56" s="1026">
        <f t="shared" si="28"/>
        <v>0</v>
      </c>
      <c r="BC56" s="1031">
        <f>IF('２　配乳実績総括表'!$K$53&gt;0,ROUND('２　配乳実績総括表'!$O$53*E14*('１　生乳搬出入実績総括表'!$F$32-'１　生乳搬出入実績総括表'!$V$37)/'１　生乳搬出入実績総括表'!$F$32,0),0)</f>
        <v>0</v>
      </c>
      <c r="BD56" s="1025">
        <f t="shared" si="29"/>
        <v>0</v>
      </c>
      <c r="BE56" s="1026">
        <f t="shared" si="30"/>
        <v>0</v>
      </c>
      <c r="BF56" s="1030">
        <f t="shared" si="44"/>
        <v>0</v>
      </c>
      <c r="BG56" s="1031">
        <f>IF(SUM('２　配乳実績総括表'!$K$52,'２　配乳実績総括表'!$K$54,'２　配乳実績総括表'!$K$58,'２　配乳実績総括表'!$N$60,'２　配乳実績総括表'!$N$61)&gt;0,ROUND('２　配乳実績総括表'!$O$60*E14*('１　生乳搬出入実績総括表'!$F$32-'１　生乳搬出入実績総括表'!$V$37)/'１　生乳搬出入実績総括表'!$F$32,0),0)</f>
        <v>0</v>
      </c>
      <c r="BH56" s="1025">
        <f>IF('１　生乳搬出入実績総括表'!$V$37&gt;0,ROUND($Q$3*1,0)*E14/'１　生乳搬出入実績総括表'!$F$32,0)</f>
        <v>0</v>
      </c>
      <c r="BI56" s="1025">
        <f t="shared" si="31"/>
        <v>0</v>
      </c>
      <c r="BJ56" s="1026">
        <f t="shared" si="32"/>
        <v>0</v>
      </c>
      <c r="BK56" s="1030">
        <f t="shared" si="33"/>
        <v>0</v>
      </c>
      <c r="BL56" s="1032">
        <f t="shared" si="34"/>
        <v>0</v>
      </c>
      <c r="BM56" s="1022">
        <f t="shared" si="35"/>
        <v>0</v>
      </c>
      <c r="BN56" s="495" t="str">
        <f t="shared" si="36"/>
        <v xml:space="preserve"> </v>
      </c>
    </row>
    <row r="57" spans="1:66" x14ac:dyDescent="0.2">
      <c r="A57" s="1023">
        <f t="shared" si="1"/>
        <v>0</v>
      </c>
      <c r="B57" s="1024">
        <f>IF('２　配乳実績総括表'!$K$15&gt;0,'２　配乳実績総括表'!$O$15*E15*('１　生乳搬出入実績総括表'!$F$32-'１　生乳搬出入実績総括表'!$V$37)/'１　生乳搬出入実績総括表'!$F$32,0)</f>
        <v>0</v>
      </c>
      <c r="C57" s="1025">
        <f>IF($L$3&gt;0,$L$3*E15/'１　生乳搬出入実績総括表'!$F$32,0)</f>
        <v>0</v>
      </c>
      <c r="D57" s="1025">
        <f t="shared" si="2"/>
        <v>0</v>
      </c>
      <c r="E57" s="1025">
        <f t="shared" si="37"/>
        <v>0</v>
      </c>
      <c r="F57" s="1026">
        <f t="shared" si="3"/>
        <v>0</v>
      </c>
      <c r="G57" s="1024">
        <f>IF('２　配乳実績総括表'!$K$41&gt;0,'２　配乳実績総括表'!$O$41*E15*('１　生乳搬出入実績総括表'!$F$32-'１　生乳搬出入実績総括表'!$V$37)/'１　生乳搬出入実績総括表'!$F$32,0)</f>
        <v>0</v>
      </c>
      <c r="H57" s="1025">
        <f>IF($M$3&gt;0,$M$3*E15/'１　生乳搬出入実績総括表'!$F$32,0)</f>
        <v>0</v>
      </c>
      <c r="I57" s="1025">
        <f t="shared" si="4"/>
        <v>0</v>
      </c>
      <c r="J57" s="1025">
        <f t="shared" si="5"/>
        <v>0</v>
      </c>
      <c r="K57" s="1027">
        <f t="shared" si="6"/>
        <v>0</v>
      </c>
      <c r="L57" s="1025">
        <f>IF('２　配乳実績総括表'!$K$20&gt;0,ROUND(('２　配乳実績総括表'!$N$20/'２　配乳実績総括表'!$N$62)*E15*('１　生乳搬出入実績総括表'!$F$32-'１　生乳搬出入実績総括表'!$V$37)/'１　生乳搬出入実績総括表'!$F$32,0),0)</f>
        <v>0</v>
      </c>
      <c r="M57" s="1027">
        <f t="shared" si="38"/>
        <v>0</v>
      </c>
      <c r="N57" s="1025">
        <f>IF('２　配乳実績総括表'!$K$40&gt;0,ROUND(('２　配乳実績総括表'!$N$40/'２　配乳実績総括表'!$N$62)*E15*('１　生乳搬出入実績総括表'!$F$32-'１　生乳搬出入実績総括表'!$V$37)/'１　生乳搬出入実績総括表'!$F$32,0),0)</f>
        <v>0</v>
      </c>
      <c r="O57" s="1026">
        <f t="shared" si="39"/>
        <v>0</v>
      </c>
      <c r="P57" s="1024">
        <f>IF('２　配乳実績総括表'!$K$42&gt;0,'２　配乳実績総括表'!$O$42*E15*('１　生乳搬出入実績総括表'!$F$32-'１　生乳搬出入実績総括表'!$V$37)/'１　生乳搬出入実績総括表'!$F$32,0)</f>
        <v>0</v>
      </c>
      <c r="Q57" s="1025">
        <f>IF($N$3&gt;0,$N$3*E15/'１　生乳搬出入実績総括表'!$F$32,0)</f>
        <v>0</v>
      </c>
      <c r="R57" s="1025">
        <f t="shared" si="7"/>
        <v>0</v>
      </c>
      <c r="S57" s="1025">
        <f t="shared" si="8"/>
        <v>0</v>
      </c>
      <c r="T57" s="1027">
        <f t="shared" si="9"/>
        <v>0</v>
      </c>
      <c r="U57" s="1028">
        <f>IF('２　配乳実績総括表'!$K$43&gt;0,'２　配乳実績総括表'!$O$43*E15*('１　生乳搬出入実績総括表'!$F$32-'１　生乳搬出入実績総括表'!$V$37)/'１　生乳搬出入実績総括表'!$F$32,0)</f>
        <v>0</v>
      </c>
      <c r="V57" s="1025">
        <f>IF($O$3&gt;0,$O$3*E15/'１　生乳搬出入実績総括表'!$F$32,0)</f>
        <v>0</v>
      </c>
      <c r="W57" s="1025">
        <f t="shared" si="10"/>
        <v>0</v>
      </c>
      <c r="X57" s="1025">
        <f t="shared" si="11"/>
        <v>0</v>
      </c>
      <c r="Y57" s="1027">
        <f t="shared" si="40"/>
        <v>0</v>
      </c>
      <c r="Z57" s="1028">
        <f>IF('２　配乳実績総括表'!$K$44&gt;0,'２　配乳実績総括表'!$O$44*E15*('１　生乳搬出入実績総括表'!$F$32-'１　生乳搬出入実績総括表'!$V$37)/'１　生乳搬出入実績総括表'!$F$32,0)</f>
        <v>0</v>
      </c>
      <c r="AA57" s="1025">
        <f>IF($P$3&gt;0,$P$3*E15/'１　生乳搬出入実績総括表'!$F$32,0)</f>
        <v>0</v>
      </c>
      <c r="AB57" s="1025">
        <f t="shared" si="12"/>
        <v>0</v>
      </c>
      <c r="AC57" s="1025">
        <f t="shared" si="13"/>
        <v>0</v>
      </c>
      <c r="AD57" s="1027">
        <f t="shared" si="41"/>
        <v>0</v>
      </c>
      <c r="AE57" s="1029">
        <f t="shared" si="14"/>
        <v>0</v>
      </c>
      <c r="AF57" s="1030">
        <f t="shared" si="15"/>
        <v>0</v>
      </c>
      <c r="AG57" s="1031">
        <f>IF('２　配乳実績総括表'!$K$47&gt;0,ROUND('２　配乳実績総括表'!$O$47*E15*('１　生乳搬出入実績総括表'!$F$32-'１　生乳搬出入実績総括表'!$V$37)/'１　生乳搬出入実績総括表'!$F$32,0),0)</f>
        <v>0</v>
      </c>
      <c r="AH57" s="1025">
        <f t="shared" si="16"/>
        <v>0</v>
      </c>
      <c r="AI57" s="1026">
        <f t="shared" si="42"/>
        <v>0</v>
      </c>
      <c r="AJ57" s="1031">
        <f>IF('２　配乳実績総括表'!$K$48&gt;0,ROUND('２　配乳実績総括表'!$O$48*E15*('１　生乳搬出入実績総括表'!$F$32-'１　生乳搬出入実績総括表'!$V$37)/'１　生乳搬出入実績総括表'!$F$32,0),0)</f>
        <v>0</v>
      </c>
      <c r="AK57" s="1025">
        <f t="shared" si="17"/>
        <v>0</v>
      </c>
      <c r="AL57" s="1026">
        <f t="shared" si="43"/>
        <v>0</v>
      </c>
      <c r="AM57" s="1031">
        <f>IF('２　配乳実績総括表'!$K$49&gt;0,ROUND('２　配乳実績総括表'!$O$49*E15*('１　生乳搬出入実績総括表'!$F$32-'１　生乳搬出入実績総括表'!$V$37)/'１　生乳搬出入実績総括表'!$F$32,0),0)</f>
        <v>0</v>
      </c>
      <c r="AN57" s="1025">
        <f t="shared" si="18"/>
        <v>0</v>
      </c>
      <c r="AO57" s="1026">
        <f t="shared" si="19"/>
        <v>0</v>
      </c>
      <c r="AP57" s="1030">
        <f t="shared" si="20"/>
        <v>0</v>
      </c>
      <c r="AQ57" s="1031">
        <f>IF('２　配乳実績総括表'!$K$55&gt;0,ROUND('２　配乳実績総括表'!$O$55*E15*('１　生乳搬出入実績総括表'!$F$32-'１　生乳搬出入実績総括表'!$V$37)/'１　生乳搬出入実績総括表'!$F$32,0),0)</f>
        <v>0</v>
      </c>
      <c r="AR57" s="1025">
        <f t="shared" si="21"/>
        <v>0</v>
      </c>
      <c r="AS57" s="1026">
        <f t="shared" si="22"/>
        <v>0</v>
      </c>
      <c r="AT57" s="1031">
        <f>IF('２　配乳実績総括表'!$K$56&gt;0,ROUND('２　配乳実績総括表'!$O$56*E15*('１　生乳搬出入実績総括表'!$F$32-'１　生乳搬出入実績総括表'!$V$37)/'１　生乳搬出入実績総括表'!$F$32,0),0)</f>
        <v>0</v>
      </c>
      <c r="AU57" s="1025">
        <f t="shared" si="23"/>
        <v>0</v>
      </c>
      <c r="AV57" s="1026">
        <f t="shared" si="24"/>
        <v>0</v>
      </c>
      <c r="AW57" s="1031">
        <f>IF('２　配乳実績総括表'!$K$57&gt;0,ROUND('２　配乳実績総括表'!$O$57*E15*('１　生乳搬出入実績総括表'!$F$32-'１　生乳搬出入実績総括表'!$V$37)/'１　生乳搬出入実績総括表'!$F$32,0),0)</f>
        <v>0</v>
      </c>
      <c r="AX57" s="1025">
        <f t="shared" si="25"/>
        <v>0</v>
      </c>
      <c r="AY57" s="1026">
        <f t="shared" si="26"/>
        <v>0</v>
      </c>
      <c r="AZ57" s="1031">
        <f>IF('２　配乳実績総括表'!$K$51&gt;0,ROUND('２　配乳実績総括表'!$O$51*E15*('１　生乳搬出入実績総括表'!$F$32-'１　生乳搬出入実績総括表'!$V$37)/'１　生乳搬出入実績総括表'!$F$32,0),0)</f>
        <v>0</v>
      </c>
      <c r="BA57" s="1025">
        <f t="shared" si="27"/>
        <v>0</v>
      </c>
      <c r="BB57" s="1026">
        <f t="shared" si="28"/>
        <v>0</v>
      </c>
      <c r="BC57" s="1031">
        <f>IF('２　配乳実績総括表'!$K$53&gt;0,ROUND('２　配乳実績総括表'!$O$53*E15*('１　生乳搬出入実績総括表'!$F$32-'１　生乳搬出入実績総括表'!$V$37)/'１　生乳搬出入実績総括表'!$F$32,0),0)</f>
        <v>0</v>
      </c>
      <c r="BD57" s="1025">
        <f t="shared" si="29"/>
        <v>0</v>
      </c>
      <c r="BE57" s="1026">
        <f t="shared" si="30"/>
        <v>0</v>
      </c>
      <c r="BF57" s="1030">
        <f t="shared" si="44"/>
        <v>0</v>
      </c>
      <c r="BG57" s="1031">
        <f>IF(SUM('２　配乳実績総括表'!$K$52,'２　配乳実績総括表'!$K$54,'２　配乳実績総括表'!$K$58,'２　配乳実績総括表'!$N$60,'２　配乳実績総括表'!$N$61)&gt;0,ROUND('２　配乳実績総括表'!$O$60*E15*('１　生乳搬出入実績総括表'!$F$32-'１　生乳搬出入実績総括表'!$V$37)/'１　生乳搬出入実績総括表'!$F$32,0),0)</f>
        <v>0</v>
      </c>
      <c r="BH57" s="1025">
        <f>IF('１　生乳搬出入実績総括表'!$V$37&gt;0,ROUND($Q$3*1,0)*E15/'１　生乳搬出入実績総括表'!$F$32,0)</f>
        <v>0</v>
      </c>
      <c r="BI57" s="1025">
        <f t="shared" si="31"/>
        <v>0</v>
      </c>
      <c r="BJ57" s="1026">
        <f t="shared" si="32"/>
        <v>0</v>
      </c>
      <c r="BK57" s="1030">
        <f t="shared" si="33"/>
        <v>0</v>
      </c>
      <c r="BL57" s="1032">
        <f t="shared" si="34"/>
        <v>0</v>
      </c>
      <c r="BM57" s="1022">
        <f t="shared" si="35"/>
        <v>0</v>
      </c>
      <c r="BN57" s="495" t="str">
        <f t="shared" si="36"/>
        <v xml:space="preserve"> </v>
      </c>
    </row>
    <row r="58" spans="1:66" x14ac:dyDescent="0.2">
      <c r="A58" s="1023">
        <f t="shared" si="1"/>
        <v>0</v>
      </c>
      <c r="B58" s="1024">
        <f>IF('２　配乳実績総括表'!$K$15&gt;0,'２　配乳実績総括表'!$O$15*E16*('１　生乳搬出入実績総括表'!$F$32-'１　生乳搬出入実績総括表'!$V$37)/'１　生乳搬出入実績総括表'!$F$32,0)</f>
        <v>0</v>
      </c>
      <c r="C58" s="1025">
        <f>IF($L$3&gt;0,$L$3*E16/'１　生乳搬出入実績総括表'!$F$32,0)</f>
        <v>0</v>
      </c>
      <c r="D58" s="1025">
        <f t="shared" si="2"/>
        <v>0</v>
      </c>
      <c r="E58" s="1025">
        <f t="shared" si="37"/>
        <v>0</v>
      </c>
      <c r="F58" s="1026">
        <f t="shared" si="3"/>
        <v>0</v>
      </c>
      <c r="G58" s="1024">
        <f>IF('２　配乳実績総括表'!$K$41&gt;0,'２　配乳実績総括表'!$O$41*E16*('１　生乳搬出入実績総括表'!$F$32-'１　生乳搬出入実績総括表'!$V$37)/'１　生乳搬出入実績総括表'!$F$32,0)</f>
        <v>0</v>
      </c>
      <c r="H58" s="1025">
        <f>IF($M$3&gt;0,$M$3*E16/'１　生乳搬出入実績総括表'!$F$32,0)</f>
        <v>0</v>
      </c>
      <c r="I58" s="1025">
        <f t="shared" si="4"/>
        <v>0</v>
      </c>
      <c r="J58" s="1025">
        <f t="shared" si="5"/>
        <v>0</v>
      </c>
      <c r="K58" s="1027">
        <f t="shared" si="6"/>
        <v>0</v>
      </c>
      <c r="L58" s="1025">
        <f>IF('２　配乳実績総括表'!$K$20&gt;0,ROUND(('２　配乳実績総括表'!$N$20/'２　配乳実績総括表'!$N$62)*E16*('１　生乳搬出入実績総括表'!$F$32-'１　生乳搬出入実績総括表'!$V$37)/'１　生乳搬出入実績総括表'!$F$32,0),0)</f>
        <v>0</v>
      </c>
      <c r="M58" s="1027">
        <f t="shared" si="38"/>
        <v>0</v>
      </c>
      <c r="N58" s="1025">
        <f>IF('２　配乳実績総括表'!$K$40&gt;0,ROUND(('２　配乳実績総括表'!$N$40/'２　配乳実績総括表'!$N$62)*E16*('１　生乳搬出入実績総括表'!$F$32-'１　生乳搬出入実績総括表'!$V$37)/'１　生乳搬出入実績総括表'!$F$32,0),0)</f>
        <v>0</v>
      </c>
      <c r="O58" s="1026">
        <f t="shared" si="39"/>
        <v>0</v>
      </c>
      <c r="P58" s="1024">
        <f>IF('２　配乳実績総括表'!$K$42&gt;0,'２　配乳実績総括表'!$O$42*E16*('１　生乳搬出入実績総括表'!$F$32-'１　生乳搬出入実績総括表'!$V$37)/'１　生乳搬出入実績総括表'!$F$32,0)</f>
        <v>0</v>
      </c>
      <c r="Q58" s="1025">
        <f>IF($N$3&gt;0,$N$3*E16/'１　生乳搬出入実績総括表'!$F$32,0)</f>
        <v>0</v>
      </c>
      <c r="R58" s="1025">
        <f t="shared" si="7"/>
        <v>0</v>
      </c>
      <c r="S58" s="1025">
        <f t="shared" si="8"/>
        <v>0</v>
      </c>
      <c r="T58" s="1027">
        <f t="shared" si="9"/>
        <v>0</v>
      </c>
      <c r="U58" s="1028">
        <f>IF('２　配乳実績総括表'!$K$43&gt;0,'２　配乳実績総括表'!$O$43*E16*('１　生乳搬出入実績総括表'!$F$32-'１　生乳搬出入実績総括表'!$V$37)/'１　生乳搬出入実績総括表'!$F$32,0)</f>
        <v>0</v>
      </c>
      <c r="V58" s="1025">
        <f>IF($O$3&gt;0,$O$3*E16/'１　生乳搬出入実績総括表'!$F$32,0)</f>
        <v>0</v>
      </c>
      <c r="W58" s="1025">
        <f t="shared" si="10"/>
        <v>0</v>
      </c>
      <c r="X58" s="1025">
        <f t="shared" si="11"/>
        <v>0</v>
      </c>
      <c r="Y58" s="1027">
        <f t="shared" si="40"/>
        <v>0</v>
      </c>
      <c r="Z58" s="1028">
        <f>IF('２　配乳実績総括表'!$K$44&gt;0,'２　配乳実績総括表'!$O$44*E16*('１　生乳搬出入実績総括表'!$F$32-'１　生乳搬出入実績総括表'!$V$37)/'１　生乳搬出入実績総括表'!$F$32,0)</f>
        <v>0</v>
      </c>
      <c r="AA58" s="1025">
        <f>IF($P$3&gt;0,$P$3*E16/'１　生乳搬出入実績総括表'!$F$32,0)</f>
        <v>0</v>
      </c>
      <c r="AB58" s="1025">
        <f t="shared" si="12"/>
        <v>0</v>
      </c>
      <c r="AC58" s="1025">
        <f t="shared" si="13"/>
        <v>0</v>
      </c>
      <c r="AD58" s="1027">
        <f t="shared" si="41"/>
        <v>0</v>
      </c>
      <c r="AE58" s="1029">
        <f t="shared" si="14"/>
        <v>0</v>
      </c>
      <c r="AF58" s="1030">
        <f t="shared" si="15"/>
        <v>0</v>
      </c>
      <c r="AG58" s="1031">
        <f>IF('２　配乳実績総括表'!$K$47&gt;0,ROUND('２　配乳実績総括表'!$O$47*E16*('１　生乳搬出入実績総括表'!$F$32-'１　生乳搬出入実績総括表'!$V$37)/'１　生乳搬出入実績総括表'!$F$32,0),0)</f>
        <v>0</v>
      </c>
      <c r="AH58" s="1025">
        <f t="shared" si="16"/>
        <v>0</v>
      </c>
      <c r="AI58" s="1026">
        <f t="shared" si="42"/>
        <v>0</v>
      </c>
      <c r="AJ58" s="1031">
        <f>IF('２　配乳実績総括表'!$K$48&gt;0,ROUND('２　配乳実績総括表'!$O$48*E16*('１　生乳搬出入実績総括表'!$F$32-'１　生乳搬出入実績総括表'!$V$37)/'１　生乳搬出入実績総括表'!$F$32,0),0)</f>
        <v>0</v>
      </c>
      <c r="AK58" s="1025">
        <f t="shared" si="17"/>
        <v>0</v>
      </c>
      <c r="AL58" s="1026">
        <f t="shared" si="43"/>
        <v>0</v>
      </c>
      <c r="AM58" s="1031">
        <f>IF('２　配乳実績総括表'!$K$49&gt;0,ROUND('２　配乳実績総括表'!$O$49*E16*('１　生乳搬出入実績総括表'!$F$32-'１　生乳搬出入実績総括表'!$V$37)/'１　生乳搬出入実績総括表'!$F$32,0),0)</f>
        <v>0</v>
      </c>
      <c r="AN58" s="1025">
        <f t="shared" si="18"/>
        <v>0</v>
      </c>
      <c r="AO58" s="1026">
        <f t="shared" si="19"/>
        <v>0</v>
      </c>
      <c r="AP58" s="1030">
        <f t="shared" si="20"/>
        <v>0</v>
      </c>
      <c r="AQ58" s="1031">
        <f>IF('２　配乳実績総括表'!$K$55&gt;0,ROUND('２　配乳実績総括表'!$O$55*E16*('１　生乳搬出入実績総括表'!$F$32-'１　生乳搬出入実績総括表'!$V$37)/'１　生乳搬出入実績総括表'!$F$32,0),0)</f>
        <v>0</v>
      </c>
      <c r="AR58" s="1025">
        <f t="shared" si="21"/>
        <v>0</v>
      </c>
      <c r="AS58" s="1026">
        <f t="shared" si="22"/>
        <v>0</v>
      </c>
      <c r="AT58" s="1031">
        <f>IF('２　配乳実績総括表'!$K$56&gt;0,ROUND('２　配乳実績総括表'!$O$56*E16*('１　生乳搬出入実績総括表'!$F$32-'１　生乳搬出入実績総括表'!$V$37)/'１　生乳搬出入実績総括表'!$F$32,0),0)</f>
        <v>0</v>
      </c>
      <c r="AU58" s="1025">
        <f t="shared" si="23"/>
        <v>0</v>
      </c>
      <c r="AV58" s="1026">
        <f t="shared" si="24"/>
        <v>0</v>
      </c>
      <c r="AW58" s="1031">
        <f>IF('２　配乳実績総括表'!$K$57&gt;0,ROUND('２　配乳実績総括表'!$O$57*E16*('１　生乳搬出入実績総括表'!$F$32-'１　生乳搬出入実績総括表'!$V$37)/'１　生乳搬出入実績総括表'!$F$32,0),0)</f>
        <v>0</v>
      </c>
      <c r="AX58" s="1025">
        <f t="shared" si="25"/>
        <v>0</v>
      </c>
      <c r="AY58" s="1026">
        <f t="shared" si="26"/>
        <v>0</v>
      </c>
      <c r="AZ58" s="1031">
        <f>IF('２　配乳実績総括表'!$K$51&gt;0,ROUND('２　配乳実績総括表'!$O$51*E16*('１　生乳搬出入実績総括表'!$F$32-'１　生乳搬出入実績総括表'!$V$37)/'１　生乳搬出入実績総括表'!$F$32,0),0)</f>
        <v>0</v>
      </c>
      <c r="BA58" s="1025">
        <f t="shared" si="27"/>
        <v>0</v>
      </c>
      <c r="BB58" s="1026">
        <f t="shared" si="28"/>
        <v>0</v>
      </c>
      <c r="BC58" s="1031">
        <f>IF('２　配乳実績総括表'!$K$53&gt;0,ROUND('２　配乳実績総括表'!$O$53*E16*('１　生乳搬出入実績総括表'!$F$32-'１　生乳搬出入実績総括表'!$V$37)/'１　生乳搬出入実績総括表'!$F$32,0),0)</f>
        <v>0</v>
      </c>
      <c r="BD58" s="1025">
        <f t="shared" si="29"/>
        <v>0</v>
      </c>
      <c r="BE58" s="1026">
        <f t="shared" si="30"/>
        <v>0</v>
      </c>
      <c r="BF58" s="1030">
        <f t="shared" si="44"/>
        <v>0</v>
      </c>
      <c r="BG58" s="1031">
        <f>IF(SUM('２　配乳実績総括表'!$K$52,'２　配乳実績総括表'!$K$54,'２　配乳実績総括表'!$K$58,'２　配乳実績総括表'!$N$60,'２　配乳実績総括表'!$N$61)&gt;0,ROUND('２　配乳実績総括表'!$O$60*E16*('１　生乳搬出入実績総括表'!$F$32-'１　生乳搬出入実績総括表'!$V$37)/'１　生乳搬出入実績総括表'!$F$32,0),0)</f>
        <v>0</v>
      </c>
      <c r="BH58" s="1025">
        <f>IF('１　生乳搬出入実績総括表'!$V$37&gt;0,ROUND($Q$3*1,0)*E16/'１　生乳搬出入実績総括表'!$F$32,0)</f>
        <v>0</v>
      </c>
      <c r="BI58" s="1025">
        <f t="shared" si="31"/>
        <v>0</v>
      </c>
      <c r="BJ58" s="1026">
        <f t="shared" si="32"/>
        <v>0</v>
      </c>
      <c r="BK58" s="1030">
        <f t="shared" si="33"/>
        <v>0</v>
      </c>
      <c r="BL58" s="1032">
        <f t="shared" si="34"/>
        <v>0</v>
      </c>
      <c r="BM58" s="1022">
        <f t="shared" si="35"/>
        <v>0</v>
      </c>
      <c r="BN58" s="495" t="str">
        <f t="shared" si="36"/>
        <v xml:space="preserve"> </v>
      </c>
    </row>
    <row r="59" spans="1:66" x14ac:dyDescent="0.2">
      <c r="A59" s="1023">
        <f t="shared" si="1"/>
        <v>0</v>
      </c>
      <c r="B59" s="1024">
        <f>IF('２　配乳実績総括表'!$K$15&gt;0,'２　配乳実績総括表'!$O$15*E17*('１　生乳搬出入実績総括表'!$F$32-'１　生乳搬出入実績総括表'!$V$37)/'１　生乳搬出入実績総括表'!$F$32,0)</f>
        <v>0</v>
      </c>
      <c r="C59" s="1025">
        <f>IF($L$3&gt;0,$L$3*E17/'１　生乳搬出入実績総括表'!$F$32,0)</f>
        <v>0</v>
      </c>
      <c r="D59" s="1025">
        <f t="shared" si="2"/>
        <v>0</v>
      </c>
      <c r="E59" s="1025">
        <f t="shared" si="37"/>
        <v>0</v>
      </c>
      <c r="F59" s="1026">
        <f t="shared" si="3"/>
        <v>0</v>
      </c>
      <c r="G59" s="1024">
        <f>IF('２　配乳実績総括表'!$K$41&gt;0,'２　配乳実績総括表'!$O$41*E17*('１　生乳搬出入実績総括表'!$F$32-'１　生乳搬出入実績総括表'!$V$37)/'１　生乳搬出入実績総括表'!$F$32,0)</f>
        <v>0</v>
      </c>
      <c r="H59" s="1025">
        <f>IF($M$3&gt;0,$M$3*E17/'１　生乳搬出入実績総括表'!$F$32,0)</f>
        <v>0</v>
      </c>
      <c r="I59" s="1025">
        <f t="shared" si="4"/>
        <v>0</v>
      </c>
      <c r="J59" s="1025">
        <f t="shared" si="5"/>
        <v>0</v>
      </c>
      <c r="K59" s="1027">
        <f t="shared" si="6"/>
        <v>0</v>
      </c>
      <c r="L59" s="1025">
        <f>IF('２　配乳実績総括表'!$K$20&gt;0,ROUND(('２　配乳実績総括表'!$N$20/'２　配乳実績総括表'!$N$62)*E17*('１　生乳搬出入実績総括表'!$F$32-'１　生乳搬出入実績総括表'!$V$37)/'１　生乳搬出入実績総括表'!$F$32,0),0)</f>
        <v>0</v>
      </c>
      <c r="M59" s="1027">
        <f t="shared" si="38"/>
        <v>0</v>
      </c>
      <c r="N59" s="1025">
        <f>IF('２　配乳実績総括表'!$K$40&gt;0,ROUND(('２　配乳実績総括表'!$N$40/'２　配乳実績総括表'!$N$62)*E17*('１　生乳搬出入実績総括表'!$F$32-'１　生乳搬出入実績総括表'!$V$37)/'１　生乳搬出入実績総括表'!$F$32,0),0)</f>
        <v>0</v>
      </c>
      <c r="O59" s="1026">
        <f t="shared" si="39"/>
        <v>0</v>
      </c>
      <c r="P59" s="1024">
        <f>IF('２　配乳実績総括表'!$K$42&gt;0,'２　配乳実績総括表'!$O$42*E17*('１　生乳搬出入実績総括表'!$F$32-'１　生乳搬出入実績総括表'!$V$37)/'１　生乳搬出入実績総括表'!$F$32,0)</f>
        <v>0</v>
      </c>
      <c r="Q59" s="1025">
        <f>IF($N$3&gt;0,$N$3*E17/'１　生乳搬出入実績総括表'!$F$32,0)</f>
        <v>0</v>
      </c>
      <c r="R59" s="1025">
        <f t="shared" si="7"/>
        <v>0</v>
      </c>
      <c r="S59" s="1025">
        <f t="shared" si="8"/>
        <v>0</v>
      </c>
      <c r="T59" s="1027">
        <f t="shared" si="9"/>
        <v>0</v>
      </c>
      <c r="U59" s="1028">
        <f>IF('２　配乳実績総括表'!$K$43&gt;0,'２　配乳実績総括表'!$O$43*E17*('１　生乳搬出入実績総括表'!$F$32-'１　生乳搬出入実績総括表'!$V$37)/'１　生乳搬出入実績総括表'!$F$32,0)</f>
        <v>0</v>
      </c>
      <c r="V59" s="1025">
        <f>IF($O$3&gt;0,$O$3*E17/'１　生乳搬出入実績総括表'!$F$32,0)</f>
        <v>0</v>
      </c>
      <c r="W59" s="1025">
        <f t="shared" si="10"/>
        <v>0</v>
      </c>
      <c r="X59" s="1025">
        <f t="shared" si="11"/>
        <v>0</v>
      </c>
      <c r="Y59" s="1027">
        <f t="shared" si="40"/>
        <v>0</v>
      </c>
      <c r="Z59" s="1028">
        <f>IF('２　配乳実績総括表'!$K$44&gt;0,'２　配乳実績総括表'!$O$44*E17*('１　生乳搬出入実績総括表'!$F$32-'１　生乳搬出入実績総括表'!$V$37)/'１　生乳搬出入実績総括表'!$F$32,0)</f>
        <v>0</v>
      </c>
      <c r="AA59" s="1025">
        <f>IF($P$3&gt;0,$P$3*E17/'１　生乳搬出入実績総括表'!$F$32,0)</f>
        <v>0</v>
      </c>
      <c r="AB59" s="1025">
        <f t="shared" si="12"/>
        <v>0</v>
      </c>
      <c r="AC59" s="1025">
        <f t="shared" si="13"/>
        <v>0</v>
      </c>
      <c r="AD59" s="1027">
        <f t="shared" si="41"/>
        <v>0</v>
      </c>
      <c r="AE59" s="1029">
        <f t="shared" si="14"/>
        <v>0</v>
      </c>
      <c r="AF59" s="1030">
        <f t="shared" si="15"/>
        <v>0</v>
      </c>
      <c r="AG59" s="1031">
        <f>IF('２　配乳実績総括表'!$K$47&gt;0,ROUND('２　配乳実績総括表'!$O$47*E17*('１　生乳搬出入実績総括表'!$F$32-'１　生乳搬出入実績総括表'!$V$37)/'１　生乳搬出入実績総括表'!$F$32,0),0)</f>
        <v>0</v>
      </c>
      <c r="AH59" s="1025">
        <f t="shared" si="16"/>
        <v>0</v>
      </c>
      <c r="AI59" s="1026">
        <f t="shared" si="42"/>
        <v>0</v>
      </c>
      <c r="AJ59" s="1031">
        <f>IF('２　配乳実績総括表'!$K$48&gt;0,ROUND('２　配乳実績総括表'!$O$48*E17*('１　生乳搬出入実績総括表'!$F$32-'１　生乳搬出入実績総括表'!$V$37)/'１　生乳搬出入実績総括表'!$F$32,0),0)</f>
        <v>0</v>
      </c>
      <c r="AK59" s="1025">
        <f t="shared" si="17"/>
        <v>0</v>
      </c>
      <c r="AL59" s="1026">
        <f t="shared" si="43"/>
        <v>0</v>
      </c>
      <c r="AM59" s="1031">
        <f>IF('２　配乳実績総括表'!$K$49&gt;0,ROUND('２　配乳実績総括表'!$O$49*E17*('１　生乳搬出入実績総括表'!$F$32-'１　生乳搬出入実績総括表'!$V$37)/'１　生乳搬出入実績総括表'!$F$32,0),0)</f>
        <v>0</v>
      </c>
      <c r="AN59" s="1025">
        <f t="shared" si="18"/>
        <v>0</v>
      </c>
      <c r="AO59" s="1026">
        <f t="shared" si="19"/>
        <v>0</v>
      </c>
      <c r="AP59" s="1030">
        <f t="shared" si="20"/>
        <v>0</v>
      </c>
      <c r="AQ59" s="1031">
        <f>IF('２　配乳実績総括表'!$K$55&gt;0,ROUND('２　配乳実績総括表'!$O$55*E17*('１　生乳搬出入実績総括表'!$F$32-'１　生乳搬出入実績総括表'!$V$37)/'１　生乳搬出入実績総括表'!$F$32,0),0)</f>
        <v>0</v>
      </c>
      <c r="AR59" s="1025">
        <f t="shared" si="21"/>
        <v>0</v>
      </c>
      <c r="AS59" s="1026">
        <f t="shared" si="22"/>
        <v>0</v>
      </c>
      <c r="AT59" s="1031">
        <f>IF('２　配乳実績総括表'!$K$56&gt;0,ROUND('２　配乳実績総括表'!$O$56*E17*('１　生乳搬出入実績総括表'!$F$32-'１　生乳搬出入実績総括表'!$V$37)/'１　生乳搬出入実績総括表'!$F$32,0),0)</f>
        <v>0</v>
      </c>
      <c r="AU59" s="1025">
        <f t="shared" si="23"/>
        <v>0</v>
      </c>
      <c r="AV59" s="1026">
        <f t="shared" si="24"/>
        <v>0</v>
      </c>
      <c r="AW59" s="1031">
        <f>IF('２　配乳実績総括表'!$K$57&gt;0,ROUND('２　配乳実績総括表'!$O$57*E17*('１　生乳搬出入実績総括表'!$F$32-'１　生乳搬出入実績総括表'!$V$37)/'１　生乳搬出入実績総括表'!$F$32,0),0)</f>
        <v>0</v>
      </c>
      <c r="AX59" s="1025">
        <f t="shared" si="25"/>
        <v>0</v>
      </c>
      <c r="AY59" s="1026">
        <f t="shared" si="26"/>
        <v>0</v>
      </c>
      <c r="AZ59" s="1031">
        <f>IF('２　配乳実績総括表'!$K$51&gt;0,ROUND('２　配乳実績総括表'!$O$51*E17*('１　生乳搬出入実績総括表'!$F$32-'１　生乳搬出入実績総括表'!$V$37)/'１　生乳搬出入実績総括表'!$F$32,0),0)</f>
        <v>0</v>
      </c>
      <c r="BA59" s="1025">
        <f t="shared" si="27"/>
        <v>0</v>
      </c>
      <c r="BB59" s="1026">
        <f t="shared" si="28"/>
        <v>0</v>
      </c>
      <c r="BC59" s="1031">
        <f>IF('２　配乳実績総括表'!$K$53&gt;0,ROUND('２　配乳実績総括表'!$O$53*E17*('１　生乳搬出入実績総括表'!$F$32-'１　生乳搬出入実績総括表'!$V$37)/'１　生乳搬出入実績総括表'!$F$32,0),0)</f>
        <v>0</v>
      </c>
      <c r="BD59" s="1025">
        <f t="shared" si="29"/>
        <v>0</v>
      </c>
      <c r="BE59" s="1026">
        <f t="shared" si="30"/>
        <v>0</v>
      </c>
      <c r="BF59" s="1030">
        <f t="shared" si="44"/>
        <v>0</v>
      </c>
      <c r="BG59" s="1031">
        <f>IF(SUM('２　配乳実績総括表'!$K$52,'２　配乳実績総括表'!$K$54,'２　配乳実績総括表'!$K$58,'２　配乳実績総括表'!$N$60,'２　配乳実績総括表'!$N$61)&gt;0,ROUND('２　配乳実績総括表'!$O$60*E17*('１　生乳搬出入実績総括表'!$F$32-'１　生乳搬出入実績総括表'!$V$37)/'１　生乳搬出入実績総括表'!$F$32,0),0)</f>
        <v>0</v>
      </c>
      <c r="BH59" s="1025">
        <f>IF('１　生乳搬出入実績総括表'!$V$37&gt;0,ROUND($Q$3*1,0)*E17/'１　生乳搬出入実績総括表'!$F$32,0)</f>
        <v>0</v>
      </c>
      <c r="BI59" s="1025">
        <f t="shared" si="31"/>
        <v>0</v>
      </c>
      <c r="BJ59" s="1026">
        <f t="shared" si="32"/>
        <v>0</v>
      </c>
      <c r="BK59" s="1030">
        <f t="shared" si="33"/>
        <v>0</v>
      </c>
      <c r="BL59" s="1032">
        <f t="shared" si="34"/>
        <v>0</v>
      </c>
      <c r="BM59" s="1022">
        <f t="shared" si="35"/>
        <v>0</v>
      </c>
      <c r="BN59" s="495" t="str">
        <f t="shared" si="36"/>
        <v xml:space="preserve"> </v>
      </c>
    </row>
    <row r="60" spans="1:66" x14ac:dyDescent="0.2">
      <c r="A60" s="1023">
        <f t="shared" si="1"/>
        <v>0</v>
      </c>
      <c r="B60" s="1024">
        <f>IF('２　配乳実績総括表'!$K$15&gt;0,'２　配乳実績総括表'!$O$15*E18*('１　生乳搬出入実績総括表'!$F$32-'１　生乳搬出入実績総括表'!$V$37)/'１　生乳搬出入実績総括表'!$F$32,0)</f>
        <v>0</v>
      </c>
      <c r="C60" s="1025">
        <f>IF($L$3&gt;0,$L$3*E18/'１　生乳搬出入実績総括表'!$F$32,0)</f>
        <v>0</v>
      </c>
      <c r="D60" s="1025">
        <f t="shared" si="2"/>
        <v>0</v>
      </c>
      <c r="E60" s="1025">
        <f t="shared" si="37"/>
        <v>0</v>
      </c>
      <c r="F60" s="1026">
        <f t="shared" si="3"/>
        <v>0</v>
      </c>
      <c r="G60" s="1024">
        <f>IF('２　配乳実績総括表'!$K$41&gt;0,'２　配乳実績総括表'!$O$41*E18*('１　生乳搬出入実績総括表'!$F$32-'１　生乳搬出入実績総括表'!$V$37)/'１　生乳搬出入実績総括表'!$F$32,0)</f>
        <v>0</v>
      </c>
      <c r="H60" s="1025">
        <f>IF($M$3&gt;0,$M$3*E18/'１　生乳搬出入実績総括表'!$F$32,0)</f>
        <v>0</v>
      </c>
      <c r="I60" s="1025">
        <f t="shared" si="4"/>
        <v>0</v>
      </c>
      <c r="J60" s="1025">
        <f t="shared" si="5"/>
        <v>0</v>
      </c>
      <c r="K60" s="1027">
        <f t="shared" si="6"/>
        <v>0</v>
      </c>
      <c r="L60" s="1025">
        <f>IF('２　配乳実績総括表'!$K$20&gt;0,ROUND(('２　配乳実績総括表'!$N$20/'２　配乳実績総括表'!$N$62)*E18*('１　生乳搬出入実績総括表'!$F$32-'１　生乳搬出入実績総括表'!$V$37)/'１　生乳搬出入実績総括表'!$F$32,0),0)</f>
        <v>0</v>
      </c>
      <c r="M60" s="1027">
        <f t="shared" si="38"/>
        <v>0</v>
      </c>
      <c r="N60" s="1025">
        <f>IF('２　配乳実績総括表'!$K$40&gt;0,ROUND(('２　配乳実績総括表'!$N$40/'２　配乳実績総括表'!$N$62)*E18*('１　生乳搬出入実績総括表'!$F$32-'１　生乳搬出入実績総括表'!$V$37)/'１　生乳搬出入実績総括表'!$F$32,0),0)</f>
        <v>0</v>
      </c>
      <c r="O60" s="1026">
        <f t="shared" si="39"/>
        <v>0</v>
      </c>
      <c r="P60" s="1024">
        <f>IF('２　配乳実績総括表'!$K$42&gt;0,'２　配乳実績総括表'!$O$42*E18*('１　生乳搬出入実績総括表'!$F$32-'１　生乳搬出入実績総括表'!$V$37)/'１　生乳搬出入実績総括表'!$F$32,0)</f>
        <v>0</v>
      </c>
      <c r="Q60" s="1025">
        <f>IF($N$3&gt;0,$N$3*E18/'１　生乳搬出入実績総括表'!$F$32,0)</f>
        <v>0</v>
      </c>
      <c r="R60" s="1025">
        <f t="shared" si="7"/>
        <v>0</v>
      </c>
      <c r="S60" s="1025">
        <f t="shared" si="8"/>
        <v>0</v>
      </c>
      <c r="T60" s="1027">
        <f t="shared" si="9"/>
        <v>0</v>
      </c>
      <c r="U60" s="1028">
        <f>IF('２　配乳実績総括表'!$K$43&gt;0,'２　配乳実績総括表'!$O$43*E18*('１　生乳搬出入実績総括表'!$F$32-'１　生乳搬出入実績総括表'!$V$37)/'１　生乳搬出入実績総括表'!$F$32,0)</f>
        <v>0</v>
      </c>
      <c r="V60" s="1025">
        <f>IF($O$3&gt;0,$O$3*E18/'１　生乳搬出入実績総括表'!$F$32,0)</f>
        <v>0</v>
      </c>
      <c r="W60" s="1025">
        <f t="shared" si="10"/>
        <v>0</v>
      </c>
      <c r="X60" s="1025">
        <f t="shared" si="11"/>
        <v>0</v>
      </c>
      <c r="Y60" s="1027">
        <f t="shared" si="40"/>
        <v>0</v>
      </c>
      <c r="Z60" s="1028">
        <f>IF('２　配乳実績総括表'!$K$44&gt;0,'２　配乳実績総括表'!$O$44*E18*('１　生乳搬出入実績総括表'!$F$32-'１　生乳搬出入実績総括表'!$V$37)/'１　生乳搬出入実績総括表'!$F$32,0)</f>
        <v>0</v>
      </c>
      <c r="AA60" s="1025">
        <f>IF($P$3&gt;0,$P$3*E18/'１　生乳搬出入実績総括表'!$F$32,0)</f>
        <v>0</v>
      </c>
      <c r="AB60" s="1025">
        <f t="shared" si="12"/>
        <v>0</v>
      </c>
      <c r="AC60" s="1025">
        <f t="shared" si="13"/>
        <v>0</v>
      </c>
      <c r="AD60" s="1027">
        <f t="shared" si="41"/>
        <v>0</v>
      </c>
      <c r="AE60" s="1029">
        <f t="shared" si="14"/>
        <v>0</v>
      </c>
      <c r="AF60" s="1030">
        <f t="shared" si="15"/>
        <v>0</v>
      </c>
      <c r="AG60" s="1031">
        <f>IF('２　配乳実績総括表'!$K$47&gt;0,ROUND('２　配乳実績総括表'!$O$47*E18*('１　生乳搬出入実績総括表'!$F$32-'１　生乳搬出入実績総括表'!$V$37)/'１　生乳搬出入実績総括表'!$F$32,0),0)</f>
        <v>0</v>
      </c>
      <c r="AH60" s="1025">
        <f t="shared" si="16"/>
        <v>0</v>
      </c>
      <c r="AI60" s="1026">
        <f t="shared" si="42"/>
        <v>0</v>
      </c>
      <c r="AJ60" s="1031">
        <f>IF('２　配乳実績総括表'!$K$48&gt;0,ROUND('２　配乳実績総括表'!$O$48*E18*('１　生乳搬出入実績総括表'!$F$32-'１　生乳搬出入実績総括表'!$V$37)/'１　生乳搬出入実績総括表'!$F$32,0),0)</f>
        <v>0</v>
      </c>
      <c r="AK60" s="1025">
        <f t="shared" si="17"/>
        <v>0</v>
      </c>
      <c r="AL60" s="1026">
        <f t="shared" si="43"/>
        <v>0</v>
      </c>
      <c r="AM60" s="1031">
        <f>IF('２　配乳実績総括表'!$K$49&gt;0,ROUND('２　配乳実績総括表'!$O$49*E18*('１　生乳搬出入実績総括表'!$F$32-'１　生乳搬出入実績総括表'!$V$37)/'１　生乳搬出入実績総括表'!$F$32,0),0)</f>
        <v>0</v>
      </c>
      <c r="AN60" s="1025">
        <f t="shared" si="18"/>
        <v>0</v>
      </c>
      <c r="AO60" s="1026">
        <f t="shared" si="19"/>
        <v>0</v>
      </c>
      <c r="AP60" s="1030">
        <f t="shared" si="20"/>
        <v>0</v>
      </c>
      <c r="AQ60" s="1031">
        <f>IF('２　配乳実績総括表'!$K$55&gt;0,ROUND('２　配乳実績総括表'!$O$55*E18*('１　生乳搬出入実績総括表'!$F$32-'１　生乳搬出入実績総括表'!$V$37)/'１　生乳搬出入実績総括表'!$F$32,0),0)</f>
        <v>0</v>
      </c>
      <c r="AR60" s="1025">
        <f t="shared" si="21"/>
        <v>0</v>
      </c>
      <c r="AS60" s="1026">
        <f t="shared" si="22"/>
        <v>0</v>
      </c>
      <c r="AT60" s="1031">
        <f>IF('２　配乳実績総括表'!$K$56&gt;0,ROUND('２　配乳実績総括表'!$O$56*E18*('１　生乳搬出入実績総括表'!$F$32-'１　生乳搬出入実績総括表'!$V$37)/'１　生乳搬出入実績総括表'!$F$32,0),0)</f>
        <v>0</v>
      </c>
      <c r="AU60" s="1025">
        <f t="shared" si="23"/>
        <v>0</v>
      </c>
      <c r="AV60" s="1026">
        <f t="shared" si="24"/>
        <v>0</v>
      </c>
      <c r="AW60" s="1031">
        <f>IF('２　配乳実績総括表'!$K$57&gt;0,ROUND('２　配乳実績総括表'!$O$57*E18*('１　生乳搬出入実績総括表'!$F$32-'１　生乳搬出入実績総括表'!$V$37)/'１　生乳搬出入実績総括表'!$F$32,0),0)</f>
        <v>0</v>
      </c>
      <c r="AX60" s="1025">
        <f t="shared" si="25"/>
        <v>0</v>
      </c>
      <c r="AY60" s="1026">
        <f t="shared" si="26"/>
        <v>0</v>
      </c>
      <c r="AZ60" s="1031">
        <f>IF('２　配乳実績総括表'!$K$51&gt;0,ROUND('２　配乳実績総括表'!$O$51*E18*('１　生乳搬出入実績総括表'!$F$32-'１　生乳搬出入実績総括表'!$V$37)/'１　生乳搬出入実績総括表'!$F$32,0),0)</f>
        <v>0</v>
      </c>
      <c r="BA60" s="1025">
        <f t="shared" si="27"/>
        <v>0</v>
      </c>
      <c r="BB60" s="1026">
        <f t="shared" si="28"/>
        <v>0</v>
      </c>
      <c r="BC60" s="1031">
        <f>IF('２　配乳実績総括表'!$K$53&gt;0,ROUND('２　配乳実績総括表'!$O$53*E18*('１　生乳搬出入実績総括表'!$F$32-'１　生乳搬出入実績総括表'!$V$37)/'１　生乳搬出入実績総括表'!$F$32,0),0)</f>
        <v>0</v>
      </c>
      <c r="BD60" s="1025">
        <f t="shared" si="29"/>
        <v>0</v>
      </c>
      <c r="BE60" s="1026">
        <f t="shared" si="30"/>
        <v>0</v>
      </c>
      <c r="BF60" s="1030">
        <f t="shared" si="44"/>
        <v>0</v>
      </c>
      <c r="BG60" s="1031">
        <f>IF(SUM('２　配乳実績総括表'!$K$52,'２　配乳実績総括表'!$K$54,'２　配乳実績総括表'!$K$58,'２　配乳実績総括表'!$N$60,'２　配乳実績総括表'!$N$61)&gt;0,ROUND('２　配乳実績総括表'!$O$60*E18*('１　生乳搬出入実績総括表'!$F$32-'１　生乳搬出入実績総括表'!$V$37)/'１　生乳搬出入実績総括表'!$F$32,0),0)</f>
        <v>0</v>
      </c>
      <c r="BH60" s="1025">
        <f>IF('１　生乳搬出入実績総括表'!$V$37&gt;0,ROUND($Q$3*1,0)*E18/'１　生乳搬出入実績総括表'!$F$32,0)</f>
        <v>0</v>
      </c>
      <c r="BI60" s="1025">
        <f t="shared" si="31"/>
        <v>0</v>
      </c>
      <c r="BJ60" s="1026">
        <f t="shared" si="32"/>
        <v>0</v>
      </c>
      <c r="BK60" s="1030">
        <f t="shared" si="33"/>
        <v>0</v>
      </c>
      <c r="BL60" s="1032">
        <f t="shared" si="34"/>
        <v>0</v>
      </c>
      <c r="BM60" s="1022">
        <f t="shared" si="35"/>
        <v>0</v>
      </c>
      <c r="BN60" s="495" t="str">
        <f t="shared" si="36"/>
        <v xml:space="preserve"> </v>
      </c>
    </row>
    <row r="61" spans="1:66" x14ac:dyDescent="0.2">
      <c r="A61" s="1023">
        <f t="shared" si="1"/>
        <v>0</v>
      </c>
      <c r="B61" s="1024">
        <f>IF('２　配乳実績総括表'!$K$15&gt;0,'２　配乳実績総括表'!$O$15*E19*('１　生乳搬出入実績総括表'!$F$32-'１　生乳搬出入実績総括表'!$V$37)/'１　生乳搬出入実績総括表'!$F$32,0)</f>
        <v>0</v>
      </c>
      <c r="C61" s="1025">
        <f>IF($L$3&gt;0,$L$3*E19/'１　生乳搬出入実績総括表'!$F$32,0)</f>
        <v>0</v>
      </c>
      <c r="D61" s="1025">
        <f t="shared" si="2"/>
        <v>0</v>
      </c>
      <c r="E61" s="1025">
        <f t="shared" si="37"/>
        <v>0</v>
      </c>
      <c r="F61" s="1026">
        <f t="shared" si="3"/>
        <v>0</v>
      </c>
      <c r="G61" s="1024">
        <f>IF('２　配乳実績総括表'!$K$41&gt;0,'２　配乳実績総括表'!$O$41*E19*('１　生乳搬出入実績総括表'!$F$32-'１　生乳搬出入実績総括表'!$V$37)/'１　生乳搬出入実績総括表'!$F$32,0)</f>
        <v>0</v>
      </c>
      <c r="H61" s="1025">
        <f>IF($M$3&gt;0,$M$3*E19/'１　生乳搬出入実績総括表'!$F$32,0)</f>
        <v>0</v>
      </c>
      <c r="I61" s="1025">
        <f t="shared" si="4"/>
        <v>0</v>
      </c>
      <c r="J61" s="1025">
        <f t="shared" si="5"/>
        <v>0</v>
      </c>
      <c r="K61" s="1027">
        <f t="shared" si="6"/>
        <v>0</v>
      </c>
      <c r="L61" s="1025">
        <f>IF('２　配乳実績総括表'!$K$20&gt;0,ROUND(('２　配乳実績総括表'!$N$20/'２　配乳実績総括表'!$N$62)*E19*('１　生乳搬出入実績総括表'!$F$32-'１　生乳搬出入実績総括表'!$V$37)/'１　生乳搬出入実績総括表'!$F$32,0),0)</f>
        <v>0</v>
      </c>
      <c r="M61" s="1027">
        <f t="shared" si="38"/>
        <v>0</v>
      </c>
      <c r="N61" s="1025">
        <f>IF('２　配乳実績総括表'!$K$40&gt;0,ROUND(('２　配乳実績総括表'!$N$40/'２　配乳実績総括表'!$N$62)*E19*('１　生乳搬出入実績総括表'!$F$32-'１　生乳搬出入実績総括表'!$V$37)/'１　生乳搬出入実績総括表'!$F$32,0),0)</f>
        <v>0</v>
      </c>
      <c r="O61" s="1026">
        <f t="shared" si="39"/>
        <v>0</v>
      </c>
      <c r="P61" s="1024">
        <f>IF('２　配乳実績総括表'!$K$42&gt;0,'２　配乳実績総括表'!$O$42*E19*('１　生乳搬出入実績総括表'!$F$32-'１　生乳搬出入実績総括表'!$V$37)/'１　生乳搬出入実績総括表'!$F$32,0)</f>
        <v>0</v>
      </c>
      <c r="Q61" s="1025">
        <f>IF($N$3&gt;0,$N$3*E19/'１　生乳搬出入実績総括表'!$F$32,0)</f>
        <v>0</v>
      </c>
      <c r="R61" s="1025">
        <f t="shared" si="7"/>
        <v>0</v>
      </c>
      <c r="S61" s="1025">
        <f t="shared" si="8"/>
        <v>0</v>
      </c>
      <c r="T61" s="1027">
        <f t="shared" si="9"/>
        <v>0</v>
      </c>
      <c r="U61" s="1028">
        <f>IF('２　配乳実績総括表'!$K$43&gt;0,'２　配乳実績総括表'!$O$43*E19*('１　生乳搬出入実績総括表'!$F$32-'１　生乳搬出入実績総括表'!$V$37)/'１　生乳搬出入実績総括表'!$F$32,0)</f>
        <v>0</v>
      </c>
      <c r="V61" s="1025">
        <f>IF($O$3&gt;0,$O$3*E19/'１　生乳搬出入実績総括表'!$F$32,0)</f>
        <v>0</v>
      </c>
      <c r="W61" s="1025">
        <f t="shared" si="10"/>
        <v>0</v>
      </c>
      <c r="X61" s="1025">
        <f t="shared" si="11"/>
        <v>0</v>
      </c>
      <c r="Y61" s="1027">
        <f t="shared" si="40"/>
        <v>0</v>
      </c>
      <c r="Z61" s="1028">
        <f>IF('２　配乳実績総括表'!$K$44&gt;0,'２　配乳実績総括表'!$O$44*E19*('１　生乳搬出入実績総括表'!$F$32-'１　生乳搬出入実績総括表'!$V$37)/'１　生乳搬出入実績総括表'!$F$32,0)</f>
        <v>0</v>
      </c>
      <c r="AA61" s="1025">
        <f>IF($P$3&gt;0,$P$3*E19/'１　生乳搬出入実績総括表'!$F$32,0)</f>
        <v>0</v>
      </c>
      <c r="AB61" s="1025">
        <f t="shared" si="12"/>
        <v>0</v>
      </c>
      <c r="AC61" s="1025">
        <f t="shared" si="13"/>
        <v>0</v>
      </c>
      <c r="AD61" s="1027">
        <f t="shared" si="41"/>
        <v>0</v>
      </c>
      <c r="AE61" s="1029">
        <f t="shared" si="14"/>
        <v>0</v>
      </c>
      <c r="AF61" s="1030">
        <f t="shared" si="15"/>
        <v>0</v>
      </c>
      <c r="AG61" s="1031">
        <f>IF('２　配乳実績総括表'!$K$47&gt;0,ROUND('２　配乳実績総括表'!$O$47*E19*('１　生乳搬出入実績総括表'!$F$32-'１　生乳搬出入実績総括表'!$V$37)/'１　生乳搬出入実績総括表'!$F$32,0),0)</f>
        <v>0</v>
      </c>
      <c r="AH61" s="1025">
        <f t="shared" si="16"/>
        <v>0</v>
      </c>
      <c r="AI61" s="1026">
        <f t="shared" si="42"/>
        <v>0</v>
      </c>
      <c r="AJ61" s="1031">
        <f>IF('２　配乳実績総括表'!$K$48&gt;0,ROUND('２　配乳実績総括表'!$O$48*E19*('１　生乳搬出入実績総括表'!$F$32-'１　生乳搬出入実績総括表'!$V$37)/'１　生乳搬出入実績総括表'!$F$32,0),0)</f>
        <v>0</v>
      </c>
      <c r="AK61" s="1025">
        <f t="shared" si="17"/>
        <v>0</v>
      </c>
      <c r="AL61" s="1026">
        <f t="shared" si="43"/>
        <v>0</v>
      </c>
      <c r="AM61" s="1031">
        <f>IF('２　配乳実績総括表'!$K$49&gt;0,ROUND('２　配乳実績総括表'!$O$49*E19*('１　生乳搬出入実績総括表'!$F$32-'１　生乳搬出入実績総括表'!$V$37)/'１　生乳搬出入実績総括表'!$F$32,0),0)</f>
        <v>0</v>
      </c>
      <c r="AN61" s="1025">
        <f t="shared" si="18"/>
        <v>0</v>
      </c>
      <c r="AO61" s="1026">
        <f t="shared" si="19"/>
        <v>0</v>
      </c>
      <c r="AP61" s="1030">
        <f t="shared" si="20"/>
        <v>0</v>
      </c>
      <c r="AQ61" s="1031">
        <f>IF('２　配乳実績総括表'!$K$55&gt;0,ROUND('２　配乳実績総括表'!$O$55*E19*('１　生乳搬出入実績総括表'!$F$32-'１　生乳搬出入実績総括表'!$V$37)/'１　生乳搬出入実績総括表'!$F$32,0),0)</f>
        <v>0</v>
      </c>
      <c r="AR61" s="1025">
        <f t="shared" si="21"/>
        <v>0</v>
      </c>
      <c r="AS61" s="1026">
        <f t="shared" si="22"/>
        <v>0</v>
      </c>
      <c r="AT61" s="1031">
        <f>IF('２　配乳実績総括表'!$K$56&gt;0,ROUND('２　配乳実績総括表'!$O$56*E19*('１　生乳搬出入実績総括表'!$F$32-'１　生乳搬出入実績総括表'!$V$37)/'１　生乳搬出入実績総括表'!$F$32,0),0)</f>
        <v>0</v>
      </c>
      <c r="AU61" s="1025">
        <f t="shared" si="23"/>
        <v>0</v>
      </c>
      <c r="AV61" s="1026">
        <f t="shared" si="24"/>
        <v>0</v>
      </c>
      <c r="AW61" s="1031">
        <f>IF('２　配乳実績総括表'!$K$57&gt;0,ROUND('２　配乳実績総括表'!$O$57*E19*('１　生乳搬出入実績総括表'!$F$32-'１　生乳搬出入実績総括表'!$V$37)/'１　生乳搬出入実績総括表'!$F$32,0),0)</f>
        <v>0</v>
      </c>
      <c r="AX61" s="1025">
        <f t="shared" si="25"/>
        <v>0</v>
      </c>
      <c r="AY61" s="1026">
        <f t="shared" si="26"/>
        <v>0</v>
      </c>
      <c r="AZ61" s="1031">
        <f>IF('２　配乳実績総括表'!$K$51&gt;0,ROUND('２　配乳実績総括表'!$O$51*E19*('１　生乳搬出入実績総括表'!$F$32-'１　生乳搬出入実績総括表'!$V$37)/'１　生乳搬出入実績総括表'!$F$32,0),0)</f>
        <v>0</v>
      </c>
      <c r="BA61" s="1025">
        <f t="shared" si="27"/>
        <v>0</v>
      </c>
      <c r="BB61" s="1026">
        <f t="shared" si="28"/>
        <v>0</v>
      </c>
      <c r="BC61" s="1031">
        <f>IF('２　配乳実績総括表'!$K$53&gt;0,ROUND('２　配乳実績総括表'!$O$53*E19*('１　生乳搬出入実績総括表'!$F$32-'１　生乳搬出入実績総括表'!$V$37)/'１　生乳搬出入実績総括表'!$F$32,0),0)</f>
        <v>0</v>
      </c>
      <c r="BD61" s="1025">
        <f t="shared" si="29"/>
        <v>0</v>
      </c>
      <c r="BE61" s="1026">
        <f t="shared" si="30"/>
        <v>0</v>
      </c>
      <c r="BF61" s="1030">
        <f t="shared" si="44"/>
        <v>0</v>
      </c>
      <c r="BG61" s="1031">
        <f>IF(SUM('２　配乳実績総括表'!$K$52,'２　配乳実績総括表'!$K$54,'２　配乳実績総括表'!$K$58,'２　配乳実績総括表'!$N$60,'２　配乳実績総括表'!$N$61)&gt;0,ROUND('２　配乳実績総括表'!$O$60*E19*('１　生乳搬出入実績総括表'!$F$32-'１　生乳搬出入実績総括表'!$V$37)/'１　生乳搬出入実績総括表'!$F$32,0),0)</f>
        <v>0</v>
      </c>
      <c r="BH61" s="1025">
        <f>IF('１　生乳搬出入実績総括表'!$V$37&gt;0,ROUND($Q$3*1,0)*E19/'１　生乳搬出入実績総括表'!$F$32,0)</f>
        <v>0</v>
      </c>
      <c r="BI61" s="1025">
        <f t="shared" si="31"/>
        <v>0</v>
      </c>
      <c r="BJ61" s="1026">
        <f t="shared" si="32"/>
        <v>0</v>
      </c>
      <c r="BK61" s="1030">
        <f t="shared" si="33"/>
        <v>0</v>
      </c>
      <c r="BL61" s="1032">
        <f t="shared" si="34"/>
        <v>0</v>
      </c>
      <c r="BM61" s="1022">
        <f t="shared" si="35"/>
        <v>0</v>
      </c>
      <c r="BN61" s="495" t="str">
        <f t="shared" si="36"/>
        <v xml:space="preserve"> </v>
      </c>
    </row>
    <row r="62" spans="1:66" x14ac:dyDescent="0.2">
      <c r="A62" s="1023">
        <f t="shared" si="1"/>
        <v>0</v>
      </c>
      <c r="B62" s="1024">
        <f>IF('２　配乳実績総括表'!$K$15&gt;0,'２　配乳実績総括表'!$O$15*E20*('１　生乳搬出入実績総括表'!$F$32-'１　生乳搬出入実績総括表'!$V$37)/'１　生乳搬出入実績総括表'!$F$32,0)</f>
        <v>0</v>
      </c>
      <c r="C62" s="1025">
        <f>IF($L$3&gt;0,$L$3*E20/'１　生乳搬出入実績総括表'!$F$32,0)</f>
        <v>0</v>
      </c>
      <c r="D62" s="1025">
        <f t="shared" si="2"/>
        <v>0</v>
      </c>
      <c r="E62" s="1025">
        <f t="shared" si="37"/>
        <v>0</v>
      </c>
      <c r="F62" s="1026">
        <f t="shared" si="3"/>
        <v>0</v>
      </c>
      <c r="G62" s="1024">
        <f>IF('２　配乳実績総括表'!$K$41&gt;0,'２　配乳実績総括表'!$O$41*E20*('１　生乳搬出入実績総括表'!$F$32-'１　生乳搬出入実績総括表'!$V$37)/'１　生乳搬出入実績総括表'!$F$32,0)</f>
        <v>0</v>
      </c>
      <c r="H62" s="1025">
        <f>IF($M$3&gt;0,$M$3*E20/'１　生乳搬出入実績総括表'!$F$32,0)</f>
        <v>0</v>
      </c>
      <c r="I62" s="1025">
        <f t="shared" si="4"/>
        <v>0</v>
      </c>
      <c r="J62" s="1025">
        <f t="shared" si="5"/>
        <v>0</v>
      </c>
      <c r="K62" s="1027">
        <f t="shared" si="6"/>
        <v>0</v>
      </c>
      <c r="L62" s="1025">
        <f>IF('２　配乳実績総括表'!$K$20&gt;0,ROUND(('２　配乳実績総括表'!$N$20/'２　配乳実績総括表'!$N$62)*E20*('１　生乳搬出入実績総括表'!$F$32-'１　生乳搬出入実績総括表'!$V$37)/'１　生乳搬出入実績総括表'!$F$32,0),0)</f>
        <v>0</v>
      </c>
      <c r="M62" s="1027">
        <f t="shared" si="38"/>
        <v>0</v>
      </c>
      <c r="N62" s="1025">
        <f>IF('２　配乳実績総括表'!$K$40&gt;0,ROUND(('２　配乳実績総括表'!$N$40/'２　配乳実績総括表'!$N$62)*E20*('１　生乳搬出入実績総括表'!$F$32-'１　生乳搬出入実績総括表'!$V$37)/'１　生乳搬出入実績総括表'!$F$32,0),0)</f>
        <v>0</v>
      </c>
      <c r="O62" s="1026">
        <f t="shared" si="39"/>
        <v>0</v>
      </c>
      <c r="P62" s="1024">
        <f>IF('２　配乳実績総括表'!$K$42&gt;0,'２　配乳実績総括表'!$O$42*E20*('１　生乳搬出入実績総括表'!$F$32-'１　生乳搬出入実績総括表'!$V$37)/'１　生乳搬出入実績総括表'!$F$32,0)</f>
        <v>0</v>
      </c>
      <c r="Q62" s="1025">
        <f>IF($N$3&gt;0,$N$3*E20/'１　生乳搬出入実績総括表'!$F$32,0)</f>
        <v>0</v>
      </c>
      <c r="R62" s="1025">
        <f t="shared" si="7"/>
        <v>0</v>
      </c>
      <c r="S62" s="1025">
        <f t="shared" si="8"/>
        <v>0</v>
      </c>
      <c r="T62" s="1027">
        <f t="shared" si="9"/>
        <v>0</v>
      </c>
      <c r="U62" s="1028">
        <f>IF('２　配乳実績総括表'!$K$43&gt;0,'２　配乳実績総括表'!$O$43*E20*('１　生乳搬出入実績総括表'!$F$32-'１　生乳搬出入実績総括表'!$V$37)/'１　生乳搬出入実績総括表'!$F$32,0)</f>
        <v>0</v>
      </c>
      <c r="V62" s="1025">
        <f>IF($O$3&gt;0,$O$3*E20/'１　生乳搬出入実績総括表'!$F$32,0)</f>
        <v>0</v>
      </c>
      <c r="W62" s="1025">
        <f t="shared" si="10"/>
        <v>0</v>
      </c>
      <c r="X62" s="1025">
        <f t="shared" si="11"/>
        <v>0</v>
      </c>
      <c r="Y62" s="1027">
        <f t="shared" si="40"/>
        <v>0</v>
      </c>
      <c r="Z62" s="1028">
        <f>IF('２　配乳実績総括表'!$K$44&gt;0,'２　配乳実績総括表'!$O$44*E20*('１　生乳搬出入実績総括表'!$F$32-'１　生乳搬出入実績総括表'!$V$37)/'１　生乳搬出入実績総括表'!$F$32,0)</f>
        <v>0</v>
      </c>
      <c r="AA62" s="1025">
        <f>IF($P$3&gt;0,$P$3*E20/'１　生乳搬出入実績総括表'!$F$32,0)</f>
        <v>0</v>
      </c>
      <c r="AB62" s="1025">
        <f t="shared" si="12"/>
        <v>0</v>
      </c>
      <c r="AC62" s="1025">
        <f t="shared" si="13"/>
        <v>0</v>
      </c>
      <c r="AD62" s="1027">
        <f t="shared" si="41"/>
        <v>0</v>
      </c>
      <c r="AE62" s="1029">
        <f t="shared" si="14"/>
        <v>0</v>
      </c>
      <c r="AF62" s="1030">
        <f t="shared" si="15"/>
        <v>0</v>
      </c>
      <c r="AG62" s="1031">
        <f>IF('２　配乳実績総括表'!$K$47&gt;0,ROUND('２　配乳実績総括表'!$O$47*E20*('１　生乳搬出入実績総括表'!$F$32-'１　生乳搬出入実績総括表'!$V$37)/'１　生乳搬出入実績総括表'!$F$32,0),0)</f>
        <v>0</v>
      </c>
      <c r="AH62" s="1025">
        <f t="shared" si="16"/>
        <v>0</v>
      </c>
      <c r="AI62" s="1026">
        <f t="shared" si="42"/>
        <v>0</v>
      </c>
      <c r="AJ62" s="1031">
        <f>IF('２　配乳実績総括表'!$K$48&gt;0,ROUND('２　配乳実績総括表'!$O$48*E20*('１　生乳搬出入実績総括表'!$F$32-'１　生乳搬出入実績総括表'!$V$37)/'１　生乳搬出入実績総括表'!$F$32,0),0)</f>
        <v>0</v>
      </c>
      <c r="AK62" s="1025">
        <f t="shared" si="17"/>
        <v>0</v>
      </c>
      <c r="AL62" s="1026">
        <f t="shared" si="43"/>
        <v>0</v>
      </c>
      <c r="AM62" s="1031">
        <f>IF('２　配乳実績総括表'!$K$49&gt;0,ROUND('２　配乳実績総括表'!$O$49*E20*('１　生乳搬出入実績総括表'!$F$32-'１　生乳搬出入実績総括表'!$V$37)/'１　生乳搬出入実績総括表'!$F$32,0),0)</f>
        <v>0</v>
      </c>
      <c r="AN62" s="1025">
        <f t="shared" si="18"/>
        <v>0</v>
      </c>
      <c r="AO62" s="1026">
        <f t="shared" si="19"/>
        <v>0</v>
      </c>
      <c r="AP62" s="1030">
        <f t="shared" si="20"/>
        <v>0</v>
      </c>
      <c r="AQ62" s="1031">
        <f>IF('２　配乳実績総括表'!$K$55&gt;0,ROUND('２　配乳実績総括表'!$O$55*E20*('１　生乳搬出入実績総括表'!$F$32-'１　生乳搬出入実績総括表'!$V$37)/'１　生乳搬出入実績総括表'!$F$32,0),0)</f>
        <v>0</v>
      </c>
      <c r="AR62" s="1025">
        <f t="shared" si="21"/>
        <v>0</v>
      </c>
      <c r="AS62" s="1026">
        <f t="shared" si="22"/>
        <v>0</v>
      </c>
      <c r="AT62" s="1031">
        <f>IF('２　配乳実績総括表'!$K$56&gt;0,ROUND('２　配乳実績総括表'!$O$56*E20*('１　生乳搬出入実績総括表'!$F$32-'１　生乳搬出入実績総括表'!$V$37)/'１　生乳搬出入実績総括表'!$F$32,0),0)</f>
        <v>0</v>
      </c>
      <c r="AU62" s="1025">
        <f t="shared" si="23"/>
        <v>0</v>
      </c>
      <c r="AV62" s="1026">
        <f t="shared" si="24"/>
        <v>0</v>
      </c>
      <c r="AW62" s="1031">
        <f>IF('２　配乳実績総括表'!$K$57&gt;0,ROUND('２　配乳実績総括表'!$O$57*E20*('１　生乳搬出入実績総括表'!$F$32-'１　生乳搬出入実績総括表'!$V$37)/'１　生乳搬出入実績総括表'!$F$32,0),0)</f>
        <v>0</v>
      </c>
      <c r="AX62" s="1025">
        <f t="shared" si="25"/>
        <v>0</v>
      </c>
      <c r="AY62" s="1026">
        <f t="shared" si="26"/>
        <v>0</v>
      </c>
      <c r="AZ62" s="1031">
        <f>IF('２　配乳実績総括表'!$K$51&gt;0,ROUND('２　配乳実績総括表'!$O$51*E20*('１　生乳搬出入実績総括表'!$F$32-'１　生乳搬出入実績総括表'!$V$37)/'１　生乳搬出入実績総括表'!$F$32,0),0)</f>
        <v>0</v>
      </c>
      <c r="BA62" s="1025">
        <f t="shared" si="27"/>
        <v>0</v>
      </c>
      <c r="BB62" s="1026">
        <f t="shared" si="28"/>
        <v>0</v>
      </c>
      <c r="BC62" s="1031">
        <f>IF('２　配乳実績総括表'!$K$53&gt;0,ROUND('２　配乳実績総括表'!$O$53*E20*('１　生乳搬出入実績総括表'!$F$32-'１　生乳搬出入実績総括表'!$V$37)/'１　生乳搬出入実績総括表'!$F$32,0),0)</f>
        <v>0</v>
      </c>
      <c r="BD62" s="1025">
        <f t="shared" si="29"/>
        <v>0</v>
      </c>
      <c r="BE62" s="1026">
        <f t="shared" si="30"/>
        <v>0</v>
      </c>
      <c r="BF62" s="1030">
        <f t="shared" si="44"/>
        <v>0</v>
      </c>
      <c r="BG62" s="1031">
        <f>IF(SUM('２　配乳実績総括表'!$K$52,'２　配乳実績総括表'!$K$54,'２　配乳実績総括表'!$K$58,'２　配乳実績総括表'!$N$60,'２　配乳実績総括表'!$N$61)&gt;0,ROUND('２　配乳実績総括表'!$O$60*E20*('１　生乳搬出入実績総括表'!$F$32-'１　生乳搬出入実績総括表'!$V$37)/'１　生乳搬出入実績総括表'!$F$32,0),0)</f>
        <v>0</v>
      </c>
      <c r="BH62" s="1025">
        <f>IF('１　生乳搬出入実績総括表'!$V$37&gt;0,ROUND($Q$3*1,0)*E20/'１　生乳搬出入実績総括表'!$F$32,0)</f>
        <v>0</v>
      </c>
      <c r="BI62" s="1025">
        <f t="shared" si="31"/>
        <v>0</v>
      </c>
      <c r="BJ62" s="1026">
        <f t="shared" si="32"/>
        <v>0</v>
      </c>
      <c r="BK62" s="1030">
        <f t="shared" si="33"/>
        <v>0</v>
      </c>
      <c r="BL62" s="1032">
        <f t="shared" si="34"/>
        <v>0</v>
      </c>
      <c r="BM62" s="1022">
        <f t="shared" si="35"/>
        <v>0</v>
      </c>
      <c r="BN62" s="495" t="str">
        <f t="shared" si="36"/>
        <v xml:space="preserve"> </v>
      </c>
    </row>
    <row r="63" spans="1:66" x14ac:dyDescent="0.2">
      <c r="A63" s="1023">
        <f t="shared" si="1"/>
        <v>0</v>
      </c>
      <c r="B63" s="1024">
        <f>IF('２　配乳実績総括表'!$K$15&gt;0,'２　配乳実績総括表'!$O$15*E21*('１　生乳搬出入実績総括表'!$F$32-'１　生乳搬出入実績総括表'!$V$37)/'１　生乳搬出入実績総括表'!$F$32,0)</f>
        <v>0</v>
      </c>
      <c r="C63" s="1025">
        <f>IF($L$3&gt;0,$L$3*E21/'１　生乳搬出入実績総括表'!$F$32,0)</f>
        <v>0</v>
      </c>
      <c r="D63" s="1025">
        <f t="shared" si="2"/>
        <v>0</v>
      </c>
      <c r="E63" s="1025">
        <f t="shared" si="37"/>
        <v>0</v>
      </c>
      <c r="F63" s="1026">
        <f t="shared" si="3"/>
        <v>0</v>
      </c>
      <c r="G63" s="1024">
        <f>IF('２　配乳実績総括表'!$K$41&gt;0,'２　配乳実績総括表'!$O$41*E21*('１　生乳搬出入実績総括表'!$F$32-'１　生乳搬出入実績総括表'!$V$37)/'１　生乳搬出入実績総括表'!$F$32,0)</f>
        <v>0</v>
      </c>
      <c r="H63" s="1025">
        <f>IF($M$3&gt;0,$M$3*E21/'１　生乳搬出入実績総括表'!$F$32,0)</f>
        <v>0</v>
      </c>
      <c r="I63" s="1025">
        <f t="shared" si="4"/>
        <v>0</v>
      </c>
      <c r="J63" s="1025">
        <f t="shared" si="5"/>
        <v>0</v>
      </c>
      <c r="K63" s="1027">
        <f t="shared" si="6"/>
        <v>0</v>
      </c>
      <c r="L63" s="1025">
        <f>IF('２　配乳実績総括表'!$K$20&gt;0,ROUND(('２　配乳実績総括表'!$N$20/'２　配乳実績総括表'!$N$62)*E21*('１　生乳搬出入実績総括表'!$F$32-'１　生乳搬出入実績総括表'!$V$37)/'１　生乳搬出入実績総括表'!$F$32,0),0)</f>
        <v>0</v>
      </c>
      <c r="M63" s="1027">
        <f t="shared" si="38"/>
        <v>0</v>
      </c>
      <c r="N63" s="1025">
        <f>IF('２　配乳実績総括表'!$K$40&gt;0,ROUND(('２　配乳実績総括表'!$N$40/'２　配乳実績総括表'!$N$62)*E21*('１　生乳搬出入実績総括表'!$F$32-'１　生乳搬出入実績総括表'!$V$37)/'１　生乳搬出入実績総括表'!$F$32,0),0)</f>
        <v>0</v>
      </c>
      <c r="O63" s="1026">
        <f t="shared" si="39"/>
        <v>0</v>
      </c>
      <c r="P63" s="1024">
        <f>IF('２　配乳実績総括表'!$K$42&gt;0,'２　配乳実績総括表'!$O$42*E21*('１　生乳搬出入実績総括表'!$F$32-'１　生乳搬出入実績総括表'!$V$37)/'１　生乳搬出入実績総括表'!$F$32,0)</f>
        <v>0</v>
      </c>
      <c r="Q63" s="1025">
        <f>IF($N$3&gt;0,$N$3*E21/'１　生乳搬出入実績総括表'!$F$32,0)</f>
        <v>0</v>
      </c>
      <c r="R63" s="1025">
        <f t="shared" si="7"/>
        <v>0</v>
      </c>
      <c r="S63" s="1025">
        <f t="shared" si="8"/>
        <v>0</v>
      </c>
      <c r="T63" s="1027">
        <f t="shared" si="9"/>
        <v>0</v>
      </c>
      <c r="U63" s="1028">
        <f>IF('２　配乳実績総括表'!$K$43&gt;0,'２　配乳実績総括表'!$O$43*E21*('１　生乳搬出入実績総括表'!$F$32-'１　生乳搬出入実績総括表'!$V$37)/'１　生乳搬出入実績総括表'!$F$32,0)</f>
        <v>0</v>
      </c>
      <c r="V63" s="1025">
        <f>IF($O$3&gt;0,$O$3*E21/'１　生乳搬出入実績総括表'!$F$32,0)</f>
        <v>0</v>
      </c>
      <c r="W63" s="1025">
        <f t="shared" si="10"/>
        <v>0</v>
      </c>
      <c r="X63" s="1025">
        <f t="shared" si="11"/>
        <v>0</v>
      </c>
      <c r="Y63" s="1027">
        <f t="shared" si="40"/>
        <v>0</v>
      </c>
      <c r="Z63" s="1028">
        <f>IF('２　配乳実績総括表'!$K$44&gt;0,'２　配乳実績総括表'!$O$44*E21*('１　生乳搬出入実績総括表'!$F$32-'１　生乳搬出入実績総括表'!$V$37)/'１　生乳搬出入実績総括表'!$F$32,0)</f>
        <v>0</v>
      </c>
      <c r="AA63" s="1025">
        <f>IF($P$3&gt;0,$P$3*E21/'１　生乳搬出入実績総括表'!$F$32,0)</f>
        <v>0</v>
      </c>
      <c r="AB63" s="1025">
        <f t="shared" si="12"/>
        <v>0</v>
      </c>
      <c r="AC63" s="1025">
        <f t="shared" si="13"/>
        <v>0</v>
      </c>
      <c r="AD63" s="1027">
        <f t="shared" si="41"/>
        <v>0</v>
      </c>
      <c r="AE63" s="1029">
        <f t="shared" si="14"/>
        <v>0</v>
      </c>
      <c r="AF63" s="1030">
        <f t="shared" si="15"/>
        <v>0</v>
      </c>
      <c r="AG63" s="1031">
        <f>IF('２　配乳実績総括表'!$K$47&gt;0,ROUND('２　配乳実績総括表'!$O$47*E21*('１　生乳搬出入実績総括表'!$F$32-'１　生乳搬出入実績総括表'!$V$37)/'１　生乳搬出入実績総括表'!$F$32,0),0)</f>
        <v>0</v>
      </c>
      <c r="AH63" s="1025">
        <f t="shared" si="16"/>
        <v>0</v>
      </c>
      <c r="AI63" s="1026">
        <f t="shared" si="42"/>
        <v>0</v>
      </c>
      <c r="AJ63" s="1031">
        <f>IF('２　配乳実績総括表'!$K$48&gt;0,ROUND('２　配乳実績総括表'!$O$48*E21*('１　生乳搬出入実績総括表'!$F$32-'１　生乳搬出入実績総括表'!$V$37)/'１　生乳搬出入実績総括表'!$F$32,0),0)</f>
        <v>0</v>
      </c>
      <c r="AK63" s="1025">
        <f t="shared" si="17"/>
        <v>0</v>
      </c>
      <c r="AL63" s="1026">
        <f t="shared" si="43"/>
        <v>0</v>
      </c>
      <c r="AM63" s="1031">
        <f>IF('２　配乳実績総括表'!$K$49&gt;0,ROUND('２　配乳実績総括表'!$O$49*E21*('１　生乳搬出入実績総括表'!$F$32-'１　生乳搬出入実績総括表'!$V$37)/'１　生乳搬出入実績総括表'!$F$32,0),0)</f>
        <v>0</v>
      </c>
      <c r="AN63" s="1025">
        <f t="shared" si="18"/>
        <v>0</v>
      </c>
      <c r="AO63" s="1026">
        <f t="shared" si="19"/>
        <v>0</v>
      </c>
      <c r="AP63" s="1030">
        <f t="shared" si="20"/>
        <v>0</v>
      </c>
      <c r="AQ63" s="1031">
        <f>IF('２　配乳実績総括表'!$K$55&gt;0,ROUND('２　配乳実績総括表'!$O$55*E21*('１　生乳搬出入実績総括表'!$F$32-'１　生乳搬出入実績総括表'!$V$37)/'１　生乳搬出入実績総括表'!$F$32,0),0)</f>
        <v>0</v>
      </c>
      <c r="AR63" s="1025">
        <f t="shared" si="21"/>
        <v>0</v>
      </c>
      <c r="AS63" s="1026">
        <f t="shared" si="22"/>
        <v>0</v>
      </c>
      <c r="AT63" s="1031">
        <f>IF('２　配乳実績総括表'!$K$56&gt;0,ROUND('２　配乳実績総括表'!$O$56*E21*('１　生乳搬出入実績総括表'!$F$32-'１　生乳搬出入実績総括表'!$V$37)/'１　生乳搬出入実績総括表'!$F$32,0),0)</f>
        <v>0</v>
      </c>
      <c r="AU63" s="1025">
        <f t="shared" si="23"/>
        <v>0</v>
      </c>
      <c r="AV63" s="1026">
        <f t="shared" si="24"/>
        <v>0</v>
      </c>
      <c r="AW63" s="1031">
        <f>IF('２　配乳実績総括表'!$K$57&gt;0,ROUND('２　配乳実績総括表'!$O$57*E21*('１　生乳搬出入実績総括表'!$F$32-'１　生乳搬出入実績総括表'!$V$37)/'１　生乳搬出入実績総括表'!$F$32,0),0)</f>
        <v>0</v>
      </c>
      <c r="AX63" s="1025">
        <f t="shared" si="25"/>
        <v>0</v>
      </c>
      <c r="AY63" s="1026">
        <f t="shared" si="26"/>
        <v>0</v>
      </c>
      <c r="AZ63" s="1031">
        <f>IF('２　配乳実績総括表'!$K$51&gt;0,ROUND('２　配乳実績総括表'!$O$51*E21*('１　生乳搬出入実績総括表'!$F$32-'１　生乳搬出入実績総括表'!$V$37)/'１　生乳搬出入実績総括表'!$F$32,0),0)</f>
        <v>0</v>
      </c>
      <c r="BA63" s="1025">
        <f t="shared" si="27"/>
        <v>0</v>
      </c>
      <c r="BB63" s="1026">
        <f t="shared" si="28"/>
        <v>0</v>
      </c>
      <c r="BC63" s="1031">
        <f>IF('２　配乳実績総括表'!$K$53&gt;0,ROUND('２　配乳実績総括表'!$O$53*E21*('１　生乳搬出入実績総括表'!$F$32-'１　生乳搬出入実績総括表'!$V$37)/'１　生乳搬出入実績総括表'!$F$32,0),0)</f>
        <v>0</v>
      </c>
      <c r="BD63" s="1025">
        <f t="shared" si="29"/>
        <v>0</v>
      </c>
      <c r="BE63" s="1026">
        <f t="shared" si="30"/>
        <v>0</v>
      </c>
      <c r="BF63" s="1030">
        <f t="shared" si="44"/>
        <v>0</v>
      </c>
      <c r="BG63" s="1031">
        <f>IF(SUM('２　配乳実績総括表'!$K$52,'２　配乳実績総括表'!$K$54,'２　配乳実績総括表'!$K$58,'２　配乳実績総括表'!$N$60,'２　配乳実績総括表'!$N$61)&gt;0,ROUND('２　配乳実績総括表'!$O$60*E21*('１　生乳搬出入実績総括表'!$F$32-'１　生乳搬出入実績総括表'!$V$37)/'１　生乳搬出入実績総括表'!$F$32,0),0)</f>
        <v>0</v>
      </c>
      <c r="BH63" s="1025">
        <f>IF('１　生乳搬出入実績総括表'!$V$37&gt;0,ROUND($Q$3*1,0)*E21/'１　生乳搬出入実績総括表'!$F$32,0)</f>
        <v>0</v>
      </c>
      <c r="BI63" s="1025">
        <f t="shared" si="31"/>
        <v>0</v>
      </c>
      <c r="BJ63" s="1026">
        <f t="shared" si="32"/>
        <v>0</v>
      </c>
      <c r="BK63" s="1030">
        <f t="shared" si="33"/>
        <v>0</v>
      </c>
      <c r="BL63" s="1032">
        <f t="shared" si="34"/>
        <v>0</v>
      </c>
      <c r="BM63" s="1022">
        <f t="shared" si="35"/>
        <v>0</v>
      </c>
      <c r="BN63" s="495" t="str">
        <f t="shared" si="36"/>
        <v xml:space="preserve"> </v>
      </c>
    </row>
    <row r="64" spans="1:66" x14ac:dyDescent="0.2">
      <c r="A64" s="1023">
        <f t="shared" si="1"/>
        <v>0</v>
      </c>
      <c r="B64" s="1024">
        <f>IF('２　配乳実績総括表'!$K$15&gt;0,'２　配乳実績総括表'!$O$15*E22*('１　生乳搬出入実績総括表'!$F$32-'１　生乳搬出入実績総括表'!$V$37)/'１　生乳搬出入実績総括表'!$F$32,0)</f>
        <v>0</v>
      </c>
      <c r="C64" s="1025">
        <f>IF($L$3&gt;0,$L$3*E22/'１　生乳搬出入実績総括表'!$F$32,0)</f>
        <v>0</v>
      </c>
      <c r="D64" s="1025">
        <f t="shared" si="2"/>
        <v>0</v>
      </c>
      <c r="E64" s="1025">
        <f t="shared" si="37"/>
        <v>0</v>
      </c>
      <c r="F64" s="1026">
        <f t="shared" si="3"/>
        <v>0</v>
      </c>
      <c r="G64" s="1024">
        <f>IF('２　配乳実績総括表'!$K$41&gt;0,'２　配乳実績総括表'!$O$41*E22*('１　生乳搬出入実績総括表'!$F$32-'１　生乳搬出入実績総括表'!$V$37)/'１　生乳搬出入実績総括表'!$F$32,0)</f>
        <v>0</v>
      </c>
      <c r="H64" s="1025">
        <f>IF($M$3&gt;0,$M$3*E22/'１　生乳搬出入実績総括表'!$F$32,0)</f>
        <v>0</v>
      </c>
      <c r="I64" s="1025">
        <f t="shared" si="4"/>
        <v>0</v>
      </c>
      <c r="J64" s="1025">
        <f t="shared" si="5"/>
        <v>0</v>
      </c>
      <c r="K64" s="1027">
        <f t="shared" si="6"/>
        <v>0</v>
      </c>
      <c r="L64" s="1025">
        <f>IF('２　配乳実績総括表'!$K$20&gt;0,ROUND(('２　配乳実績総括表'!$N$20/'２　配乳実績総括表'!$N$62)*E22*('１　生乳搬出入実績総括表'!$F$32-'１　生乳搬出入実績総括表'!$V$37)/'１　生乳搬出入実績総括表'!$F$32,0),0)</f>
        <v>0</v>
      </c>
      <c r="M64" s="1027">
        <f t="shared" si="38"/>
        <v>0</v>
      </c>
      <c r="N64" s="1025">
        <f>IF('２　配乳実績総括表'!$K$40&gt;0,ROUND(('２　配乳実績総括表'!$N$40/'２　配乳実績総括表'!$N$62)*E22*('１　生乳搬出入実績総括表'!$F$32-'１　生乳搬出入実績総括表'!$V$37)/'１　生乳搬出入実績総括表'!$F$32,0),0)</f>
        <v>0</v>
      </c>
      <c r="O64" s="1026">
        <f t="shared" si="39"/>
        <v>0</v>
      </c>
      <c r="P64" s="1024">
        <f>IF('２　配乳実績総括表'!$K$42&gt;0,'２　配乳実績総括表'!$O$42*E22*('１　生乳搬出入実績総括表'!$F$32-'１　生乳搬出入実績総括表'!$V$37)/'１　生乳搬出入実績総括表'!$F$32,0)</f>
        <v>0</v>
      </c>
      <c r="Q64" s="1025">
        <f>IF($N$3&gt;0,$N$3*E22/'１　生乳搬出入実績総括表'!$F$32,0)</f>
        <v>0</v>
      </c>
      <c r="R64" s="1025">
        <f t="shared" si="7"/>
        <v>0</v>
      </c>
      <c r="S64" s="1025">
        <f t="shared" si="8"/>
        <v>0</v>
      </c>
      <c r="T64" s="1027">
        <f t="shared" si="9"/>
        <v>0</v>
      </c>
      <c r="U64" s="1028">
        <f>IF('２　配乳実績総括表'!$K$43&gt;0,'２　配乳実績総括表'!$O$43*E22*('１　生乳搬出入実績総括表'!$F$32-'１　生乳搬出入実績総括表'!$V$37)/'１　生乳搬出入実績総括表'!$F$32,0)</f>
        <v>0</v>
      </c>
      <c r="V64" s="1025">
        <f>IF($O$3&gt;0,$O$3*E22/'１　生乳搬出入実績総括表'!$F$32,0)</f>
        <v>0</v>
      </c>
      <c r="W64" s="1025">
        <f t="shared" si="10"/>
        <v>0</v>
      </c>
      <c r="X64" s="1025">
        <f t="shared" si="11"/>
        <v>0</v>
      </c>
      <c r="Y64" s="1027">
        <f t="shared" si="40"/>
        <v>0</v>
      </c>
      <c r="Z64" s="1028">
        <f>IF('２　配乳実績総括表'!$K$44&gt;0,'２　配乳実績総括表'!$O$44*E22*('１　生乳搬出入実績総括表'!$F$32-'１　生乳搬出入実績総括表'!$V$37)/'１　生乳搬出入実績総括表'!$F$32,0)</f>
        <v>0</v>
      </c>
      <c r="AA64" s="1025">
        <f>IF($P$3&gt;0,$P$3*E22/'１　生乳搬出入実績総括表'!$F$32,0)</f>
        <v>0</v>
      </c>
      <c r="AB64" s="1025">
        <f t="shared" si="12"/>
        <v>0</v>
      </c>
      <c r="AC64" s="1025">
        <f t="shared" si="13"/>
        <v>0</v>
      </c>
      <c r="AD64" s="1027">
        <f t="shared" si="41"/>
        <v>0</v>
      </c>
      <c r="AE64" s="1029">
        <f t="shared" si="14"/>
        <v>0</v>
      </c>
      <c r="AF64" s="1030">
        <f t="shared" si="15"/>
        <v>0</v>
      </c>
      <c r="AG64" s="1031">
        <f>IF('２　配乳実績総括表'!$K$47&gt;0,ROUND('２　配乳実績総括表'!$O$47*E22*('１　生乳搬出入実績総括表'!$F$32-'１　生乳搬出入実績総括表'!$V$37)/'１　生乳搬出入実績総括表'!$F$32,0),0)</f>
        <v>0</v>
      </c>
      <c r="AH64" s="1025">
        <f t="shared" si="16"/>
        <v>0</v>
      </c>
      <c r="AI64" s="1026">
        <f t="shared" si="42"/>
        <v>0</v>
      </c>
      <c r="AJ64" s="1031">
        <f>IF('２　配乳実績総括表'!$K$48&gt;0,ROUND('２　配乳実績総括表'!$O$48*E22*('１　生乳搬出入実績総括表'!$F$32-'１　生乳搬出入実績総括表'!$V$37)/'１　生乳搬出入実績総括表'!$F$32,0),0)</f>
        <v>0</v>
      </c>
      <c r="AK64" s="1025">
        <f t="shared" si="17"/>
        <v>0</v>
      </c>
      <c r="AL64" s="1026">
        <f t="shared" si="43"/>
        <v>0</v>
      </c>
      <c r="AM64" s="1031">
        <f>IF('２　配乳実績総括表'!$K$49&gt;0,ROUND('２　配乳実績総括表'!$O$49*E22*('１　生乳搬出入実績総括表'!$F$32-'１　生乳搬出入実績総括表'!$V$37)/'１　生乳搬出入実績総括表'!$F$32,0),0)</f>
        <v>0</v>
      </c>
      <c r="AN64" s="1025">
        <f t="shared" si="18"/>
        <v>0</v>
      </c>
      <c r="AO64" s="1026">
        <f t="shared" si="19"/>
        <v>0</v>
      </c>
      <c r="AP64" s="1030">
        <f t="shared" si="20"/>
        <v>0</v>
      </c>
      <c r="AQ64" s="1031">
        <f>IF('２　配乳実績総括表'!$K$55&gt;0,ROUND('２　配乳実績総括表'!$O$55*E22*('１　生乳搬出入実績総括表'!$F$32-'１　生乳搬出入実績総括表'!$V$37)/'１　生乳搬出入実績総括表'!$F$32,0),0)</f>
        <v>0</v>
      </c>
      <c r="AR64" s="1025">
        <f t="shared" si="21"/>
        <v>0</v>
      </c>
      <c r="AS64" s="1026">
        <f t="shared" si="22"/>
        <v>0</v>
      </c>
      <c r="AT64" s="1031">
        <f>IF('２　配乳実績総括表'!$K$56&gt;0,ROUND('２　配乳実績総括表'!$O$56*E22*('１　生乳搬出入実績総括表'!$F$32-'１　生乳搬出入実績総括表'!$V$37)/'１　生乳搬出入実績総括表'!$F$32,0),0)</f>
        <v>0</v>
      </c>
      <c r="AU64" s="1025">
        <f t="shared" si="23"/>
        <v>0</v>
      </c>
      <c r="AV64" s="1026">
        <f t="shared" si="24"/>
        <v>0</v>
      </c>
      <c r="AW64" s="1031">
        <f>IF('２　配乳実績総括表'!$K$57&gt;0,ROUND('２　配乳実績総括表'!$O$57*E22*('１　生乳搬出入実績総括表'!$F$32-'１　生乳搬出入実績総括表'!$V$37)/'１　生乳搬出入実績総括表'!$F$32,0),0)</f>
        <v>0</v>
      </c>
      <c r="AX64" s="1025">
        <f t="shared" si="25"/>
        <v>0</v>
      </c>
      <c r="AY64" s="1026">
        <f t="shared" si="26"/>
        <v>0</v>
      </c>
      <c r="AZ64" s="1031">
        <f>IF('２　配乳実績総括表'!$K$51&gt;0,ROUND('２　配乳実績総括表'!$O$51*E22*('１　生乳搬出入実績総括表'!$F$32-'１　生乳搬出入実績総括表'!$V$37)/'１　生乳搬出入実績総括表'!$F$32,0),0)</f>
        <v>0</v>
      </c>
      <c r="BA64" s="1025">
        <f t="shared" si="27"/>
        <v>0</v>
      </c>
      <c r="BB64" s="1026">
        <f t="shared" si="28"/>
        <v>0</v>
      </c>
      <c r="BC64" s="1031">
        <f>IF('２　配乳実績総括表'!$K$53&gt;0,ROUND('２　配乳実績総括表'!$O$53*E22*('１　生乳搬出入実績総括表'!$F$32-'１　生乳搬出入実績総括表'!$V$37)/'１　生乳搬出入実績総括表'!$F$32,0),0)</f>
        <v>0</v>
      </c>
      <c r="BD64" s="1025">
        <f t="shared" si="29"/>
        <v>0</v>
      </c>
      <c r="BE64" s="1026">
        <f t="shared" si="30"/>
        <v>0</v>
      </c>
      <c r="BF64" s="1030">
        <f t="shared" si="44"/>
        <v>0</v>
      </c>
      <c r="BG64" s="1031">
        <f>IF(SUM('２　配乳実績総括表'!$K$52,'２　配乳実績総括表'!$K$54,'２　配乳実績総括表'!$K$58,'２　配乳実績総括表'!$N$60,'２　配乳実績総括表'!$N$61)&gt;0,ROUND('２　配乳実績総括表'!$O$60*E22*('１　生乳搬出入実績総括表'!$F$32-'１　生乳搬出入実績総括表'!$V$37)/'１　生乳搬出入実績総括表'!$F$32,0),0)</f>
        <v>0</v>
      </c>
      <c r="BH64" s="1025">
        <f>IF('１　生乳搬出入実績総括表'!$V$37&gt;0,ROUND($Q$3*1,0)*E22/'１　生乳搬出入実績総括表'!$F$32,0)</f>
        <v>0</v>
      </c>
      <c r="BI64" s="1025">
        <f t="shared" si="31"/>
        <v>0</v>
      </c>
      <c r="BJ64" s="1026">
        <f t="shared" si="32"/>
        <v>0</v>
      </c>
      <c r="BK64" s="1030">
        <f t="shared" si="33"/>
        <v>0</v>
      </c>
      <c r="BL64" s="1032">
        <f t="shared" si="34"/>
        <v>0</v>
      </c>
      <c r="BM64" s="1022">
        <f t="shared" si="35"/>
        <v>0</v>
      </c>
      <c r="BN64" s="495" t="str">
        <f t="shared" si="36"/>
        <v xml:space="preserve"> </v>
      </c>
    </row>
    <row r="65" spans="1:66" x14ac:dyDescent="0.2">
      <c r="A65" s="1023">
        <f t="shared" si="1"/>
        <v>0</v>
      </c>
      <c r="B65" s="1024">
        <f>IF('２　配乳実績総括表'!$K$15&gt;0,'２　配乳実績総括表'!$O$15*E23*('１　生乳搬出入実績総括表'!$F$32-'１　生乳搬出入実績総括表'!$V$37)/'１　生乳搬出入実績総括表'!$F$32,0)</f>
        <v>0</v>
      </c>
      <c r="C65" s="1025">
        <f>IF($L$3&gt;0,$L$3*E23/'１　生乳搬出入実績総括表'!$F$32,0)</f>
        <v>0</v>
      </c>
      <c r="D65" s="1025">
        <f t="shared" si="2"/>
        <v>0</v>
      </c>
      <c r="E65" s="1025">
        <f t="shared" si="37"/>
        <v>0</v>
      </c>
      <c r="F65" s="1026">
        <f t="shared" si="3"/>
        <v>0</v>
      </c>
      <c r="G65" s="1024">
        <f>IF('２　配乳実績総括表'!$K$41&gt;0,'２　配乳実績総括表'!$O$41*E23*('１　生乳搬出入実績総括表'!$F$32-'１　生乳搬出入実績総括表'!$V$37)/'１　生乳搬出入実績総括表'!$F$32,0)</f>
        <v>0</v>
      </c>
      <c r="H65" s="1025">
        <f>IF($M$3&gt;0,$M$3*E23/'１　生乳搬出入実績総括表'!$F$32,0)</f>
        <v>0</v>
      </c>
      <c r="I65" s="1025">
        <f t="shared" si="4"/>
        <v>0</v>
      </c>
      <c r="J65" s="1025">
        <f t="shared" si="5"/>
        <v>0</v>
      </c>
      <c r="K65" s="1027">
        <f t="shared" si="6"/>
        <v>0</v>
      </c>
      <c r="L65" s="1025">
        <f>IF('２　配乳実績総括表'!$K$20&gt;0,ROUND(('２　配乳実績総括表'!$N$20/'２　配乳実績総括表'!$N$62)*E23*('１　生乳搬出入実績総括表'!$F$32-'１　生乳搬出入実績総括表'!$V$37)/'１　生乳搬出入実績総括表'!$F$32,0),0)</f>
        <v>0</v>
      </c>
      <c r="M65" s="1027">
        <f t="shared" si="38"/>
        <v>0</v>
      </c>
      <c r="N65" s="1025">
        <f>IF('２　配乳実績総括表'!$K$40&gt;0,ROUND(('２　配乳実績総括表'!$N$40/'２　配乳実績総括表'!$N$62)*E23*('１　生乳搬出入実績総括表'!$F$32-'１　生乳搬出入実績総括表'!$V$37)/'１　生乳搬出入実績総括表'!$F$32,0),0)</f>
        <v>0</v>
      </c>
      <c r="O65" s="1026">
        <f t="shared" si="39"/>
        <v>0</v>
      </c>
      <c r="P65" s="1024">
        <f>IF('２　配乳実績総括表'!$K$42&gt;0,'２　配乳実績総括表'!$O$42*E23*('１　生乳搬出入実績総括表'!$F$32-'１　生乳搬出入実績総括表'!$V$37)/'１　生乳搬出入実績総括表'!$F$32,0)</f>
        <v>0</v>
      </c>
      <c r="Q65" s="1025">
        <f>IF($N$3&gt;0,$N$3*E23/'１　生乳搬出入実績総括表'!$F$32,0)</f>
        <v>0</v>
      </c>
      <c r="R65" s="1025">
        <f t="shared" si="7"/>
        <v>0</v>
      </c>
      <c r="S65" s="1025">
        <f t="shared" si="8"/>
        <v>0</v>
      </c>
      <c r="T65" s="1027">
        <f t="shared" si="9"/>
        <v>0</v>
      </c>
      <c r="U65" s="1028">
        <f>IF('２　配乳実績総括表'!$K$43&gt;0,'２　配乳実績総括表'!$O$43*E23*('１　生乳搬出入実績総括表'!$F$32-'１　生乳搬出入実績総括表'!$V$37)/'１　生乳搬出入実績総括表'!$F$32,0)</f>
        <v>0</v>
      </c>
      <c r="V65" s="1025">
        <f>IF($O$3&gt;0,$O$3*E23/'１　生乳搬出入実績総括表'!$F$32,0)</f>
        <v>0</v>
      </c>
      <c r="W65" s="1025">
        <f t="shared" si="10"/>
        <v>0</v>
      </c>
      <c r="X65" s="1025">
        <f t="shared" si="11"/>
        <v>0</v>
      </c>
      <c r="Y65" s="1027">
        <f t="shared" si="40"/>
        <v>0</v>
      </c>
      <c r="Z65" s="1028">
        <f>IF('２　配乳実績総括表'!$K$44&gt;0,'２　配乳実績総括表'!$O$44*E23*('１　生乳搬出入実績総括表'!$F$32-'１　生乳搬出入実績総括表'!$V$37)/'１　生乳搬出入実績総括表'!$F$32,0)</f>
        <v>0</v>
      </c>
      <c r="AA65" s="1025">
        <f>IF($P$3&gt;0,$P$3*E23/'１　生乳搬出入実績総括表'!$F$32,0)</f>
        <v>0</v>
      </c>
      <c r="AB65" s="1025">
        <f t="shared" si="12"/>
        <v>0</v>
      </c>
      <c r="AC65" s="1025">
        <f t="shared" si="13"/>
        <v>0</v>
      </c>
      <c r="AD65" s="1027">
        <f t="shared" si="41"/>
        <v>0</v>
      </c>
      <c r="AE65" s="1029">
        <f t="shared" si="14"/>
        <v>0</v>
      </c>
      <c r="AF65" s="1030">
        <f t="shared" si="15"/>
        <v>0</v>
      </c>
      <c r="AG65" s="1031">
        <f>IF('２　配乳実績総括表'!$K$47&gt;0,ROUND('２　配乳実績総括表'!$O$47*E23*('１　生乳搬出入実績総括表'!$F$32-'１　生乳搬出入実績総括表'!$V$37)/'１　生乳搬出入実績総括表'!$F$32,0),0)</f>
        <v>0</v>
      </c>
      <c r="AH65" s="1025">
        <f t="shared" si="16"/>
        <v>0</v>
      </c>
      <c r="AI65" s="1026">
        <f t="shared" si="42"/>
        <v>0</v>
      </c>
      <c r="AJ65" s="1031">
        <f>IF('２　配乳実績総括表'!$K$48&gt;0,ROUND('２　配乳実績総括表'!$O$48*E23*('１　生乳搬出入実績総括表'!$F$32-'１　生乳搬出入実績総括表'!$V$37)/'１　生乳搬出入実績総括表'!$F$32,0),0)</f>
        <v>0</v>
      </c>
      <c r="AK65" s="1025">
        <f t="shared" si="17"/>
        <v>0</v>
      </c>
      <c r="AL65" s="1026">
        <f t="shared" si="43"/>
        <v>0</v>
      </c>
      <c r="AM65" s="1031">
        <f>IF('２　配乳実績総括表'!$K$49&gt;0,ROUND('２　配乳実績総括表'!$O$49*E23*('１　生乳搬出入実績総括表'!$F$32-'１　生乳搬出入実績総括表'!$V$37)/'１　生乳搬出入実績総括表'!$F$32,0),0)</f>
        <v>0</v>
      </c>
      <c r="AN65" s="1025">
        <f t="shared" si="18"/>
        <v>0</v>
      </c>
      <c r="AO65" s="1026">
        <f t="shared" si="19"/>
        <v>0</v>
      </c>
      <c r="AP65" s="1030">
        <f t="shared" si="20"/>
        <v>0</v>
      </c>
      <c r="AQ65" s="1031">
        <f>IF('２　配乳実績総括表'!$K$55&gt;0,ROUND('２　配乳実績総括表'!$O$55*E23*('１　生乳搬出入実績総括表'!$F$32-'１　生乳搬出入実績総括表'!$V$37)/'１　生乳搬出入実績総括表'!$F$32,0),0)</f>
        <v>0</v>
      </c>
      <c r="AR65" s="1025">
        <f t="shared" si="21"/>
        <v>0</v>
      </c>
      <c r="AS65" s="1026">
        <f t="shared" si="22"/>
        <v>0</v>
      </c>
      <c r="AT65" s="1031">
        <f>IF('２　配乳実績総括表'!$K$56&gt;0,ROUND('２　配乳実績総括表'!$O$56*E23*('１　生乳搬出入実績総括表'!$F$32-'１　生乳搬出入実績総括表'!$V$37)/'１　生乳搬出入実績総括表'!$F$32,0),0)</f>
        <v>0</v>
      </c>
      <c r="AU65" s="1025">
        <f t="shared" si="23"/>
        <v>0</v>
      </c>
      <c r="AV65" s="1026">
        <f t="shared" si="24"/>
        <v>0</v>
      </c>
      <c r="AW65" s="1031">
        <f>IF('２　配乳実績総括表'!$K$57&gt;0,ROUND('２　配乳実績総括表'!$O$57*E23*('１　生乳搬出入実績総括表'!$F$32-'１　生乳搬出入実績総括表'!$V$37)/'１　生乳搬出入実績総括表'!$F$32,0),0)</f>
        <v>0</v>
      </c>
      <c r="AX65" s="1025">
        <f t="shared" si="25"/>
        <v>0</v>
      </c>
      <c r="AY65" s="1026">
        <f t="shared" si="26"/>
        <v>0</v>
      </c>
      <c r="AZ65" s="1031">
        <f>IF('２　配乳実績総括表'!$K$51&gt;0,ROUND('２　配乳実績総括表'!$O$51*E23*('１　生乳搬出入実績総括表'!$F$32-'１　生乳搬出入実績総括表'!$V$37)/'１　生乳搬出入実績総括表'!$F$32,0),0)</f>
        <v>0</v>
      </c>
      <c r="BA65" s="1025">
        <f t="shared" si="27"/>
        <v>0</v>
      </c>
      <c r="BB65" s="1026">
        <f t="shared" si="28"/>
        <v>0</v>
      </c>
      <c r="BC65" s="1031">
        <f>IF('２　配乳実績総括表'!$K$53&gt;0,ROUND('２　配乳実績総括表'!$O$53*E23*('１　生乳搬出入実績総括表'!$F$32-'１　生乳搬出入実績総括表'!$V$37)/'１　生乳搬出入実績総括表'!$F$32,0),0)</f>
        <v>0</v>
      </c>
      <c r="BD65" s="1025">
        <f t="shared" si="29"/>
        <v>0</v>
      </c>
      <c r="BE65" s="1026">
        <f t="shared" si="30"/>
        <v>0</v>
      </c>
      <c r="BF65" s="1030">
        <f t="shared" si="44"/>
        <v>0</v>
      </c>
      <c r="BG65" s="1031">
        <f>IF(SUM('２　配乳実績総括表'!$K$52,'２　配乳実績総括表'!$K$54,'２　配乳実績総括表'!$K$58,'２　配乳実績総括表'!$N$60,'２　配乳実績総括表'!$N$61)&gt;0,ROUND('２　配乳実績総括表'!$O$60*E23*('１　生乳搬出入実績総括表'!$F$32-'１　生乳搬出入実績総括表'!$V$37)/'１　生乳搬出入実績総括表'!$F$32,0),0)</f>
        <v>0</v>
      </c>
      <c r="BH65" s="1025">
        <f>IF('１　生乳搬出入実績総括表'!$V$37&gt;0,ROUND($Q$3*1,0)*E23/'１　生乳搬出入実績総括表'!$F$32,0)</f>
        <v>0</v>
      </c>
      <c r="BI65" s="1025">
        <f t="shared" si="31"/>
        <v>0</v>
      </c>
      <c r="BJ65" s="1026">
        <f t="shared" si="32"/>
        <v>0</v>
      </c>
      <c r="BK65" s="1030">
        <f t="shared" si="33"/>
        <v>0</v>
      </c>
      <c r="BL65" s="1032">
        <f t="shared" si="34"/>
        <v>0</v>
      </c>
      <c r="BM65" s="1022">
        <f t="shared" si="35"/>
        <v>0</v>
      </c>
      <c r="BN65" s="495" t="str">
        <f t="shared" si="36"/>
        <v xml:space="preserve"> </v>
      </c>
    </row>
    <row r="66" spans="1:66" x14ac:dyDescent="0.2">
      <c r="A66" s="1023">
        <f t="shared" si="1"/>
        <v>0</v>
      </c>
      <c r="B66" s="1024">
        <f>IF('２　配乳実績総括表'!$K$15&gt;0,'２　配乳実績総括表'!$O$15*E24*('１　生乳搬出入実績総括表'!$F$32-'１　生乳搬出入実績総括表'!$V$37)/'１　生乳搬出入実績総括表'!$F$32,0)</f>
        <v>0</v>
      </c>
      <c r="C66" s="1025">
        <f>IF($L$3&gt;0,$L$3*E24/'１　生乳搬出入実績総括表'!$F$32,0)</f>
        <v>0</v>
      </c>
      <c r="D66" s="1025">
        <f t="shared" si="2"/>
        <v>0</v>
      </c>
      <c r="E66" s="1025">
        <f t="shared" si="37"/>
        <v>0</v>
      </c>
      <c r="F66" s="1026">
        <f t="shared" si="3"/>
        <v>0</v>
      </c>
      <c r="G66" s="1024">
        <f>IF('２　配乳実績総括表'!$K$41&gt;0,'２　配乳実績総括表'!$O$41*E24*('１　生乳搬出入実績総括表'!$F$32-'１　生乳搬出入実績総括表'!$V$37)/'１　生乳搬出入実績総括表'!$F$32,0)</f>
        <v>0</v>
      </c>
      <c r="H66" s="1025">
        <f>IF($M$3&gt;0,$M$3*E24/'１　生乳搬出入実績総括表'!$F$32,0)</f>
        <v>0</v>
      </c>
      <c r="I66" s="1025">
        <f t="shared" si="4"/>
        <v>0</v>
      </c>
      <c r="J66" s="1025">
        <f t="shared" si="5"/>
        <v>0</v>
      </c>
      <c r="K66" s="1027">
        <f t="shared" si="6"/>
        <v>0</v>
      </c>
      <c r="L66" s="1025">
        <f>IF('２　配乳実績総括表'!$K$20&gt;0,ROUND(('２　配乳実績総括表'!$N$20/'２　配乳実績総括表'!$N$62)*E24*('１　生乳搬出入実績総括表'!$F$32-'１　生乳搬出入実績総括表'!$V$37)/'１　生乳搬出入実績総括表'!$F$32,0),0)</f>
        <v>0</v>
      </c>
      <c r="M66" s="1027">
        <f t="shared" si="38"/>
        <v>0</v>
      </c>
      <c r="N66" s="1025">
        <f>IF('２　配乳実績総括表'!$K$40&gt;0,ROUND(('２　配乳実績総括表'!$N$40/'２　配乳実績総括表'!$N$62)*E24*('１　生乳搬出入実績総括表'!$F$32-'１　生乳搬出入実績総括表'!$V$37)/'１　生乳搬出入実績総括表'!$F$32,0),0)</f>
        <v>0</v>
      </c>
      <c r="O66" s="1026">
        <f t="shared" si="39"/>
        <v>0</v>
      </c>
      <c r="P66" s="1024">
        <f>IF('２　配乳実績総括表'!$K$42&gt;0,'２　配乳実績総括表'!$O$42*E24*('１　生乳搬出入実績総括表'!$F$32-'１　生乳搬出入実績総括表'!$V$37)/'１　生乳搬出入実績総括表'!$F$32,0)</f>
        <v>0</v>
      </c>
      <c r="Q66" s="1025">
        <f>IF($N$3&gt;0,$N$3*E24/'１　生乳搬出入実績総括表'!$F$32,0)</f>
        <v>0</v>
      </c>
      <c r="R66" s="1025">
        <f t="shared" si="7"/>
        <v>0</v>
      </c>
      <c r="S66" s="1025">
        <f t="shared" si="8"/>
        <v>0</v>
      </c>
      <c r="T66" s="1027">
        <f t="shared" si="9"/>
        <v>0</v>
      </c>
      <c r="U66" s="1028">
        <f>IF('２　配乳実績総括表'!$K$43&gt;0,'２　配乳実績総括表'!$O$43*E24*('１　生乳搬出入実績総括表'!$F$32-'１　生乳搬出入実績総括表'!$V$37)/'１　生乳搬出入実績総括表'!$F$32,0)</f>
        <v>0</v>
      </c>
      <c r="V66" s="1025">
        <f>IF($O$3&gt;0,$O$3*E24/'１　生乳搬出入実績総括表'!$F$32,0)</f>
        <v>0</v>
      </c>
      <c r="W66" s="1025">
        <f t="shared" si="10"/>
        <v>0</v>
      </c>
      <c r="X66" s="1025">
        <f t="shared" si="11"/>
        <v>0</v>
      </c>
      <c r="Y66" s="1027">
        <f t="shared" si="40"/>
        <v>0</v>
      </c>
      <c r="Z66" s="1028">
        <f>IF('２　配乳実績総括表'!$K$44&gt;0,'２　配乳実績総括表'!$O$44*E24*('１　生乳搬出入実績総括表'!$F$32-'１　生乳搬出入実績総括表'!$V$37)/'１　生乳搬出入実績総括表'!$F$32,0)</f>
        <v>0</v>
      </c>
      <c r="AA66" s="1025">
        <f>IF($P$3&gt;0,$P$3*E24/'１　生乳搬出入実績総括表'!$F$32,0)</f>
        <v>0</v>
      </c>
      <c r="AB66" s="1025">
        <f t="shared" si="12"/>
        <v>0</v>
      </c>
      <c r="AC66" s="1025">
        <f t="shared" si="13"/>
        <v>0</v>
      </c>
      <c r="AD66" s="1027">
        <f t="shared" si="41"/>
        <v>0</v>
      </c>
      <c r="AE66" s="1029">
        <f t="shared" si="14"/>
        <v>0</v>
      </c>
      <c r="AF66" s="1030">
        <f t="shared" si="15"/>
        <v>0</v>
      </c>
      <c r="AG66" s="1031">
        <f>IF('２　配乳実績総括表'!$K$47&gt;0,ROUND('２　配乳実績総括表'!$O$47*E24*('１　生乳搬出入実績総括表'!$F$32-'１　生乳搬出入実績総括表'!$V$37)/'１　生乳搬出入実績総括表'!$F$32,0),0)</f>
        <v>0</v>
      </c>
      <c r="AH66" s="1025">
        <f t="shared" si="16"/>
        <v>0</v>
      </c>
      <c r="AI66" s="1026">
        <f t="shared" si="42"/>
        <v>0</v>
      </c>
      <c r="AJ66" s="1031">
        <f>IF('２　配乳実績総括表'!$K$48&gt;0,ROUND('２　配乳実績総括表'!$O$48*E24*('１　生乳搬出入実績総括表'!$F$32-'１　生乳搬出入実績総括表'!$V$37)/'１　生乳搬出入実績総括表'!$F$32,0),0)</f>
        <v>0</v>
      </c>
      <c r="AK66" s="1025">
        <f t="shared" si="17"/>
        <v>0</v>
      </c>
      <c r="AL66" s="1026">
        <f t="shared" si="43"/>
        <v>0</v>
      </c>
      <c r="AM66" s="1031">
        <f>IF('２　配乳実績総括表'!$K$49&gt;0,ROUND('２　配乳実績総括表'!$O$49*E24*('１　生乳搬出入実績総括表'!$F$32-'１　生乳搬出入実績総括表'!$V$37)/'１　生乳搬出入実績総括表'!$F$32,0),0)</f>
        <v>0</v>
      </c>
      <c r="AN66" s="1025">
        <f t="shared" si="18"/>
        <v>0</v>
      </c>
      <c r="AO66" s="1026">
        <f t="shared" si="19"/>
        <v>0</v>
      </c>
      <c r="AP66" s="1030">
        <f t="shared" si="20"/>
        <v>0</v>
      </c>
      <c r="AQ66" s="1031">
        <f>IF('２　配乳実績総括表'!$K$55&gt;0,ROUND('２　配乳実績総括表'!$O$55*E24*('１　生乳搬出入実績総括表'!$F$32-'１　生乳搬出入実績総括表'!$V$37)/'１　生乳搬出入実績総括表'!$F$32,0),0)</f>
        <v>0</v>
      </c>
      <c r="AR66" s="1025">
        <f t="shared" si="21"/>
        <v>0</v>
      </c>
      <c r="AS66" s="1026">
        <f t="shared" si="22"/>
        <v>0</v>
      </c>
      <c r="AT66" s="1031">
        <f>IF('２　配乳実績総括表'!$K$56&gt;0,ROUND('２　配乳実績総括表'!$O$56*E24*('１　生乳搬出入実績総括表'!$F$32-'１　生乳搬出入実績総括表'!$V$37)/'１　生乳搬出入実績総括表'!$F$32,0),0)</f>
        <v>0</v>
      </c>
      <c r="AU66" s="1025">
        <f t="shared" si="23"/>
        <v>0</v>
      </c>
      <c r="AV66" s="1026">
        <f t="shared" si="24"/>
        <v>0</v>
      </c>
      <c r="AW66" s="1031">
        <f>IF('２　配乳実績総括表'!$K$57&gt;0,ROUND('２　配乳実績総括表'!$O$57*E24*('１　生乳搬出入実績総括表'!$F$32-'１　生乳搬出入実績総括表'!$V$37)/'１　生乳搬出入実績総括表'!$F$32,0),0)</f>
        <v>0</v>
      </c>
      <c r="AX66" s="1025">
        <f t="shared" si="25"/>
        <v>0</v>
      </c>
      <c r="AY66" s="1026">
        <f t="shared" si="26"/>
        <v>0</v>
      </c>
      <c r="AZ66" s="1031">
        <f>IF('２　配乳実績総括表'!$K$51&gt;0,ROUND('２　配乳実績総括表'!$O$51*E24*('１　生乳搬出入実績総括表'!$F$32-'１　生乳搬出入実績総括表'!$V$37)/'１　生乳搬出入実績総括表'!$F$32,0),0)</f>
        <v>0</v>
      </c>
      <c r="BA66" s="1025">
        <f t="shared" si="27"/>
        <v>0</v>
      </c>
      <c r="BB66" s="1026">
        <f t="shared" si="28"/>
        <v>0</v>
      </c>
      <c r="BC66" s="1031">
        <f>IF('２　配乳実績総括表'!$K$53&gt;0,ROUND('２　配乳実績総括表'!$O$53*E24*('１　生乳搬出入実績総括表'!$F$32-'１　生乳搬出入実績総括表'!$V$37)/'１　生乳搬出入実績総括表'!$F$32,0),0)</f>
        <v>0</v>
      </c>
      <c r="BD66" s="1025">
        <f t="shared" si="29"/>
        <v>0</v>
      </c>
      <c r="BE66" s="1026">
        <f t="shared" si="30"/>
        <v>0</v>
      </c>
      <c r="BF66" s="1030">
        <f t="shared" si="44"/>
        <v>0</v>
      </c>
      <c r="BG66" s="1031">
        <f>IF(SUM('２　配乳実績総括表'!$K$52,'２　配乳実績総括表'!$K$54,'２　配乳実績総括表'!$K$58,'２　配乳実績総括表'!$N$60,'２　配乳実績総括表'!$N$61)&gt;0,ROUND('２　配乳実績総括表'!$O$60*E24*('１　生乳搬出入実績総括表'!$F$32-'１　生乳搬出入実績総括表'!$V$37)/'１　生乳搬出入実績総括表'!$F$32,0),0)</f>
        <v>0</v>
      </c>
      <c r="BH66" s="1025">
        <f>IF('１　生乳搬出入実績総括表'!$V$37&gt;0,ROUND($Q$3*1,0)*E24/'１　生乳搬出入実績総括表'!$F$32,0)</f>
        <v>0</v>
      </c>
      <c r="BI66" s="1025">
        <f t="shared" si="31"/>
        <v>0</v>
      </c>
      <c r="BJ66" s="1026">
        <f t="shared" si="32"/>
        <v>0</v>
      </c>
      <c r="BK66" s="1030">
        <f t="shared" si="33"/>
        <v>0</v>
      </c>
      <c r="BL66" s="1032">
        <f t="shared" si="34"/>
        <v>0</v>
      </c>
      <c r="BM66" s="1022">
        <f t="shared" si="35"/>
        <v>0</v>
      </c>
      <c r="BN66" s="495" t="str">
        <f t="shared" si="36"/>
        <v xml:space="preserve"> </v>
      </c>
    </row>
    <row r="67" spans="1:66" x14ac:dyDescent="0.2">
      <c r="A67" s="1023">
        <f t="shared" si="1"/>
        <v>0</v>
      </c>
      <c r="B67" s="1024">
        <f>IF('２　配乳実績総括表'!$K$15&gt;0,'２　配乳実績総括表'!$O$15*E25*('１　生乳搬出入実績総括表'!$F$32-'１　生乳搬出入実績総括表'!$V$37)/'１　生乳搬出入実績総括表'!$F$32,0)</f>
        <v>0</v>
      </c>
      <c r="C67" s="1025">
        <f>IF($L$3&gt;0,$L$3*E25/'１　生乳搬出入実績総括表'!$F$32,0)</f>
        <v>0</v>
      </c>
      <c r="D67" s="1025">
        <f t="shared" si="2"/>
        <v>0</v>
      </c>
      <c r="E67" s="1025">
        <f t="shared" si="37"/>
        <v>0</v>
      </c>
      <c r="F67" s="1026">
        <f t="shared" si="3"/>
        <v>0</v>
      </c>
      <c r="G67" s="1024">
        <f>IF('２　配乳実績総括表'!$K$41&gt;0,'２　配乳実績総括表'!$O$41*E25*('１　生乳搬出入実績総括表'!$F$32-'１　生乳搬出入実績総括表'!$V$37)/'１　生乳搬出入実績総括表'!$F$32,0)</f>
        <v>0</v>
      </c>
      <c r="H67" s="1025">
        <f>IF($M$3&gt;0,$M$3*E25/'１　生乳搬出入実績総括表'!$F$32,0)</f>
        <v>0</v>
      </c>
      <c r="I67" s="1025">
        <f t="shared" si="4"/>
        <v>0</v>
      </c>
      <c r="J67" s="1025">
        <f t="shared" si="5"/>
        <v>0</v>
      </c>
      <c r="K67" s="1027">
        <f t="shared" si="6"/>
        <v>0</v>
      </c>
      <c r="L67" s="1025">
        <f>IF('２　配乳実績総括表'!$K$20&gt;0,ROUND(('２　配乳実績総括表'!$N$20/'２　配乳実績総括表'!$N$62)*E25*('１　生乳搬出入実績総括表'!$F$32-'１　生乳搬出入実績総括表'!$V$37)/'１　生乳搬出入実績総括表'!$F$32,0),0)</f>
        <v>0</v>
      </c>
      <c r="M67" s="1027">
        <f t="shared" si="38"/>
        <v>0</v>
      </c>
      <c r="N67" s="1025">
        <f>IF('２　配乳実績総括表'!$K$40&gt;0,ROUND(('２　配乳実績総括表'!$N$40/'２　配乳実績総括表'!$N$62)*E25*('１　生乳搬出入実績総括表'!$F$32-'１　生乳搬出入実績総括表'!$V$37)/'１　生乳搬出入実績総括表'!$F$32,0),0)</f>
        <v>0</v>
      </c>
      <c r="O67" s="1026">
        <f t="shared" si="39"/>
        <v>0</v>
      </c>
      <c r="P67" s="1024">
        <f>IF('２　配乳実績総括表'!$K$42&gt;0,'２　配乳実績総括表'!$O$42*E25*('１　生乳搬出入実績総括表'!$F$32-'１　生乳搬出入実績総括表'!$V$37)/'１　生乳搬出入実績総括表'!$F$32,0)</f>
        <v>0</v>
      </c>
      <c r="Q67" s="1025">
        <f>IF($N$3&gt;0,$N$3*E25/'１　生乳搬出入実績総括表'!$F$32,0)</f>
        <v>0</v>
      </c>
      <c r="R67" s="1025">
        <f t="shared" si="7"/>
        <v>0</v>
      </c>
      <c r="S67" s="1025">
        <f t="shared" si="8"/>
        <v>0</v>
      </c>
      <c r="T67" s="1027">
        <f t="shared" si="9"/>
        <v>0</v>
      </c>
      <c r="U67" s="1028">
        <f>IF('２　配乳実績総括表'!$K$43&gt;0,'２　配乳実績総括表'!$O$43*E25*('１　生乳搬出入実績総括表'!$F$32-'１　生乳搬出入実績総括表'!$V$37)/'１　生乳搬出入実績総括表'!$F$32,0)</f>
        <v>0</v>
      </c>
      <c r="V67" s="1025">
        <f>IF($O$3&gt;0,$O$3*E25/'１　生乳搬出入実績総括表'!$F$32,0)</f>
        <v>0</v>
      </c>
      <c r="W67" s="1025">
        <f t="shared" si="10"/>
        <v>0</v>
      </c>
      <c r="X67" s="1025">
        <f t="shared" si="11"/>
        <v>0</v>
      </c>
      <c r="Y67" s="1027">
        <f t="shared" si="40"/>
        <v>0</v>
      </c>
      <c r="Z67" s="1028">
        <f>IF('２　配乳実績総括表'!$K$44&gt;0,'２　配乳実績総括表'!$O$44*E25*('１　生乳搬出入実績総括表'!$F$32-'１　生乳搬出入実績総括表'!$V$37)/'１　生乳搬出入実績総括表'!$F$32,0)</f>
        <v>0</v>
      </c>
      <c r="AA67" s="1025">
        <f>IF($P$3&gt;0,$P$3*E25/'１　生乳搬出入実績総括表'!$F$32,0)</f>
        <v>0</v>
      </c>
      <c r="AB67" s="1025">
        <f t="shared" si="12"/>
        <v>0</v>
      </c>
      <c r="AC67" s="1025">
        <f t="shared" si="13"/>
        <v>0</v>
      </c>
      <c r="AD67" s="1027">
        <f t="shared" si="41"/>
        <v>0</v>
      </c>
      <c r="AE67" s="1029">
        <f t="shared" si="14"/>
        <v>0</v>
      </c>
      <c r="AF67" s="1030">
        <f t="shared" si="15"/>
        <v>0</v>
      </c>
      <c r="AG67" s="1031">
        <f>IF('２　配乳実績総括表'!$K$47&gt;0,ROUND('２　配乳実績総括表'!$O$47*E25*('１　生乳搬出入実績総括表'!$F$32-'１　生乳搬出入実績総括表'!$V$37)/'１　生乳搬出入実績総括表'!$F$32,0),0)</f>
        <v>0</v>
      </c>
      <c r="AH67" s="1025">
        <f t="shared" si="16"/>
        <v>0</v>
      </c>
      <c r="AI67" s="1026">
        <f t="shared" si="42"/>
        <v>0</v>
      </c>
      <c r="AJ67" s="1031">
        <f>IF('２　配乳実績総括表'!$K$48&gt;0,ROUND('２　配乳実績総括表'!$O$48*E25*('１　生乳搬出入実績総括表'!$F$32-'１　生乳搬出入実績総括表'!$V$37)/'１　生乳搬出入実績総括表'!$F$32,0),0)</f>
        <v>0</v>
      </c>
      <c r="AK67" s="1025">
        <f t="shared" si="17"/>
        <v>0</v>
      </c>
      <c r="AL67" s="1026">
        <f t="shared" si="43"/>
        <v>0</v>
      </c>
      <c r="AM67" s="1031">
        <f>IF('２　配乳実績総括表'!$K$49&gt;0,ROUND('２　配乳実績総括表'!$O$49*E25*('１　生乳搬出入実績総括表'!$F$32-'１　生乳搬出入実績総括表'!$V$37)/'１　生乳搬出入実績総括表'!$F$32,0),0)</f>
        <v>0</v>
      </c>
      <c r="AN67" s="1025">
        <f t="shared" si="18"/>
        <v>0</v>
      </c>
      <c r="AO67" s="1026">
        <f t="shared" si="19"/>
        <v>0</v>
      </c>
      <c r="AP67" s="1030">
        <f t="shared" si="20"/>
        <v>0</v>
      </c>
      <c r="AQ67" s="1031">
        <f>IF('２　配乳実績総括表'!$K$55&gt;0,ROUND('２　配乳実績総括表'!$O$55*E25*('１　生乳搬出入実績総括表'!$F$32-'１　生乳搬出入実績総括表'!$V$37)/'１　生乳搬出入実績総括表'!$F$32,0),0)</f>
        <v>0</v>
      </c>
      <c r="AR67" s="1025">
        <f t="shared" si="21"/>
        <v>0</v>
      </c>
      <c r="AS67" s="1026">
        <f t="shared" si="22"/>
        <v>0</v>
      </c>
      <c r="AT67" s="1031">
        <f>IF('２　配乳実績総括表'!$K$56&gt;0,ROUND('２　配乳実績総括表'!$O$56*E25*('１　生乳搬出入実績総括表'!$F$32-'１　生乳搬出入実績総括表'!$V$37)/'１　生乳搬出入実績総括表'!$F$32,0),0)</f>
        <v>0</v>
      </c>
      <c r="AU67" s="1025">
        <f t="shared" si="23"/>
        <v>0</v>
      </c>
      <c r="AV67" s="1026">
        <f t="shared" si="24"/>
        <v>0</v>
      </c>
      <c r="AW67" s="1031">
        <f>IF('２　配乳実績総括表'!$K$57&gt;0,ROUND('２　配乳実績総括表'!$O$57*E25*('１　生乳搬出入実績総括表'!$F$32-'１　生乳搬出入実績総括表'!$V$37)/'１　生乳搬出入実績総括表'!$F$32,0),0)</f>
        <v>0</v>
      </c>
      <c r="AX67" s="1025">
        <f t="shared" si="25"/>
        <v>0</v>
      </c>
      <c r="AY67" s="1026">
        <f t="shared" si="26"/>
        <v>0</v>
      </c>
      <c r="AZ67" s="1031">
        <f>IF('２　配乳実績総括表'!$K$51&gt;0,ROUND('２　配乳実績総括表'!$O$51*E25*('１　生乳搬出入実績総括表'!$F$32-'１　生乳搬出入実績総括表'!$V$37)/'１　生乳搬出入実績総括表'!$F$32,0),0)</f>
        <v>0</v>
      </c>
      <c r="BA67" s="1025">
        <f t="shared" si="27"/>
        <v>0</v>
      </c>
      <c r="BB67" s="1026">
        <f t="shared" si="28"/>
        <v>0</v>
      </c>
      <c r="BC67" s="1031">
        <f>IF('２　配乳実績総括表'!$K$53&gt;0,ROUND('２　配乳実績総括表'!$O$53*E25*('１　生乳搬出入実績総括表'!$F$32-'１　生乳搬出入実績総括表'!$V$37)/'１　生乳搬出入実績総括表'!$F$32,0),0)</f>
        <v>0</v>
      </c>
      <c r="BD67" s="1025">
        <f t="shared" si="29"/>
        <v>0</v>
      </c>
      <c r="BE67" s="1026">
        <f t="shared" si="30"/>
        <v>0</v>
      </c>
      <c r="BF67" s="1030">
        <f t="shared" si="44"/>
        <v>0</v>
      </c>
      <c r="BG67" s="1031">
        <f>IF(SUM('２　配乳実績総括表'!$K$52,'２　配乳実績総括表'!$K$54,'２　配乳実績総括表'!$K$58,'２　配乳実績総括表'!$N$60,'２　配乳実績総括表'!$N$61)&gt;0,ROUND('２　配乳実績総括表'!$O$60*E25*('１　生乳搬出入実績総括表'!$F$32-'１　生乳搬出入実績総括表'!$V$37)/'１　生乳搬出入実績総括表'!$F$32,0),0)</f>
        <v>0</v>
      </c>
      <c r="BH67" s="1025">
        <f>IF('１　生乳搬出入実績総括表'!$V$37&gt;0,ROUND($Q$3*1,0)*E25/'１　生乳搬出入実績総括表'!$F$32,0)</f>
        <v>0</v>
      </c>
      <c r="BI67" s="1025">
        <f t="shared" si="31"/>
        <v>0</v>
      </c>
      <c r="BJ67" s="1026">
        <f t="shared" si="32"/>
        <v>0</v>
      </c>
      <c r="BK67" s="1030">
        <f t="shared" si="33"/>
        <v>0</v>
      </c>
      <c r="BL67" s="1032">
        <f t="shared" si="34"/>
        <v>0</v>
      </c>
      <c r="BM67" s="1022">
        <f t="shared" si="35"/>
        <v>0</v>
      </c>
      <c r="BN67" s="495" t="str">
        <f t="shared" si="36"/>
        <v xml:space="preserve"> </v>
      </c>
    </row>
    <row r="68" spans="1:66" x14ac:dyDescent="0.2">
      <c r="A68" s="1023">
        <f t="shared" si="1"/>
        <v>0</v>
      </c>
      <c r="B68" s="1024">
        <f>IF('２　配乳実績総括表'!$K$15&gt;0,'２　配乳実績総括表'!$O$15*E26*('１　生乳搬出入実績総括表'!$F$32-'１　生乳搬出入実績総括表'!$V$37)/'１　生乳搬出入実績総括表'!$F$32,0)</f>
        <v>0</v>
      </c>
      <c r="C68" s="1025">
        <f>IF($L$3&gt;0,$L$3*E26/'１　生乳搬出入実績総括表'!$F$32,0)</f>
        <v>0</v>
      </c>
      <c r="D68" s="1025">
        <f t="shared" si="2"/>
        <v>0</v>
      </c>
      <c r="E68" s="1025">
        <f t="shared" si="37"/>
        <v>0</v>
      </c>
      <c r="F68" s="1026">
        <f t="shared" si="3"/>
        <v>0</v>
      </c>
      <c r="G68" s="1024">
        <f>IF('２　配乳実績総括表'!$K$41&gt;0,'２　配乳実績総括表'!$O$41*E26*('１　生乳搬出入実績総括表'!$F$32-'１　生乳搬出入実績総括表'!$V$37)/'１　生乳搬出入実績総括表'!$F$32,0)</f>
        <v>0</v>
      </c>
      <c r="H68" s="1025">
        <f>IF($M$3&gt;0,$M$3*E26/'１　生乳搬出入実績総括表'!$F$32,0)</f>
        <v>0</v>
      </c>
      <c r="I68" s="1025">
        <f t="shared" si="4"/>
        <v>0</v>
      </c>
      <c r="J68" s="1025">
        <f t="shared" si="5"/>
        <v>0</v>
      </c>
      <c r="K68" s="1027">
        <f t="shared" si="6"/>
        <v>0</v>
      </c>
      <c r="L68" s="1025">
        <f>IF('２　配乳実績総括表'!$K$20&gt;0,ROUND(('２　配乳実績総括表'!$N$20/'２　配乳実績総括表'!$N$62)*E26*('１　生乳搬出入実績総括表'!$F$32-'１　生乳搬出入実績総括表'!$V$37)/'１　生乳搬出入実績総括表'!$F$32,0),0)</f>
        <v>0</v>
      </c>
      <c r="M68" s="1027">
        <f t="shared" si="38"/>
        <v>0</v>
      </c>
      <c r="N68" s="1025">
        <f>IF('２　配乳実績総括表'!$K$40&gt;0,ROUND(('２　配乳実績総括表'!$N$40/'２　配乳実績総括表'!$N$62)*E26*('１　生乳搬出入実績総括表'!$F$32-'１　生乳搬出入実績総括表'!$V$37)/'１　生乳搬出入実績総括表'!$F$32,0),0)</f>
        <v>0</v>
      </c>
      <c r="O68" s="1026">
        <f t="shared" si="39"/>
        <v>0</v>
      </c>
      <c r="P68" s="1024">
        <f>IF('２　配乳実績総括表'!$K$42&gt;0,'２　配乳実績総括表'!$O$42*E26*('１　生乳搬出入実績総括表'!$F$32-'１　生乳搬出入実績総括表'!$V$37)/'１　生乳搬出入実績総括表'!$F$32,0)</f>
        <v>0</v>
      </c>
      <c r="Q68" s="1025">
        <f>IF($N$3&gt;0,$N$3*E26/'１　生乳搬出入実績総括表'!$F$32,0)</f>
        <v>0</v>
      </c>
      <c r="R68" s="1025">
        <f t="shared" si="7"/>
        <v>0</v>
      </c>
      <c r="S68" s="1025">
        <f t="shared" si="8"/>
        <v>0</v>
      </c>
      <c r="T68" s="1027">
        <f t="shared" si="9"/>
        <v>0</v>
      </c>
      <c r="U68" s="1028">
        <f>IF('２　配乳実績総括表'!$K$43&gt;0,'２　配乳実績総括表'!$O$43*E26*('１　生乳搬出入実績総括表'!$F$32-'１　生乳搬出入実績総括表'!$V$37)/'１　生乳搬出入実績総括表'!$F$32,0)</f>
        <v>0</v>
      </c>
      <c r="V68" s="1025">
        <f>IF($O$3&gt;0,$O$3*E26/'１　生乳搬出入実績総括表'!$F$32,0)</f>
        <v>0</v>
      </c>
      <c r="W68" s="1025">
        <f t="shared" si="10"/>
        <v>0</v>
      </c>
      <c r="X68" s="1025">
        <f t="shared" si="11"/>
        <v>0</v>
      </c>
      <c r="Y68" s="1027">
        <f t="shared" si="40"/>
        <v>0</v>
      </c>
      <c r="Z68" s="1028">
        <f>IF('２　配乳実績総括表'!$K$44&gt;0,'２　配乳実績総括表'!$O$44*E26*('１　生乳搬出入実績総括表'!$F$32-'１　生乳搬出入実績総括表'!$V$37)/'１　生乳搬出入実績総括表'!$F$32,0)</f>
        <v>0</v>
      </c>
      <c r="AA68" s="1025">
        <f>IF($P$3&gt;0,$P$3*E26/'１　生乳搬出入実績総括表'!$F$32,0)</f>
        <v>0</v>
      </c>
      <c r="AB68" s="1025">
        <f t="shared" si="12"/>
        <v>0</v>
      </c>
      <c r="AC68" s="1025">
        <f t="shared" si="13"/>
        <v>0</v>
      </c>
      <c r="AD68" s="1027">
        <f t="shared" si="41"/>
        <v>0</v>
      </c>
      <c r="AE68" s="1029">
        <f t="shared" si="14"/>
        <v>0</v>
      </c>
      <c r="AF68" s="1030">
        <f t="shared" si="15"/>
        <v>0</v>
      </c>
      <c r="AG68" s="1031">
        <f>IF('２　配乳実績総括表'!$K$47&gt;0,ROUND('２　配乳実績総括表'!$O$47*E26*('１　生乳搬出入実績総括表'!$F$32-'１　生乳搬出入実績総括表'!$V$37)/'１　生乳搬出入実績総括表'!$F$32,0),0)</f>
        <v>0</v>
      </c>
      <c r="AH68" s="1025">
        <f t="shared" si="16"/>
        <v>0</v>
      </c>
      <c r="AI68" s="1026">
        <f t="shared" si="42"/>
        <v>0</v>
      </c>
      <c r="AJ68" s="1031">
        <f>IF('２　配乳実績総括表'!$K$48&gt;0,ROUND('２　配乳実績総括表'!$O$48*E26*('１　生乳搬出入実績総括表'!$F$32-'１　生乳搬出入実績総括表'!$V$37)/'１　生乳搬出入実績総括表'!$F$32,0),0)</f>
        <v>0</v>
      </c>
      <c r="AK68" s="1025">
        <f t="shared" si="17"/>
        <v>0</v>
      </c>
      <c r="AL68" s="1026">
        <f t="shared" si="43"/>
        <v>0</v>
      </c>
      <c r="AM68" s="1031">
        <f>IF('２　配乳実績総括表'!$K$49&gt;0,ROUND('２　配乳実績総括表'!$O$49*E26*('１　生乳搬出入実績総括表'!$F$32-'１　生乳搬出入実績総括表'!$V$37)/'１　生乳搬出入実績総括表'!$F$32,0),0)</f>
        <v>0</v>
      </c>
      <c r="AN68" s="1025">
        <f t="shared" si="18"/>
        <v>0</v>
      </c>
      <c r="AO68" s="1026">
        <f t="shared" si="19"/>
        <v>0</v>
      </c>
      <c r="AP68" s="1030">
        <f t="shared" si="20"/>
        <v>0</v>
      </c>
      <c r="AQ68" s="1031">
        <f>IF('２　配乳実績総括表'!$K$55&gt;0,ROUND('２　配乳実績総括表'!$O$55*E26*('１　生乳搬出入実績総括表'!$F$32-'１　生乳搬出入実績総括表'!$V$37)/'１　生乳搬出入実績総括表'!$F$32,0),0)</f>
        <v>0</v>
      </c>
      <c r="AR68" s="1025">
        <f t="shared" si="21"/>
        <v>0</v>
      </c>
      <c r="AS68" s="1026">
        <f t="shared" si="22"/>
        <v>0</v>
      </c>
      <c r="AT68" s="1031">
        <f>IF('２　配乳実績総括表'!$K$56&gt;0,ROUND('２　配乳実績総括表'!$O$56*E26*('１　生乳搬出入実績総括表'!$F$32-'１　生乳搬出入実績総括表'!$V$37)/'１　生乳搬出入実績総括表'!$F$32,0),0)</f>
        <v>0</v>
      </c>
      <c r="AU68" s="1025">
        <f t="shared" si="23"/>
        <v>0</v>
      </c>
      <c r="AV68" s="1026">
        <f t="shared" si="24"/>
        <v>0</v>
      </c>
      <c r="AW68" s="1031">
        <f>IF('２　配乳実績総括表'!$K$57&gt;0,ROUND('２　配乳実績総括表'!$O$57*E26*('１　生乳搬出入実績総括表'!$F$32-'１　生乳搬出入実績総括表'!$V$37)/'１　生乳搬出入実績総括表'!$F$32,0),0)</f>
        <v>0</v>
      </c>
      <c r="AX68" s="1025">
        <f t="shared" si="25"/>
        <v>0</v>
      </c>
      <c r="AY68" s="1026">
        <f t="shared" si="26"/>
        <v>0</v>
      </c>
      <c r="AZ68" s="1031">
        <f>IF('２　配乳実績総括表'!$K$51&gt;0,ROUND('２　配乳実績総括表'!$O$51*E26*('１　生乳搬出入実績総括表'!$F$32-'１　生乳搬出入実績総括表'!$V$37)/'１　生乳搬出入実績総括表'!$F$32,0),0)</f>
        <v>0</v>
      </c>
      <c r="BA68" s="1025">
        <f t="shared" si="27"/>
        <v>0</v>
      </c>
      <c r="BB68" s="1026">
        <f t="shared" si="28"/>
        <v>0</v>
      </c>
      <c r="BC68" s="1031">
        <f>IF('２　配乳実績総括表'!$K$53&gt;0,ROUND('２　配乳実績総括表'!$O$53*E26*('１　生乳搬出入実績総括表'!$F$32-'１　生乳搬出入実績総括表'!$V$37)/'１　生乳搬出入実績総括表'!$F$32,0),0)</f>
        <v>0</v>
      </c>
      <c r="BD68" s="1025">
        <f t="shared" si="29"/>
        <v>0</v>
      </c>
      <c r="BE68" s="1026">
        <f t="shared" si="30"/>
        <v>0</v>
      </c>
      <c r="BF68" s="1030">
        <f t="shared" si="44"/>
        <v>0</v>
      </c>
      <c r="BG68" s="1031">
        <f>IF(SUM('２　配乳実績総括表'!$K$52,'２　配乳実績総括表'!$K$54,'２　配乳実績総括表'!$K$58,'２　配乳実績総括表'!$N$60,'２　配乳実績総括表'!$N$61)&gt;0,ROUND('２　配乳実績総括表'!$O$60*E26*('１　生乳搬出入実績総括表'!$F$32-'１　生乳搬出入実績総括表'!$V$37)/'１　生乳搬出入実績総括表'!$F$32,0),0)</f>
        <v>0</v>
      </c>
      <c r="BH68" s="1025">
        <f>IF('１　生乳搬出入実績総括表'!$V$37&gt;0,ROUND($Q$3*1,0)*E26/'１　生乳搬出入実績総括表'!$F$32,0)</f>
        <v>0</v>
      </c>
      <c r="BI68" s="1025">
        <f t="shared" si="31"/>
        <v>0</v>
      </c>
      <c r="BJ68" s="1026">
        <f t="shared" si="32"/>
        <v>0</v>
      </c>
      <c r="BK68" s="1030">
        <f t="shared" si="33"/>
        <v>0</v>
      </c>
      <c r="BL68" s="1032">
        <f t="shared" si="34"/>
        <v>0</v>
      </c>
      <c r="BM68" s="1022">
        <f t="shared" si="35"/>
        <v>0</v>
      </c>
      <c r="BN68" s="495" t="str">
        <f t="shared" si="36"/>
        <v xml:space="preserve"> </v>
      </c>
    </row>
    <row r="69" spans="1:66" x14ac:dyDescent="0.2">
      <c r="A69" s="1023">
        <f t="shared" si="1"/>
        <v>0</v>
      </c>
      <c r="B69" s="1024">
        <f>IF('２　配乳実績総括表'!$K$15&gt;0,'２　配乳実績総括表'!$O$15*E27*('１　生乳搬出入実績総括表'!$F$32-'１　生乳搬出入実績総括表'!$V$37)/'１　生乳搬出入実績総括表'!$F$32,0)</f>
        <v>0</v>
      </c>
      <c r="C69" s="1025">
        <f>IF($L$3&gt;0,$L$3*E27/'１　生乳搬出入実績総括表'!$F$32,0)</f>
        <v>0</v>
      </c>
      <c r="D69" s="1025">
        <f t="shared" si="2"/>
        <v>0</v>
      </c>
      <c r="E69" s="1025">
        <f t="shared" si="37"/>
        <v>0</v>
      </c>
      <c r="F69" s="1026">
        <f t="shared" si="3"/>
        <v>0</v>
      </c>
      <c r="G69" s="1024">
        <f>IF('２　配乳実績総括表'!$K$41&gt;0,'２　配乳実績総括表'!$O$41*E27*('１　生乳搬出入実績総括表'!$F$32-'１　生乳搬出入実績総括表'!$V$37)/'１　生乳搬出入実績総括表'!$F$32,0)</f>
        <v>0</v>
      </c>
      <c r="H69" s="1025">
        <f>IF($M$3&gt;0,$M$3*E27/'１　生乳搬出入実績総括表'!$F$32,0)</f>
        <v>0</v>
      </c>
      <c r="I69" s="1025">
        <f t="shared" si="4"/>
        <v>0</v>
      </c>
      <c r="J69" s="1025">
        <f t="shared" si="5"/>
        <v>0</v>
      </c>
      <c r="K69" s="1027">
        <f t="shared" si="6"/>
        <v>0</v>
      </c>
      <c r="L69" s="1025">
        <f>IF('２　配乳実績総括表'!$K$20&gt;0,ROUND(('２　配乳実績総括表'!$N$20/'２　配乳実績総括表'!$N$62)*E27*('１　生乳搬出入実績総括表'!$F$32-'１　生乳搬出入実績総括表'!$V$37)/'１　生乳搬出入実績総括表'!$F$32,0),0)</f>
        <v>0</v>
      </c>
      <c r="M69" s="1027">
        <f t="shared" si="38"/>
        <v>0</v>
      </c>
      <c r="N69" s="1025">
        <f>IF('２　配乳実績総括表'!$K$40&gt;0,ROUND(('２　配乳実績総括表'!$N$40/'２　配乳実績総括表'!$N$62)*E27*('１　生乳搬出入実績総括表'!$F$32-'１　生乳搬出入実績総括表'!$V$37)/'１　生乳搬出入実績総括表'!$F$32,0),0)</f>
        <v>0</v>
      </c>
      <c r="O69" s="1026">
        <f t="shared" si="39"/>
        <v>0</v>
      </c>
      <c r="P69" s="1024">
        <f>IF('２　配乳実績総括表'!$K$42&gt;0,'２　配乳実績総括表'!$O$42*E27*('１　生乳搬出入実績総括表'!$F$32-'１　生乳搬出入実績総括表'!$V$37)/'１　生乳搬出入実績総括表'!$F$32,0)</f>
        <v>0</v>
      </c>
      <c r="Q69" s="1025">
        <f>IF($N$3&gt;0,$N$3*E27/'１　生乳搬出入実績総括表'!$F$32,0)</f>
        <v>0</v>
      </c>
      <c r="R69" s="1025">
        <f t="shared" si="7"/>
        <v>0</v>
      </c>
      <c r="S69" s="1025">
        <f t="shared" si="8"/>
        <v>0</v>
      </c>
      <c r="T69" s="1027">
        <f t="shared" si="9"/>
        <v>0</v>
      </c>
      <c r="U69" s="1028">
        <f>IF('２　配乳実績総括表'!$K$43&gt;0,'２　配乳実績総括表'!$O$43*E27*('１　生乳搬出入実績総括表'!$F$32-'１　生乳搬出入実績総括表'!$V$37)/'１　生乳搬出入実績総括表'!$F$32,0)</f>
        <v>0</v>
      </c>
      <c r="V69" s="1025">
        <f>IF($O$3&gt;0,$O$3*E27/'１　生乳搬出入実績総括表'!$F$32,0)</f>
        <v>0</v>
      </c>
      <c r="W69" s="1025">
        <f t="shared" si="10"/>
        <v>0</v>
      </c>
      <c r="X69" s="1025">
        <f t="shared" si="11"/>
        <v>0</v>
      </c>
      <c r="Y69" s="1027">
        <f t="shared" si="40"/>
        <v>0</v>
      </c>
      <c r="Z69" s="1028">
        <f>IF('２　配乳実績総括表'!$K$44&gt;0,'２　配乳実績総括表'!$O$44*E27*('１　生乳搬出入実績総括表'!$F$32-'１　生乳搬出入実績総括表'!$V$37)/'１　生乳搬出入実績総括表'!$F$32,0)</f>
        <v>0</v>
      </c>
      <c r="AA69" s="1025">
        <f>IF($P$3&gt;0,$P$3*E27/'１　生乳搬出入実績総括表'!$F$32,0)</f>
        <v>0</v>
      </c>
      <c r="AB69" s="1025">
        <f t="shared" si="12"/>
        <v>0</v>
      </c>
      <c r="AC69" s="1025">
        <f t="shared" si="13"/>
        <v>0</v>
      </c>
      <c r="AD69" s="1027">
        <f t="shared" si="41"/>
        <v>0</v>
      </c>
      <c r="AE69" s="1029">
        <f t="shared" si="14"/>
        <v>0</v>
      </c>
      <c r="AF69" s="1030">
        <f t="shared" si="15"/>
        <v>0</v>
      </c>
      <c r="AG69" s="1031">
        <f>IF('２　配乳実績総括表'!$K$47&gt;0,ROUND('２　配乳実績総括表'!$O$47*E27*('１　生乳搬出入実績総括表'!$F$32-'１　生乳搬出入実績総括表'!$V$37)/'１　生乳搬出入実績総括表'!$F$32,0),0)</f>
        <v>0</v>
      </c>
      <c r="AH69" s="1025">
        <f t="shared" si="16"/>
        <v>0</v>
      </c>
      <c r="AI69" s="1026">
        <f t="shared" si="42"/>
        <v>0</v>
      </c>
      <c r="AJ69" s="1031">
        <f>IF('２　配乳実績総括表'!$K$48&gt;0,ROUND('２　配乳実績総括表'!$O$48*E27*('１　生乳搬出入実績総括表'!$F$32-'１　生乳搬出入実績総括表'!$V$37)/'１　生乳搬出入実績総括表'!$F$32,0),0)</f>
        <v>0</v>
      </c>
      <c r="AK69" s="1025">
        <f t="shared" si="17"/>
        <v>0</v>
      </c>
      <c r="AL69" s="1026">
        <f t="shared" si="43"/>
        <v>0</v>
      </c>
      <c r="AM69" s="1031">
        <f>IF('２　配乳実績総括表'!$K$49&gt;0,ROUND('２　配乳実績総括表'!$O$49*E27*('１　生乳搬出入実績総括表'!$F$32-'１　生乳搬出入実績総括表'!$V$37)/'１　生乳搬出入実績総括表'!$F$32,0),0)</f>
        <v>0</v>
      </c>
      <c r="AN69" s="1025">
        <f t="shared" si="18"/>
        <v>0</v>
      </c>
      <c r="AO69" s="1026">
        <f t="shared" si="19"/>
        <v>0</v>
      </c>
      <c r="AP69" s="1030">
        <f t="shared" si="20"/>
        <v>0</v>
      </c>
      <c r="AQ69" s="1031">
        <f>IF('２　配乳実績総括表'!$K$55&gt;0,ROUND('２　配乳実績総括表'!$O$55*E27*('１　生乳搬出入実績総括表'!$F$32-'１　生乳搬出入実績総括表'!$V$37)/'１　生乳搬出入実績総括表'!$F$32,0),0)</f>
        <v>0</v>
      </c>
      <c r="AR69" s="1025">
        <f t="shared" si="21"/>
        <v>0</v>
      </c>
      <c r="AS69" s="1026">
        <f t="shared" si="22"/>
        <v>0</v>
      </c>
      <c r="AT69" s="1031">
        <f>IF('２　配乳実績総括表'!$K$56&gt;0,ROUND('２　配乳実績総括表'!$O$56*E27*('１　生乳搬出入実績総括表'!$F$32-'１　生乳搬出入実績総括表'!$V$37)/'１　生乳搬出入実績総括表'!$F$32,0),0)</f>
        <v>0</v>
      </c>
      <c r="AU69" s="1025">
        <f t="shared" si="23"/>
        <v>0</v>
      </c>
      <c r="AV69" s="1026">
        <f t="shared" si="24"/>
        <v>0</v>
      </c>
      <c r="AW69" s="1031">
        <f>IF('２　配乳実績総括表'!$K$57&gt;0,ROUND('２　配乳実績総括表'!$O$57*E27*('１　生乳搬出入実績総括表'!$F$32-'１　生乳搬出入実績総括表'!$V$37)/'１　生乳搬出入実績総括表'!$F$32,0),0)</f>
        <v>0</v>
      </c>
      <c r="AX69" s="1025">
        <f t="shared" si="25"/>
        <v>0</v>
      </c>
      <c r="AY69" s="1026">
        <f t="shared" si="26"/>
        <v>0</v>
      </c>
      <c r="AZ69" s="1031">
        <f>IF('２　配乳実績総括表'!$K$51&gt;0,ROUND('２　配乳実績総括表'!$O$51*E27*('１　生乳搬出入実績総括表'!$F$32-'１　生乳搬出入実績総括表'!$V$37)/'１　生乳搬出入実績総括表'!$F$32,0),0)</f>
        <v>0</v>
      </c>
      <c r="BA69" s="1025">
        <f t="shared" si="27"/>
        <v>0</v>
      </c>
      <c r="BB69" s="1026">
        <f t="shared" si="28"/>
        <v>0</v>
      </c>
      <c r="BC69" s="1031">
        <f>IF('２　配乳実績総括表'!$K$53&gt;0,ROUND('２　配乳実績総括表'!$O$53*E27*('１　生乳搬出入実績総括表'!$F$32-'１　生乳搬出入実績総括表'!$V$37)/'１　生乳搬出入実績総括表'!$F$32,0),0)</f>
        <v>0</v>
      </c>
      <c r="BD69" s="1025">
        <f t="shared" si="29"/>
        <v>0</v>
      </c>
      <c r="BE69" s="1026">
        <f t="shared" si="30"/>
        <v>0</v>
      </c>
      <c r="BF69" s="1030">
        <f t="shared" si="44"/>
        <v>0</v>
      </c>
      <c r="BG69" s="1031">
        <f>IF(SUM('２　配乳実績総括表'!$K$52,'２　配乳実績総括表'!$K$54,'２　配乳実績総括表'!$K$58,'２　配乳実績総括表'!$N$60,'２　配乳実績総括表'!$N$61)&gt;0,ROUND('２　配乳実績総括表'!$O$60*E27*('１　生乳搬出入実績総括表'!$F$32-'１　生乳搬出入実績総括表'!$V$37)/'１　生乳搬出入実績総括表'!$F$32,0),0)</f>
        <v>0</v>
      </c>
      <c r="BH69" s="1025">
        <f>IF('１　生乳搬出入実績総括表'!$V$37&gt;0,ROUND($Q$3*1,0)*E27/'１　生乳搬出入実績総括表'!$F$32,0)</f>
        <v>0</v>
      </c>
      <c r="BI69" s="1025">
        <f t="shared" si="31"/>
        <v>0</v>
      </c>
      <c r="BJ69" s="1026">
        <f t="shared" si="32"/>
        <v>0</v>
      </c>
      <c r="BK69" s="1030">
        <f t="shared" si="33"/>
        <v>0</v>
      </c>
      <c r="BL69" s="1032">
        <f t="shared" si="34"/>
        <v>0</v>
      </c>
      <c r="BM69" s="1022">
        <f t="shared" si="35"/>
        <v>0</v>
      </c>
      <c r="BN69" s="495" t="str">
        <f t="shared" si="36"/>
        <v xml:space="preserve"> </v>
      </c>
    </row>
    <row r="70" spans="1:66" x14ac:dyDescent="0.2">
      <c r="A70" s="1023">
        <f t="shared" si="1"/>
        <v>0</v>
      </c>
      <c r="B70" s="1024">
        <f>IF('２　配乳実績総括表'!$K$15&gt;0,'２　配乳実績総括表'!$O$15*E28*('１　生乳搬出入実績総括表'!$F$32-'１　生乳搬出入実績総括表'!$V$37)/'１　生乳搬出入実績総括表'!$F$32,0)</f>
        <v>0</v>
      </c>
      <c r="C70" s="1025">
        <f>IF($L$3&gt;0,$L$3*E28/'１　生乳搬出入実績総括表'!$F$32,0)</f>
        <v>0</v>
      </c>
      <c r="D70" s="1025">
        <f t="shared" si="2"/>
        <v>0</v>
      </c>
      <c r="E70" s="1025">
        <f t="shared" si="37"/>
        <v>0</v>
      </c>
      <c r="F70" s="1026">
        <f t="shared" si="3"/>
        <v>0</v>
      </c>
      <c r="G70" s="1024">
        <f>IF('２　配乳実績総括表'!$K$41&gt;0,'２　配乳実績総括表'!$O$41*E28*('１　生乳搬出入実績総括表'!$F$32-'１　生乳搬出入実績総括表'!$V$37)/'１　生乳搬出入実績総括表'!$F$32,0)</f>
        <v>0</v>
      </c>
      <c r="H70" s="1025">
        <f>IF($M$3&gt;0,$M$3*E28/'１　生乳搬出入実績総括表'!$F$32,0)</f>
        <v>0</v>
      </c>
      <c r="I70" s="1025">
        <f t="shared" si="4"/>
        <v>0</v>
      </c>
      <c r="J70" s="1025">
        <f t="shared" si="5"/>
        <v>0</v>
      </c>
      <c r="K70" s="1027">
        <f t="shared" si="6"/>
        <v>0</v>
      </c>
      <c r="L70" s="1025">
        <f>IF('２　配乳実績総括表'!$K$20&gt;0,ROUND(('２　配乳実績総括表'!$N$20/'２　配乳実績総括表'!$N$62)*E28*('１　生乳搬出入実績総括表'!$F$32-'１　生乳搬出入実績総括表'!$V$37)/'１　生乳搬出入実績総括表'!$F$32,0),0)</f>
        <v>0</v>
      </c>
      <c r="M70" s="1027">
        <f t="shared" si="38"/>
        <v>0</v>
      </c>
      <c r="N70" s="1025">
        <f>IF('２　配乳実績総括表'!$K$40&gt;0,ROUND(('２　配乳実績総括表'!$N$40/'２　配乳実績総括表'!$N$62)*E28*('１　生乳搬出入実績総括表'!$F$32-'１　生乳搬出入実績総括表'!$V$37)/'１　生乳搬出入実績総括表'!$F$32,0),0)</f>
        <v>0</v>
      </c>
      <c r="O70" s="1026">
        <f t="shared" si="39"/>
        <v>0</v>
      </c>
      <c r="P70" s="1024">
        <f>IF('２　配乳実績総括表'!$K$42&gt;0,'２　配乳実績総括表'!$O$42*E28*('１　生乳搬出入実績総括表'!$F$32-'１　生乳搬出入実績総括表'!$V$37)/'１　生乳搬出入実績総括表'!$F$32,0)</f>
        <v>0</v>
      </c>
      <c r="Q70" s="1025">
        <f>IF($N$3&gt;0,$N$3*E28/'１　生乳搬出入実績総括表'!$F$32,0)</f>
        <v>0</v>
      </c>
      <c r="R70" s="1025">
        <f t="shared" si="7"/>
        <v>0</v>
      </c>
      <c r="S70" s="1025">
        <f t="shared" si="8"/>
        <v>0</v>
      </c>
      <c r="T70" s="1027">
        <f t="shared" si="9"/>
        <v>0</v>
      </c>
      <c r="U70" s="1028">
        <f>IF('２　配乳実績総括表'!$K$43&gt;0,'２　配乳実績総括表'!$O$43*E28*('１　生乳搬出入実績総括表'!$F$32-'１　生乳搬出入実績総括表'!$V$37)/'１　生乳搬出入実績総括表'!$F$32,0)</f>
        <v>0</v>
      </c>
      <c r="V70" s="1025">
        <f>IF($O$3&gt;0,$O$3*E28/'１　生乳搬出入実績総括表'!$F$32,0)</f>
        <v>0</v>
      </c>
      <c r="W70" s="1025">
        <f t="shared" si="10"/>
        <v>0</v>
      </c>
      <c r="X70" s="1025">
        <f t="shared" si="11"/>
        <v>0</v>
      </c>
      <c r="Y70" s="1027">
        <f t="shared" si="40"/>
        <v>0</v>
      </c>
      <c r="Z70" s="1028">
        <f>IF('２　配乳実績総括表'!$K$44&gt;0,'２　配乳実績総括表'!$O$44*E28*('１　生乳搬出入実績総括表'!$F$32-'１　生乳搬出入実績総括表'!$V$37)/'１　生乳搬出入実績総括表'!$F$32,0)</f>
        <v>0</v>
      </c>
      <c r="AA70" s="1025">
        <f>IF($P$3&gt;0,$P$3*E28/'１　生乳搬出入実績総括表'!$F$32,0)</f>
        <v>0</v>
      </c>
      <c r="AB70" s="1025">
        <f t="shared" si="12"/>
        <v>0</v>
      </c>
      <c r="AC70" s="1025">
        <f t="shared" si="13"/>
        <v>0</v>
      </c>
      <c r="AD70" s="1027">
        <f t="shared" si="41"/>
        <v>0</v>
      </c>
      <c r="AE70" s="1029">
        <f t="shared" si="14"/>
        <v>0</v>
      </c>
      <c r="AF70" s="1030">
        <f t="shared" si="15"/>
        <v>0</v>
      </c>
      <c r="AG70" s="1031">
        <f>IF('２　配乳実績総括表'!$K$47&gt;0,ROUND('２　配乳実績総括表'!$O$47*E28*('１　生乳搬出入実績総括表'!$F$32-'１　生乳搬出入実績総括表'!$V$37)/'１　生乳搬出入実績総括表'!$F$32,0),0)</f>
        <v>0</v>
      </c>
      <c r="AH70" s="1025">
        <f t="shared" si="16"/>
        <v>0</v>
      </c>
      <c r="AI70" s="1026">
        <f t="shared" si="42"/>
        <v>0</v>
      </c>
      <c r="AJ70" s="1031">
        <f>IF('２　配乳実績総括表'!$K$48&gt;0,ROUND('２　配乳実績総括表'!$O$48*E28*('１　生乳搬出入実績総括表'!$F$32-'１　生乳搬出入実績総括表'!$V$37)/'１　生乳搬出入実績総括表'!$F$32,0),0)</f>
        <v>0</v>
      </c>
      <c r="AK70" s="1025">
        <f t="shared" si="17"/>
        <v>0</v>
      </c>
      <c r="AL70" s="1026">
        <f t="shared" si="43"/>
        <v>0</v>
      </c>
      <c r="AM70" s="1031">
        <f>IF('２　配乳実績総括表'!$K$49&gt;0,ROUND('２　配乳実績総括表'!$O$49*E28*('１　生乳搬出入実績総括表'!$F$32-'１　生乳搬出入実績総括表'!$V$37)/'１　生乳搬出入実績総括表'!$F$32,0),0)</f>
        <v>0</v>
      </c>
      <c r="AN70" s="1025">
        <f t="shared" si="18"/>
        <v>0</v>
      </c>
      <c r="AO70" s="1026">
        <f t="shared" si="19"/>
        <v>0</v>
      </c>
      <c r="AP70" s="1030">
        <f t="shared" si="20"/>
        <v>0</v>
      </c>
      <c r="AQ70" s="1031">
        <f>IF('２　配乳実績総括表'!$K$55&gt;0,ROUND('２　配乳実績総括表'!$O$55*E28*('１　生乳搬出入実績総括表'!$F$32-'１　生乳搬出入実績総括表'!$V$37)/'１　生乳搬出入実績総括表'!$F$32,0),0)</f>
        <v>0</v>
      </c>
      <c r="AR70" s="1025">
        <f t="shared" si="21"/>
        <v>0</v>
      </c>
      <c r="AS70" s="1026">
        <f t="shared" si="22"/>
        <v>0</v>
      </c>
      <c r="AT70" s="1031">
        <f>IF('２　配乳実績総括表'!$K$56&gt;0,ROUND('２　配乳実績総括表'!$O$56*E28*('１　生乳搬出入実績総括表'!$F$32-'１　生乳搬出入実績総括表'!$V$37)/'１　生乳搬出入実績総括表'!$F$32,0),0)</f>
        <v>0</v>
      </c>
      <c r="AU70" s="1025">
        <f t="shared" si="23"/>
        <v>0</v>
      </c>
      <c r="AV70" s="1026">
        <f t="shared" si="24"/>
        <v>0</v>
      </c>
      <c r="AW70" s="1031">
        <f>IF('２　配乳実績総括表'!$K$57&gt;0,ROUND('２　配乳実績総括表'!$O$57*E28*('１　生乳搬出入実績総括表'!$F$32-'１　生乳搬出入実績総括表'!$V$37)/'１　生乳搬出入実績総括表'!$F$32,0),0)</f>
        <v>0</v>
      </c>
      <c r="AX70" s="1025">
        <f t="shared" si="25"/>
        <v>0</v>
      </c>
      <c r="AY70" s="1026">
        <f t="shared" si="26"/>
        <v>0</v>
      </c>
      <c r="AZ70" s="1031">
        <f>IF('２　配乳実績総括表'!$K$51&gt;0,ROUND('２　配乳実績総括表'!$O$51*E28*('１　生乳搬出入実績総括表'!$F$32-'１　生乳搬出入実績総括表'!$V$37)/'１　生乳搬出入実績総括表'!$F$32,0),0)</f>
        <v>0</v>
      </c>
      <c r="BA70" s="1025">
        <f t="shared" si="27"/>
        <v>0</v>
      </c>
      <c r="BB70" s="1026">
        <f t="shared" si="28"/>
        <v>0</v>
      </c>
      <c r="BC70" s="1031">
        <f>IF('２　配乳実績総括表'!$K$53&gt;0,ROUND('２　配乳実績総括表'!$O$53*E28*('１　生乳搬出入実績総括表'!$F$32-'１　生乳搬出入実績総括表'!$V$37)/'１　生乳搬出入実績総括表'!$F$32,0),0)</f>
        <v>0</v>
      </c>
      <c r="BD70" s="1025">
        <f t="shared" si="29"/>
        <v>0</v>
      </c>
      <c r="BE70" s="1026">
        <f t="shared" si="30"/>
        <v>0</v>
      </c>
      <c r="BF70" s="1030">
        <f t="shared" si="44"/>
        <v>0</v>
      </c>
      <c r="BG70" s="1031">
        <f>IF(SUM('２　配乳実績総括表'!$K$52,'２　配乳実績総括表'!$K$54,'２　配乳実績総括表'!$K$58,'２　配乳実績総括表'!$N$60,'２　配乳実績総括表'!$N$61)&gt;0,ROUND('２　配乳実績総括表'!$O$60*E28*('１　生乳搬出入実績総括表'!$F$32-'１　生乳搬出入実績総括表'!$V$37)/'１　生乳搬出入実績総括表'!$F$32,0),0)</f>
        <v>0</v>
      </c>
      <c r="BH70" s="1025">
        <f>IF('１　生乳搬出入実績総括表'!$V$37&gt;0,ROUND($Q$3*1,0)*E28/'１　生乳搬出入実績総括表'!$F$32,0)</f>
        <v>0</v>
      </c>
      <c r="BI70" s="1025">
        <f t="shared" si="31"/>
        <v>0</v>
      </c>
      <c r="BJ70" s="1026">
        <f t="shared" si="32"/>
        <v>0</v>
      </c>
      <c r="BK70" s="1030">
        <f t="shared" si="33"/>
        <v>0</v>
      </c>
      <c r="BL70" s="1032">
        <f t="shared" si="34"/>
        <v>0</v>
      </c>
      <c r="BM70" s="1022">
        <f t="shared" si="35"/>
        <v>0</v>
      </c>
      <c r="BN70" s="495" t="str">
        <f t="shared" si="36"/>
        <v xml:space="preserve"> </v>
      </c>
    </row>
    <row r="71" spans="1:66" x14ac:dyDescent="0.2">
      <c r="A71" s="1023">
        <f t="shared" si="1"/>
        <v>0</v>
      </c>
      <c r="B71" s="1024">
        <f>IF('２　配乳実績総括表'!$K$15&gt;0,'２　配乳実績総括表'!$O$15*E29*('１　生乳搬出入実績総括表'!$F$32-'１　生乳搬出入実績総括表'!$V$37)/'１　生乳搬出入実績総括表'!$F$32,0)</f>
        <v>0</v>
      </c>
      <c r="C71" s="1025">
        <f>IF($L$3&gt;0,$L$3*E29/'１　生乳搬出入実績総括表'!$F$32,0)</f>
        <v>0</v>
      </c>
      <c r="D71" s="1025">
        <f t="shared" si="2"/>
        <v>0</v>
      </c>
      <c r="E71" s="1025">
        <f t="shared" si="37"/>
        <v>0</v>
      </c>
      <c r="F71" s="1026">
        <f t="shared" si="3"/>
        <v>0</v>
      </c>
      <c r="G71" s="1024">
        <f>IF('２　配乳実績総括表'!$K$41&gt;0,'２　配乳実績総括表'!$O$41*E29*('１　生乳搬出入実績総括表'!$F$32-'１　生乳搬出入実績総括表'!$V$37)/'１　生乳搬出入実績総括表'!$F$32,0)</f>
        <v>0</v>
      </c>
      <c r="H71" s="1025">
        <f>IF($M$3&gt;0,$M$3*E29/'１　生乳搬出入実績総括表'!$F$32,0)</f>
        <v>0</v>
      </c>
      <c r="I71" s="1025">
        <f t="shared" si="4"/>
        <v>0</v>
      </c>
      <c r="J71" s="1025">
        <f t="shared" si="5"/>
        <v>0</v>
      </c>
      <c r="K71" s="1027">
        <f t="shared" si="6"/>
        <v>0</v>
      </c>
      <c r="L71" s="1025">
        <f>IF('２　配乳実績総括表'!$K$20&gt;0,ROUND(('２　配乳実績総括表'!$N$20/'２　配乳実績総括表'!$N$62)*E29*('１　生乳搬出入実績総括表'!$F$32-'１　生乳搬出入実績総括表'!$V$37)/'１　生乳搬出入実績総括表'!$F$32,0),0)</f>
        <v>0</v>
      </c>
      <c r="M71" s="1027">
        <f t="shared" si="38"/>
        <v>0</v>
      </c>
      <c r="N71" s="1025">
        <f>IF('２　配乳実績総括表'!$K$40&gt;0,ROUND(('２　配乳実績総括表'!$N$40/'２　配乳実績総括表'!$N$62)*E29*('１　生乳搬出入実績総括表'!$F$32-'１　生乳搬出入実績総括表'!$V$37)/'１　生乳搬出入実績総括表'!$F$32,0),0)</f>
        <v>0</v>
      </c>
      <c r="O71" s="1026">
        <f t="shared" si="39"/>
        <v>0</v>
      </c>
      <c r="P71" s="1024">
        <f>IF('２　配乳実績総括表'!$K$42&gt;0,'２　配乳実績総括表'!$O$42*E29*('１　生乳搬出入実績総括表'!$F$32-'１　生乳搬出入実績総括表'!$V$37)/'１　生乳搬出入実績総括表'!$F$32,0)</f>
        <v>0</v>
      </c>
      <c r="Q71" s="1025">
        <f>IF($N$3&gt;0,$N$3*E29/'１　生乳搬出入実績総括表'!$F$32,0)</f>
        <v>0</v>
      </c>
      <c r="R71" s="1025">
        <f t="shared" si="7"/>
        <v>0</v>
      </c>
      <c r="S71" s="1025">
        <f t="shared" si="8"/>
        <v>0</v>
      </c>
      <c r="T71" s="1027">
        <f t="shared" si="9"/>
        <v>0</v>
      </c>
      <c r="U71" s="1028">
        <f>IF('２　配乳実績総括表'!$K$43&gt;0,'２　配乳実績総括表'!$O$43*E29*('１　生乳搬出入実績総括表'!$F$32-'１　生乳搬出入実績総括表'!$V$37)/'１　生乳搬出入実績総括表'!$F$32,0)</f>
        <v>0</v>
      </c>
      <c r="V71" s="1025">
        <f>IF($O$3&gt;0,$O$3*E29/'１　生乳搬出入実績総括表'!$F$32,0)</f>
        <v>0</v>
      </c>
      <c r="W71" s="1025">
        <f t="shared" si="10"/>
        <v>0</v>
      </c>
      <c r="X71" s="1025">
        <f t="shared" si="11"/>
        <v>0</v>
      </c>
      <c r="Y71" s="1027">
        <f t="shared" si="40"/>
        <v>0</v>
      </c>
      <c r="Z71" s="1028">
        <f>IF('２　配乳実績総括表'!$K$44&gt;0,'２　配乳実績総括表'!$O$44*E29*('１　生乳搬出入実績総括表'!$F$32-'１　生乳搬出入実績総括表'!$V$37)/'１　生乳搬出入実績総括表'!$F$32,0)</f>
        <v>0</v>
      </c>
      <c r="AA71" s="1025">
        <f>IF($P$3&gt;0,$P$3*E29/'１　生乳搬出入実績総括表'!$F$32,0)</f>
        <v>0</v>
      </c>
      <c r="AB71" s="1025">
        <f t="shared" si="12"/>
        <v>0</v>
      </c>
      <c r="AC71" s="1025">
        <f t="shared" si="13"/>
        <v>0</v>
      </c>
      <c r="AD71" s="1027">
        <f t="shared" si="41"/>
        <v>0</v>
      </c>
      <c r="AE71" s="1029">
        <f t="shared" si="14"/>
        <v>0</v>
      </c>
      <c r="AF71" s="1030">
        <f t="shared" si="15"/>
        <v>0</v>
      </c>
      <c r="AG71" s="1031">
        <f>IF('２　配乳実績総括表'!$K$47&gt;0,ROUND('２　配乳実績総括表'!$O$47*E29*('１　生乳搬出入実績総括表'!$F$32-'１　生乳搬出入実績総括表'!$V$37)/'１　生乳搬出入実績総括表'!$F$32,0),0)</f>
        <v>0</v>
      </c>
      <c r="AH71" s="1025">
        <f t="shared" si="16"/>
        <v>0</v>
      </c>
      <c r="AI71" s="1026">
        <f t="shared" si="42"/>
        <v>0</v>
      </c>
      <c r="AJ71" s="1031">
        <f>IF('２　配乳実績総括表'!$K$48&gt;0,ROUND('２　配乳実績総括表'!$O$48*E29*('１　生乳搬出入実績総括表'!$F$32-'１　生乳搬出入実績総括表'!$V$37)/'１　生乳搬出入実績総括表'!$F$32,0),0)</f>
        <v>0</v>
      </c>
      <c r="AK71" s="1025">
        <f t="shared" si="17"/>
        <v>0</v>
      </c>
      <c r="AL71" s="1026">
        <f t="shared" si="43"/>
        <v>0</v>
      </c>
      <c r="AM71" s="1031">
        <f>IF('２　配乳実績総括表'!$K$49&gt;0,ROUND('２　配乳実績総括表'!$O$49*E29*('１　生乳搬出入実績総括表'!$F$32-'１　生乳搬出入実績総括表'!$V$37)/'１　生乳搬出入実績総括表'!$F$32,0),0)</f>
        <v>0</v>
      </c>
      <c r="AN71" s="1025">
        <f t="shared" si="18"/>
        <v>0</v>
      </c>
      <c r="AO71" s="1026">
        <f t="shared" si="19"/>
        <v>0</v>
      </c>
      <c r="AP71" s="1030">
        <f t="shared" si="20"/>
        <v>0</v>
      </c>
      <c r="AQ71" s="1031">
        <f>IF('２　配乳実績総括表'!$K$55&gt;0,ROUND('２　配乳実績総括表'!$O$55*E29*('１　生乳搬出入実績総括表'!$F$32-'１　生乳搬出入実績総括表'!$V$37)/'１　生乳搬出入実績総括表'!$F$32,0),0)</f>
        <v>0</v>
      </c>
      <c r="AR71" s="1025">
        <f t="shared" si="21"/>
        <v>0</v>
      </c>
      <c r="AS71" s="1026">
        <f t="shared" si="22"/>
        <v>0</v>
      </c>
      <c r="AT71" s="1031">
        <f>IF('２　配乳実績総括表'!$K$56&gt;0,ROUND('２　配乳実績総括表'!$O$56*E29*('１　生乳搬出入実績総括表'!$F$32-'１　生乳搬出入実績総括表'!$V$37)/'１　生乳搬出入実績総括表'!$F$32,0),0)</f>
        <v>0</v>
      </c>
      <c r="AU71" s="1025">
        <f t="shared" si="23"/>
        <v>0</v>
      </c>
      <c r="AV71" s="1026">
        <f t="shared" si="24"/>
        <v>0</v>
      </c>
      <c r="AW71" s="1031">
        <f>IF('２　配乳実績総括表'!$K$57&gt;0,ROUND('２　配乳実績総括表'!$O$57*E29*('１　生乳搬出入実績総括表'!$F$32-'１　生乳搬出入実績総括表'!$V$37)/'１　生乳搬出入実績総括表'!$F$32,0),0)</f>
        <v>0</v>
      </c>
      <c r="AX71" s="1025">
        <f t="shared" si="25"/>
        <v>0</v>
      </c>
      <c r="AY71" s="1026">
        <f t="shared" si="26"/>
        <v>0</v>
      </c>
      <c r="AZ71" s="1031">
        <f>IF('２　配乳実績総括表'!$K$51&gt;0,ROUND('２　配乳実績総括表'!$O$51*E29*('１　生乳搬出入実績総括表'!$F$32-'１　生乳搬出入実績総括表'!$V$37)/'１　生乳搬出入実績総括表'!$F$32,0),0)</f>
        <v>0</v>
      </c>
      <c r="BA71" s="1025">
        <f t="shared" si="27"/>
        <v>0</v>
      </c>
      <c r="BB71" s="1026">
        <f t="shared" si="28"/>
        <v>0</v>
      </c>
      <c r="BC71" s="1031">
        <f>IF('２　配乳実績総括表'!$K$53&gt;0,ROUND('２　配乳実績総括表'!$O$53*E29*('１　生乳搬出入実績総括表'!$F$32-'１　生乳搬出入実績総括表'!$V$37)/'１　生乳搬出入実績総括表'!$F$32,0),0)</f>
        <v>0</v>
      </c>
      <c r="BD71" s="1025">
        <f t="shared" si="29"/>
        <v>0</v>
      </c>
      <c r="BE71" s="1026">
        <f t="shared" si="30"/>
        <v>0</v>
      </c>
      <c r="BF71" s="1030">
        <f t="shared" si="44"/>
        <v>0</v>
      </c>
      <c r="BG71" s="1031">
        <f>IF(SUM('２　配乳実績総括表'!$K$52,'２　配乳実績総括表'!$K$54,'２　配乳実績総括表'!$K$58,'２　配乳実績総括表'!$N$60,'２　配乳実績総括表'!$N$61)&gt;0,ROUND('２　配乳実績総括表'!$O$60*E29*('１　生乳搬出入実績総括表'!$F$32-'１　生乳搬出入実績総括表'!$V$37)/'１　生乳搬出入実績総括表'!$F$32,0),0)</f>
        <v>0</v>
      </c>
      <c r="BH71" s="1025">
        <f>IF('１　生乳搬出入実績総括表'!$V$37&gt;0,ROUND($Q$3*1,0)*E29/'１　生乳搬出入実績総括表'!$F$32,0)</f>
        <v>0</v>
      </c>
      <c r="BI71" s="1025">
        <f t="shared" si="31"/>
        <v>0</v>
      </c>
      <c r="BJ71" s="1026">
        <f t="shared" si="32"/>
        <v>0</v>
      </c>
      <c r="BK71" s="1030">
        <f t="shared" si="33"/>
        <v>0</v>
      </c>
      <c r="BL71" s="1032">
        <f t="shared" si="34"/>
        <v>0</v>
      </c>
      <c r="BM71" s="1022">
        <f t="shared" si="35"/>
        <v>0</v>
      </c>
      <c r="BN71" s="495" t="str">
        <f t="shared" si="36"/>
        <v xml:space="preserve"> </v>
      </c>
    </row>
    <row r="72" spans="1:66" x14ac:dyDescent="0.2">
      <c r="A72" s="1023">
        <f t="shared" si="1"/>
        <v>0</v>
      </c>
      <c r="B72" s="1024">
        <f>IF('２　配乳実績総括表'!$K$15&gt;0,'２　配乳実績総括表'!$O$15*E30*('１　生乳搬出入実績総括表'!$F$32-'１　生乳搬出入実績総括表'!$V$37)/'１　生乳搬出入実績総括表'!$F$32,0)</f>
        <v>0</v>
      </c>
      <c r="C72" s="1025">
        <f>IF($L$3&gt;0,$L$3*E30/'１　生乳搬出入実績総括表'!$F$32,0)</f>
        <v>0</v>
      </c>
      <c r="D72" s="1025">
        <f t="shared" si="2"/>
        <v>0</v>
      </c>
      <c r="E72" s="1025">
        <f t="shared" si="37"/>
        <v>0</v>
      </c>
      <c r="F72" s="1026">
        <f t="shared" si="3"/>
        <v>0</v>
      </c>
      <c r="G72" s="1024">
        <f>IF('２　配乳実績総括表'!$K$41&gt;0,'２　配乳実績総括表'!$O$41*E30*('１　生乳搬出入実績総括表'!$F$32-'１　生乳搬出入実績総括表'!$V$37)/'１　生乳搬出入実績総括表'!$F$32,0)</f>
        <v>0</v>
      </c>
      <c r="H72" s="1025">
        <f>IF($M$3&gt;0,$M$3*E30/'１　生乳搬出入実績総括表'!$F$32,0)</f>
        <v>0</v>
      </c>
      <c r="I72" s="1025">
        <f t="shared" si="4"/>
        <v>0</v>
      </c>
      <c r="J72" s="1025">
        <f t="shared" si="5"/>
        <v>0</v>
      </c>
      <c r="K72" s="1027">
        <f t="shared" si="6"/>
        <v>0</v>
      </c>
      <c r="L72" s="1025">
        <f>IF('２　配乳実績総括表'!$K$20&gt;0,ROUND(('２　配乳実績総括表'!$N$20/'２　配乳実績総括表'!$N$62)*E30*('１　生乳搬出入実績総括表'!$F$32-'１　生乳搬出入実績総括表'!$V$37)/'１　生乳搬出入実績総括表'!$F$32,0),0)</f>
        <v>0</v>
      </c>
      <c r="M72" s="1027">
        <f t="shared" si="38"/>
        <v>0</v>
      </c>
      <c r="N72" s="1025">
        <f>IF('２　配乳実績総括表'!$K$40&gt;0,ROUND(('２　配乳実績総括表'!$N$40/'２　配乳実績総括表'!$N$62)*E30*('１　生乳搬出入実績総括表'!$F$32-'１　生乳搬出入実績総括表'!$V$37)/'１　生乳搬出入実績総括表'!$F$32,0),0)</f>
        <v>0</v>
      </c>
      <c r="O72" s="1026">
        <f t="shared" si="39"/>
        <v>0</v>
      </c>
      <c r="P72" s="1024">
        <f>IF('２　配乳実績総括表'!$K$42&gt;0,'２　配乳実績総括表'!$O$42*E30*('１　生乳搬出入実績総括表'!$F$32-'１　生乳搬出入実績総括表'!$V$37)/'１　生乳搬出入実績総括表'!$F$32,0)</f>
        <v>0</v>
      </c>
      <c r="Q72" s="1025">
        <f>IF($N$3&gt;0,$N$3*E30/'１　生乳搬出入実績総括表'!$F$32,0)</f>
        <v>0</v>
      </c>
      <c r="R72" s="1025">
        <f t="shared" si="7"/>
        <v>0</v>
      </c>
      <c r="S72" s="1025">
        <f t="shared" si="8"/>
        <v>0</v>
      </c>
      <c r="T72" s="1027">
        <f t="shared" si="9"/>
        <v>0</v>
      </c>
      <c r="U72" s="1028">
        <f>IF('２　配乳実績総括表'!$K$43&gt;0,'２　配乳実績総括表'!$O$43*E30*('１　生乳搬出入実績総括表'!$F$32-'１　生乳搬出入実績総括表'!$V$37)/'１　生乳搬出入実績総括表'!$F$32,0)</f>
        <v>0</v>
      </c>
      <c r="V72" s="1025">
        <f>IF($O$3&gt;0,$O$3*E30/'１　生乳搬出入実績総括表'!$F$32,0)</f>
        <v>0</v>
      </c>
      <c r="W72" s="1025">
        <f t="shared" si="10"/>
        <v>0</v>
      </c>
      <c r="X72" s="1025">
        <f t="shared" si="11"/>
        <v>0</v>
      </c>
      <c r="Y72" s="1027">
        <f t="shared" si="40"/>
        <v>0</v>
      </c>
      <c r="Z72" s="1028">
        <f>IF('２　配乳実績総括表'!$K$44&gt;0,'２　配乳実績総括表'!$O$44*E30*('１　生乳搬出入実績総括表'!$F$32-'１　生乳搬出入実績総括表'!$V$37)/'１　生乳搬出入実績総括表'!$F$32,0)</f>
        <v>0</v>
      </c>
      <c r="AA72" s="1025">
        <f>IF($P$3&gt;0,$P$3*E30/'１　生乳搬出入実績総括表'!$F$32,0)</f>
        <v>0</v>
      </c>
      <c r="AB72" s="1025">
        <f t="shared" si="12"/>
        <v>0</v>
      </c>
      <c r="AC72" s="1025">
        <f t="shared" si="13"/>
        <v>0</v>
      </c>
      <c r="AD72" s="1027">
        <f t="shared" si="41"/>
        <v>0</v>
      </c>
      <c r="AE72" s="1029">
        <f t="shared" si="14"/>
        <v>0</v>
      </c>
      <c r="AF72" s="1030">
        <f t="shared" si="15"/>
        <v>0</v>
      </c>
      <c r="AG72" s="1031">
        <f>IF('２　配乳実績総括表'!$K$47&gt;0,ROUND('２　配乳実績総括表'!$O$47*E30*('１　生乳搬出入実績総括表'!$F$32-'１　生乳搬出入実績総括表'!$V$37)/'１　生乳搬出入実績総括表'!$F$32,0),0)</f>
        <v>0</v>
      </c>
      <c r="AH72" s="1025">
        <f t="shared" si="16"/>
        <v>0</v>
      </c>
      <c r="AI72" s="1026">
        <f t="shared" si="42"/>
        <v>0</v>
      </c>
      <c r="AJ72" s="1031">
        <f>IF('２　配乳実績総括表'!$K$48&gt;0,ROUND('２　配乳実績総括表'!$O$48*E30*('１　生乳搬出入実績総括表'!$F$32-'１　生乳搬出入実績総括表'!$V$37)/'１　生乳搬出入実績総括表'!$F$32,0),0)</f>
        <v>0</v>
      </c>
      <c r="AK72" s="1025">
        <f t="shared" si="17"/>
        <v>0</v>
      </c>
      <c r="AL72" s="1026">
        <f t="shared" si="43"/>
        <v>0</v>
      </c>
      <c r="AM72" s="1031">
        <f>IF('２　配乳実績総括表'!$K$49&gt;0,ROUND('２　配乳実績総括表'!$O$49*E30*('１　生乳搬出入実績総括表'!$F$32-'１　生乳搬出入実績総括表'!$V$37)/'１　生乳搬出入実績総括表'!$F$32,0),0)</f>
        <v>0</v>
      </c>
      <c r="AN72" s="1025">
        <f t="shared" si="18"/>
        <v>0</v>
      </c>
      <c r="AO72" s="1026">
        <f t="shared" si="19"/>
        <v>0</v>
      </c>
      <c r="AP72" s="1030">
        <f t="shared" si="20"/>
        <v>0</v>
      </c>
      <c r="AQ72" s="1031">
        <f>IF('２　配乳実績総括表'!$K$55&gt;0,ROUND('２　配乳実績総括表'!$O$55*E30*('１　生乳搬出入実績総括表'!$F$32-'１　生乳搬出入実績総括表'!$V$37)/'１　生乳搬出入実績総括表'!$F$32,0),0)</f>
        <v>0</v>
      </c>
      <c r="AR72" s="1025">
        <f t="shared" si="21"/>
        <v>0</v>
      </c>
      <c r="AS72" s="1026">
        <f t="shared" si="22"/>
        <v>0</v>
      </c>
      <c r="AT72" s="1031">
        <f>IF('２　配乳実績総括表'!$K$56&gt;0,ROUND('２　配乳実績総括表'!$O$56*E30*('１　生乳搬出入実績総括表'!$F$32-'１　生乳搬出入実績総括表'!$V$37)/'１　生乳搬出入実績総括表'!$F$32,0),0)</f>
        <v>0</v>
      </c>
      <c r="AU72" s="1025">
        <f t="shared" si="23"/>
        <v>0</v>
      </c>
      <c r="AV72" s="1026">
        <f t="shared" si="24"/>
        <v>0</v>
      </c>
      <c r="AW72" s="1031">
        <f>IF('２　配乳実績総括表'!$K$57&gt;0,ROUND('２　配乳実績総括表'!$O$57*E30*('１　生乳搬出入実績総括表'!$F$32-'１　生乳搬出入実績総括表'!$V$37)/'１　生乳搬出入実績総括表'!$F$32,0),0)</f>
        <v>0</v>
      </c>
      <c r="AX72" s="1025">
        <f t="shared" si="25"/>
        <v>0</v>
      </c>
      <c r="AY72" s="1026">
        <f t="shared" si="26"/>
        <v>0</v>
      </c>
      <c r="AZ72" s="1031">
        <f>IF('２　配乳実績総括表'!$K$51&gt;0,ROUND('２　配乳実績総括表'!$O$51*E30*('１　生乳搬出入実績総括表'!$F$32-'１　生乳搬出入実績総括表'!$V$37)/'１　生乳搬出入実績総括表'!$F$32,0),0)</f>
        <v>0</v>
      </c>
      <c r="BA72" s="1025">
        <f t="shared" si="27"/>
        <v>0</v>
      </c>
      <c r="BB72" s="1026">
        <f t="shared" si="28"/>
        <v>0</v>
      </c>
      <c r="BC72" s="1031">
        <f>IF('２　配乳実績総括表'!$K$53&gt;0,ROUND('２　配乳実績総括表'!$O$53*E30*('１　生乳搬出入実績総括表'!$F$32-'１　生乳搬出入実績総括表'!$V$37)/'１　生乳搬出入実績総括表'!$F$32,0),0)</f>
        <v>0</v>
      </c>
      <c r="BD72" s="1025">
        <f t="shared" si="29"/>
        <v>0</v>
      </c>
      <c r="BE72" s="1026">
        <f t="shared" si="30"/>
        <v>0</v>
      </c>
      <c r="BF72" s="1030">
        <f t="shared" si="44"/>
        <v>0</v>
      </c>
      <c r="BG72" s="1031">
        <f>IF(SUM('２　配乳実績総括表'!$K$52,'２　配乳実績総括表'!$K$54,'２　配乳実績総括表'!$K$58,'２　配乳実績総括表'!$N$60,'２　配乳実績総括表'!$N$61)&gt;0,ROUND('２　配乳実績総括表'!$O$60*E30*('１　生乳搬出入実績総括表'!$F$32-'１　生乳搬出入実績総括表'!$V$37)/'１　生乳搬出入実績総括表'!$F$32,0),0)</f>
        <v>0</v>
      </c>
      <c r="BH72" s="1025">
        <f>IF('１　生乳搬出入実績総括表'!$V$37&gt;0,ROUND($Q$3*1,0)*E30/'１　生乳搬出入実績総括表'!$F$32,0)</f>
        <v>0</v>
      </c>
      <c r="BI72" s="1025">
        <f t="shared" si="31"/>
        <v>0</v>
      </c>
      <c r="BJ72" s="1026">
        <f t="shared" si="32"/>
        <v>0</v>
      </c>
      <c r="BK72" s="1030">
        <f t="shared" si="33"/>
        <v>0</v>
      </c>
      <c r="BL72" s="1032">
        <f t="shared" si="34"/>
        <v>0</v>
      </c>
      <c r="BM72" s="1022">
        <f t="shared" si="35"/>
        <v>0</v>
      </c>
      <c r="BN72" s="495" t="str">
        <f t="shared" si="36"/>
        <v xml:space="preserve"> </v>
      </c>
    </row>
    <row r="73" spans="1:66" x14ac:dyDescent="0.2">
      <c r="A73" s="1023">
        <f t="shared" si="1"/>
        <v>0</v>
      </c>
      <c r="B73" s="1024">
        <f>IF('２　配乳実績総括表'!$K$15&gt;0,'２　配乳実績総括表'!$O$15*E31*('１　生乳搬出入実績総括表'!$F$32-'１　生乳搬出入実績総括表'!$V$37)/'１　生乳搬出入実績総括表'!$F$32,0)</f>
        <v>0</v>
      </c>
      <c r="C73" s="1025">
        <f>IF($L$3&gt;0,$L$3*E31/'１　生乳搬出入実績総括表'!$F$32,0)</f>
        <v>0</v>
      </c>
      <c r="D73" s="1025">
        <f t="shared" si="2"/>
        <v>0</v>
      </c>
      <c r="E73" s="1025">
        <f t="shared" si="37"/>
        <v>0</v>
      </c>
      <c r="F73" s="1026">
        <f t="shared" si="3"/>
        <v>0</v>
      </c>
      <c r="G73" s="1024">
        <f>IF('２　配乳実績総括表'!$K$41&gt;0,'２　配乳実績総括表'!$O$41*E31*('１　生乳搬出入実績総括表'!$F$32-'１　生乳搬出入実績総括表'!$V$37)/'１　生乳搬出入実績総括表'!$F$32,0)</f>
        <v>0</v>
      </c>
      <c r="H73" s="1025">
        <f>IF($M$3&gt;0,$M$3*E31/'１　生乳搬出入実績総括表'!$F$32,0)</f>
        <v>0</v>
      </c>
      <c r="I73" s="1025">
        <f t="shared" si="4"/>
        <v>0</v>
      </c>
      <c r="J73" s="1025">
        <f t="shared" si="5"/>
        <v>0</v>
      </c>
      <c r="K73" s="1027">
        <f t="shared" si="6"/>
        <v>0</v>
      </c>
      <c r="L73" s="1025">
        <f>IF('２　配乳実績総括表'!$K$20&gt;0,ROUND(('２　配乳実績総括表'!$N$20/'２　配乳実績総括表'!$N$62)*E31*('１　生乳搬出入実績総括表'!$F$32-'１　生乳搬出入実績総括表'!$V$37)/'１　生乳搬出入実績総括表'!$F$32,0),0)</f>
        <v>0</v>
      </c>
      <c r="M73" s="1027">
        <f t="shared" si="38"/>
        <v>0</v>
      </c>
      <c r="N73" s="1025">
        <f>IF('２　配乳実績総括表'!$K$40&gt;0,ROUND(('２　配乳実績総括表'!$N$40/'２　配乳実績総括表'!$N$62)*E31*('１　生乳搬出入実績総括表'!$F$32-'１　生乳搬出入実績総括表'!$V$37)/'１　生乳搬出入実績総括表'!$F$32,0),0)</f>
        <v>0</v>
      </c>
      <c r="O73" s="1026">
        <f t="shared" si="39"/>
        <v>0</v>
      </c>
      <c r="P73" s="1024">
        <f>IF('２　配乳実績総括表'!$K$42&gt;0,'２　配乳実績総括表'!$O$42*E31*('１　生乳搬出入実績総括表'!$F$32-'１　生乳搬出入実績総括表'!$V$37)/'１　生乳搬出入実績総括表'!$F$32,0)</f>
        <v>0</v>
      </c>
      <c r="Q73" s="1025">
        <f>IF($N$3&gt;0,$N$3*E31/'１　生乳搬出入実績総括表'!$F$32,0)</f>
        <v>0</v>
      </c>
      <c r="R73" s="1025">
        <f t="shared" si="7"/>
        <v>0</v>
      </c>
      <c r="S73" s="1025">
        <f t="shared" si="8"/>
        <v>0</v>
      </c>
      <c r="T73" s="1027">
        <f t="shared" si="9"/>
        <v>0</v>
      </c>
      <c r="U73" s="1028">
        <f>IF('２　配乳実績総括表'!$K$43&gt;0,'２　配乳実績総括表'!$O$43*E31*('１　生乳搬出入実績総括表'!$F$32-'１　生乳搬出入実績総括表'!$V$37)/'１　生乳搬出入実績総括表'!$F$32,0)</f>
        <v>0</v>
      </c>
      <c r="V73" s="1025">
        <f>IF($O$3&gt;0,$O$3*E31/'１　生乳搬出入実績総括表'!$F$32,0)</f>
        <v>0</v>
      </c>
      <c r="W73" s="1025">
        <f t="shared" si="10"/>
        <v>0</v>
      </c>
      <c r="X73" s="1025">
        <f t="shared" si="11"/>
        <v>0</v>
      </c>
      <c r="Y73" s="1027">
        <f t="shared" si="40"/>
        <v>0</v>
      </c>
      <c r="Z73" s="1028">
        <f>IF('２　配乳実績総括表'!$K$44&gt;0,'２　配乳実績総括表'!$O$44*E31*('１　生乳搬出入実績総括表'!$F$32-'１　生乳搬出入実績総括表'!$V$37)/'１　生乳搬出入実績総括表'!$F$32,0)</f>
        <v>0</v>
      </c>
      <c r="AA73" s="1025">
        <f>IF($P$3&gt;0,$P$3*E31/'１　生乳搬出入実績総括表'!$F$32,0)</f>
        <v>0</v>
      </c>
      <c r="AB73" s="1025">
        <f t="shared" si="12"/>
        <v>0</v>
      </c>
      <c r="AC73" s="1025">
        <f t="shared" si="13"/>
        <v>0</v>
      </c>
      <c r="AD73" s="1027">
        <f t="shared" si="41"/>
        <v>0</v>
      </c>
      <c r="AE73" s="1029">
        <f t="shared" si="14"/>
        <v>0</v>
      </c>
      <c r="AF73" s="1030">
        <f t="shared" si="15"/>
        <v>0</v>
      </c>
      <c r="AG73" s="1031">
        <f>IF('２　配乳実績総括表'!$K$47&gt;0,ROUND('２　配乳実績総括表'!$O$47*E31*('１　生乳搬出入実績総括表'!$F$32-'１　生乳搬出入実績総括表'!$V$37)/'１　生乳搬出入実績総括表'!$F$32,0),0)</f>
        <v>0</v>
      </c>
      <c r="AH73" s="1025">
        <f t="shared" si="16"/>
        <v>0</v>
      </c>
      <c r="AI73" s="1026">
        <f t="shared" si="42"/>
        <v>0</v>
      </c>
      <c r="AJ73" s="1031">
        <f>IF('２　配乳実績総括表'!$K$48&gt;0,ROUND('２　配乳実績総括表'!$O$48*E31*('１　生乳搬出入実績総括表'!$F$32-'１　生乳搬出入実績総括表'!$V$37)/'１　生乳搬出入実績総括表'!$F$32,0),0)</f>
        <v>0</v>
      </c>
      <c r="AK73" s="1025">
        <f t="shared" si="17"/>
        <v>0</v>
      </c>
      <c r="AL73" s="1026">
        <f t="shared" si="43"/>
        <v>0</v>
      </c>
      <c r="AM73" s="1031">
        <f>IF('２　配乳実績総括表'!$K$49&gt;0,ROUND('２　配乳実績総括表'!$O$49*E31*('１　生乳搬出入実績総括表'!$F$32-'１　生乳搬出入実績総括表'!$V$37)/'１　生乳搬出入実績総括表'!$F$32,0),0)</f>
        <v>0</v>
      </c>
      <c r="AN73" s="1025">
        <f t="shared" si="18"/>
        <v>0</v>
      </c>
      <c r="AO73" s="1026">
        <f t="shared" si="19"/>
        <v>0</v>
      </c>
      <c r="AP73" s="1030">
        <f t="shared" si="20"/>
        <v>0</v>
      </c>
      <c r="AQ73" s="1031">
        <f>IF('２　配乳実績総括表'!$K$55&gt;0,ROUND('２　配乳実績総括表'!$O$55*E31*('１　生乳搬出入実績総括表'!$F$32-'１　生乳搬出入実績総括表'!$V$37)/'１　生乳搬出入実績総括表'!$F$32,0),0)</f>
        <v>0</v>
      </c>
      <c r="AR73" s="1025">
        <f t="shared" si="21"/>
        <v>0</v>
      </c>
      <c r="AS73" s="1026">
        <f t="shared" si="22"/>
        <v>0</v>
      </c>
      <c r="AT73" s="1031">
        <f>IF('２　配乳実績総括表'!$K$56&gt;0,ROUND('２　配乳実績総括表'!$O$56*E31*('１　生乳搬出入実績総括表'!$F$32-'１　生乳搬出入実績総括表'!$V$37)/'１　生乳搬出入実績総括表'!$F$32,0),0)</f>
        <v>0</v>
      </c>
      <c r="AU73" s="1025">
        <f t="shared" si="23"/>
        <v>0</v>
      </c>
      <c r="AV73" s="1026">
        <f t="shared" si="24"/>
        <v>0</v>
      </c>
      <c r="AW73" s="1031">
        <f>IF('２　配乳実績総括表'!$K$57&gt;0,ROUND('２　配乳実績総括表'!$O$57*E31*('１　生乳搬出入実績総括表'!$F$32-'１　生乳搬出入実績総括表'!$V$37)/'１　生乳搬出入実績総括表'!$F$32,0),0)</f>
        <v>0</v>
      </c>
      <c r="AX73" s="1025">
        <f t="shared" si="25"/>
        <v>0</v>
      </c>
      <c r="AY73" s="1026">
        <f t="shared" si="26"/>
        <v>0</v>
      </c>
      <c r="AZ73" s="1031">
        <f>IF('２　配乳実績総括表'!$K$51&gt;0,ROUND('２　配乳実績総括表'!$O$51*E31*('１　生乳搬出入実績総括表'!$F$32-'１　生乳搬出入実績総括表'!$V$37)/'１　生乳搬出入実績総括表'!$F$32,0),0)</f>
        <v>0</v>
      </c>
      <c r="BA73" s="1025">
        <f t="shared" si="27"/>
        <v>0</v>
      </c>
      <c r="BB73" s="1026">
        <f t="shared" si="28"/>
        <v>0</v>
      </c>
      <c r="BC73" s="1031">
        <f>IF('２　配乳実績総括表'!$K$53&gt;0,ROUND('２　配乳実績総括表'!$O$53*E31*('１　生乳搬出入実績総括表'!$F$32-'１　生乳搬出入実績総括表'!$V$37)/'１　生乳搬出入実績総括表'!$F$32,0),0)</f>
        <v>0</v>
      </c>
      <c r="BD73" s="1025">
        <f t="shared" si="29"/>
        <v>0</v>
      </c>
      <c r="BE73" s="1026">
        <f t="shared" si="30"/>
        <v>0</v>
      </c>
      <c r="BF73" s="1030">
        <f t="shared" si="44"/>
        <v>0</v>
      </c>
      <c r="BG73" s="1031">
        <f>IF(SUM('２　配乳実績総括表'!$K$52,'２　配乳実績総括表'!$K$54,'２　配乳実績総括表'!$K$58,'２　配乳実績総括表'!$N$60,'２　配乳実績総括表'!$N$61)&gt;0,ROUND('２　配乳実績総括表'!$O$60*E31*('１　生乳搬出入実績総括表'!$F$32-'１　生乳搬出入実績総括表'!$V$37)/'１　生乳搬出入実績総括表'!$F$32,0),0)</f>
        <v>0</v>
      </c>
      <c r="BH73" s="1025">
        <f>IF('１　生乳搬出入実績総括表'!$V$37&gt;0,ROUND($Q$3*1,0)*E31/'１　生乳搬出入実績総括表'!$F$32,0)</f>
        <v>0</v>
      </c>
      <c r="BI73" s="1025">
        <f t="shared" si="31"/>
        <v>0</v>
      </c>
      <c r="BJ73" s="1026">
        <f t="shared" si="32"/>
        <v>0</v>
      </c>
      <c r="BK73" s="1030">
        <f t="shared" si="33"/>
        <v>0</v>
      </c>
      <c r="BL73" s="1032">
        <f t="shared" si="34"/>
        <v>0</v>
      </c>
      <c r="BM73" s="1022">
        <f t="shared" si="35"/>
        <v>0</v>
      </c>
      <c r="BN73" s="495" t="str">
        <f t="shared" si="36"/>
        <v xml:space="preserve"> </v>
      </c>
    </row>
    <row r="74" spans="1:66" x14ac:dyDescent="0.2">
      <c r="A74" s="1023">
        <f t="shared" si="1"/>
        <v>0</v>
      </c>
      <c r="B74" s="1024">
        <f>IF('２　配乳実績総括表'!$K$15&gt;0,'２　配乳実績総括表'!$O$15*E32*('１　生乳搬出入実績総括表'!$F$32-'１　生乳搬出入実績総括表'!$V$37)/'１　生乳搬出入実績総括表'!$F$32,0)</f>
        <v>0</v>
      </c>
      <c r="C74" s="1025">
        <f>IF($L$3&gt;0,$L$3*E32/'１　生乳搬出入実績総括表'!$F$32,0)</f>
        <v>0</v>
      </c>
      <c r="D74" s="1025">
        <f t="shared" si="2"/>
        <v>0</v>
      </c>
      <c r="E74" s="1025">
        <f t="shared" si="37"/>
        <v>0</v>
      </c>
      <c r="F74" s="1026">
        <f t="shared" si="3"/>
        <v>0</v>
      </c>
      <c r="G74" s="1024">
        <f>IF('２　配乳実績総括表'!$K$41&gt;0,'２　配乳実績総括表'!$O$41*E32*('１　生乳搬出入実績総括表'!$F$32-'１　生乳搬出入実績総括表'!$V$37)/'１　生乳搬出入実績総括表'!$F$32,0)</f>
        <v>0</v>
      </c>
      <c r="H74" s="1025">
        <f>IF($M$3&gt;0,$M$3*E32/'１　生乳搬出入実績総括表'!$F$32,0)</f>
        <v>0</v>
      </c>
      <c r="I74" s="1025">
        <f t="shared" si="4"/>
        <v>0</v>
      </c>
      <c r="J74" s="1025">
        <f t="shared" si="5"/>
        <v>0</v>
      </c>
      <c r="K74" s="1027">
        <f t="shared" si="6"/>
        <v>0</v>
      </c>
      <c r="L74" s="1025">
        <f>IF('２　配乳実績総括表'!$K$20&gt;0,ROUND(('２　配乳実績総括表'!$N$20/'２　配乳実績総括表'!$N$62)*E32*('１　生乳搬出入実績総括表'!$F$32-'１　生乳搬出入実績総括表'!$V$37)/'１　生乳搬出入実績総括表'!$F$32,0),0)</f>
        <v>0</v>
      </c>
      <c r="M74" s="1027">
        <f t="shared" si="38"/>
        <v>0</v>
      </c>
      <c r="N74" s="1025">
        <f>IF('２　配乳実績総括表'!$K$40&gt;0,ROUND(('２　配乳実績総括表'!$N$40/'２　配乳実績総括表'!$N$62)*E32*('１　生乳搬出入実績総括表'!$F$32-'１　生乳搬出入実績総括表'!$V$37)/'１　生乳搬出入実績総括表'!$F$32,0),0)</f>
        <v>0</v>
      </c>
      <c r="O74" s="1026">
        <f t="shared" si="39"/>
        <v>0</v>
      </c>
      <c r="P74" s="1024">
        <f>IF('２　配乳実績総括表'!$K$42&gt;0,'２　配乳実績総括表'!$O$42*E32*('１　生乳搬出入実績総括表'!$F$32-'１　生乳搬出入実績総括表'!$V$37)/'１　生乳搬出入実績総括表'!$F$32,0)</f>
        <v>0</v>
      </c>
      <c r="Q74" s="1025">
        <f>IF($N$3&gt;0,$N$3*E32/'１　生乳搬出入実績総括表'!$F$32,0)</f>
        <v>0</v>
      </c>
      <c r="R74" s="1025">
        <f t="shared" si="7"/>
        <v>0</v>
      </c>
      <c r="S74" s="1025">
        <f t="shared" si="8"/>
        <v>0</v>
      </c>
      <c r="T74" s="1027">
        <f t="shared" si="9"/>
        <v>0</v>
      </c>
      <c r="U74" s="1028">
        <f>IF('２　配乳実績総括表'!$K$43&gt;0,'２　配乳実績総括表'!$O$43*E32*('１　生乳搬出入実績総括表'!$F$32-'１　生乳搬出入実績総括表'!$V$37)/'１　生乳搬出入実績総括表'!$F$32,0)</f>
        <v>0</v>
      </c>
      <c r="V74" s="1025">
        <f>IF($O$3&gt;0,$O$3*E32/'１　生乳搬出入実績総括表'!$F$32,0)</f>
        <v>0</v>
      </c>
      <c r="W74" s="1025">
        <f t="shared" si="10"/>
        <v>0</v>
      </c>
      <c r="X74" s="1025">
        <f t="shared" si="11"/>
        <v>0</v>
      </c>
      <c r="Y74" s="1027">
        <f t="shared" si="40"/>
        <v>0</v>
      </c>
      <c r="Z74" s="1028">
        <f>IF('２　配乳実績総括表'!$K$44&gt;0,'２　配乳実績総括表'!$O$44*E32*('１　生乳搬出入実績総括表'!$F$32-'１　生乳搬出入実績総括表'!$V$37)/'１　生乳搬出入実績総括表'!$F$32,0)</f>
        <v>0</v>
      </c>
      <c r="AA74" s="1025">
        <f>IF($P$3&gt;0,$P$3*E32/'１　生乳搬出入実績総括表'!$F$32,0)</f>
        <v>0</v>
      </c>
      <c r="AB74" s="1025">
        <f t="shared" si="12"/>
        <v>0</v>
      </c>
      <c r="AC74" s="1025">
        <f t="shared" si="13"/>
        <v>0</v>
      </c>
      <c r="AD74" s="1027">
        <f t="shared" si="41"/>
        <v>0</v>
      </c>
      <c r="AE74" s="1029">
        <f t="shared" si="14"/>
        <v>0</v>
      </c>
      <c r="AF74" s="1030">
        <f t="shared" si="15"/>
        <v>0</v>
      </c>
      <c r="AG74" s="1031">
        <f>IF('２　配乳実績総括表'!$K$47&gt;0,ROUND('２　配乳実績総括表'!$O$47*E32*('１　生乳搬出入実績総括表'!$F$32-'１　生乳搬出入実績総括表'!$V$37)/'１　生乳搬出入実績総括表'!$F$32,0),0)</f>
        <v>0</v>
      </c>
      <c r="AH74" s="1025">
        <f t="shared" si="16"/>
        <v>0</v>
      </c>
      <c r="AI74" s="1026">
        <f t="shared" si="42"/>
        <v>0</v>
      </c>
      <c r="AJ74" s="1031">
        <f>IF('２　配乳実績総括表'!$K$48&gt;0,ROUND('２　配乳実績総括表'!$O$48*E32*('１　生乳搬出入実績総括表'!$F$32-'１　生乳搬出入実績総括表'!$V$37)/'１　生乳搬出入実績総括表'!$F$32,0),0)</f>
        <v>0</v>
      </c>
      <c r="AK74" s="1025">
        <f t="shared" si="17"/>
        <v>0</v>
      </c>
      <c r="AL74" s="1026">
        <f t="shared" si="43"/>
        <v>0</v>
      </c>
      <c r="AM74" s="1031">
        <f>IF('２　配乳実績総括表'!$K$49&gt;0,ROUND('２　配乳実績総括表'!$O$49*E32*('１　生乳搬出入実績総括表'!$F$32-'１　生乳搬出入実績総括表'!$V$37)/'１　生乳搬出入実績総括表'!$F$32,0),0)</f>
        <v>0</v>
      </c>
      <c r="AN74" s="1025">
        <f t="shared" si="18"/>
        <v>0</v>
      </c>
      <c r="AO74" s="1026">
        <f t="shared" si="19"/>
        <v>0</v>
      </c>
      <c r="AP74" s="1030">
        <f t="shared" si="20"/>
        <v>0</v>
      </c>
      <c r="AQ74" s="1031">
        <f>IF('２　配乳実績総括表'!$K$55&gt;0,ROUND('２　配乳実績総括表'!$O$55*E32*('１　生乳搬出入実績総括表'!$F$32-'１　生乳搬出入実績総括表'!$V$37)/'１　生乳搬出入実績総括表'!$F$32,0),0)</f>
        <v>0</v>
      </c>
      <c r="AR74" s="1025">
        <f t="shared" si="21"/>
        <v>0</v>
      </c>
      <c r="AS74" s="1026">
        <f t="shared" si="22"/>
        <v>0</v>
      </c>
      <c r="AT74" s="1031">
        <f>IF('２　配乳実績総括表'!$K$56&gt;0,ROUND('２　配乳実績総括表'!$O$56*E32*('１　生乳搬出入実績総括表'!$F$32-'１　生乳搬出入実績総括表'!$V$37)/'１　生乳搬出入実績総括表'!$F$32,0),0)</f>
        <v>0</v>
      </c>
      <c r="AU74" s="1025">
        <f t="shared" si="23"/>
        <v>0</v>
      </c>
      <c r="AV74" s="1026">
        <f t="shared" si="24"/>
        <v>0</v>
      </c>
      <c r="AW74" s="1031">
        <f>IF('２　配乳実績総括表'!$K$57&gt;0,ROUND('２　配乳実績総括表'!$O$57*E32*('１　生乳搬出入実績総括表'!$F$32-'１　生乳搬出入実績総括表'!$V$37)/'１　生乳搬出入実績総括表'!$F$32,0),0)</f>
        <v>0</v>
      </c>
      <c r="AX74" s="1025">
        <f t="shared" si="25"/>
        <v>0</v>
      </c>
      <c r="AY74" s="1026">
        <f t="shared" si="26"/>
        <v>0</v>
      </c>
      <c r="AZ74" s="1031">
        <f>IF('２　配乳実績総括表'!$K$51&gt;0,ROUND('２　配乳実績総括表'!$O$51*E32*('１　生乳搬出入実績総括表'!$F$32-'１　生乳搬出入実績総括表'!$V$37)/'１　生乳搬出入実績総括表'!$F$32,0),0)</f>
        <v>0</v>
      </c>
      <c r="BA74" s="1025">
        <f t="shared" si="27"/>
        <v>0</v>
      </c>
      <c r="BB74" s="1026">
        <f t="shared" si="28"/>
        <v>0</v>
      </c>
      <c r="BC74" s="1031">
        <f>IF('２　配乳実績総括表'!$K$53&gt;0,ROUND('２　配乳実績総括表'!$O$53*E32*('１　生乳搬出入実績総括表'!$F$32-'１　生乳搬出入実績総括表'!$V$37)/'１　生乳搬出入実績総括表'!$F$32,0),0)</f>
        <v>0</v>
      </c>
      <c r="BD74" s="1025">
        <f t="shared" si="29"/>
        <v>0</v>
      </c>
      <c r="BE74" s="1026">
        <f t="shared" si="30"/>
        <v>0</v>
      </c>
      <c r="BF74" s="1030">
        <f t="shared" si="44"/>
        <v>0</v>
      </c>
      <c r="BG74" s="1031">
        <f>IF(SUM('２　配乳実績総括表'!$K$52,'２　配乳実績総括表'!$K$54,'２　配乳実績総括表'!$K$58,'２　配乳実績総括表'!$N$60,'２　配乳実績総括表'!$N$61)&gt;0,ROUND('２　配乳実績総括表'!$O$60*E32*('１　生乳搬出入実績総括表'!$F$32-'１　生乳搬出入実績総括表'!$V$37)/'１　生乳搬出入実績総括表'!$F$32,0),0)</f>
        <v>0</v>
      </c>
      <c r="BH74" s="1025">
        <f>IF('１　生乳搬出入実績総括表'!$V$37&gt;0,ROUND($Q$3*1,0)*E32/'１　生乳搬出入実績総括表'!$F$32,0)</f>
        <v>0</v>
      </c>
      <c r="BI74" s="1025">
        <f t="shared" si="31"/>
        <v>0</v>
      </c>
      <c r="BJ74" s="1026">
        <f t="shared" si="32"/>
        <v>0</v>
      </c>
      <c r="BK74" s="1030">
        <f t="shared" si="33"/>
        <v>0</v>
      </c>
      <c r="BL74" s="1032">
        <f t="shared" si="34"/>
        <v>0</v>
      </c>
      <c r="BM74" s="1022">
        <f t="shared" si="35"/>
        <v>0</v>
      </c>
      <c r="BN74" s="495" t="str">
        <f t="shared" si="36"/>
        <v xml:space="preserve"> </v>
      </c>
    </row>
    <row r="75" spans="1:66" x14ac:dyDescent="0.2">
      <c r="A75" s="1023">
        <f t="shared" si="1"/>
        <v>0</v>
      </c>
      <c r="B75" s="1024">
        <f>IF('２　配乳実績総括表'!$K$15&gt;0,'２　配乳実績総括表'!$O$15*E33*('１　生乳搬出入実績総括表'!$F$32-'１　生乳搬出入実績総括表'!$V$37)/'１　生乳搬出入実績総括表'!$F$32,0)</f>
        <v>0</v>
      </c>
      <c r="C75" s="1025">
        <f>IF($L$3&gt;0,$L$3*E33/'１　生乳搬出入実績総括表'!$F$32,0)</f>
        <v>0</v>
      </c>
      <c r="D75" s="1025">
        <f t="shared" si="2"/>
        <v>0</v>
      </c>
      <c r="E75" s="1025">
        <f t="shared" si="37"/>
        <v>0</v>
      </c>
      <c r="F75" s="1026">
        <f t="shared" si="3"/>
        <v>0</v>
      </c>
      <c r="G75" s="1024">
        <f>IF('２　配乳実績総括表'!$K$41&gt;0,'２　配乳実績総括表'!$O$41*E33*('１　生乳搬出入実績総括表'!$F$32-'１　生乳搬出入実績総括表'!$V$37)/'１　生乳搬出入実績総括表'!$F$32,0)</f>
        <v>0</v>
      </c>
      <c r="H75" s="1025">
        <f>IF($M$3&gt;0,$M$3*E33/'１　生乳搬出入実績総括表'!$F$32,0)</f>
        <v>0</v>
      </c>
      <c r="I75" s="1025">
        <f t="shared" si="4"/>
        <v>0</v>
      </c>
      <c r="J75" s="1025">
        <f t="shared" si="5"/>
        <v>0</v>
      </c>
      <c r="K75" s="1027">
        <f t="shared" si="6"/>
        <v>0</v>
      </c>
      <c r="L75" s="1025">
        <f>IF('２　配乳実績総括表'!$K$20&gt;0,ROUND(('２　配乳実績総括表'!$N$20/'２　配乳実績総括表'!$N$62)*E33*('１　生乳搬出入実績総括表'!$F$32-'１　生乳搬出入実績総括表'!$V$37)/'１　生乳搬出入実績総括表'!$F$32,0),0)</f>
        <v>0</v>
      </c>
      <c r="M75" s="1027">
        <f t="shared" si="38"/>
        <v>0</v>
      </c>
      <c r="N75" s="1025">
        <f>IF('２　配乳実績総括表'!$K$40&gt;0,ROUND(('２　配乳実績総括表'!$N$40/'２　配乳実績総括表'!$N$62)*E33*('１　生乳搬出入実績総括表'!$F$32-'１　生乳搬出入実績総括表'!$V$37)/'１　生乳搬出入実績総括表'!$F$32,0),0)</f>
        <v>0</v>
      </c>
      <c r="O75" s="1026">
        <f t="shared" si="39"/>
        <v>0</v>
      </c>
      <c r="P75" s="1024">
        <f>IF('２　配乳実績総括表'!$K$42&gt;0,'２　配乳実績総括表'!$O$42*E33*('１　生乳搬出入実績総括表'!$F$32-'１　生乳搬出入実績総括表'!$V$37)/'１　生乳搬出入実績総括表'!$F$32,0)</f>
        <v>0</v>
      </c>
      <c r="Q75" s="1025">
        <f>IF($N$3&gt;0,$N$3*E33/'１　生乳搬出入実績総括表'!$F$32,0)</f>
        <v>0</v>
      </c>
      <c r="R75" s="1025">
        <f t="shared" si="7"/>
        <v>0</v>
      </c>
      <c r="S75" s="1025">
        <f t="shared" si="8"/>
        <v>0</v>
      </c>
      <c r="T75" s="1027">
        <f t="shared" si="9"/>
        <v>0</v>
      </c>
      <c r="U75" s="1028">
        <f>IF('２　配乳実績総括表'!$K$43&gt;0,'２　配乳実績総括表'!$O$43*E33*('１　生乳搬出入実績総括表'!$F$32-'１　生乳搬出入実績総括表'!$V$37)/'１　生乳搬出入実績総括表'!$F$32,0)</f>
        <v>0</v>
      </c>
      <c r="V75" s="1025">
        <f>IF($O$3&gt;0,$O$3*E33/'１　生乳搬出入実績総括表'!$F$32,0)</f>
        <v>0</v>
      </c>
      <c r="W75" s="1025">
        <f t="shared" si="10"/>
        <v>0</v>
      </c>
      <c r="X75" s="1025">
        <f t="shared" si="11"/>
        <v>0</v>
      </c>
      <c r="Y75" s="1027">
        <f t="shared" si="40"/>
        <v>0</v>
      </c>
      <c r="Z75" s="1028">
        <f>IF('２　配乳実績総括表'!$K$44&gt;0,'２　配乳実績総括表'!$O$44*E33*('１　生乳搬出入実績総括表'!$F$32-'１　生乳搬出入実績総括表'!$V$37)/'１　生乳搬出入実績総括表'!$F$32,0)</f>
        <v>0</v>
      </c>
      <c r="AA75" s="1025">
        <f>IF($P$3&gt;0,$P$3*E33/'１　生乳搬出入実績総括表'!$F$32,0)</f>
        <v>0</v>
      </c>
      <c r="AB75" s="1025">
        <f t="shared" si="12"/>
        <v>0</v>
      </c>
      <c r="AC75" s="1025">
        <f t="shared" si="13"/>
        <v>0</v>
      </c>
      <c r="AD75" s="1027">
        <f t="shared" si="41"/>
        <v>0</v>
      </c>
      <c r="AE75" s="1029">
        <f t="shared" si="14"/>
        <v>0</v>
      </c>
      <c r="AF75" s="1030">
        <f t="shared" si="15"/>
        <v>0</v>
      </c>
      <c r="AG75" s="1031">
        <f>IF('２　配乳実績総括表'!$K$47&gt;0,ROUND('２　配乳実績総括表'!$O$47*E33*('１　生乳搬出入実績総括表'!$F$32-'１　生乳搬出入実績総括表'!$V$37)/'１　生乳搬出入実績総括表'!$F$32,0),0)</f>
        <v>0</v>
      </c>
      <c r="AH75" s="1025">
        <f t="shared" si="16"/>
        <v>0</v>
      </c>
      <c r="AI75" s="1026">
        <f t="shared" si="42"/>
        <v>0</v>
      </c>
      <c r="AJ75" s="1031">
        <f>IF('２　配乳実績総括表'!$K$48&gt;0,ROUND('２　配乳実績総括表'!$O$48*E33*('１　生乳搬出入実績総括表'!$F$32-'１　生乳搬出入実績総括表'!$V$37)/'１　生乳搬出入実績総括表'!$F$32,0),0)</f>
        <v>0</v>
      </c>
      <c r="AK75" s="1025">
        <f t="shared" si="17"/>
        <v>0</v>
      </c>
      <c r="AL75" s="1026">
        <f t="shared" si="43"/>
        <v>0</v>
      </c>
      <c r="AM75" s="1031">
        <f>IF('２　配乳実績総括表'!$K$49&gt;0,ROUND('２　配乳実績総括表'!$O$49*E33*('１　生乳搬出入実績総括表'!$F$32-'１　生乳搬出入実績総括表'!$V$37)/'１　生乳搬出入実績総括表'!$F$32,0),0)</f>
        <v>0</v>
      </c>
      <c r="AN75" s="1025">
        <f t="shared" si="18"/>
        <v>0</v>
      </c>
      <c r="AO75" s="1026">
        <f t="shared" si="19"/>
        <v>0</v>
      </c>
      <c r="AP75" s="1030">
        <f t="shared" si="20"/>
        <v>0</v>
      </c>
      <c r="AQ75" s="1031">
        <f>IF('２　配乳実績総括表'!$K$55&gt;0,ROUND('２　配乳実績総括表'!$O$55*E33*('１　生乳搬出入実績総括表'!$F$32-'１　生乳搬出入実績総括表'!$V$37)/'１　生乳搬出入実績総括表'!$F$32,0),0)</f>
        <v>0</v>
      </c>
      <c r="AR75" s="1025">
        <f t="shared" si="21"/>
        <v>0</v>
      </c>
      <c r="AS75" s="1026">
        <f t="shared" si="22"/>
        <v>0</v>
      </c>
      <c r="AT75" s="1031">
        <f>IF('２　配乳実績総括表'!$K$56&gt;0,ROUND('２　配乳実績総括表'!$O$56*E33*('１　生乳搬出入実績総括表'!$F$32-'１　生乳搬出入実績総括表'!$V$37)/'１　生乳搬出入実績総括表'!$F$32,0),0)</f>
        <v>0</v>
      </c>
      <c r="AU75" s="1025">
        <f t="shared" si="23"/>
        <v>0</v>
      </c>
      <c r="AV75" s="1026">
        <f t="shared" si="24"/>
        <v>0</v>
      </c>
      <c r="AW75" s="1031">
        <f>IF('２　配乳実績総括表'!$K$57&gt;0,ROUND('２　配乳実績総括表'!$O$57*E33*('１　生乳搬出入実績総括表'!$F$32-'１　生乳搬出入実績総括表'!$V$37)/'１　生乳搬出入実績総括表'!$F$32,0),0)</f>
        <v>0</v>
      </c>
      <c r="AX75" s="1025">
        <f t="shared" si="25"/>
        <v>0</v>
      </c>
      <c r="AY75" s="1026">
        <f t="shared" si="26"/>
        <v>0</v>
      </c>
      <c r="AZ75" s="1031">
        <f>IF('２　配乳実績総括表'!$K$51&gt;0,ROUND('２　配乳実績総括表'!$O$51*E33*('１　生乳搬出入実績総括表'!$F$32-'１　生乳搬出入実績総括表'!$V$37)/'１　生乳搬出入実績総括表'!$F$32,0),0)</f>
        <v>0</v>
      </c>
      <c r="BA75" s="1025">
        <f t="shared" si="27"/>
        <v>0</v>
      </c>
      <c r="BB75" s="1026">
        <f t="shared" si="28"/>
        <v>0</v>
      </c>
      <c r="BC75" s="1031">
        <f>IF('２　配乳実績総括表'!$K$53&gt;0,ROUND('２　配乳実績総括表'!$O$53*E33*('１　生乳搬出入実績総括表'!$F$32-'１　生乳搬出入実績総括表'!$V$37)/'１　生乳搬出入実績総括表'!$F$32,0),0)</f>
        <v>0</v>
      </c>
      <c r="BD75" s="1025">
        <f t="shared" si="29"/>
        <v>0</v>
      </c>
      <c r="BE75" s="1026">
        <f t="shared" si="30"/>
        <v>0</v>
      </c>
      <c r="BF75" s="1030">
        <f t="shared" si="44"/>
        <v>0</v>
      </c>
      <c r="BG75" s="1031">
        <f>IF(SUM('２　配乳実績総括表'!$K$52,'２　配乳実績総括表'!$K$54,'２　配乳実績総括表'!$K$58,'２　配乳実績総括表'!$N$60,'２　配乳実績総括表'!$N$61)&gt;0,ROUND('２　配乳実績総括表'!$O$60*E33*('１　生乳搬出入実績総括表'!$F$32-'１　生乳搬出入実績総括表'!$V$37)/'１　生乳搬出入実績総括表'!$F$32,0),0)</f>
        <v>0</v>
      </c>
      <c r="BH75" s="1025">
        <f>IF('１　生乳搬出入実績総括表'!$V$37&gt;0,ROUND($Q$3*1,0)*E33/'１　生乳搬出入実績総括表'!$F$32,0)</f>
        <v>0</v>
      </c>
      <c r="BI75" s="1025">
        <f t="shared" si="31"/>
        <v>0</v>
      </c>
      <c r="BJ75" s="1026">
        <f t="shared" si="32"/>
        <v>0</v>
      </c>
      <c r="BK75" s="1030">
        <f t="shared" si="33"/>
        <v>0</v>
      </c>
      <c r="BL75" s="1032">
        <f t="shared" si="34"/>
        <v>0</v>
      </c>
      <c r="BM75" s="1022">
        <f t="shared" si="35"/>
        <v>0</v>
      </c>
      <c r="BN75" s="495" t="str">
        <f t="shared" si="36"/>
        <v xml:space="preserve"> </v>
      </c>
    </row>
    <row r="76" spans="1:66" x14ac:dyDescent="0.2">
      <c r="A76" s="1023">
        <f t="shared" si="1"/>
        <v>0</v>
      </c>
      <c r="B76" s="1024">
        <f>IF('２　配乳実績総括表'!$K$15&gt;0,'２　配乳実績総括表'!$O$15*E34*('１　生乳搬出入実績総括表'!$F$32-'１　生乳搬出入実績総括表'!$V$37)/'１　生乳搬出入実績総括表'!$F$32,0)</f>
        <v>0</v>
      </c>
      <c r="C76" s="1025">
        <f>IF($L$3&gt;0,$L$3*E34/'１　生乳搬出入実績総括表'!$F$32,0)</f>
        <v>0</v>
      </c>
      <c r="D76" s="1025">
        <f t="shared" si="2"/>
        <v>0</v>
      </c>
      <c r="E76" s="1025">
        <f t="shared" si="37"/>
        <v>0</v>
      </c>
      <c r="F76" s="1026">
        <f t="shared" si="3"/>
        <v>0</v>
      </c>
      <c r="G76" s="1024">
        <f>IF('２　配乳実績総括表'!$K$41&gt;0,'２　配乳実績総括表'!$O$41*E34*('１　生乳搬出入実績総括表'!$F$32-'１　生乳搬出入実績総括表'!$V$37)/'１　生乳搬出入実績総括表'!$F$32,0)</f>
        <v>0</v>
      </c>
      <c r="H76" s="1025">
        <f>IF($M$3&gt;0,$M$3*E34/'１　生乳搬出入実績総括表'!$F$32,0)</f>
        <v>0</v>
      </c>
      <c r="I76" s="1025">
        <f t="shared" si="4"/>
        <v>0</v>
      </c>
      <c r="J76" s="1025">
        <f t="shared" si="5"/>
        <v>0</v>
      </c>
      <c r="K76" s="1027">
        <f t="shared" si="6"/>
        <v>0</v>
      </c>
      <c r="L76" s="1025">
        <f>IF('２　配乳実績総括表'!$K$20&gt;0,ROUND(('２　配乳実績総括表'!$N$20/'２　配乳実績総括表'!$N$62)*E34*('１　生乳搬出入実績総括表'!$F$32-'１　生乳搬出入実績総括表'!$V$37)/'１　生乳搬出入実績総括表'!$F$32,0),0)</f>
        <v>0</v>
      </c>
      <c r="M76" s="1027">
        <f t="shared" si="38"/>
        <v>0</v>
      </c>
      <c r="N76" s="1025">
        <f>IF('２　配乳実績総括表'!$K$40&gt;0,ROUND(('２　配乳実績総括表'!$N$40/'２　配乳実績総括表'!$N$62)*E34*('１　生乳搬出入実績総括表'!$F$32-'１　生乳搬出入実績総括表'!$V$37)/'１　生乳搬出入実績総括表'!$F$32,0),0)</f>
        <v>0</v>
      </c>
      <c r="O76" s="1026">
        <f t="shared" si="39"/>
        <v>0</v>
      </c>
      <c r="P76" s="1024">
        <f>IF('２　配乳実績総括表'!$K$42&gt;0,'２　配乳実績総括表'!$O$42*E34*('１　生乳搬出入実績総括表'!$F$32-'１　生乳搬出入実績総括表'!$V$37)/'１　生乳搬出入実績総括表'!$F$32,0)</f>
        <v>0</v>
      </c>
      <c r="Q76" s="1025">
        <f>IF($N$3&gt;0,$N$3*E34/'１　生乳搬出入実績総括表'!$F$32,0)</f>
        <v>0</v>
      </c>
      <c r="R76" s="1025">
        <f t="shared" si="7"/>
        <v>0</v>
      </c>
      <c r="S76" s="1025">
        <f t="shared" si="8"/>
        <v>0</v>
      </c>
      <c r="T76" s="1027">
        <f t="shared" si="9"/>
        <v>0</v>
      </c>
      <c r="U76" s="1028">
        <f>IF('２　配乳実績総括表'!$K$43&gt;0,'２　配乳実績総括表'!$O$43*E34*('１　生乳搬出入実績総括表'!$F$32-'１　生乳搬出入実績総括表'!$V$37)/'１　生乳搬出入実績総括表'!$F$32,0)</f>
        <v>0</v>
      </c>
      <c r="V76" s="1025">
        <f>IF($O$3&gt;0,$O$3*E34/'１　生乳搬出入実績総括表'!$F$32,0)</f>
        <v>0</v>
      </c>
      <c r="W76" s="1025">
        <f t="shared" si="10"/>
        <v>0</v>
      </c>
      <c r="X76" s="1025">
        <f t="shared" si="11"/>
        <v>0</v>
      </c>
      <c r="Y76" s="1027">
        <f t="shared" si="40"/>
        <v>0</v>
      </c>
      <c r="Z76" s="1028">
        <f>IF('２　配乳実績総括表'!$K$44&gt;0,'２　配乳実績総括表'!$O$44*E34*('１　生乳搬出入実績総括表'!$F$32-'１　生乳搬出入実績総括表'!$V$37)/'１　生乳搬出入実績総括表'!$F$32,0)</f>
        <v>0</v>
      </c>
      <c r="AA76" s="1025">
        <f>IF($P$3&gt;0,$P$3*E34/'１　生乳搬出入実績総括表'!$F$32,0)</f>
        <v>0</v>
      </c>
      <c r="AB76" s="1025">
        <f t="shared" si="12"/>
        <v>0</v>
      </c>
      <c r="AC76" s="1025">
        <f t="shared" si="13"/>
        <v>0</v>
      </c>
      <c r="AD76" s="1027">
        <f t="shared" si="41"/>
        <v>0</v>
      </c>
      <c r="AE76" s="1029">
        <f t="shared" si="14"/>
        <v>0</v>
      </c>
      <c r="AF76" s="1030">
        <f t="shared" si="15"/>
        <v>0</v>
      </c>
      <c r="AG76" s="1031">
        <f>IF('２　配乳実績総括表'!$K$47&gt;0,ROUND('２　配乳実績総括表'!$O$47*E34*('１　生乳搬出入実績総括表'!$F$32-'１　生乳搬出入実績総括表'!$V$37)/'１　生乳搬出入実績総括表'!$F$32,0),0)</f>
        <v>0</v>
      </c>
      <c r="AH76" s="1025">
        <f t="shared" si="16"/>
        <v>0</v>
      </c>
      <c r="AI76" s="1026">
        <f t="shared" si="42"/>
        <v>0</v>
      </c>
      <c r="AJ76" s="1031">
        <f>IF('２　配乳実績総括表'!$K$48&gt;0,ROUND('２　配乳実績総括表'!$O$48*E34*('１　生乳搬出入実績総括表'!$F$32-'１　生乳搬出入実績総括表'!$V$37)/'１　生乳搬出入実績総括表'!$F$32,0),0)</f>
        <v>0</v>
      </c>
      <c r="AK76" s="1025">
        <f t="shared" si="17"/>
        <v>0</v>
      </c>
      <c r="AL76" s="1026">
        <f t="shared" si="43"/>
        <v>0</v>
      </c>
      <c r="AM76" s="1031">
        <f>IF('２　配乳実績総括表'!$K$49&gt;0,ROUND('２　配乳実績総括表'!$O$49*E34*('１　生乳搬出入実績総括表'!$F$32-'１　生乳搬出入実績総括表'!$V$37)/'１　生乳搬出入実績総括表'!$F$32,0),0)</f>
        <v>0</v>
      </c>
      <c r="AN76" s="1025">
        <f t="shared" si="18"/>
        <v>0</v>
      </c>
      <c r="AO76" s="1026">
        <f t="shared" si="19"/>
        <v>0</v>
      </c>
      <c r="AP76" s="1030">
        <f t="shared" si="20"/>
        <v>0</v>
      </c>
      <c r="AQ76" s="1031">
        <f>IF('２　配乳実績総括表'!$K$55&gt;0,ROUND('２　配乳実績総括表'!$O$55*E34*('１　生乳搬出入実績総括表'!$F$32-'１　生乳搬出入実績総括表'!$V$37)/'１　生乳搬出入実績総括表'!$F$32,0),0)</f>
        <v>0</v>
      </c>
      <c r="AR76" s="1025">
        <f t="shared" si="21"/>
        <v>0</v>
      </c>
      <c r="AS76" s="1026">
        <f t="shared" si="22"/>
        <v>0</v>
      </c>
      <c r="AT76" s="1031">
        <f>IF('２　配乳実績総括表'!$K$56&gt;0,ROUND('２　配乳実績総括表'!$O$56*E34*('１　生乳搬出入実績総括表'!$F$32-'１　生乳搬出入実績総括表'!$V$37)/'１　生乳搬出入実績総括表'!$F$32,0),0)</f>
        <v>0</v>
      </c>
      <c r="AU76" s="1025">
        <f t="shared" si="23"/>
        <v>0</v>
      </c>
      <c r="AV76" s="1026">
        <f t="shared" si="24"/>
        <v>0</v>
      </c>
      <c r="AW76" s="1031">
        <f>IF('２　配乳実績総括表'!$K$57&gt;0,ROUND('２　配乳実績総括表'!$O$57*E34*('１　生乳搬出入実績総括表'!$F$32-'１　生乳搬出入実績総括表'!$V$37)/'１　生乳搬出入実績総括表'!$F$32,0),0)</f>
        <v>0</v>
      </c>
      <c r="AX76" s="1025">
        <f t="shared" si="25"/>
        <v>0</v>
      </c>
      <c r="AY76" s="1026">
        <f t="shared" si="26"/>
        <v>0</v>
      </c>
      <c r="AZ76" s="1031">
        <f>IF('２　配乳実績総括表'!$K$51&gt;0,ROUND('２　配乳実績総括表'!$O$51*E34*('１　生乳搬出入実績総括表'!$F$32-'１　生乳搬出入実績総括表'!$V$37)/'１　生乳搬出入実績総括表'!$F$32,0),0)</f>
        <v>0</v>
      </c>
      <c r="BA76" s="1025">
        <f t="shared" si="27"/>
        <v>0</v>
      </c>
      <c r="BB76" s="1026">
        <f t="shared" si="28"/>
        <v>0</v>
      </c>
      <c r="BC76" s="1031">
        <f>IF('２　配乳実績総括表'!$K$53&gt;0,ROUND('２　配乳実績総括表'!$O$53*E34*('１　生乳搬出入実績総括表'!$F$32-'１　生乳搬出入実績総括表'!$V$37)/'１　生乳搬出入実績総括表'!$F$32,0),0)</f>
        <v>0</v>
      </c>
      <c r="BD76" s="1025">
        <f t="shared" si="29"/>
        <v>0</v>
      </c>
      <c r="BE76" s="1026">
        <f t="shared" si="30"/>
        <v>0</v>
      </c>
      <c r="BF76" s="1030">
        <f t="shared" si="44"/>
        <v>0</v>
      </c>
      <c r="BG76" s="1031">
        <f>IF(SUM('２　配乳実績総括表'!$K$52,'２　配乳実績総括表'!$K$54,'２　配乳実績総括表'!$K$58,'２　配乳実績総括表'!$N$60,'２　配乳実績総括表'!$N$61)&gt;0,ROUND('２　配乳実績総括表'!$O$60*E34*('１　生乳搬出入実績総括表'!$F$32-'１　生乳搬出入実績総括表'!$V$37)/'１　生乳搬出入実績総括表'!$F$32,0),0)</f>
        <v>0</v>
      </c>
      <c r="BH76" s="1025">
        <f>IF('１　生乳搬出入実績総括表'!$V$37&gt;0,ROUND($Q$3*1,0)*E34/'１　生乳搬出入実績総括表'!$F$32,0)</f>
        <v>0</v>
      </c>
      <c r="BI76" s="1025">
        <f t="shared" si="31"/>
        <v>0</v>
      </c>
      <c r="BJ76" s="1026">
        <f t="shared" si="32"/>
        <v>0</v>
      </c>
      <c r="BK76" s="1030">
        <f t="shared" si="33"/>
        <v>0</v>
      </c>
      <c r="BL76" s="1032">
        <f t="shared" si="34"/>
        <v>0</v>
      </c>
      <c r="BM76" s="1022">
        <f t="shared" si="35"/>
        <v>0</v>
      </c>
      <c r="BN76" s="495" t="str">
        <f t="shared" si="36"/>
        <v xml:space="preserve"> </v>
      </c>
    </row>
    <row r="77" spans="1:66" x14ac:dyDescent="0.2">
      <c r="A77" s="1023">
        <f t="shared" si="1"/>
        <v>0</v>
      </c>
      <c r="B77" s="1024">
        <f>IF('２　配乳実績総括表'!$K$15&gt;0,'２　配乳実績総括表'!$O$15*E35*('１　生乳搬出入実績総括表'!$F$32-'１　生乳搬出入実績総括表'!$V$37)/'１　生乳搬出入実績総括表'!$F$32,0)</f>
        <v>0</v>
      </c>
      <c r="C77" s="1025">
        <f>IF($L$3&gt;0,$L$3*E35/'１　生乳搬出入実績総括表'!$F$32,0)</f>
        <v>0</v>
      </c>
      <c r="D77" s="1025">
        <f t="shared" si="2"/>
        <v>0</v>
      </c>
      <c r="E77" s="1025">
        <f t="shared" si="37"/>
        <v>0</v>
      </c>
      <c r="F77" s="1026">
        <f t="shared" si="3"/>
        <v>0</v>
      </c>
      <c r="G77" s="1024">
        <f>IF('２　配乳実績総括表'!$K$41&gt;0,'２　配乳実績総括表'!$O$41*E35*('１　生乳搬出入実績総括表'!$F$32-'１　生乳搬出入実績総括表'!$V$37)/'１　生乳搬出入実績総括表'!$F$32,0)</f>
        <v>0</v>
      </c>
      <c r="H77" s="1025">
        <f>IF($M$3&gt;0,$M$3*E35/'１　生乳搬出入実績総括表'!$F$32,0)</f>
        <v>0</v>
      </c>
      <c r="I77" s="1025">
        <f t="shared" si="4"/>
        <v>0</v>
      </c>
      <c r="J77" s="1025">
        <f t="shared" si="5"/>
        <v>0</v>
      </c>
      <c r="K77" s="1027">
        <f t="shared" si="6"/>
        <v>0</v>
      </c>
      <c r="L77" s="1025">
        <f>IF('２　配乳実績総括表'!$K$20&gt;0,ROUND(('２　配乳実績総括表'!$N$20/'２　配乳実績総括表'!$N$62)*E35*('１　生乳搬出入実績総括表'!$F$32-'１　生乳搬出入実績総括表'!$V$37)/'１　生乳搬出入実績総括表'!$F$32,0),0)</f>
        <v>0</v>
      </c>
      <c r="M77" s="1027">
        <f t="shared" si="38"/>
        <v>0</v>
      </c>
      <c r="N77" s="1025">
        <f>IF('２　配乳実績総括表'!$K$40&gt;0,ROUND(('２　配乳実績総括表'!$N$40/'２　配乳実績総括表'!$N$62)*E35*('１　生乳搬出入実績総括表'!$F$32-'１　生乳搬出入実績総括表'!$V$37)/'１　生乳搬出入実績総括表'!$F$32,0),0)</f>
        <v>0</v>
      </c>
      <c r="O77" s="1026">
        <f t="shared" si="39"/>
        <v>0</v>
      </c>
      <c r="P77" s="1024">
        <f>IF('２　配乳実績総括表'!$K$42&gt;0,'２　配乳実績総括表'!$O$42*E35*('１　生乳搬出入実績総括表'!$F$32-'１　生乳搬出入実績総括表'!$V$37)/'１　生乳搬出入実績総括表'!$F$32,0)</f>
        <v>0</v>
      </c>
      <c r="Q77" s="1025">
        <f>IF($N$3&gt;0,$N$3*E35/'１　生乳搬出入実績総括表'!$F$32,0)</f>
        <v>0</v>
      </c>
      <c r="R77" s="1025">
        <f t="shared" si="7"/>
        <v>0</v>
      </c>
      <c r="S77" s="1025">
        <f t="shared" si="8"/>
        <v>0</v>
      </c>
      <c r="T77" s="1027">
        <f t="shared" si="9"/>
        <v>0</v>
      </c>
      <c r="U77" s="1028">
        <f>IF('２　配乳実績総括表'!$K$43&gt;0,'２　配乳実績総括表'!$O$43*E35*('１　生乳搬出入実績総括表'!$F$32-'１　生乳搬出入実績総括表'!$V$37)/'１　生乳搬出入実績総括表'!$F$32,0)</f>
        <v>0</v>
      </c>
      <c r="V77" s="1025">
        <f>IF($O$3&gt;0,$O$3*E35/'１　生乳搬出入実績総括表'!$F$32,0)</f>
        <v>0</v>
      </c>
      <c r="W77" s="1025">
        <f t="shared" si="10"/>
        <v>0</v>
      </c>
      <c r="X77" s="1025">
        <f t="shared" si="11"/>
        <v>0</v>
      </c>
      <c r="Y77" s="1027">
        <f t="shared" si="40"/>
        <v>0</v>
      </c>
      <c r="Z77" s="1028">
        <f>IF('２　配乳実績総括表'!$K$44&gt;0,'２　配乳実績総括表'!$O$44*E35*('１　生乳搬出入実績総括表'!$F$32-'１　生乳搬出入実績総括表'!$V$37)/'１　生乳搬出入実績総括表'!$F$32,0)</f>
        <v>0</v>
      </c>
      <c r="AA77" s="1025">
        <f>IF($P$3&gt;0,$P$3*E35/'１　生乳搬出入実績総括表'!$F$32,0)</f>
        <v>0</v>
      </c>
      <c r="AB77" s="1025">
        <f t="shared" si="12"/>
        <v>0</v>
      </c>
      <c r="AC77" s="1025">
        <f t="shared" si="13"/>
        <v>0</v>
      </c>
      <c r="AD77" s="1027">
        <f t="shared" si="41"/>
        <v>0</v>
      </c>
      <c r="AE77" s="1029">
        <f t="shared" si="14"/>
        <v>0</v>
      </c>
      <c r="AF77" s="1030">
        <f t="shared" si="15"/>
        <v>0</v>
      </c>
      <c r="AG77" s="1031">
        <f>IF('２　配乳実績総括表'!$K$47&gt;0,ROUND('２　配乳実績総括表'!$O$47*E35*('１　生乳搬出入実績総括表'!$F$32-'１　生乳搬出入実績総括表'!$V$37)/'１　生乳搬出入実績総括表'!$F$32,0),0)</f>
        <v>0</v>
      </c>
      <c r="AH77" s="1025">
        <f t="shared" si="16"/>
        <v>0</v>
      </c>
      <c r="AI77" s="1026">
        <f t="shared" si="42"/>
        <v>0</v>
      </c>
      <c r="AJ77" s="1031">
        <f>IF('２　配乳実績総括表'!$K$48&gt;0,ROUND('２　配乳実績総括表'!$O$48*E35*('１　生乳搬出入実績総括表'!$F$32-'１　生乳搬出入実績総括表'!$V$37)/'１　生乳搬出入実績総括表'!$F$32,0),0)</f>
        <v>0</v>
      </c>
      <c r="AK77" s="1025">
        <f t="shared" si="17"/>
        <v>0</v>
      </c>
      <c r="AL77" s="1026">
        <f t="shared" si="43"/>
        <v>0</v>
      </c>
      <c r="AM77" s="1031">
        <f>IF('２　配乳実績総括表'!$K$49&gt;0,ROUND('２　配乳実績総括表'!$O$49*E35*('１　生乳搬出入実績総括表'!$F$32-'１　生乳搬出入実績総括表'!$V$37)/'１　生乳搬出入実績総括表'!$F$32,0),0)</f>
        <v>0</v>
      </c>
      <c r="AN77" s="1025">
        <f t="shared" si="18"/>
        <v>0</v>
      </c>
      <c r="AO77" s="1026">
        <f t="shared" si="19"/>
        <v>0</v>
      </c>
      <c r="AP77" s="1030">
        <f t="shared" si="20"/>
        <v>0</v>
      </c>
      <c r="AQ77" s="1031">
        <f>IF('２　配乳実績総括表'!$K$55&gt;0,ROUND('２　配乳実績総括表'!$O$55*E35*('１　生乳搬出入実績総括表'!$F$32-'１　生乳搬出入実績総括表'!$V$37)/'１　生乳搬出入実績総括表'!$F$32,0),0)</f>
        <v>0</v>
      </c>
      <c r="AR77" s="1025">
        <f t="shared" si="21"/>
        <v>0</v>
      </c>
      <c r="AS77" s="1026">
        <f t="shared" si="22"/>
        <v>0</v>
      </c>
      <c r="AT77" s="1031">
        <f>IF('２　配乳実績総括表'!$K$56&gt;0,ROUND('２　配乳実績総括表'!$O$56*E35*('１　生乳搬出入実績総括表'!$F$32-'１　生乳搬出入実績総括表'!$V$37)/'１　生乳搬出入実績総括表'!$F$32,0),0)</f>
        <v>0</v>
      </c>
      <c r="AU77" s="1025">
        <f t="shared" si="23"/>
        <v>0</v>
      </c>
      <c r="AV77" s="1026">
        <f t="shared" si="24"/>
        <v>0</v>
      </c>
      <c r="AW77" s="1031">
        <f>IF('２　配乳実績総括表'!$K$57&gt;0,ROUND('２　配乳実績総括表'!$O$57*E35*('１　生乳搬出入実績総括表'!$F$32-'１　生乳搬出入実績総括表'!$V$37)/'１　生乳搬出入実績総括表'!$F$32,0),0)</f>
        <v>0</v>
      </c>
      <c r="AX77" s="1025">
        <f t="shared" si="25"/>
        <v>0</v>
      </c>
      <c r="AY77" s="1026">
        <f t="shared" si="26"/>
        <v>0</v>
      </c>
      <c r="AZ77" s="1031">
        <f>IF('２　配乳実績総括表'!$K$51&gt;0,ROUND('２　配乳実績総括表'!$O$51*E35*('１　生乳搬出入実績総括表'!$F$32-'１　生乳搬出入実績総括表'!$V$37)/'１　生乳搬出入実績総括表'!$F$32,0),0)</f>
        <v>0</v>
      </c>
      <c r="BA77" s="1025">
        <f t="shared" si="27"/>
        <v>0</v>
      </c>
      <c r="BB77" s="1026">
        <f t="shared" si="28"/>
        <v>0</v>
      </c>
      <c r="BC77" s="1031">
        <f>IF('２　配乳実績総括表'!$K$53&gt;0,ROUND('２　配乳実績総括表'!$O$53*E35*('１　生乳搬出入実績総括表'!$F$32-'１　生乳搬出入実績総括表'!$V$37)/'１　生乳搬出入実績総括表'!$F$32,0),0)</f>
        <v>0</v>
      </c>
      <c r="BD77" s="1025">
        <f t="shared" si="29"/>
        <v>0</v>
      </c>
      <c r="BE77" s="1026">
        <f t="shared" si="30"/>
        <v>0</v>
      </c>
      <c r="BF77" s="1030">
        <f t="shared" si="44"/>
        <v>0</v>
      </c>
      <c r="BG77" s="1031">
        <f>IF(SUM('２　配乳実績総括表'!$K$52,'２　配乳実績総括表'!$K$54,'２　配乳実績総括表'!$K$58,'２　配乳実績総括表'!$N$60,'２　配乳実績総括表'!$N$61)&gt;0,ROUND('２　配乳実績総括表'!$O$60*E35*('１　生乳搬出入実績総括表'!$F$32-'１　生乳搬出入実績総括表'!$V$37)/'１　生乳搬出入実績総括表'!$F$32,0),0)</f>
        <v>0</v>
      </c>
      <c r="BH77" s="1025">
        <f>IF('１　生乳搬出入実績総括表'!$V$37&gt;0,ROUND($Q$3*1,0)*E35/'１　生乳搬出入実績総括表'!$F$32,0)</f>
        <v>0</v>
      </c>
      <c r="BI77" s="1025">
        <f t="shared" si="31"/>
        <v>0</v>
      </c>
      <c r="BJ77" s="1026">
        <f t="shared" si="32"/>
        <v>0</v>
      </c>
      <c r="BK77" s="1030">
        <f t="shared" si="33"/>
        <v>0</v>
      </c>
      <c r="BL77" s="1032">
        <f t="shared" si="34"/>
        <v>0</v>
      </c>
      <c r="BM77" s="1022">
        <f t="shared" si="35"/>
        <v>0</v>
      </c>
      <c r="BN77" s="495" t="str">
        <f t="shared" si="36"/>
        <v xml:space="preserve"> </v>
      </c>
    </row>
    <row r="78" spans="1:66" x14ac:dyDescent="0.2">
      <c r="A78" s="1023">
        <f t="shared" si="1"/>
        <v>0</v>
      </c>
      <c r="B78" s="1024">
        <f>IF('２　配乳実績総括表'!$K$15&gt;0,'２　配乳実績総括表'!$O$15*E36*('１　生乳搬出入実績総括表'!$F$32-'１　生乳搬出入実績総括表'!$V$37)/'１　生乳搬出入実績総括表'!$F$32,0)</f>
        <v>0</v>
      </c>
      <c r="C78" s="1025">
        <f>IF($L$3&gt;0,$L$3*E36/'１　生乳搬出入実績総括表'!$F$32,0)</f>
        <v>0</v>
      </c>
      <c r="D78" s="1025">
        <f t="shared" si="2"/>
        <v>0</v>
      </c>
      <c r="E78" s="1025">
        <f t="shared" si="37"/>
        <v>0</v>
      </c>
      <c r="F78" s="1026">
        <f t="shared" si="3"/>
        <v>0</v>
      </c>
      <c r="G78" s="1024">
        <f>IF('２　配乳実績総括表'!$K$41&gt;0,'２　配乳実績総括表'!$O$41*E36*('１　生乳搬出入実績総括表'!$F$32-'１　生乳搬出入実績総括表'!$V$37)/'１　生乳搬出入実績総括表'!$F$32,0)</f>
        <v>0</v>
      </c>
      <c r="H78" s="1025">
        <f>IF($M$3&gt;0,$M$3*E36/'１　生乳搬出入実績総括表'!$F$32,0)</f>
        <v>0</v>
      </c>
      <c r="I78" s="1025">
        <f t="shared" si="4"/>
        <v>0</v>
      </c>
      <c r="J78" s="1025">
        <f t="shared" si="5"/>
        <v>0</v>
      </c>
      <c r="K78" s="1027">
        <f t="shared" si="6"/>
        <v>0</v>
      </c>
      <c r="L78" s="1025">
        <f>IF('２　配乳実績総括表'!$K$20&gt;0,ROUND(('２　配乳実績総括表'!$N$20/'２　配乳実績総括表'!$N$62)*E36*('１　生乳搬出入実績総括表'!$F$32-'１　生乳搬出入実績総括表'!$V$37)/'１　生乳搬出入実績総括表'!$F$32,0),0)</f>
        <v>0</v>
      </c>
      <c r="M78" s="1027">
        <f t="shared" si="38"/>
        <v>0</v>
      </c>
      <c r="N78" s="1025">
        <f>IF('２　配乳実績総括表'!$K$40&gt;0,ROUND(('２　配乳実績総括表'!$N$40/'２　配乳実績総括表'!$N$62)*E36*('１　生乳搬出入実績総括表'!$F$32-'１　生乳搬出入実績総括表'!$V$37)/'１　生乳搬出入実績総括表'!$F$32,0),0)</f>
        <v>0</v>
      </c>
      <c r="O78" s="1026">
        <f t="shared" si="39"/>
        <v>0</v>
      </c>
      <c r="P78" s="1024">
        <f>IF('２　配乳実績総括表'!$K$42&gt;0,'２　配乳実績総括表'!$O$42*E36*('１　生乳搬出入実績総括表'!$F$32-'１　生乳搬出入実績総括表'!$V$37)/'１　生乳搬出入実績総括表'!$F$32,0)</f>
        <v>0</v>
      </c>
      <c r="Q78" s="1025">
        <f>IF($N$3&gt;0,$N$3*E36/'１　生乳搬出入実績総括表'!$F$32,0)</f>
        <v>0</v>
      </c>
      <c r="R78" s="1025">
        <f t="shared" si="7"/>
        <v>0</v>
      </c>
      <c r="S78" s="1025">
        <f t="shared" si="8"/>
        <v>0</v>
      </c>
      <c r="T78" s="1027">
        <f t="shared" si="9"/>
        <v>0</v>
      </c>
      <c r="U78" s="1028">
        <f>IF('２　配乳実績総括表'!$K$43&gt;0,'２　配乳実績総括表'!$O$43*E36*('１　生乳搬出入実績総括表'!$F$32-'１　生乳搬出入実績総括表'!$V$37)/'１　生乳搬出入実績総括表'!$F$32,0)</f>
        <v>0</v>
      </c>
      <c r="V78" s="1025">
        <f>IF($O$3&gt;0,$O$3*E36/'１　生乳搬出入実績総括表'!$F$32,0)</f>
        <v>0</v>
      </c>
      <c r="W78" s="1025">
        <f t="shared" si="10"/>
        <v>0</v>
      </c>
      <c r="X78" s="1025">
        <f t="shared" si="11"/>
        <v>0</v>
      </c>
      <c r="Y78" s="1027">
        <f t="shared" si="40"/>
        <v>0</v>
      </c>
      <c r="Z78" s="1028">
        <f>IF('２　配乳実績総括表'!$K$44&gt;0,'２　配乳実績総括表'!$O$44*E36*('１　生乳搬出入実績総括表'!$F$32-'１　生乳搬出入実績総括表'!$V$37)/'１　生乳搬出入実績総括表'!$F$32,0)</f>
        <v>0</v>
      </c>
      <c r="AA78" s="1025">
        <f>IF($P$3&gt;0,$P$3*E36/'１　生乳搬出入実績総括表'!$F$32,0)</f>
        <v>0</v>
      </c>
      <c r="AB78" s="1025">
        <f t="shared" si="12"/>
        <v>0</v>
      </c>
      <c r="AC78" s="1025">
        <f t="shared" si="13"/>
        <v>0</v>
      </c>
      <c r="AD78" s="1027">
        <f t="shared" si="41"/>
        <v>0</v>
      </c>
      <c r="AE78" s="1029">
        <f t="shared" si="14"/>
        <v>0</v>
      </c>
      <c r="AF78" s="1030">
        <f t="shared" si="15"/>
        <v>0</v>
      </c>
      <c r="AG78" s="1031">
        <f>IF('２　配乳実績総括表'!$K$47&gt;0,ROUND('２　配乳実績総括表'!$O$47*E36*('１　生乳搬出入実績総括表'!$F$32-'１　生乳搬出入実績総括表'!$V$37)/'１　生乳搬出入実績総括表'!$F$32,0),0)</f>
        <v>0</v>
      </c>
      <c r="AH78" s="1025">
        <f t="shared" si="16"/>
        <v>0</v>
      </c>
      <c r="AI78" s="1026">
        <f t="shared" si="42"/>
        <v>0</v>
      </c>
      <c r="AJ78" s="1031">
        <f>IF('２　配乳実績総括表'!$K$48&gt;0,ROUND('２　配乳実績総括表'!$O$48*E36*('１　生乳搬出入実績総括表'!$F$32-'１　生乳搬出入実績総括表'!$V$37)/'１　生乳搬出入実績総括表'!$F$32,0),0)</f>
        <v>0</v>
      </c>
      <c r="AK78" s="1025">
        <f t="shared" si="17"/>
        <v>0</v>
      </c>
      <c r="AL78" s="1026">
        <f t="shared" si="43"/>
        <v>0</v>
      </c>
      <c r="AM78" s="1031">
        <f>IF('２　配乳実績総括表'!$K$49&gt;0,ROUND('２　配乳実績総括表'!$O$49*E36*('１　生乳搬出入実績総括表'!$F$32-'１　生乳搬出入実績総括表'!$V$37)/'１　生乳搬出入実績総括表'!$F$32,0),0)</f>
        <v>0</v>
      </c>
      <c r="AN78" s="1025">
        <f t="shared" si="18"/>
        <v>0</v>
      </c>
      <c r="AO78" s="1026">
        <f t="shared" si="19"/>
        <v>0</v>
      </c>
      <c r="AP78" s="1030">
        <f t="shared" si="20"/>
        <v>0</v>
      </c>
      <c r="AQ78" s="1031">
        <f>IF('２　配乳実績総括表'!$K$55&gt;0,ROUND('２　配乳実績総括表'!$O$55*E36*('１　生乳搬出入実績総括表'!$F$32-'１　生乳搬出入実績総括表'!$V$37)/'１　生乳搬出入実績総括表'!$F$32,0),0)</f>
        <v>0</v>
      </c>
      <c r="AR78" s="1025">
        <f t="shared" si="21"/>
        <v>0</v>
      </c>
      <c r="AS78" s="1026">
        <f t="shared" si="22"/>
        <v>0</v>
      </c>
      <c r="AT78" s="1031">
        <f>IF('２　配乳実績総括表'!$K$56&gt;0,ROUND('２　配乳実績総括表'!$O$56*E36*('１　生乳搬出入実績総括表'!$F$32-'１　生乳搬出入実績総括表'!$V$37)/'１　生乳搬出入実績総括表'!$F$32,0),0)</f>
        <v>0</v>
      </c>
      <c r="AU78" s="1025">
        <f t="shared" si="23"/>
        <v>0</v>
      </c>
      <c r="AV78" s="1026">
        <f t="shared" si="24"/>
        <v>0</v>
      </c>
      <c r="AW78" s="1031">
        <f>IF('２　配乳実績総括表'!$K$57&gt;0,ROUND('２　配乳実績総括表'!$O$57*E36*('１　生乳搬出入実績総括表'!$F$32-'１　生乳搬出入実績総括表'!$V$37)/'１　生乳搬出入実績総括表'!$F$32,0),0)</f>
        <v>0</v>
      </c>
      <c r="AX78" s="1025">
        <f t="shared" si="25"/>
        <v>0</v>
      </c>
      <c r="AY78" s="1026">
        <f t="shared" si="26"/>
        <v>0</v>
      </c>
      <c r="AZ78" s="1031">
        <f>IF('２　配乳実績総括表'!$K$51&gt;0,ROUND('２　配乳実績総括表'!$O$51*E36*('１　生乳搬出入実績総括表'!$F$32-'１　生乳搬出入実績総括表'!$V$37)/'１　生乳搬出入実績総括表'!$F$32,0),0)</f>
        <v>0</v>
      </c>
      <c r="BA78" s="1025">
        <f t="shared" si="27"/>
        <v>0</v>
      </c>
      <c r="BB78" s="1026">
        <f t="shared" si="28"/>
        <v>0</v>
      </c>
      <c r="BC78" s="1031">
        <f>IF('２　配乳実績総括表'!$K$53&gt;0,ROUND('２　配乳実績総括表'!$O$53*E36*('１　生乳搬出入実績総括表'!$F$32-'１　生乳搬出入実績総括表'!$V$37)/'１　生乳搬出入実績総括表'!$F$32,0),0)</f>
        <v>0</v>
      </c>
      <c r="BD78" s="1025">
        <f t="shared" si="29"/>
        <v>0</v>
      </c>
      <c r="BE78" s="1026">
        <f t="shared" si="30"/>
        <v>0</v>
      </c>
      <c r="BF78" s="1030">
        <f t="shared" si="44"/>
        <v>0</v>
      </c>
      <c r="BG78" s="1031">
        <f>IF(SUM('２　配乳実績総括表'!$K$52,'２　配乳実績総括表'!$K$54,'２　配乳実績総括表'!$K$58,'２　配乳実績総括表'!$N$60,'２　配乳実績総括表'!$N$61)&gt;0,ROUND('２　配乳実績総括表'!$O$60*E36*('１　生乳搬出入実績総括表'!$F$32-'１　生乳搬出入実績総括表'!$V$37)/'１　生乳搬出入実績総括表'!$F$32,0),0)</f>
        <v>0</v>
      </c>
      <c r="BH78" s="1025">
        <f>IF('１　生乳搬出入実績総括表'!$V$37&gt;0,ROUND($Q$3*1,0)*E36/'１　生乳搬出入実績総括表'!$F$32,0)</f>
        <v>0</v>
      </c>
      <c r="BI78" s="1025">
        <f t="shared" si="31"/>
        <v>0</v>
      </c>
      <c r="BJ78" s="1026">
        <f t="shared" si="32"/>
        <v>0</v>
      </c>
      <c r="BK78" s="1030">
        <f t="shared" si="33"/>
        <v>0</v>
      </c>
      <c r="BL78" s="1032">
        <f t="shared" si="34"/>
        <v>0</v>
      </c>
      <c r="BM78" s="1022">
        <f t="shared" si="35"/>
        <v>0</v>
      </c>
      <c r="BN78" s="495" t="str">
        <f t="shared" si="36"/>
        <v xml:space="preserve"> </v>
      </c>
    </row>
    <row r="79" spans="1:66" ht="13.5" thickBot="1" x14ac:dyDescent="0.25">
      <c r="A79" s="1033"/>
      <c r="B79" s="1034">
        <f>IF('２　配乳実績総括表'!$K$15&gt;0,'２　配乳実績総括表'!$O$15*E37*('１　生乳搬出入実績総括表'!$F$32-'１　生乳搬出入実績総括表'!$V$37)/'１　生乳搬出入実績総括表'!$F$32,0)</f>
        <v>0</v>
      </c>
      <c r="C79" s="1035">
        <f>IF($L$3&gt;0,$L$3*E37/'１　生乳搬出入実績総括表'!$F$32,0)</f>
        <v>0</v>
      </c>
      <c r="D79" s="1035">
        <f>F37</f>
        <v>0</v>
      </c>
      <c r="E79" s="1035">
        <f t="shared" si="37"/>
        <v>0</v>
      </c>
      <c r="F79" s="1036">
        <f t="shared" si="3"/>
        <v>0</v>
      </c>
      <c r="G79" s="1034">
        <f>IF('２　配乳実績総括表'!$K$41&gt;0,'２　配乳実績総括表'!$O$41*E37*('１　生乳搬出入実績総括表'!$F$32-'１　生乳搬出入実績総括表'!$V$37)/'１　生乳搬出入実績総括表'!$F$32,0)</f>
        <v>0</v>
      </c>
      <c r="H79" s="1035">
        <f>IF($M$3&gt;0,$M$3*E37/'１　生乳搬出入実績総括表'!$F$32,0)</f>
        <v>0</v>
      </c>
      <c r="I79" s="1035">
        <f t="shared" si="4"/>
        <v>0</v>
      </c>
      <c r="J79" s="1035">
        <f t="shared" si="5"/>
        <v>0</v>
      </c>
      <c r="K79" s="1037">
        <f t="shared" si="6"/>
        <v>0</v>
      </c>
      <c r="L79" s="1035">
        <f>IF('２　配乳実績総括表'!$K$20&gt;0,ROUND(('２　配乳実績総括表'!$N$20/'２　配乳実績総括表'!$N$62)*E37*('１　生乳搬出入実績総括表'!$F$32-'１　生乳搬出入実績総括表'!$V$37)/'１　生乳搬出入実績総括表'!$F$32,0),0)</f>
        <v>0</v>
      </c>
      <c r="M79" s="1037">
        <f t="shared" si="38"/>
        <v>0</v>
      </c>
      <c r="N79" s="1035">
        <f>IF('２　配乳実績総括表'!$K$40&gt;0,ROUND(('２　配乳実績総括表'!$N$40/'２　配乳実績総括表'!$N$62)*E37*('１　生乳搬出入実績総括表'!$F$32-'１　生乳搬出入実績総括表'!$V$37)/'１　生乳搬出入実績総括表'!$F$32,0),0)</f>
        <v>0</v>
      </c>
      <c r="O79" s="1036">
        <f t="shared" si="39"/>
        <v>0</v>
      </c>
      <c r="P79" s="1034">
        <f>IF('２　配乳実績総括表'!$K$42&gt;0,'２　配乳実績総括表'!$O$42*E37*('１　生乳搬出入実績総括表'!$F$32-'１　生乳搬出入実績総括表'!$V$37)/'１　生乳搬出入実績総括表'!$F$32,0)</f>
        <v>0</v>
      </c>
      <c r="Q79" s="1035">
        <f>IF($N$3&gt;0,$N$3*E37/'１　生乳搬出入実績総括表'!$F$32,0)</f>
        <v>0</v>
      </c>
      <c r="R79" s="1035">
        <f t="shared" si="7"/>
        <v>0</v>
      </c>
      <c r="S79" s="1035">
        <f t="shared" si="8"/>
        <v>0</v>
      </c>
      <c r="T79" s="1037">
        <f t="shared" si="9"/>
        <v>0</v>
      </c>
      <c r="U79" s="1038">
        <f>IF('２　配乳実績総括表'!$K$43&gt;0,'２　配乳実績総括表'!$O$43*E37*('１　生乳搬出入実績総括表'!$F$32-'１　生乳搬出入実績総括表'!$V$37)/'１　生乳搬出入実績総括表'!$F$32,0)</f>
        <v>0</v>
      </c>
      <c r="V79" s="1035">
        <f>IF($O$3&gt;0,$O$3*E37/'１　生乳搬出入実績総括表'!$F$32,0)</f>
        <v>0</v>
      </c>
      <c r="W79" s="1035">
        <f t="shared" si="10"/>
        <v>0</v>
      </c>
      <c r="X79" s="1035">
        <f t="shared" si="11"/>
        <v>0</v>
      </c>
      <c r="Y79" s="1037">
        <f t="shared" si="40"/>
        <v>0</v>
      </c>
      <c r="Z79" s="1038">
        <f>IF('２　配乳実績総括表'!$K$44&gt;0,'２　配乳実績総括表'!$O$44*E37*('１　生乳搬出入実績総括表'!$F$32-'１　生乳搬出入実績総括表'!$V$37)/'１　生乳搬出入実績総括表'!$F$32,0)</f>
        <v>0</v>
      </c>
      <c r="AA79" s="1035">
        <f>IF($P$3&gt;0,$P$3*E37/'１　生乳搬出入実績総括表'!$F$32,0)</f>
        <v>0</v>
      </c>
      <c r="AB79" s="1035">
        <f t="shared" si="12"/>
        <v>0</v>
      </c>
      <c r="AC79" s="1035">
        <f t="shared" si="13"/>
        <v>0</v>
      </c>
      <c r="AD79" s="1037">
        <f t="shared" si="41"/>
        <v>0</v>
      </c>
      <c r="AE79" s="1039">
        <f t="shared" si="14"/>
        <v>0</v>
      </c>
      <c r="AF79" s="1040">
        <f t="shared" si="15"/>
        <v>0</v>
      </c>
      <c r="AG79" s="1041">
        <f>IF('２　配乳実績総括表'!$K$47&gt;0,ROUND('２　配乳実績総括表'!$O$47*E37*('１　生乳搬出入実績総括表'!$F$32-'１　生乳搬出入実績総括表'!$V$37)/'１　生乳搬出入実績総括表'!$F$32,0),0)</f>
        <v>0</v>
      </c>
      <c r="AH79" s="1035">
        <f t="shared" si="16"/>
        <v>0</v>
      </c>
      <c r="AI79" s="1036">
        <f t="shared" si="42"/>
        <v>0</v>
      </c>
      <c r="AJ79" s="1041">
        <f>IF('２　配乳実績総括表'!$K$48&gt;0,ROUND('２　配乳実績総括表'!$O$48*E37*('１　生乳搬出入実績総括表'!$F$32-'１　生乳搬出入実績総括表'!$V$37)/'１　生乳搬出入実績総括表'!$F$32,0),0)</f>
        <v>0</v>
      </c>
      <c r="AK79" s="1035">
        <f t="shared" si="17"/>
        <v>0</v>
      </c>
      <c r="AL79" s="1036">
        <f t="shared" si="43"/>
        <v>0</v>
      </c>
      <c r="AM79" s="1041">
        <f>IF('２　配乳実績総括表'!$K$49&gt;0,ROUND('２　配乳実績総括表'!$O$49*E37*('１　生乳搬出入実績総括表'!$F$32-'１　生乳搬出入実績総括表'!$V$37)/'１　生乳搬出入実績総括表'!$F$32,0),0)</f>
        <v>0</v>
      </c>
      <c r="AN79" s="1035">
        <f t="shared" si="18"/>
        <v>0</v>
      </c>
      <c r="AO79" s="1036">
        <f t="shared" si="19"/>
        <v>0</v>
      </c>
      <c r="AP79" s="1040">
        <f t="shared" si="20"/>
        <v>0</v>
      </c>
      <c r="AQ79" s="1041">
        <f>IF('２　配乳実績総括表'!$K$55&gt;0,ROUND('２　配乳実績総括表'!$O$55*E37*('１　生乳搬出入実績総括表'!$F$32-'１　生乳搬出入実績総括表'!$V$37)/'１　生乳搬出入実績総括表'!$F$32,0),0)</f>
        <v>0</v>
      </c>
      <c r="AR79" s="1035">
        <f t="shared" si="21"/>
        <v>0</v>
      </c>
      <c r="AS79" s="1036">
        <f t="shared" si="22"/>
        <v>0</v>
      </c>
      <c r="AT79" s="1041">
        <f>IF('２　配乳実績総括表'!$K$56&gt;0,ROUND('２　配乳実績総括表'!$O$56*E37*('１　生乳搬出入実績総括表'!$F$32-'１　生乳搬出入実績総括表'!$V$37)/'１　生乳搬出入実績総括表'!$F$32,0),0)</f>
        <v>0</v>
      </c>
      <c r="AU79" s="1035">
        <f t="shared" si="23"/>
        <v>0</v>
      </c>
      <c r="AV79" s="1036">
        <f t="shared" si="24"/>
        <v>0</v>
      </c>
      <c r="AW79" s="1041">
        <f>IF('２　配乳実績総括表'!$K$57&gt;0,ROUND('２　配乳実績総括表'!$O$57*E37*('１　生乳搬出入実績総括表'!$F$32-'１　生乳搬出入実績総括表'!$V$37)/'１　生乳搬出入実績総括表'!$F$32,0),0)</f>
        <v>0</v>
      </c>
      <c r="AX79" s="1035">
        <f t="shared" si="25"/>
        <v>0</v>
      </c>
      <c r="AY79" s="1036">
        <f t="shared" si="26"/>
        <v>0</v>
      </c>
      <c r="AZ79" s="1041">
        <f>IF('２　配乳実績総括表'!$K$51&gt;0,ROUND('２　配乳実績総括表'!$O$51*E37*('１　生乳搬出入実績総括表'!$F$32-'１　生乳搬出入実績総括表'!$V$37)/'１　生乳搬出入実績総括表'!$F$32,0),0)</f>
        <v>0</v>
      </c>
      <c r="BA79" s="1035">
        <f t="shared" si="27"/>
        <v>0</v>
      </c>
      <c r="BB79" s="1036">
        <f t="shared" si="28"/>
        <v>0</v>
      </c>
      <c r="BC79" s="1041">
        <f>IF('２　配乳実績総括表'!$K$53&gt;0,ROUND('２　配乳実績総括表'!$O$53*E37*('１　生乳搬出入実績総括表'!$F$32-'１　生乳搬出入実績総括表'!$V$37)/'１　生乳搬出入実績総括表'!$F$32,0),0)</f>
        <v>0</v>
      </c>
      <c r="BD79" s="1035">
        <f t="shared" si="29"/>
        <v>0</v>
      </c>
      <c r="BE79" s="1036">
        <f t="shared" si="30"/>
        <v>0</v>
      </c>
      <c r="BF79" s="1040">
        <f t="shared" si="44"/>
        <v>0</v>
      </c>
      <c r="BG79" s="1041">
        <f>IF(SUM('２　配乳実績総括表'!$K$52,'２　配乳実績総括表'!$K$54,'２　配乳実績総括表'!$K$58,'２　配乳実績総括表'!$N$60,'２　配乳実績総括表'!$N$61)&gt;0,ROUND('２　配乳実績総括表'!$O$60*E37*('１　生乳搬出入実績総括表'!$F$32-'１　生乳搬出入実績総括表'!$V$37)/'１　生乳搬出入実績総括表'!$F$32,0),0)</f>
        <v>0</v>
      </c>
      <c r="BH79" s="1035">
        <f>IF('１　生乳搬出入実績総括表'!$V$37&gt;0,ROUND($Q$3*1,0)*E37/'１　生乳搬出入実績総括表'!$F$32,0)</f>
        <v>0</v>
      </c>
      <c r="BI79" s="1035">
        <f t="shared" si="31"/>
        <v>0</v>
      </c>
      <c r="BJ79" s="1036">
        <f t="shared" si="32"/>
        <v>0</v>
      </c>
      <c r="BK79" s="1040">
        <f t="shared" si="33"/>
        <v>0</v>
      </c>
      <c r="BL79" s="1042">
        <f t="shared" si="34"/>
        <v>0</v>
      </c>
      <c r="BM79" s="1022">
        <f t="shared" si="35"/>
        <v>0</v>
      </c>
      <c r="BN79" s="495" t="str">
        <f t="shared" si="36"/>
        <v xml:space="preserve"> </v>
      </c>
    </row>
    <row r="80" spans="1:66" s="634" customFormat="1" ht="14" thickTop="1" thickBot="1" x14ac:dyDescent="0.25">
      <c r="A80" s="1043" t="s">
        <v>626</v>
      </c>
      <c r="B80" s="1044">
        <f>SUM(B45:B79)</f>
        <v>0</v>
      </c>
      <c r="C80" s="1045">
        <f t="shared" ref="C80:BL80" si="45">SUM(C45:C79)</f>
        <v>0</v>
      </c>
      <c r="D80" s="1045">
        <f t="shared" si="45"/>
        <v>0</v>
      </c>
      <c r="E80" s="1045">
        <f t="shared" si="45"/>
        <v>0</v>
      </c>
      <c r="F80" s="1046">
        <f t="shared" si="45"/>
        <v>0</v>
      </c>
      <c r="G80" s="1044">
        <f t="shared" si="45"/>
        <v>0</v>
      </c>
      <c r="H80" s="1045">
        <f t="shared" si="45"/>
        <v>0</v>
      </c>
      <c r="I80" s="1045">
        <f t="shared" si="45"/>
        <v>0</v>
      </c>
      <c r="J80" s="1045">
        <f t="shared" si="45"/>
        <v>0</v>
      </c>
      <c r="K80" s="1045">
        <f t="shared" si="45"/>
        <v>0</v>
      </c>
      <c r="L80" s="1045">
        <f t="shared" si="45"/>
        <v>0</v>
      </c>
      <c r="M80" s="1045">
        <f t="shared" si="45"/>
        <v>0</v>
      </c>
      <c r="N80" s="1045">
        <f t="shared" si="45"/>
        <v>0</v>
      </c>
      <c r="O80" s="1046">
        <f t="shared" si="45"/>
        <v>0</v>
      </c>
      <c r="P80" s="1044">
        <f t="shared" si="45"/>
        <v>0</v>
      </c>
      <c r="Q80" s="1045">
        <f t="shared" si="45"/>
        <v>0</v>
      </c>
      <c r="R80" s="1045">
        <f t="shared" si="45"/>
        <v>0</v>
      </c>
      <c r="S80" s="1045">
        <f t="shared" si="45"/>
        <v>0</v>
      </c>
      <c r="T80" s="1045">
        <f t="shared" si="45"/>
        <v>0</v>
      </c>
      <c r="U80" s="1045">
        <f t="shared" si="45"/>
        <v>0</v>
      </c>
      <c r="V80" s="1045">
        <f t="shared" si="45"/>
        <v>0</v>
      </c>
      <c r="W80" s="1045">
        <f t="shared" si="45"/>
        <v>0</v>
      </c>
      <c r="X80" s="1045">
        <f t="shared" si="45"/>
        <v>0</v>
      </c>
      <c r="Y80" s="1045">
        <f t="shared" si="45"/>
        <v>0</v>
      </c>
      <c r="Z80" s="1045">
        <f t="shared" si="45"/>
        <v>0</v>
      </c>
      <c r="AA80" s="1045">
        <f t="shared" si="45"/>
        <v>0</v>
      </c>
      <c r="AB80" s="1045">
        <f t="shared" si="45"/>
        <v>0</v>
      </c>
      <c r="AC80" s="1045">
        <f t="shared" si="45"/>
        <v>0</v>
      </c>
      <c r="AD80" s="1045">
        <f t="shared" si="45"/>
        <v>0</v>
      </c>
      <c r="AE80" s="1046">
        <f t="shared" si="45"/>
        <v>0</v>
      </c>
      <c r="AF80" s="1047">
        <f t="shared" si="45"/>
        <v>0</v>
      </c>
      <c r="AG80" s="1044">
        <f t="shared" si="45"/>
        <v>0</v>
      </c>
      <c r="AH80" s="1045">
        <f t="shared" si="45"/>
        <v>0</v>
      </c>
      <c r="AI80" s="1046">
        <f t="shared" si="45"/>
        <v>0</v>
      </c>
      <c r="AJ80" s="1044">
        <f t="shared" si="45"/>
        <v>0</v>
      </c>
      <c r="AK80" s="1045">
        <f t="shared" si="45"/>
        <v>0</v>
      </c>
      <c r="AL80" s="1046">
        <f t="shared" si="45"/>
        <v>0</v>
      </c>
      <c r="AM80" s="1044">
        <f t="shared" si="45"/>
        <v>0</v>
      </c>
      <c r="AN80" s="1045">
        <f t="shared" si="45"/>
        <v>0</v>
      </c>
      <c r="AO80" s="1046">
        <f t="shared" si="45"/>
        <v>0</v>
      </c>
      <c r="AP80" s="1047">
        <f t="shared" si="45"/>
        <v>0</v>
      </c>
      <c r="AQ80" s="1044">
        <f t="shared" si="45"/>
        <v>0</v>
      </c>
      <c r="AR80" s="1045">
        <f t="shared" si="45"/>
        <v>0</v>
      </c>
      <c r="AS80" s="1046">
        <f t="shared" si="45"/>
        <v>0</v>
      </c>
      <c r="AT80" s="1044">
        <f t="shared" si="45"/>
        <v>0</v>
      </c>
      <c r="AU80" s="1045">
        <f t="shared" si="45"/>
        <v>0</v>
      </c>
      <c r="AV80" s="1046">
        <f t="shared" si="45"/>
        <v>0</v>
      </c>
      <c r="AW80" s="1044">
        <f t="shared" si="45"/>
        <v>0</v>
      </c>
      <c r="AX80" s="1045">
        <f t="shared" si="45"/>
        <v>0</v>
      </c>
      <c r="AY80" s="1046">
        <f t="shared" si="45"/>
        <v>0</v>
      </c>
      <c r="AZ80" s="1044">
        <f t="shared" si="45"/>
        <v>0</v>
      </c>
      <c r="BA80" s="1045">
        <f t="shared" si="45"/>
        <v>0</v>
      </c>
      <c r="BB80" s="1046">
        <f t="shared" si="45"/>
        <v>0</v>
      </c>
      <c r="BC80" s="1044">
        <f t="shared" si="45"/>
        <v>0</v>
      </c>
      <c r="BD80" s="1045">
        <f t="shared" si="45"/>
        <v>0</v>
      </c>
      <c r="BE80" s="1046">
        <f t="shared" si="45"/>
        <v>0</v>
      </c>
      <c r="BF80" s="1047">
        <f t="shared" si="45"/>
        <v>0</v>
      </c>
      <c r="BG80" s="1044">
        <f t="shared" si="45"/>
        <v>0</v>
      </c>
      <c r="BH80" s="1045">
        <f t="shared" si="45"/>
        <v>0</v>
      </c>
      <c r="BI80" s="1045">
        <f t="shared" si="45"/>
        <v>0</v>
      </c>
      <c r="BJ80" s="1046">
        <f t="shared" si="45"/>
        <v>0</v>
      </c>
      <c r="BK80" s="1047">
        <f t="shared" si="45"/>
        <v>0</v>
      </c>
      <c r="BL80" s="1006">
        <f t="shared" si="45"/>
        <v>0</v>
      </c>
      <c r="BM80" s="1048"/>
    </row>
    <row r="81" spans="1:64" s="634" customFormat="1" ht="16.5" x14ac:dyDescent="0.2">
      <c r="A81" s="462"/>
      <c r="B81" s="1049"/>
      <c r="C81" s="531"/>
      <c r="D81" s="531"/>
      <c r="E81" s="531"/>
      <c r="F81" s="531"/>
      <c r="G81" s="531"/>
      <c r="H81" s="531"/>
      <c r="I81" s="531"/>
      <c r="J81" s="531"/>
      <c r="K81" s="531"/>
      <c r="L81" s="1049"/>
      <c r="M81" s="531"/>
      <c r="N81" s="531"/>
      <c r="O81" s="1049"/>
      <c r="P81" s="1049"/>
      <c r="Q81" s="531"/>
      <c r="R81" s="531"/>
      <c r="S81" s="531"/>
      <c r="T81" s="531"/>
      <c r="U81" s="1049"/>
      <c r="V81" s="531"/>
      <c r="W81" s="531"/>
      <c r="X81" s="531"/>
      <c r="Y81" s="531"/>
      <c r="Z81" s="1049"/>
      <c r="AA81" s="531"/>
      <c r="AB81" s="531"/>
      <c r="AC81" s="531"/>
      <c r="AD81" s="531"/>
      <c r="AE81" s="531"/>
      <c r="AF81" s="1049"/>
      <c r="AG81" s="1049"/>
      <c r="AH81" s="1049"/>
      <c r="AI81" s="1049"/>
      <c r="AJ81" s="1049"/>
      <c r="AK81" s="1049"/>
      <c r="AL81" s="1049"/>
      <c r="AM81" s="1049"/>
      <c r="AN81" s="1049"/>
      <c r="AO81" s="1049"/>
      <c r="AP81" s="1049"/>
      <c r="AQ81" s="1049"/>
      <c r="AR81" s="1049"/>
      <c r="AS81" s="1049"/>
      <c r="AT81" s="1049"/>
      <c r="AU81" s="1049"/>
      <c r="AV81" s="1049"/>
      <c r="AW81" s="1049"/>
      <c r="AX81" s="1049"/>
      <c r="AY81" s="1049"/>
      <c r="AZ81" s="1049"/>
      <c r="BA81" s="1049"/>
      <c r="BB81" s="1049"/>
      <c r="BC81" s="1049"/>
      <c r="BD81" s="1049"/>
      <c r="BE81" s="1049"/>
      <c r="BF81" s="1049"/>
      <c r="BG81" s="1049"/>
      <c r="BH81" s="1049"/>
      <c r="BI81" s="1049"/>
      <c r="BJ81" s="1049"/>
      <c r="BK81" s="1049"/>
      <c r="BL81" s="1049"/>
    </row>
    <row r="83" spans="1:64" ht="13.5" customHeight="1" x14ac:dyDescent="0.2">
      <c r="L83" s="1050"/>
    </row>
  </sheetData>
  <mergeCells count="31">
    <mergeCell ref="F1:J1"/>
    <mergeCell ref="BG41:BJ43"/>
    <mergeCell ref="AE42:AE44"/>
    <mergeCell ref="BC42:BE43"/>
    <mergeCell ref="AG42:AI43"/>
    <mergeCell ref="AJ42:AL43"/>
    <mergeCell ref="AM42:AO43"/>
    <mergeCell ref="AQ42:AS43"/>
    <mergeCell ref="AT42:AV43"/>
    <mergeCell ref="AG41:AP41"/>
    <mergeCell ref="AQ41:BF41"/>
    <mergeCell ref="BF42:BF44"/>
    <mergeCell ref="AP42:AP44"/>
    <mergeCell ref="AW42:AY43"/>
    <mergeCell ref="AZ42:BB43"/>
    <mergeCell ref="BN41:BN44"/>
    <mergeCell ref="A41:A44"/>
    <mergeCell ref="B41:AF41"/>
    <mergeCell ref="AF42:AF44"/>
    <mergeCell ref="P43:S43"/>
    <mergeCell ref="L43:M43"/>
    <mergeCell ref="N43:O43"/>
    <mergeCell ref="G42:O42"/>
    <mergeCell ref="U43:X43"/>
    <mergeCell ref="Z43:AC43"/>
    <mergeCell ref="P42:AC42"/>
    <mergeCell ref="B42:F43"/>
    <mergeCell ref="G43:K43"/>
    <mergeCell ref="BL41:BL44"/>
    <mergeCell ref="BM41:BM44"/>
    <mergeCell ref="BK41:BK44"/>
  </mergeCells>
  <phoneticPr fontId="3"/>
  <conditionalFormatting sqref="BM45:BM79">
    <cfRule type="cellIs" dxfId="17" priority="17" operator="equal">
      <formula>0</formula>
    </cfRule>
    <cfRule type="cellIs" dxfId="16" priority="18" operator="notEqual">
      <formula>0</formula>
    </cfRule>
  </conditionalFormatting>
  <conditionalFormatting sqref="F45:F79">
    <cfRule type="cellIs" dxfId="15" priority="16" operator="notEqual">
      <formula>$E45</formula>
    </cfRule>
  </conditionalFormatting>
  <conditionalFormatting sqref="K45:K79">
    <cfRule type="cellIs" dxfId="14" priority="15" operator="notEqual">
      <formula>$J45</formula>
    </cfRule>
  </conditionalFormatting>
  <conditionalFormatting sqref="AI45:AI79">
    <cfRule type="cellIs" dxfId="13" priority="14" operator="notEqual">
      <formula>$AH45</formula>
    </cfRule>
  </conditionalFormatting>
  <conditionalFormatting sqref="M45:M79">
    <cfRule type="cellIs" dxfId="12" priority="13" operator="notEqual">
      <formula>$L45</formula>
    </cfRule>
  </conditionalFormatting>
  <conditionalFormatting sqref="O45:O79">
    <cfRule type="cellIs" dxfId="11" priority="12" operator="notEqual">
      <formula>$N45</formula>
    </cfRule>
  </conditionalFormatting>
  <conditionalFormatting sqref="T45:T79">
    <cfRule type="cellIs" dxfId="10" priority="11" operator="notEqual">
      <formula>$S45</formula>
    </cfRule>
  </conditionalFormatting>
  <conditionalFormatting sqref="Y45:Y79">
    <cfRule type="cellIs" dxfId="9" priority="10" operator="notEqual">
      <formula>$X45</formula>
    </cfRule>
  </conditionalFormatting>
  <conditionalFormatting sqref="AD45:AD79">
    <cfRule type="cellIs" dxfId="8" priority="9" operator="notEqual">
      <formula>$AC45</formula>
    </cfRule>
  </conditionalFormatting>
  <conditionalFormatting sqref="AL45:AL79">
    <cfRule type="cellIs" dxfId="7" priority="8" operator="notEqual">
      <formula>$AK45</formula>
    </cfRule>
  </conditionalFormatting>
  <conditionalFormatting sqref="AO45:AO79">
    <cfRule type="cellIs" dxfId="6" priority="7" operator="notEqual">
      <formula>$AN45</formula>
    </cfRule>
  </conditionalFormatting>
  <conditionalFormatting sqref="AS45:AS79">
    <cfRule type="cellIs" dxfId="5" priority="6" operator="notEqual">
      <formula>$AR45</formula>
    </cfRule>
  </conditionalFormatting>
  <conditionalFormatting sqref="AV45:AV79">
    <cfRule type="cellIs" dxfId="4" priority="5" operator="notEqual">
      <formula>$AU45</formula>
    </cfRule>
  </conditionalFormatting>
  <conditionalFormatting sqref="AY45:AY79">
    <cfRule type="cellIs" dxfId="3" priority="4" operator="notEqual">
      <formula>$AX45</formula>
    </cfRule>
  </conditionalFormatting>
  <conditionalFormatting sqref="BB45:BB79">
    <cfRule type="cellIs" dxfId="2" priority="3" operator="notEqual">
      <formula>$BA45</formula>
    </cfRule>
  </conditionalFormatting>
  <conditionalFormatting sqref="BE45:BE79">
    <cfRule type="cellIs" dxfId="1" priority="2" operator="notEqual">
      <formula>$BD45</formula>
    </cfRule>
  </conditionalFormatting>
  <conditionalFormatting sqref="BJ45:BJ79">
    <cfRule type="cellIs" dxfId="0" priority="1" operator="notEqual">
      <formula>$BI45</formula>
    </cfRule>
  </conditionalFormatting>
  <printOptions horizontalCentered="1"/>
  <pageMargins left="0.51181102362204722" right="0.31496062992125984" top="0.15748031496062992" bottom="0.15748031496062992" header="0.31496062992125984" footer="0.31496062992125984"/>
  <pageSetup paperSize="8" scale="40" fitToWidth="2" orientation="landscape" r:id="rId1"/>
  <headerFooter alignWithMargins="0"/>
  <colBreaks count="1" manualBreakCount="1">
    <brk id="32" max="120" man="1"/>
  </colBreaks>
  <drawing r:id="rId2"/>
  <legacy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K33"/>
  <sheetViews>
    <sheetView workbookViewId="0">
      <selection activeCell="L19" sqref="L19"/>
    </sheetView>
  </sheetViews>
  <sheetFormatPr defaultColWidth="9" defaultRowHeight="13" x14ac:dyDescent="0.2"/>
  <cols>
    <col min="1" max="1" width="5.08984375" style="16" customWidth="1"/>
    <col min="2" max="2" width="14.6328125" style="16" customWidth="1"/>
    <col min="3" max="16384" width="9" style="16"/>
  </cols>
  <sheetData>
    <row r="1" spans="1:11" ht="14" x14ac:dyDescent="0.2">
      <c r="A1" s="15" t="s">
        <v>326</v>
      </c>
    </row>
    <row r="2" spans="1:11" ht="14" x14ac:dyDescent="0.2">
      <c r="A2" s="15"/>
    </row>
    <row r="3" spans="1:11" ht="19" x14ac:dyDescent="0.3">
      <c r="B3" s="17" t="s">
        <v>327</v>
      </c>
      <c r="G3" s="34">
        <f>様式第１号表紙!H12</f>
        <v>0</v>
      </c>
      <c r="H3" s="17" t="s">
        <v>328</v>
      </c>
    </row>
    <row r="4" spans="1:11" ht="16.5" x14ac:dyDescent="0.25">
      <c r="C4" s="4"/>
    </row>
    <row r="5" spans="1:11" ht="18" customHeight="1" x14ac:dyDescent="0.2">
      <c r="A5" s="16" t="s">
        <v>329</v>
      </c>
    </row>
    <row r="6" spans="1:11" ht="18" customHeight="1" x14ac:dyDescent="0.2">
      <c r="A6" s="16" t="s">
        <v>330</v>
      </c>
    </row>
    <row r="7" spans="1:11" ht="18" customHeight="1" x14ac:dyDescent="0.2"/>
    <row r="8" spans="1:11" ht="18" customHeight="1" x14ac:dyDescent="0.2">
      <c r="E8" s="18" t="s">
        <v>331</v>
      </c>
      <c r="F8" s="18"/>
      <c r="G8" s="18"/>
      <c r="H8" s="18"/>
    </row>
    <row r="9" spans="1:11" ht="18" customHeight="1" x14ac:dyDescent="0.2">
      <c r="E9" s="19"/>
      <c r="F9" s="19"/>
      <c r="G9" s="19"/>
      <c r="H9" s="19"/>
      <c r="I9" s="19"/>
    </row>
    <row r="10" spans="1:11" ht="18" customHeight="1" x14ac:dyDescent="0.2">
      <c r="E10" s="20" t="s">
        <v>332</v>
      </c>
      <c r="F10" s="18"/>
      <c r="G10" s="18"/>
      <c r="H10" s="18"/>
      <c r="I10" s="19"/>
    </row>
    <row r="11" spans="1:11" ht="18" customHeight="1" x14ac:dyDescent="0.2">
      <c r="E11" s="21"/>
      <c r="F11" s="19"/>
      <c r="G11" s="19"/>
      <c r="H11" s="19"/>
      <c r="I11" s="19"/>
    </row>
    <row r="12" spans="1:11" ht="18" customHeight="1" x14ac:dyDescent="0.2">
      <c r="E12" s="20" t="s">
        <v>333</v>
      </c>
      <c r="F12" s="18"/>
      <c r="G12" s="18"/>
      <c r="H12" s="18"/>
      <c r="I12" s="19"/>
    </row>
    <row r="13" spans="1:11" ht="18" customHeight="1" x14ac:dyDescent="0.2">
      <c r="G13" s="16" t="s">
        <v>334</v>
      </c>
    </row>
    <row r="14" spans="1:11" ht="20.25" customHeight="1" x14ac:dyDescent="0.2">
      <c r="A14" s="22"/>
      <c r="B14" s="23"/>
      <c r="C14" s="2715" t="s">
        <v>335</v>
      </c>
      <c r="D14" s="2716"/>
      <c r="E14" s="2717"/>
      <c r="F14" s="2715" t="s">
        <v>336</v>
      </c>
      <c r="G14" s="2716"/>
      <c r="H14" s="2717"/>
      <c r="I14" s="24"/>
      <c r="J14" s="25"/>
      <c r="K14" s="19"/>
    </row>
    <row r="15" spans="1:11" ht="35.25" customHeight="1" x14ac:dyDescent="0.3">
      <c r="A15" s="2679" t="s">
        <v>337</v>
      </c>
      <c r="B15" s="2680"/>
      <c r="C15" s="2709"/>
      <c r="D15" s="2710"/>
      <c r="E15" s="2711"/>
      <c r="F15" s="2709"/>
      <c r="G15" s="2710"/>
      <c r="H15" s="2711"/>
      <c r="I15" s="26"/>
      <c r="J15" s="19"/>
      <c r="K15" s="19"/>
    </row>
    <row r="16" spans="1:11" ht="34.5" customHeight="1" x14ac:dyDescent="0.3">
      <c r="A16" s="2679" t="s">
        <v>338</v>
      </c>
      <c r="B16" s="2680"/>
      <c r="C16" s="2706" t="e">
        <f>SUM(C17:E22)</f>
        <v>#REF!</v>
      </c>
      <c r="D16" s="2707"/>
      <c r="E16" s="2708"/>
      <c r="F16" s="2709"/>
      <c r="G16" s="2710"/>
      <c r="H16" s="2711"/>
      <c r="I16" s="26"/>
      <c r="J16" s="19"/>
      <c r="K16" s="19"/>
    </row>
    <row r="17" spans="1:11" ht="27" customHeight="1" x14ac:dyDescent="0.3">
      <c r="A17" s="27"/>
      <c r="B17" s="28" t="s">
        <v>339</v>
      </c>
      <c r="C17" s="2712">
        <f>SUM('２　配乳実績総括表'!K47:K49)</f>
        <v>0</v>
      </c>
      <c r="D17" s="2713"/>
      <c r="E17" s="2714"/>
      <c r="F17" s="2712"/>
      <c r="G17" s="2713"/>
      <c r="H17" s="2714"/>
      <c r="I17" s="26"/>
      <c r="J17" s="19"/>
      <c r="K17" s="19"/>
    </row>
    <row r="18" spans="1:11" ht="27" customHeight="1" x14ac:dyDescent="0.3">
      <c r="A18" s="29" t="s">
        <v>340</v>
      </c>
      <c r="B18" s="30" t="s">
        <v>341</v>
      </c>
      <c r="C18" s="2700">
        <f>SUM('２　配乳実績総括表'!K51:K53,'２　配乳実績総括表'!K55:K58)</f>
        <v>0</v>
      </c>
      <c r="D18" s="2701"/>
      <c r="E18" s="2702"/>
      <c r="F18" s="2700"/>
      <c r="G18" s="2701"/>
      <c r="H18" s="2702"/>
      <c r="I18" s="26"/>
      <c r="J18" s="19"/>
      <c r="K18" s="19"/>
    </row>
    <row r="19" spans="1:11" ht="27" customHeight="1" x14ac:dyDescent="0.3">
      <c r="A19" s="29"/>
      <c r="B19" s="31" t="s">
        <v>342</v>
      </c>
      <c r="C19" s="2700">
        <f>SUM('２　配乳実績総括表'!K54)</f>
        <v>0</v>
      </c>
      <c r="D19" s="2701"/>
      <c r="E19" s="2702"/>
      <c r="F19" s="2700"/>
      <c r="G19" s="2701"/>
      <c r="H19" s="2702"/>
      <c r="I19" s="26"/>
      <c r="J19" s="19"/>
      <c r="K19" s="19"/>
    </row>
    <row r="20" spans="1:11" ht="27" customHeight="1" x14ac:dyDescent="0.3">
      <c r="A20" s="29"/>
      <c r="B20" s="30" t="s">
        <v>343</v>
      </c>
      <c r="C20" s="2700" t="e">
        <f>SUM('２　配乳実績総括表'!#REF!)</f>
        <v>#REF!</v>
      </c>
      <c r="D20" s="2701"/>
      <c r="E20" s="2702"/>
      <c r="F20" s="2700"/>
      <c r="G20" s="2701"/>
      <c r="H20" s="2702"/>
      <c r="I20" s="26"/>
      <c r="J20" s="19"/>
      <c r="K20" s="19"/>
    </row>
    <row r="21" spans="1:11" ht="27" customHeight="1" x14ac:dyDescent="0.3">
      <c r="A21" s="29" t="s">
        <v>344</v>
      </c>
      <c r="B21" s="30" t="s">
        <v>345</v>
      </c>
      <c r="C21" s="2700">
        <f>SUM('２　配乳実績総括表'!K20,'２　配乳実績総括表'!K40)</f>
        <v>0</v>
      </c>
      <c r="D21" s="2701"/>
      <c r="E21" s="2702"/>
      <c r="F21" s="2700"/>
      <c r="G21" s="2701"/>
      <c r="H21" s="2702"/>
      <c r="I21" s="26"/>
      <c r="J21" s="19"/>
      <c r="K21" s="19"/>
    </row>
    <row r="22" spans="1:11" ht="27" customHeight="1" x14ac:dyDescent="0.3">
      <c r="A22" s="32"/>
      <c r="B22" s="30" t="s">
        <v>346</v>
      </c>
      <c r="C22" s="2703">
        <f>SUM('２　配乳実績総括表'!K60:K61)</f>
        <v>0</v>
      </c>
      <c r="D22" s="2704"/>
      <c r="E22" s="2705"/>
      <c r="F22" s="2703"/>
      <c r="G22" s="2704"/>
      <c r="H22" s="2705"/>
      <c r="I22" s="26"/>
      <c r="J22" s="19"/>
      <c r="K22" s="19"/>
    </row>
    <row r="23" spans="1:11" ht="34.5" customHeight="1" x14ac:dyDescent="0.3">
      <c r="A23" s="2679" t="s">
        <v>347</v>
      </c>
      <c r="B23" s="2680"/>
      <c r="C23" s="2706" t="e">
        <f>C15-C16</f>
        <v>#REF!</v>
      </c>
      <c r="D23" s="2707"/>
      <c r="E23" s="2708"/>
      <c r="F23" s="2706">
        <f>F15-F16</f>
        <v>0</v>
      </c>
      <c r="G23" s="2707"/>
      <c r="H23" s="2708"/>
      <c r="I23" s="26"/>
      <c r="J23" s="19"/>
      <c r="K23" s="19"/>
    </row>
    <row r="24" spans="1:11" ht="18" customHeight="1" x14ac:dyDescent="0.2">
      <c r="A24" s="2684" t="s">
        <v>348</v>
      </c>
      <c r="B24" s="2685"/>
      <c r="C24" s="2686" t="e">
        <f>C23/C15</f>
        <v>#REF!</v>
      </c>
      <c r="D24" s="2687"/>
      <c r="E24" s="2688"/>
      <c r="F24" s="2686" t="e">
        <f>F23/F15</f>
        <v>#DIV/0!</v>
      </c>
      <c r="G24" s="2687"/>
      <c r="H24" s="2688"/>
      <c r="I24" s="26"/>
      <c r="J24" s="19"/>
    </row>
    <row r="25" spans="1:11" ht="18" customHeight="1" x14ac:dyDescent="0.2">
      <c r="A25" s="2692" t="s">
        <v>349</v>
      </c>
      <c r="B25" s="2693"/>
      <c r="C25" s="2689"/>
      <c r="D25" s="2690"/>
      <c r="E25" s="2691"/>
      <c r="F25" s="2689"/>
      <c r="G25" s="2690"/>
      <c r="H25" s="2691"/>
      <c r="I25" s="26"/>
      <c r="J25" s="19"/>
    </row>
    <row r="26" spans="1:11" ht="18" customHeight="1" x14ac:dyDescent="0.2">
      <c r="A26" s="2684" t="s">
        <v>350</v>
      </c>
      <c r="B26" s="2685"/>
      <c r="C26" s="2694"/>
      <c r="D26" s="2695"/>
      <c r="E26" s="2696"/>
      <c r="F26" s="2694"/>
      <c r="G26" s="2695"/>
      <c r="H26" s="2696"/>
      <c r="I26" s="26"/>
      <c r="J26" s="19"/>
    </row>
    <row r="27" spans="1:11" ht="18" customHeight="1" x14ac:dyDescent="0.2">
      <c r="A27" s="2692" t="s">
        <v>351</v>
      </c>
      <c r="B27" s="2693"/>
      <c r="C27" s="2697"/>
      <c r="D27" s="2698"/>
      <c r="E27" s="2699"/>
      <c r="F27" s="2697"/>
      <c r="G27" s="2698"/>
      <c r="H27" s="2699"/>
      <c r="I27" s="26"/>
      <c r="J27" s="19"/>
    </row>
    <row r="28" spans="1:11" ht="33.75" customHeight="1" x14ac:dyDescent="0.3">
      <c r="A28" s="2679" t="s">
        <v>352</v>
      </c>
      <c r="B28" s="2680"/>
      <c r="C28" s="2681" t="e">
        <f>C24-C26</f>
        <v>#REF!</v>
      </c>
      <c r="D28" s="2682"/>
      <c r="E28" s="2683"/>
      <c r="F28" s="2681" t="e">
        <f>F24-F26</f>
        <v>#DIV/0!</v>
      </c>
      <c r="G28" s="2682"/>
      <c r="H28" s="2683"/>
      <c r="I28" s="26"/>
      <c r="J28" s="19"/>
    </row>
    <row r="29" spans="1:11" ht="18" customHeight="1" x14ac:dyDescent="0.2"/>
    <row r="30" spans="1:11" ht="18" customHeight="1" x14ac:dyDescent="0.2">
      <c r="B30" s="16" t="s">
        <v>353</v>
      </c>
    </row>
    <row r="31" spans="1:11" ht="18" customHeight="1" x14ac:dyDescent="0.2">
      <c r="B31" s="33" t="s">
        <v>354</v>
      </c>
    </row>
    <row r="32" spans="1:11" ht="18" customHeight="1" x14ac:dyDescent="0.2">
      <c r="B32" s="33" t="s">
        <v>355</v>
      </c>
    </row>
    <row r="33" spans="2:2" ht="18" customHeight="1" x14ac:dyDescent="0.2">
      <c r="B33" s="16" t="s">
        <v>356</v>
      </c>
    </row>
  </sheetData>
  <mergeCells count="34">
    <mergeCell ref="C14:E14"/>
    <mergeCell ref="F14:H14"/>
    <mergeCell ref="A15:B15"/>
    <mergeCell ref="C15:E15"/>
    <mergeCell ref="F15:H15"/>
    <mergeCell ref="A16:B16"/>
    <mergeCell ref="C16:E16"/>
    <mergeCell ref="F16:H16"/>
    <mergeCell ref="C17:E17"/>
    <mergeCell ref="F17:H17"/>
    <mergeCell ref="C18:E18"/>
    <mergeCell ref="F18:H18"/>
    <mergeCell ref="C19:E19"/>
    <mergeCell ref="F19:H19"/>
    <mergeCell ref="C20:E20"/>
    <mergeCell ref="F20:H20"/>
    <mergeCell ref="C21:E21"/>
    <mergeCell ref="F21:H21"/>
    <mergeCell ref="C22:E22"/>
    <mergeCell ref="F22:H22"/>
    <mergeCell ref="A23:B23"/>
    <mergeCell ref="C23:E23"/>
    <mergeCell ref="F23:H23"/>
    <mergeCell ref="A28:B28"/>
    <mergeCell ref="C28:E28"/>
    <mergeCell ref="F28:H28"/>
    <mergeCell ref="A24:B24"/>
    <mergeCell ref="C24:E25"/>
    <mergeCell ref="F24:H25"/>
    <mergeCell ref="A25:B25"/>
    <mergeCell ref="A26:B26"/>
    <mergeCell ref="C26:E27"/>
    <mergeCell ref="F26:H27"/>
    <mergeCell ref="A27:B27"/>
  </mergeCells>
  <phoneticPr fontId="3"/>
  <pageMargins left="1.07" right="0.78700000000000003" top="0.98399999999999999" bottom="0.98399999999999999" header="0.51200000000000001" footer="0.51200000000000001"/>
  <pageSetup paperSize="9" orientation="portrait" verticalDpi="0"/>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B1:F10"/>
  <sheetViews>
    <sheetView showGridLines="0" workbookViewId="0"/>
  </sheetViews>
  <sheetFormatPr defaultRowHeight="13" x14ac:dyDescent="0.2"/>
  <cols>
    <col min="1" max="1" width="1" customWidth="1"/>
    <col min="2" max="2" width="56.36328125" customWidth="1"/>
    <col min="3" max="3" width="1.36328125" customWidth="1"/>
    <col min="4" max="4" width="4.90625" customWidth="1"/>
    <col min="5" max="6" width="14" customWidth="1"/>
  </cols>
  <sheetData>
    <row r="1" spans="2:6" x14ac:dyDescent="0.2">
      <c r="B1" s="35" t="s">
        <v>357</v>
      </c>
      <c r="C1" s="35"/>
      <c r="D1" s="39"/>
      <c r="E1" s="39"/>
      <c r="F1" s="39"/>
    </row>
    <row r="2" spans="2:6" x14ac:dyDescent="0.2">
      <c r="B2" s="35" t="s">
        <v>358</v>
      </c>
      <c r="C2" s="35"/>
      <c r="D2" s="39"/>
      <c r="E2" s="39"/>
      <c r="F2" s="39"/>
    </row>
    <row r="3" spans="2:6" x14ac:dyDescent="0.2">
      <c r="B3" s="36"/>
      <c r="C3" s="36"/>
      <c r="D3" s="40"/>
      <c r="E3" s="40"/>
      <c r="F3" s="40"/>
    </row>
    <row r="4" spans="2:6" ht="52" x14ac:dyDescent="0.2">
      <c r="B4" s="36" t="s">
        <v>359</v>
      </c>
      <c r="C4" s="36"/>
      <c r="D4" s="40"/>
      <c r="E4" s="40"/>
      <c r="F4" s="40"/>
    </row>
    <row r="5" spans="2:6" x14ac:dyDescent="0.2">
      <c r="B5" s="36"/>
      <c r="C5" s="36"/>
      <c r="D5" s="40"/>
      <c r="E5" s="40"/>
      <c r="F5" s="40"/>
    </row>
    <row r="6" spans="2:6" x14ac:dyDescent="0.2">
      <c r="B6" s="35" t="s">
        <v>360</v>
      </c>
      <c r="C6" s="35"/>
      <c r="D6" s="39"/>
      <c r="E6" s="39" t="s">
        <v>361</v>
      </c>
      <c r="F6" s="39" t="s">
        <v>362</v>
      </c>
    </row>
    <row r="7" spans="2:6" ht="13.5" thickBot="1" x14ac:dyDescent="0.25">
      <c r="B7" s="36"/>
      <c r="C7" s="36"/>
      <c r="D7" s="40"/>
      <c r="E7" s="40"/>
      <c r="F7" s="40"/>
    </row>
    <row r="8" spans="2:6" ht="52.5" thickBot="1" x14ac:dyDescent="0.25">
      <c r="B8" s="37" t="s">
        <v>363</v>
      </c>
      <c r="C8" s="38"/>
      <c r="D8" s="41"/>
      <c r="E8" s="41">
        <v>62</v>
      </c>
      <c r="F8" s="42" t="s">
        <v>364</v>
      </c>
    </row>
    <row r="9" spans="2:6" x14ac:dyDescent="0.2">
      <c r="B9" s="36"/>
      <c r="C9" s="36"/>
      <c r="D9" s="40"/>
      <c r="E9" s="40"/>
      <c r="F9" s="40"/>
    </row>
    <row r="10" spans="2:6" x14ac:dyDescent="0.2">
      <c r="B10" s="36"/>
      <c r="C10" s="36"/>
      <c r="D10" s="40"/>
      <c r="E10" s="40"/>
      <c r="F10" s="40"/>
    </row>
  </sheetData>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pageSetUpPr fitToPage="1"/>
  </sheetPr>
  <dimension ref="B1:Q63"/>
  <sheetViews>
    <sheetView showZeros="0" tabSelected="1" zoomScale="70" zoomScaleNormal="70" zoomScaleSheetLayoutView="64" workbookViewId="0">
      <pane xSplit="4" ySplit="7" topLeftCell="E8" activePane="bottomRight" state="frozen"/>
      <selection activeCell="I17" sqref="I17"/>
      <selection pane="topRight" activeCell="I17" sqref="I17"/>
      <selection pane="bottomLeft" activeCell="I17" sqref="I17"/>
      <selection pane="bottomRight" activeCell="I17" sqref="I17"/>
    </sheetView>
  </sheetViews>
  <sheetFormatPr defaultColWidth="16.08984375" defaultRowHeight="13" x14ac:dyDescent="0.2"/>
  <cols>
    <col min="1" max="1" width="3" style="632" customWidth="1"/>
    <col min="2" max="3" width="3.08984375" style="632" customWidth="1"/>
    <col min="4" max="4" width="31.08984375" style="632" customWidth="1"/>
    <col min="5" max="11" width="19.08984375" style="632" customWidth="1"/>
    <col min="12" max="12" width="19.08984375" style="632" hidden="1" customWidth="1"/>
    <col min="13" max="15" width="19.08984375" style="632" customWidth="1"/>
    <col min="16" max="16" width="22.453125" style="632" customWidth="1"/>
    <col min="17" max="17" width="4.08984375" style="632" customWidth="1"/>
    <col min="18" max="16384" width="16.08984375" style="632"/>
  </cols>
  <sheetData>
    <row r="1" spans="2:17" ht="13.5" thickBot="1" x14ac:dyDescent="0.25"/>
    <row r="2" spans="2:17" ht="25.5" x14ac:dyDescent="0.2">
      <c r="B2" s="1643" t="s">
        <v>199</v>
      </c>
      <c r="C2" s="1144"/>
      <c r="E2" s="1642" t="str">
        <f>IF('１　生乳搬出入実績総括表'!U40='２　配乳実績総括表'!K62,"","第１表の合計と第２表の合計の数字が違います！")</f>
        <v/>
      </c>
      <c r="F2" s="1642"/>
      <c r="N2" s="1606" t="s">
        <v>27</v>
      </c>
      <c r="O2" s="1607">
        <f>様式第１号表紙!$M$28</f>
        <v>0</v>
      </c>
      <c r="P2" s="1608"/>
    </row>
    <row r="3" spans="2:17" ht="24" thickBot="1" x14ac:dyDescent="0.25">
      <c r="B3" s="1144" t="s">
        <v>37</v>
      </c>
      <c r="C3" s="1144" t="s">
        <v>30</v>
      </c>
      <c r="E3" s="1940" t="s">
        <v>38</v>
      </c>
      <c r="F3" s="1940"/>
      <c r="G3" s="1940"/>
      <c r="H3" s="1940"/>
      <c r="I3" s="1940"/>
      <c r="N3" s="1609" t="str">
        <f>様式第１号表紙!C12</f>
        <v>5</v>
      </c>
      <c r="O3" s="1610">
        <f>様式第１号表紙!$F$12</f>
        <v>2023</v>
      </c>
      <c r="P3" s="1611">
        <f>様式第１号表紙!$H$12</f>
        <v>0</v>
      </c>
    </row>
    <row r="4" spans="2:17" ht="14.25" customHeight="1" thickBot="1" x14ac:dyDescent="0.25">
      <c r="E4" s="1677"/>
      <c r="P4" s="1145" t="s">
        <v>39</v>
      </c>
    </row>
    <row r="5" spans="2:17" ht="20.149999999999999" customHeight="1" x14ac:dyDescent="0.2">
      <c r="B5" s="1934" t="s">
        <v>40</v>
      </c>
      <c r="C5" s="1935"/>
      <c r="D5" s="1948"/>
      <c r="E5" s="1943" t="s">
        <v>381</v>
      </c>
      <c r="F5" s="1678"/>
      <c r="G5" s="1941" t="s">
        <v>115</v>
      </c>
      <c r="H5" s="1936"/>
      <c r="I5" s="1934" t="s">
        <v>117</v>
      </c>
      <c r="J5" s="1936"/>
      <c r="K5" s="1934" t="s">
        <v>119</v>
      </c>
      <c r="L5" s="1935"/>
      <c r="M5" s="1935"/>
      <c r="N5" s="1936"/>
      <c r="O5" s="159" t="s">
        <v>41</v>
      </c>
      <c r="P5" s="159"/>
      <c r="Q5" s="1146"/>
    </row>
    <row r="6" spans="2:17" ht="20.149999999999999" customHeight="1" x14ac:dyDescent="0.2">
      <c r="B6" s="1949"/>
      <c r="C6" s="1950"/>
      <c r="D6" s="1951"/>
      <c r="E6" s="1944"/>
      <c r="F6" s="1679"/>
      <c r="G6" s="1942" t="s">
        <v>116</v>
      </c>
      <c r="H6" s="1939"/>
      <c r="I6" s="1937" t="s">
        <v>118</v>
      </c>
      <c r="J6" s="1939"/>
      <c r="K6" s="1937"/>
      <c r="L6" s="1938"/>
      <c r="M6" s="1938"/>
      <c r="N6" s="1939"/>
      <c r="O6" s="160" t="s">
        <v>42</v>
      </c>
      <c r="P6" s="160" t="s">
        <v>43</v>
      </c>
      <c r="Q6" s="1146"/>
    </row>
    <row r="7" spans="2:17" ht="20.149999999999999" customHeight="1" thickBot="1" x14ac:dyDescent="0.25">
      <c r="B7" s="1952"/>
      <c r="C7" s="1953"/>
      <c r="D7" s="1954"/>
      <c r="E7" s="1659"/>
      <c r="F7" s="1680" t="s">
        <v>746</v>
      </c>
      <c r="G7" s="1147" t="s">
        <v>44</v>
      </c>
      <c r="H7" s="1148" t="s">
        <v>45</v>
      </c>
      <c r="I7" s="1147" t="s">
        <v>44</v>
      </c>
      <c r="J7" s="1148" t="s">
        <v>46</v>
      </c>
      <c r="K7" s="1149" t="s">
        <v>47</v>
      </c>
      <c r="L7" s="1150"/>
      <c r="M7" s="1151" t="s">
        <v>584</v>
      </c>
      <c r="N7" s="1147" t="s">
        <v>48</v>
      </c>
      <c r="O7" s="160" t="s">
        <v>49</v>
      </c>
      <c r="P7" s="160"/>
      <c r="Q7" s="1146"/>
    </row>
    <row r="8" spans="2:17" ht="20.149999999999999" customHeight="1" x14ac:dyDescent="0.2">
      <c r="B8" s="1966" t="s">
        <v>372</v>
      </c>
      <c r="C8" s="1955" t="s">
        <v>373</v>
      </c>
      <c r="D8" s="1152" t="s">
        <v>50</v>
      </c>
      <c r="E8" s="1660"/>
      <c r="F8" s="1648"/>
      <c r="G8" s="161">
        <f>+'３　附表１'!I16</f>
        <v>0</v>
      </c>
      <c r="H8" s="1153"/>
      <c r="I8" s="161">
        <f>+'３　附表１'!I18</f>
        <v>0</v>
      </c>
      <c r="J8" s="162"/>
      <c r="K8" s="163">
        <f t="shared" ref="K8:K14" si="0">IF(SUM(E8:J8)=L8,L8,"ERROR")</f>
        <v>0</v>
      </c>
      <c r="L8" s="164">
        <f>+M8+N8</f>
        <v>0</v>
      </c>
      <c r="M8" s="165"/>
      <c r="N8" s="1772"/>
      <c r="O8" s="166"/>
      <c r="P8" s="1777"/>
      <c r="Q8" s="1146"/>
    </row>
    <row r="9" spans="2:17" ht="20.149999999999999" customHeight="1" x14ac:dyDescent="0.2">
      <c r="B9" s="1967"/>
      <c r="C9" s="1956"/>
      <c r="D9" s="240" t="s">
        <v>51</v>
      </c>
      <c r="E9" s="1661"/>
      <c r="F9" s="1649"/>
      <c r="G9" s="1154"/>
      <c r="H9" s="167">
        <f>+'３　附表２'!G$16</f>
        <v>0</v>
      </c>
      <c r="I9" s="1154"/>
      <c r="J9" s="168"/>
      <c r="K9" s="169">
        <f t="shared" si="0"/>
        <v>0</v>
      </c>
      <c r="L9" s="170">
        <f t="shared" ref="L9:L14" si="1">+M9+N9</f>
        <v>0</v>
      </c>
      <c r="M9" s="170"/>
      <c r="N9" s="1773"/>
      <c r="O9" s="172"/>
      <c r="P9" s="1778"/>
      <c r="Q9" s="1146"/>
    </row>
    <row r="10" spans="2:17" ht="20.149999999999999" customHeight="1" x14ac:dyDescent="0.2">
      <c r="B10" s="1967"/>
      <c r="C10" s="1956"/>
      <c r="D10" s="240" t="s">
        <v>52</v>
      </c>
      <c r="E10" s="1662"/>
      <c r="F10" s="1650"/>
      <c r="G10" s="173">
        <f>+'３　附表１'!J16</f>
        <v>0</v>
      </c>
      <c r="H10" s="167">
        <f>+'３　附表２'!H$16</f>
        <v>0</v>
      </c>
      <c r="I10" s="173">
        <f>+'３　附表１'!J18</f>
        <v>0</v>
      </c>
      <c r="J10" s="168"/>
      <c r="K10" s="169">
        <f t="shared" si="0"/>
        <v>0</v>
      </c>
      <c r="L10" s="170">
        <f t="shared" si="1"/>
        <v>0</v>
      </c>
      <c r="M10" s="170"/>
      <c r="N10" s="171"/>
      <c r="O10" s="174"/>
      <c r="P10" s="175"/>
      <c r="Q10" s="1146"/>
    </row>
    <row r="11" spans="2:17" ht="20.149999999999999" customHeight="1" x14ac:dyDescent="0.2">
      <c r="B11" s="1967"/>
      <c r="C11" s="1956"/>
      <c r="D11" s="240" t="s">
        <v>53</v>
      </c>
      <c r="E11" s="1779"/>
      <c r="F11" s="1780"/>
      <c r="G11" s="1155"/>
      <c r="H11" s="167">
        <f>+'３　附表２'!I$16</f>
        <v>0</v>
      </c>
      <c r="I11" s="1155"/>
      <c r="J11" s="168"/>
      <c r="K11" s="169">
        <f t="shared" si="0"/>
        <v>0</v>
      </c>
      <c r="L11" s="170">
        <f t="shared" si="1"/>
        <v>0</v>
      </c>
      <c r="M11" s="170"/>
      <c r="N11" s="171"/>
      <c r="O11" s="174"/>
      <c r="P11" s="175"/>
      <c r="Q11" s="1146"/>
    </row>
    <row r="12" spans="2:17" ht="20.149999999999999" customHeight="1" x14ac:dyDescent="0.2">
      <c r="B12" s="1967"/>
      <c r="C12" s="1956"/>
      <c r="D12" s="240" t="s">
        <v>54</v>
      </c>
      <c r="E12" s="1783"/>
      <c r="F12" s="1784"/>
      <c r="G12" s="169">
        <f>+'３　附表１'!K16</f>
        <v>0</v>
      </c>
      <c r="H12" s="176">
        <f>+'３　附表２'!J$16</f>
        <v>0</v>
      </c>
      <c r="I12" s="169">
        <f>+'３　附表１'!K18</f>
        <v>0</v>
      </c>
      <c r="J12" s="168"/>
      <c r="K12" s="169">
        <f>IF(E12+SUM(G12:J12)=L12,L12,"ERROR")</f>
        <v>0</v>
      </c>
      <c r="L12" s="170">
        <f>+M12+N12</f>
        <v>0</v>
      </c>
      <c r="M12" s="170"/>
      <c r="N12" s="1773"/>
      <c r="O12" s="174"/>
      <c r="P12" s="1785"/>
      <c r="Q12" s="1146"/>
    </row>
    <row r="13" spans="2:17" ht="20.149999999999999" customHeight="1" x14ac:dyDescent="0.2">
      <c r="B13" s="1967"/>
      <c r="C13" s="1956"/>
      <c r="D13" s="240" t="s">
        <v>55</v>
      </c>
      <c r="E13" s="1662"/>
      <c r="F13" s="1650"/>
      <c r="G13" s="169">
        <f>+'３　附表１'!L16</f>
        <v>0</v>
      </c>
      <c r="H13" s="176">
        <f>+'３　附表２'!K$16</f>
        <v>0</v>
      </c>
      <c r="I13" s="169">
        <f>+'３　附表１'!L18</f>
        <v>0</v>
      </c>
      <c r="J13" s="168"/>
      <c r="K13" s="169">
        <f t="shared" si="0"/>
        <v>0</v>
      </c>
      <c r="L13" s="170">
        <f t="shared" si="1"/>
        <v>0</v>
      </c>
      <c r="M13" s="170"/>
      <c r="N13" s="171"/>
      <c r="O13" s="174"/>
      <c r="P13" s="175"/>
      <c r="Q13" s="1146"/>
    </row>
    <row r="14" spans="2:17" ht="20.149999999999999" customHeight="1" x14ac:dyDescent="0.2">
      <c r="B14" s="1967"/>
      <c r="C14" s="1956"/>
      <c r="D14" s="240" t="s">
        <v>56</v>
      </c>
      <c r="E14" s="1662"/>
      <c r="F14" s="1650"/>
      <c r="G14" s="169">
        <f>+'３　附表１'!M16</f>
        <v>0</v>
      </c>
      <c r="H14" s="176">
        <f>+'３　附表２'!L$16</f>
        <v>0</v>
      </c>
      <c r="I14" s="169">
        <f>+'３　附表１'!M18</f>
        <v>0</v>
      </c>
      <c r="J14" s="168"/>
      <c r="K14" s="169">
        <f t="shared" si="0"/>
        <v>0</v>
      </c>
      <c r="L14" s="170">
        <f t="shared" si="1"/>
        <v>0</v>
      </c>
      <c r="M14" s="170"/>
      <c r="N14" s="171"/>
      <c r="O14" s="174"/>
      <c r="P14" s="175"/>
      <c r="Q14" s="1146"/>
    </row>
    <row r="15" spans="2:17" ht="20.149999999999999" customHeight="1" thickBot="1" x14ac:dyDescent="0.25">
      <c r="B15" s="1967"/>
      <c r="C15" s="1957"/>
      <c r="D15" s="1203" t="s">
        <v>494</v>
      </c>
      <c r="E15" s="1663">
        <f t="shared" ref="E15:J15" si="2">SUM(E8:E14)</f>
        <v>0</v>
      </c>
      <c r="F15" s="183">
        <f>SUM(F8:F14)</f>
        <v>0</v>
      </c>
      <c r="G15" s="177">
        <f t="shared" si="2"/>
        <v>0</v>
      </c>
      <c r="H15" s="178">
        <f t="shared" si="2"/>
        <v>0</v>
      </c>
      <c r="I15" s="177">
        <f>SUM(I8:I14)</f>
        <v>0</v>
      </c>
      <c r="J15" s="179">
        <f t="shared" si="2"/>
        <v>0</v>
      </c>
      <c r="K15" s="180">
        <f>SUM(K8:K14)</f>
        <v>0</v>
      </c>
      <c r="L15" s="181">
        <f t="shared" ref="L15:M15" si="3">SUM(L8:L14)</f>
        <v>0</v>
      </c>
      <c r="M15" s="182">
        <f t="shared" si="3"/>
        <v>0</v>
      </c>
      <c r="N15" s="183">
        <f>SUM(N8:N14)</f>
        <v>0</v>
      </c>
      <c r="O15" s="184" t="e">
        <f>+N15/N$62</f>
        <v>#DIV/0!</v>
      </c>
      <c r="P15" s="185"/>
      <c r="Q15" s="1146"/>
    </row>
    <row r="16" spans="2:17" ht="20.149999999999999" customHeight="1" x14ac:dyDescent="0.2">
      <c r="B16" s="1967"/>
      <c r="C16" s="1962" t="s">
        <v>386</v>
      </c>
      <c r="D16" s="101" t="s">
        <v>152</v>
      </c>
      <c r="E16" s="1771"/>
      <c r="F16" s="1651"/>
      <c r="G16" s="186">
        <f>+'３　附表１'!N16</f>
        <v>0</v>
      </c>
      <c r="H16" s="176">
        <f>+'３　附表２'!M$16</f>
        <v>0</v>
      </c>
      <c r="I16" s="186">
        <f>+'３　附表１'!N18</f>
        <v>0</v>
      </c>
      <c r="J16" s="1156"/>
      <c r="K16" s="163">
        <f>IF(SUM(E16:J16)=L16,L16,"ERROR")</f>
        <v>0</v>
      </c>
      <c r="L16" s="187">
        <f>+M16+N16</f>
        <v>0</v>
      </c>
      <c r="M16" s="1157"/>
      <c r="N16" s="1774"/>
      <c r="O16" s="1158"/>
      <c r="P16" s="1158"/>
      <c r="Q16" s="1146"/>
    </row>
    <row r="17" spans="2:17" ht="20.149999999999999" customHeight="1" x14ac:dyDescent="0.2">
      <c r="B17" s="1967"/>
      <c r="C17" s="1963"/>
      <c r="D17" s="102" t="s">
        <v>153</v>
      </c>
      <c r="E17" s="1662"/>
      <c r="F17" s="1650"/>
      <c r="G17" s="169">
        <f>+'３　附表１'!O16</f>
        <v>0</v>
      </c>
      <c r="H17" s="176">
        <f>+'３　附表２'!N$16</f>
        <v>0</v>
      </c>
      <c r="I17" s="169">
        <f>+'３　附表１'!O18</f>
        <v>0</v>
      </c>
      <c r="J17" s="168"/>
      <c r="K17" s="169">
        <f>IF(SUM(E17:J17)=L17,L17,"ERROR")</f>
        <v>0</v>
      </c>
      <c r="L17" s="170">
        <f t="shared" ref="L17:L19" si="4">+M17+N17</f>
        <v>0</v>
      </c>
      <c r="M17" s="170"/>
      <c r="N17" s="171"/>
      <c r="O17" s="174"/>
      <c r="P17" s="174"/>
      <c r="Q17" s="1146"/>
    </row>
    <row r="18" spans="2:17" ht="20.149999999999999" customHeight="1" x14ac:dyDescent="0.2">
      <c r="B18" s="1967"/>
      <c r="C18" s="1963"/>
      <c r="D18" s="102" t="s">
        <v>177</v>
      </c>
      <c r="E18" s="1662"/>
      <c r="F18" s="1650"/>
      <c r="G18" s="169">
        <f>+'３　附表１'!P16</f>
        <v>0</v>
      </c>
      <c r="H18" s="176">
        <f>+'３　附表２'!O$16</f>
        <v>0</v>
      </c>
      <c r="I18" s="169">
        <f>+'３　附表１'!P18</f>
        <v>0</v>
      </c>
      <c r="J18" s="168"/>
      <c r="K18" s="169">
        <f>IF(SUM(E18:J18)=L18,L18,"ERROR")</f>
        <v>0</v>
      </c>
      <c r="L18" s="170">
        <f t="shared" si="4"/>
        <v>0</v>
      </c>
      <c r="M18" s="170"/>
      <c r="N18" s="171"/>
      <c r="O18" s="174"/>
      <c r="P18" s="174"/>
      <c r="Q18" s="1146"/>
    </row>
    <row r="19" spans="2:17" ht="20.149999999999999" customHeight="1" x14ac:dyDescent="0.2">
      <c r="B19" s="1967"/>
      <c r="C19" s="1963"/>
      <c r="D19" s="102" t="s">
        <v>155</v>
      </c>
      <c r="E19" s="1662"/>
      <c r="F19" s="1650"/>
      <c r="G19" s="169">
        <f>+'３　附表１'!Q16</f>
        <v>0</v>
      </c>
      <c r="H19" s="176">
        <f>+'３　附表２'!P$16</f>
        <v>0</v>
      </c>
      <c r="I19" s="169">
        <f>+'３　附表１'!Q18</f>
        <v>0</v>
      </c>
      <c r="J19" s="168"/>
      <c r="K19" s="169">
        <f>IF(SUM(E19:J19)=L19,L19,"ERROR")</f>
        <v>0</v>
      </c>
      <c r="L19" s="170">
        <f t="shared" si="4"/>
        <v>0</v>
      </c>
      <c r="M19" s="170"/>
      <c r="N19" s="171"/>
      <c r="O19" s="174"/>
      <c r="P19" s="174"/>
      <c r="Q19" s="1146"/>
    </row>
    <row r="20" spans="2:17" ht="20.149999999999999" customHeight="1" thickBot="1" x14ac:dyDescent="0.25">
      <c r="B20" s="1967"/>
      <c r="C20" s="1963"/>
      <c r="D20" s="1204" t="s">
        <v>495</v>
      </c>
      <c r="E20" s="1664">
        <f>SUM(E16:E19)</f>
        <v>0</v>
      </c>
      <c r="F20" s="190">
        <f>SUM(F16:F19)</f>
        <v>0</v>
      </c>
      <c r="G20" s="188">
        <f t="shared" ref="G20:J20" si="5">SUM(G16:G19)</f>
        <v>0</v>
      </c>
      <c r="H20" s="189">
        <f t="shared" si="5"/>
        <v>0</v>
      </c>
      <c r="I20" s="188">
        <f t="shared" si="5"/>
        <v>0</v>
      </c>
      <c r="J20" s="190">
        <f t="shared" si="5"/>
        <v>0</v>
      </c>
      <c r="K20" s="177">
        <f>SUM(K16:K19)</f>
        <v>0</v>
      </c>
      <c r="L20" s="191">
        <f t="shared" ref="L20:N20" si="6">SUM(L16:L19)</f>
        <v>0</v>
      </c>
      <c r="M20" s="192">
        <f t="shared" si="6"/>
        <v>0</v>
      </c>
      <c r="N20" s="183">
        <f t="shared" si="6"/>
        <v>0</v>
      </c>
      <c r="O20" s="193"/>
      <c r="P20" s="1159"/>
      <c r="Q20" s="1146"/>
    </row>
    <row r="21" spans="2:17" ht="20.149999999999999" customHeight="1" x14ac:dyDescent="0.2">
      <c r="B21" s="1967"/>
      <c r="C21" s="1964" t="s">
        <v>385</v>
      </c>
      <c r="D21" s="1160" t="s">
        <v>178</v>
      </c>
      <c r="E21" s="1665"/>
      <c r="F21" s="1652"/>
      <c r="G21" s="186">
        <f>+'３　附表１'!R16</f>
        <v>0</v>
      </c>
      <c r="H21" s="176">
        <f>+'３　附表２'!Q$16</f>
        <v>0</v>
      </c>
      <c r="I21" s="186">
        <f>+'３　附表１'!R18</f>
        <v>0</v>
      </c>
      <c r="J21" s="1161"/>
      <c r="K21" s="194">
        <f t="shared" ref="K21:K39" si="7">IF(SUM(E21:J21)=L21,L21,"ERROR")</f>
        <v>0</v>
      </c>
      <c r="L21" s="195">
        <f>+M21+N21</f>
        <v>0</v>
      </c>
      <c r="M21" s="195"/>
      <c r="N21" s="1162"/>
      <c r="O21" s="1163"/>
      <c r="P21" s="1163"/>
      <c r="Q21" s="1146"/>
    </row>
    <row r="22" spans="2:17" ht="20.149999999999999" customHeight="1" x14ac:dyDescent="0.2">
      <c r="B22" s="1967"/>
      <c r="C22" s="1965"/>
      <c r="D22" s="1160" t="s">
        <v>179</v>
      </c>
      <c r="E22" s="1662"/>
      <c r="F22" s="1650"/>
      <c r="G22" s="169">
        <f>+'３　附表１'!S16</f>
        <v>0</v>
      </c>
      <c r="H22" s="176">
        <f>+'３　附表２'!R$16</f>
        <v>0</v>
      </c>
      <c r="I22" s="169">
        <f>+'３　附表１'!S18</f>
        <v>0</v>
      </c>
      <c r="J22" s="168"/>
      <c r="K22" s="169">
        <f t="shared" si="7"/>
        <v>0</v>
      </c>
      <c r="L22" s="170">
        <f t="shared" ref="L22:L23" si="8">+M22+N22</f>
        <v>0</v>
      </c>
      <c r="M22" s="170"/>
      <c r="N22" s="171"/>
      <c r="O22" s="174"/>
      <c r="P22" s="174"/>
      <c r="Q22" s="1146"/>
    </row>
    <row r="23" spans="2:17" ht="20.149999999999999" customHeight="1" x14ac:dyDescent="0.2">
      <c r="B23" s="1967"/>
      <c r="C23" s="1965"/>
      <c r="D23" s="1160" t="s">
        <v>541</v>
      </c>
      <c r="E23" s="1666"/>
      <c r="F23" s="1653"/>
      <c r="G23" s="169">
        <f>+'３　附表１'!T16</f>
        <v>0</v>
      </c>
      <c r="H23" s="176">
        <f>+'３　附表２'!S$16</f>
        <v>0</v>
      </c>
      <c r="I23" s="169">
        <f>+'３　附表１'!T18</f>
        <v>0</v>
      </c>
      <c r="J23" s="168"/>
      <c r="K23" s="194">
        <f t="shared" si="7"/>
        <v>0</v>
      </c>
      <c r="L23" s="195">
        <f t="shared" si="8"/>
        <v>0</v>
      </c>
      <c r="M23" s="170"/>
      <c r="N23" s="1773"/>
      <c r="O23" s="174"/>
      <c r="P23" s="174"/>
      <c r="Q23" s="1146"/>
    </row>
    <row r="24" spans="2:17" ht="20.149999999999999" customHeight="1" x14ac:dyDescent="0.2">
      <c r="B24" s="1967"/>
      <c r="C24" s="1965"/>
      <c r="D24" s="1160" t="s">
        <v>180</v>
      </c>
      <c r="E24" s="1662"/>
      <c r="F24" s="1650"/>
      <c r="G24" s="169">
        <f>+'３　附表１'!U16</f>
        <v>0</v>
      </c>
      <c r="H24" s="176">
        <f>+'３　附表２'!T$16</f>
        <v>0</v>
      </c>
      <c r="I24" s="169">
        <f>+'３　附表１'!U18</f>
        <v>0</v>
      </c>
      <c r="J24" s="168"/>
      <c r="K24" s="169">
        <f t="shared" si="7"/>
        <v>0</v>
      </c>
      <c r="L24" s="170">
        <f t="shared" ref="L24:L39" si="9">+M24+N24</f>
        <v>0</v>
      </c>
      <c r="M24" s="170"/>
      <c r="N24" s="171"/>
      <c r="O24" s="174"/>
      <c r="P24" s="174"/>
      <c r="Q24" s="1146"/>
    </row>
    <row r="25" spans="2:17" ht="20.149999999999999" customHeight="1" x14ac:dyDescent="0.2">
      <c r="B25" s="1967"/>
      <c r="C25" s="1965"/>
      <c r="D25" s="1160" t="s">
        <v>181</v>
      </c>
      <c r="E25" s="1662"/>
      <c r="F25" s="1650"/>
      <c r="G25" s="169">
        <f>+'３　附表１'!I34</f>
        <v>0</v>
      </c>
      <c r="H25" s="176">
        <f>+'３　附表２'!G$32</f>
        <v>0</v>
      </c>
      <c r="I25" s="169">
        <f>+'３　附表１'!I36</f>
        <v>0</v>
      </c>
      <c r="J25" s="168"/>
      <c r="K25" s="194">
        <f t="shared" si="7"/>
        <v>0</v>
      </c>
      <c r="L25" s="195">
        <f t="shared" si="9"/>
        <v>0</v>
      </c>
      <c r="M25" s="170"/>
      <c r="N25" s="171"/>
      <c r="O25" s="174"/>
      <c r="P25" s="174"/>
      <c r="Q25" s="1146"/>
    </row>
    <row r="26" spans="2:17" ht="20.149999999999999" customHeight="1" x14ac:dyDescent="0.2">
      <c r="B26" s="1967"/>
      <c r="C26" s="1965"/>
      <c r="D26" s="1160" t="s">
        <v>182</v>
      </c>
      <c r="E26" s="1662"/>
      <c r="F26" s="1650"/>
      <c r="G26" s="169">
        <f>+'３　附表１'!J34</f>
        <v>0</v>
      </c>
      <c r="H26" s="176">
        <f>+'３　附表２'!H$32</f>
        <v>0</v>
      </c>
      <c r="I26" s="169">
        <f>+'３　附表１'!J36</f>
        <v>0</v>
      </c>
      <c r="J26" s="168"/>
      <c r="K26" s="169">
        <f t="shared" si="7"/>
        <v>0</v>
      </c>
      <c r="L26" s="170">
        <f t="shared" si="9"/>
        <v>0</v>
      </c>
      <c r="M26" s="170"/>
      <c r="N26" s="171"/>
      <c r="O26" s="174"/>
      <c r="P26" s="174"/>
      <c r="Q26" s="1146"/>
    </row>
    <row r="27" spans="2:17" ht="20.149999999999999" customHeight="1" x14ac:dyDescent="0.2">
      <c r="B27" s="1967"/>
      <c r="C27" s="1965"/>
      <c r="D27" s="1160" t="s">
        <v>183</v>
      </c>
      <c r="E27" s="1662"/>
      <c r="F27" s="1650"/>
      <c r="G27" s="169">
        <f>+'３　附表１'!K34</f>
        <v>0</v>
      </c>
      <c r="H27" s="176">
        <f>+'３　附表２'!I$32</f>
        <v>0</v>
      </c>
      <c r="I27" s="169">
        <f>+'３　附表１'!K36</f>
        <v>0</v>
      </c>
      <c r="J27" s="168"/>
      <c r="K27" s="194">
        <f t="shared" si="7"/>
        <v>0</v>
      </c>
      <c r="L27" s="195">
        <f t="shared" si="9"/>
        <v>0</v>
      </c>
      <c r="M27" s="170"/>
      <c r="N27" s="171"/>
      <c r="O27" s="174"/>
      <c r="P27" s="174"/>
      <c r="Q27" s="1146"/>
    </row>
    <row r="28" spans="2:17" ht="20.149999999999999" customHeight="1" x14ac:dyDescent="0.2">
      <c r="B28" s="1967"/>
      <c r="C28" s="1965"/>
      <c r="D28" s="1160" t="s">
        <v>184</v>
      </c>
      <c r="E28" s="1662"/>
      <c r="F28" s="1650"/>
      <c r="G28" s="169">
        <f>+'３　附表１'!L34</f>
        <v>0</v>
      </c>
      <c r="H28" s="176">
        <f>+'３　附表２'!J$32</f>
        <v>0</v>
      </c>
      <c r="I28" s="169">
        <f>+'３　附表１'!L36</f>
        <v>0</v>
      </c>
      <c r="J28" s="168"/>
      <c r="K28" s="169">
        <f t="shared" si="7"/>
        <v>0</v>
      </c>
      <c r="L28" s="170">
        <f t="shared" si="9"/>
        <v>0</v>
      </c>
      <c r="M28" s="170"/>
      <c r="N28" s="171"/>
      <c r="O28" s="174"/>
      <c r="P28" s="174"/>
      <c r="Q28" s="1146"/>
    </row>
    <row r="29" spans="2:17" ht="20.149999999999999" customHeight="1" x14ac:dyDescent="0.2">
      <c r="B29" s="1967"/>
      <c r="C29" s="1965"/>
      <c r="D29" s="1160" t="s">
        <v>185</v>
      </c>
      <c r="E29" s="1662"/>
      <c r="F29" s="1650"/>
      <c r="G29" s="169">
        <f>+'３　附表１'!M34</f>
        <v>0</v>
      </c>
      <c r="H29" s="176">
        <f>+'３　附表２'!K$32</f>
        <v>0</v>
      </c>
      <c r="I29" s="169">
        <f>+'３　附表１'!M36</f>
        <v>0</v>
      </c>
      <c r="J29" s="168"/>
      <c r="K29" s="194">
        <f t="shared" si="7"/>
        <v>0</v>
      </c>
      <c r="L29" s="195">
        <f t="shared" si="9"/>
        <v>0</v>
      </c>
      <c r="M29" s="170"/>
      <c r="N29" s="171"/>
      <c r="O29" s="174"/>
      <c r="P29" s="174"/>
      <c r="Q29" s="1146"/>
    </row>
    <row r="30" spans="2:17" ht="20.149999999999999" customHeight="1" x14ac:dyDescent="0.2">
      <c r="B30" s="1967"/>
      <c r="C30" s="1965"/>
      <c r="D30" s="1160" t="s">
        <v>186</v>
      </c>
      <c r="E30" s="1662"/>
      <c r="F30" s="1650"/>
      <c r="G30" s="169">
        <f>+'３　附表１'!N34</f>
        <v>0</v>
      </c>
      <c r="H30" s="176">
        <f>+'３　附表２'!L$32</f>
        <v>0</v>
      </c>
      <c r="I30" s="169">
        <f>+'３　附表１'!N36</f>
        <v>0</v>
      </c>
      <c r="J30" s="168"/>
      <c r="K30" s="169">
        <f t="shared" si="7"/>
        <v>0</v>
      </c>
      <c r="L30" s="170">
        <f t="shared" si="9"/>
        <v>0</v>
      </c>
      <c r="M30" s="170"/>
      <c r="N30" s="171"/>
      <c r="O30" s="174"/>
      <c r="P30" s="174"/>
      <c r="Q30" s="1146"/>
    </row>
    <row r="31" spans="2:17" ht="20.149999999999999" customHeight="1" x14ac:dyDescent="0.2">
      <c r="B31" s="1967"/>
      <c r="C31" s="1965"/>
      <c r="D31" s="1160" t="s">
        <v>187</v>
      </c>
      <c r="E31" s="1662"/>
      <c r="F31" s="1650"/>
      <c r="G31" s="169">
        <f>+'３　附表１'!O34</f>
        <v>0</v>
      </c>
      <c r="H31" s="176">
        <f>+'３　附表２'!M$32</f>
        <v>0</v>
      </c>
      <c r="I31" s="169">
        <f>+'３　附表１'!O36</f>
        <v>0</v>
      </c>
      <c r="J31" s="168"/>
      <c r="K31" s="194">
        <f t="shared" si="7"/>
        <v>0</v>
      </c>
      <c r="L31" s="195">
        <f t="shared" si="9"/>
        <v>0</v>
      </c>
      <c r="M31" s="170"/>
      <c r="N31" s="171"/>
      <c r="O31" s="174"/>
      <c r="P31" s="174"/>
      <c r="Q31" s="1146"/>
    </row>
    <row r="32" spans="2:17" ht="20.149999999999999" customHeight="1" x14ac:dyDescent="0.2">
      <c r="B32" s="1967"/>
      <c r="C32" s="1965"/>
      <c r="D32" s="1160" t="s">
        <v>188</v>
      </c>
      <c r="E32" s="1662"/>
      <c r="F32" s="1650"/>
      <c r="G32" s="169">
        <f>+'３　附表１'!P34</f>
        <v>0</v>
      </c>
      <c r="H32" s="176">
        <f>+'３　附表２'!N$32</f>
        <v>0</v>
      </c>
      <c r="I32" s="169">
        <f>+'３　附表１'!P36</f>
        <v>0</v>
      </c>
      <c r="J32" s="168"/>
      <c r="K32" s="169">
        <f t="shared" si="7"/>
        <v>0</v>
      </c>
      <c r="L32" s="170">
        <f t="shared" si="9"/>
        <v>0</v>
      </c>
      <c r="M32" s="170"/>
      <c r="N32" s="171"/>
      <c r="O32" s="174"/>
      <c r="P32" s="174"/>
      <c r="Q32" s="1146"/>
    </row>
    <row r="33" spans="2:17" ht="20.149999999999999" customHeight="1" x14ac:dyDescent="0.2">
      <c r="B33" s="1967"/>
      <c r="C33" s="1965"/>
      <c r="D33" s="1160" t="s">
        <v>189</v>
      </c>
      <c r="E33" s="1662"/>
      <c r="F33" s="1650"/>
      <c r="G33" s="169">
        <f>+'３　附表１'!Q34</f>
        <v>0</v>
      </c>
      <c r="H33" s="176">
        <f>+'３　附表２'!O$32</f>
        <v>0</v>
      </c>
      <c r="I33" s="169">
        <f>+'３　附表１'!Q36</f>
        <v>0</v>
      </c>
      <c r="J33" s="168"/>
      <c r="K33" s="194">
        <f t="shared" si="7"/>
        <v>0</v>
      </c>
      <c r="L33" s="195">
        <f t="shared" si="9"/>
        <v>0</v>
      </c>
      <c r="M33" s="170"/>
      <c r="N33" s="171"/>
      <c r="O33" s="174"/>
      <c r="P33" s="174"/>
      <c r="Q33" s="1146"/>
    </row>
    <row r="34" spans="2:17" ht="20.149999999999999" customHeight="1" x14ac:dyDescent="0.2">
      <c r="B34" s="1967"/>
      <c r="C34" s="1965"/>
      <c r="D34" s="1160" t="s">
        <v>190</v>
      </c>
      <c r="E34" s="1662"/>
      <c r="F34" s="1650"/>
      <c r="G34" s="169">
        <f>+'３　附表１'!R34</f>
        <v>0</v>
      </c>
      <c r="H34" s="176">
        <f>+'３　附表２'!P$32</f>
        <v>0</v>
      </c>
      <c r="I34" s="169">
        <f>+'３　附表１'!R36</f>
        <v>0</v>
      </c>
      <c r="J34" s="168"/>
      <c r="K34" s="169">
        <f t="shared" si="7"/>
        <v>0</v>
      </c>
      <c r="L34" s="170">
        <f t="shared" si="9"/>
        <v>0</v>
      </c>
      <c r="M34" s="170"/>
      <c r="N34" s="171"/>
      <c r="O34" s="174"/>
      <c r="P34" s="174"/>
      <c r="Q34" s="1146"/>
    </row>
    <row r="35" spans="2:17" ht="20.149999999999999" customHeight="1" x14ac:dyDescent="0.2">
      <c r="B35" s="1967"/>
      <c r="C35" s="1965"/>
      <c r="D35" s="1160" t="s">
        <v>191</v>
      </c>
      <c r="E35" s="1662"/>
      <c r="F35" s="1650"/>
      <c r="G35" s="169">
        <f>+'３　附表１'!S34</f>
        <v>0</v>
      </c>
      <c r="H35" s="176">
        <f>+'３　附表２'!Q$32</f>
        <v>0</v>
      </c>
      <c r="I35" s="169">
        <f>+'３　附表１'!S36</f>
        <v>0</v>
      </c>
      <c r="J35" s="168"/>
      <c r="K35" s="194">
        <f t="shared" si="7"/>
        <v>0</v>
      </c>
      <c r="L35" s="195">
        <f t="shared" si="9"/>
        <v>0</v>
      </c>
      <c r="M35" s="170"/>
      <c r="N35" s="171"/>
      <c r="O35" s="174"/>
      <c r="P35" s="174"/>
      <c r="Q35" s="1146"/>
    </row>
    <row r="36" spans="2:17" ht="20.149999999999999" customHeight="1" x14ac:dyDescent="0.2">
      <c r="B36" s="1967"/>
      <c r="C36" s="1965"/>
      <c r="D36" s="1160" t="s">
        <v>192</v>
      </c>
      <c r="E36" s="1662"/>
      <c r="F36" s="1650"/>
      <c r="G36" s="169">
        <f>+'３　附表１'!T34</f>
        <v>0</v>
      </c>
      <c r="H36" s="176">
        <f>+'３　附表２'!R$32</f>
        <v>0</v>
      </c>
      <c r="I36" s="169">
        <f>+'３　附表１'!T36</f>
        <v>0</v>
      </c>
      <c r="J36" s="168"/>
      <c r="K36" s="169">
        <f t="shared" si="7"/>
        <v>0</v>
      </c>
      <c r="L36" s="170">
        <f t="shared" si="9"/>
        <v>0</v>
      </c>
      <c r="M36" s="170"/>
      <c r="N36" s="171"/>
      <c r="O36" s="174"/>
      <c r="P36" s="174"/>
      <c r="Q36" s="1146"/>
    </row>
    <row r="37" spans="2:17" ht="20.149999999999999" customHeight="1" x14ac:dyDescent="0.2">
      <c r="B37" s="1967"/>
      <c r="C37" s="1965"/>
      <c r="D37" s="1160" t="s">
        <v>193</v>
      </c>
      <c r="E37" s="1662"/>
      <c r="F37" s="1650"/>
      <c r="G37" s="169">
        <f>+'３　附表１'!U34</f>
        <v>0</v>
      </c>
      <c r="H37" s="176">
        <f>+'３　附表２'!S$32</f>
        <v>0</v>
      </c>
      <c r="I37" s="169">
        <f>+'３　附表１'!U36</f>
        <v>0</v>
      </c>
      <c r="J37" s="168"/>
      <c r="K37" s="194">
        <f t="shared" si="7"/>
        <v>0</v>
      </c>
      <c r="L37" s="195">
        <f t="shared" si="9"/>
        <v>0</v>
      </c>
      <c r="M37" s="170"/>
      <c r="N37" s="171"/>
      <c r="O37" s="174"/>
      <c r="P37" s="174"/>
      <c r="Q37" s="1146"/>
    </row>
    <row r="38" spans="2:17" ht="20.149999999999999" customHeight="1" x14ac:dyDescent="0.2">
      <c r="B38" s="1967"/>
      <c r="C38" s="1965"/>
      <c r="D38" s="1160" t="s">
        <v>194</v>
      </c>
      <c r="E38" s="1662"/>
      <c r="F38" s="1650"/>
      <c r="G38" s="169">
        <f>+'３　附表１'!I50</f>
        <v>0</v>
      </c>
      <c r="H38" s="176">
        <f>+'３　附表２'!T$32</f>
        <v>0</v>
      </c>
      <c r="I38" s="169">
        <f>+'３　附表１'!I52</f>
        <v>0</v>
      </c>
      <c r="J38" s="168"/>
      <c r="K38" s="169">
        <f t="shared" si="7"/>
        <v>0</v>
      </c>
      <c r="L38" s="170">
        <f t="shared" si="9"/>
        <v>0</v>
      </c>
      <c r="M38" s="170"/>
      <c r="N38" s="171"/>
      <c r="O38" s="174"/>
      <c r="P38" s="174"/>
      <c r="Q38" s="1146"/>
    </row>
    <row r="39" spans="2:17" ht="20.149999999999999" customHeight="1" x14ac:dyDescent="0.2">
      <c r="B39" s="1967"/>
      <c r="C39" s="1965"/>
      <c r="D39" s="1164" t="s">
        <v>195</v>
      </c>
      <c r="E39" s="1662"/>
      <c r="F39" s="1650"/>
      <c r="G39" s="169">
        <f>+'３　附表１'!J50</f>
        <v>0</v>
      </c>
      <c r="H39" s="176">
        <f>+'３　附表２'!G$45</f>
        <v>0</v>
      </c>
      <c r="I39" s="169">
        <f>+'３　附表１'!J52</f>
        <v>0</v>
      </c>
      <c r="J39" s="168"/>
      <c r="K39" s="194">
        <f t="shared" si="7"/>
        <v>0</v>
      </c>
      <c r="L39" s="195">
        <f t="shared" si="9"/>
        <v>0</v>
      </c>
      <c r="M39" s="170"/>
      <c r="N39" s="171"/>
      <c r="O39" s="174"/>
      <c r="P39" s="174"/>
      <c r="Q39" s="1146"/>
    </row>
    <row r="40" spans="2:17" ht="20.149999999999999" customHeight="1" thickBot="1" x14ac:dyDescent="0.25">
      <c r="B40" s="1967"/>
      <c r="C40" s="1965"/>
      <c r="D40" s="1200" t="s">
        <v>196</v>
      </c>
      <c r="E40" s="1667">
        <f>SUM(E21:E39)</f>
        <v>0</v>
      </c>
      <c r="F40" s="197">
        <f>SUM(F21:F39)</f>
        <v>0</v>
      </c>
      <c r="G40" s="196">
        <f t="shared" ref="G40:I40" si="10">SUM(G21:G39)</f>
        <v>0</v>
      </c>
      <c r="H40" s="197">
        <f t="shared" si="10"/>
        <v>0</v>
      </c>
      <c r="I40" s="196">
        <f t="shared" si="10"/>
        <v>0</v>
      </c>
      <c r="J40" s="197">
        <f>SUM(J21:J39)</f>
        <v>0</v>
      </c>
      <c r="K40" s="198">
        <f>SUM(K21:K39)</f>
        <v>0</v>
      </c>
      <c r="L40" s="199">
        <f t="shared" ref="L40:N40" si="11">SUM(L21:L39)</f>
        <v>0</v>
      </c>
      <c r="M40" s="200">
        <f>SUM(M21:M39)</f>
        <v>0</v>
      </c>
      <c r="N40" s="201">
        <f t="shared" si="11"/>
        <v>0</v>
      </c>
      <c r="O40" s="202"/>
      <c r="P40" s="1165"/>
      <c r="Q40" s="1146"/>
    </row>
    <row r="41" spans="2:17" ht="20.149999999999999" customHeight="1" thickBot="1" x14ac:dyDescent="0.25">
      <c r="B41" s="1967"/>
      <c r="C41" s="120"/>
      <c r="D41" s="1201" t="s">
        <v>496</v>
      </c>
      <c r="E41" s="1668">
        <f>+E20+E40</f>
        <v>0</v>
      </c>
      <c r="F41" s="205">
        <f>+F20+F40</f>
        <v>0</v>
      </c>
      <c r="G41" s="204">
        <f>+G20+G40</f>
        <v>0</v>
      </c>
      <c r="H41" s="205">
        <f t="shared" ref="H41:J41" si="12">+H20+H40</f>
        <v>0</v>
      </c>
      <c r="I41" s="204">
        <f t="shared" si="12"/>
        <v>0</v>
      </c>
      <c r="J41" s="205">
        <f t="shared" si="12"/>
        <v>0</v>
      </c>
      <c r="K41" s="212">
        <f>+K20+K40</f>
        <v>0</v>
      </c>
      <c r="L41" s="1166">
        <f t="shared" ref="L41:M41" si="13">+L20+L40</f>
        <v>0</v>
      </c>
      <c r="M41" s="1167">
        <f t="shared" si="13"/>
        <v>0</v>
      </c>
      <c r="N41" s="1168">
        <f>+N20+N40</f>
        <v>0</v>
      </c>
      <c r="O41" s="206" t="e">
        <f>+N41/N$62</f>
        <v>#DIV/0!</v>
      </c>
      <c r="P41" s="1169"/>
      <c r="Q41" s="1146"/>
    </row>
    <row r="42" spans="2:17" ht="20.149999999999999" customHeight="1" thickBot="1" x14ac:dyDescent="0.25">
      <c r="B42" s="1967"/>
      <c r="C42" s="1955" t="s">
        <v>493</v>
      </c>
      <c r="D42" s="1170" t="s">
        <v>66</v>
      </c>
      <c r="E42" s="1669"/>
      <c r="F42" s="1654"/>
      <c r="G42" s="207">
        <f>+'３　附表１'!K50</f>
        <v>0</v>
      </c>
      <c r="H42" s="1171"/>
      <c r="I42" s="207">
        <f>+'３　附表１'!K52</f>
        <v>0</v>
      </c>
      <c r="J42" s="1171"/>
      <c r="K42" s="169">
        <f t="shared" ref="K42:K44" si="14">IF(SUM(E42:J42)=L42,L42,"ERROR")</f>
        <v>0</v>
      </c>
      <c r="L42" s="1172">
        <f>+M42+N42</f>
        <v>0</v>
      </c>
      <c r="M42" s="1173"/>
      <c r="N42" s="1775"/>
      <c r="O42" s="208" t="e">
        <f>+N42/N$62</f>
        <v>#DIV/0!</v>
      </c>
      <c r="P42" s="1174"/>
      <c r="Q42" s="1175"/>
    </row>
    <row r="43" spans="2:17" ht="20.149999999999999" customHeight="1" thickBot="1" x14ac:dyDescent="0.25">
      <c r="B43" s="1967"/>
      <c r="C43" s="1956"/>
      <c r="D43" s="1176" t="s">
        <v>600</v>
      </c>
      <c r="E43" s="1670"/>
      <c r="F43" s="1781">
        <v>0</v>
      </c>
      <c r="G43" s="1177"/>
      <c r="H43" s="209">
        <f>+'３　附表２'!H$45</f>
        <v>0</v>
      </c>
      <c r="I43" s="1177"/>
      <c r="J43" s="1178"/>
      <c r="K43" s="169">
        <f t="shared" si="14"/>
        <v>0</v>
      </c>
      <c r="L43" s="1172">
        <f>+M43+N43</f>
        <v>0</v>
      </c>
      <c r="M43" s="1173"/>
      <c r="N43" s="1782"/>
      <c r="O43" s="208" t="e">
        <f>+N43/N$62</f>
        <v>#DIV/0!</v>
      </c>
      <c r="P43" s="1777"/>
      <c r="Q43" s="1175"/>
    </row>
    <row r="44" spans="2:17" ht="20.149999999999999" customHeight="1" thickBot="1" x14ac:dyDescent="0.25">
      <c r="B44" s="1967"/>
      <c r="C44" s="1956"/>
      <c r="D44" s="1179" t="s">
        <v>599</v>
      </c>
      <c r="E44" s="1671"/>
      <c r="F44" s="1655"/>
      <c r="G44" s="1180"/>
      <c r="H44" s="210">
        <f>+'３　附表２'!I$45</f>
        <v>0</v>
      </c>
      <c r="I44" s="1180"/>
      <c r="J44" s="1181"/>
      <c r="K44" s="169">
        <f t="shared" si="14"/>
        <v>0</v>
      </c>
      <c r="L44" s="214">
        <f>+M44+N44</f>
        <v>0</v>
      </c>
      <c r="M44" s="1182"/>
      <c r="N44" s="1183"/>
      <c r="O44" s="211" t="e">
        <f>+N44/N$62</f>
        <v>#DIV/0!</v>
      </c>
      <c r="P44" s="1174"/>
      <c r="Q44" s="1175"/>
    </row>
    <row r="45" spans="2:17" ht="20.149999999999999" customHeight="1" thickBot="1" x14ac:dyDescent="0.25">
      <c r="B45" s="1967"/>
      <c r="C45" s="1957"/>
      <c r="D45" s="1202" t="s">
        <v>497</v>
      </c>
      <c r="E45" s="1672">
        <f>SUM(E42:E44)</f>
        <v>0</v>
      </c>
      <c r="F45" s="279">
        <f>SUM(F42:F44)</f>
        <v>0</v>
      </c>
      <c r="G45" s="278">
        <f>SUM(G42:G44)</f>
        <v>0</v>
      </c>
      <c r="H45" s="279">
        <f t="shared" ref="H45" si="15">SUM(H42:H44)</f>
        <v>0</v>
      </c>
      <c r="I45" s="278">
        <f>SUM(I42:I44)</f>
        <v>0</v>
      </c>
      <c r="J45" s="279">
        <f>SUM(J42:J44)</f>
        <v>0</v>
      </c>
      <c r="K45" s="280">
        <f>SUM(K42:K44)</f>
        <v>0</v>
      </c>
      <c r="L45" s="281">
        <f t="shared" ref="L45" si="16">SUM(L42:L44)</f>
        <v>0</v>
      </c>
      <c r="M45" s="280">
        <f>SUM(M42:M44)</f>
        <v>0</v>
      </c>
      <c r="N45" s="282">
        <f>SUM(N42:N44)</f>
        <v>0</v>
      </c>
      <c r="O45" s="283" t="e">
        <f>+N45/N$62</f>
        <v>#DIV/0!</v>
      </c>
      <c r="P45" s="1184"/>
      <c r="Q45" s="1175"/>
    </row>
    <row r="46" spans="2:17" ht="20.149999999999999" customHeight="1" thickBot="1" x14ac:dyDescent="0.25">
      <c r="B46" s="1968"/>
      <c r="C46" s="1946" t="s">
        <v>498</v>
      </c>
      <c r="D46" s="1969"/>
      <c r="E46" s="1668">
        <f t="shared" ref="E46:J46" si="17">+E15+E41+E45</f>
        <v>0</v>
      </c>
      <c r="F46" s="205">
        <f t="shared" si="17"/>
        <v>0</v>
      </c>
      <c r="G46" s="203">
        <f t="shared" si="17"/>
        <v>0</v>
      </c>
      <c r="H46" s="203">
        <f t="shared" si="17"/>
        <v>0</v>
      </c>
      <c r="I46" s="203">
        <f t="shared" si="17"/>
        <v>0</v>
      </c>
      <c r="J46" s="203">
        <f t="shared" si="17"/>
        <v>0</v>
      </c>
      <c r="K46" s="212">
        <f t="shared" ref="K46:N46" si="18">+K15+K41+K45</f>
        <v>0</v>
      </c>
      <c r="L46" s="205">
        <f t="shared" si="18"/>
        <v>0</v>
      </c>
      <c r="M46" s="203">
        <f>+M15+M41+M45</f>
        <v>0</v>
      </c>
      <c r="N46" s="203">
        <f t="shared" si="18"/>
        <v>0</v>
      </c>
      <c r="O46" s="213" t="e">
        <f>(+N15+N41+N45)/N$62</f>
        <v>#DIV/0!</v>
      </c>
      <c r="P46" s="1169"/>
      <c r="Q46" s="1146"/>
    </row>
    <row r="47" spans="2:17" ht="20.149999999999999" customHeight="1" x14ac:dyDescent="0.2">
      <c r="B47" s="1958" t="s">
        <v>730</v>
      </c>
      <c r="C47" s="1959"/>
      <c r="D47" s="238" t="s">
        <v>57</v>
      </c>
      <c r="E47" s="1776"/>
      <c r="F47" s="1656"/>
      <c r="G47" s="1185"/>
      <c r="H47" s="1153"/>
      <c r="I47" s="1185"/>
      <c r="J47" s="1153"/>
      <c r="K47" s="163">
        <f>SUM(E47:J47)</f>
        <v>0</v>
      </c>
      <c r="L47" s="214">
        <f>+M47+N47</f>
        <v>0</v>
      </c>
      <c r="M47" s="215"/>
      <c r="N47" s="216">
        <f>K47</f>
        <v>0</v>
      </c>
      <c r="O47" s="217" t="e">
        <f>+N47/N$62</f>
        <v>#DIV/0!</v>
      </c>
      <c r="P47" s="218"/>
      <c r="Q47" s="1146"/>
    </row>
    <row r="48" spans="2:17" ht="20.149999999999999" customHeight="1" x14ac:dyDescent="0.2">
      <c r="B48" s="1960"/>
      <c r="C48" s="1961"/>
      <c r="D48" s="229" t="s">
        <v>58</v>
      </c>
      <c r="E48" s="1674"/>
      <c r="F48" s="1657"/>
      <c r="G48" s="1154"/>
      <c r="H48" s="1186"/>
      <c r="I48" s="1154"/>
      <c r="J48" s="1186"/>
      <c r="K48" s="219">
        <f t="shared" ref="K48:K49" si="19">SUM(E48:J48)</f>
        <v>0</v>
      </c>
      <c r="L48" s="220">
        <f>+M48+N48</f>
        <v>0</v>
      </c>
      <c r="M48" s="221"/>
      <c r="N48" s="222">
        <f>K48</f>
        <v>0</v>
      </c>
      <c r="O48" s="223" t="e">
        <f>+N48/N$62</f>
        <v>#DIV/0!</v>
      </c>
      <c r="P48" s="224"/>
      <c r="Q48" s="1146"/>
    </row>
    <row r="49" spans="2:17" ht="20.149999999999999" customHeight="1" x14ac:dyDescent="0.2">
      <c r="B49" s="1960"/>
      <c r="C49" s="1961"/>
      <c r="D49" s="240" t="s">
        <v>59</v>
      </c>
      <c r="E49" s="1662"/>
      <c r="F49" s="1650"/>
      <c r="G49" s="169">
        <f>+'３　附表１'!L50</f>
        <v>0</v>
      </c>
      <c r="H49" s="176">
        <f>+'３　附表２'!J$45</f>
        <v>0</v>
      </c>
      <c r="I49" s="169">
        <f>+'３　附表１'!L52</f>
        <v>0</v>
      </c>
      <c r="J49" s="168"/>
      <c r="K49" s="169">
        <f t="shared" si="19"/>
        <v>0</v>
      </c>
      <c r="L49" s="225">
        <f>+M49+N49</f>
        <v>0</v>
      </c>
      <c r="M49" s="226"/>
      <c r="N49" s="227">
        <f>K49</f>
        <v>0</v>
      </c>
      <c r="O49" s="223" t="e">
        <f>+N49/N$62</f>
        <v>#DIV/0!</v>
      </c>
      <c r="P49" s="228"/>
      <c r="Q49" s="1146"/>
    </row>
    <row r="50" spans="2:17" ht="20.149999999999999" customHeight="1" thickBot="1" x14ac:dyDescent="0.25">
      <c r="B50" s="1960"/>
      <c r="C50" s="1961"/>
      <c r="D50" s="229" t="s">
        <v>60</v>
      </c>
      <c r="E50" s="1675">
        <f>SUM(E47:E49)</f>
        <v>0</v>
      </c>
      <c r="F50" s="231">
        <f>SUM(F47:F49)</f>
        <v>0</v>
      </c>
      <c r="G50" s="230">
        <f t="shared" ref="G50:J50" si="20">SUM(G47:G49)</f>
        <v>0</v>
      </c>
      <c r="H50" s="231">
        <f>SUM(H47:H49)</f>
        <v>0</v>
      </c>
      <c r="I50" s="230">
        <f t="shared" si="20"/>
        <v>0</v>
      </c>
      <c r="J50" s="231">
        <f t="shared" si="20"/>
        <v>0</v>
      </c>
      <c r="K50" s="232">
        <f>SUM(K47:K49)</f>
        <v>0</v>
      </c>
      <c r="L50" s="233">
        <f>SUM(L47:L49)</f>
        <v>0</v>
      </c>
      <c r="M50" s="1187"/>
      <c r="N50" s="234">
        <f>SUM(N47:N49)</f>
        <v>0</v>
      </c>
      <c r="O50" s="235" t="e">
        <f>+N50/N$62</f>
        <v>#DIV/0!</v>
      </c>
      <c r="P50" s="1188"/>
      <c r="Q50" s="1146"/>
    </row>
    <row r="51" spans="2:17" ht="20.149999999999999" customHeight="1" x14ac:dyDescent="0.2">
      <c r="B51" s="1970" t="s">
        <v>712</v>
      </c>
      <c r="C51" s="1971"/>
      <c r="D51" s="236" t="s">
        <v>714</v>
      </c>
      <c r="E51" s="1673"/>
      <c r="F51" s="1656"/>
      <c r="G51" s="186">
        <f>+'３　附表１'!M50</f>
        <v>0</v>
      </c>
      <c r="H51" s="237">
        <f>+'３　附表２'!K$45</f>
        <v>0</v>
      </c>
      <c r="I51" s="186">
        <f>+'３　附表１'!M52</f>
        <v>0</v>
      </c>
      <c r="J51" s="237" t="str">
        <f>+'３　附表３'!E13</f>
        <v/>
      </c>
      <c r="K51" s="163">
        <f t="shared" ref="K51:K60" si="21">SUM(E51:J51)</f>
        <v>0</v>
      </c>
      <c r="L51" s="214">
        <f t="shared" ref="L51:L58" si="22">+M51+N51</f>
        <v>0</v>
      </c>
      <c r="M51" s="215"/>
      <c r="N51" s="216">
        <f t="shared" ref="N51:N54" si="23">K51</f>
        <v>0</v>
      </c>
      <c r="O51" s="217" t="e">
        <f>+N51/N$62</f>
        <v>#DIV/0!</v>
      </c>
      <c r="P51" s="166"/>
      <c r="Q51" s="1146"/>
    </row>
    <row r="52" spans="2:17" ht="20.149999999999999" customHeight="1" x14ac:dyDescent="0.2">
      <c r="B52" s="1972"/>
      <c r="C52" s="1973"/>
      <c r="D52" s="238" t="s">
        <v>61</v>
      </c>
      <c r="E52" s="1662"/>
      <c r="F52" s="1650"/>
      <c r="G52" s="169">
        <f>+'３　附表１'!N50</f>
        <v>0</v>
      </c>
      <c r="H52" s="239">
        <f>+'３　附表２'!L$45</f>
        <v>0</v>
      </c>
      <c r="I52" s="169">
        <f>+'３　附表１'!N52</f>
        <v>0</v>
      </c>
      <c r="J52" s="239" t="str">
        <f>+'３　附表３'!F13</f>
        <v/>
      </c>
      <c r="K52" s="169">
        <f t="shared" si="21"/>
        <v>0</v>
      </c>
      <c r="L52" s="225">
        <f t="shared" si="22"/>
        <v>0</v>
      </c>
      <c r="M52" s="226"/>
      <c r="N52" s="227">
        <f t="shared" si="23"/>
        <v>0</v>
      </c>
      <c r="O52" s="317"/>
      <c r="P52" s="174"/>
      <c r="Q52" s="1146"/>
    </row>
    <row r="53" spans="2:17" ht="20.149999999999999" customHeight="1" x14ac:dyDescent="0.2">
      <c r="B53" s="1972"/>
      <c r="C53" s="1973"/>
      <c r="D53" s="240" t="s">
        <v>62</v>
      </c>
      <c r="E53" s="1662"/>
      <c r="F53" s="1650"/>
      <c r="G53" s="169">
        <f>+'３　附表１'!O50</f>
        <v>0</v>
      </c>
      <c r="H53" s="239">
        <f>+'３　附表２'!M$45</f>
        <v>0</v>
      </c>
      <c r="I53" s="169">
        <f>+'３　附表１'!O52</f>
        <v>0</v>
      </c>
      <c r="J53" s="239" t="str">
        <f>+'３　附表３'!G13</f>
        <v/>
      </c>
      <c r="K53" s="169">
        <f>SUM(E53:J53)</f>
        <v>0</v>
      </c>
      <c r="L53" s="225">
        <f t="shared" si="22"/>
        <v>0</v>
      </c>
      <c r="M53" s="226"/>
      <c r="N53" s="227">
        <f t="shared" si="23"/>
        <v>0</v>
      </c>
      <c r="O53" s="223" t="e">
        <f>+N53/N$62</f>
        <v>#DIV/0!</v>
      </c>
      <c r="P53" s="174"/>
      <c r="Q53" s="1146"/>
    </row>
    <row r="54" spans="2:17" ht="20.149999999999999" customHeight="1" x14ac:dyDescent="0.2">
      <c r="B54" s="1972"/>
      <c r="C54" s="1973"/>
      <c r="D54" s="240" t="s">
        <v>63</v>
      </c>
      <c r="E54" s="1662"/>
      <c r="F54" s="1650"/>
      <c r="G54" s="169">
        <f>+'３　附表１'!P50</f>
        <v>0</v>
      </c>
      <c r="H54" s="239">
        <f>+'３　附表２'!N$45</f>
        <v>0</v>
      </c>
      <c r="I54" s="169">
        <f>+'３　附表１'!P52</f>
        <v>0</v>
      </c>
      <c r="J54" s="239" t="str">
        <f>+'３　附表３'!H13</f>
        <v/>
      </c>
      <c r="K54" s="169">
        <f t="shared" si="21"/>
        <v>0</v>
      </c>
      <c r="L54" s="225">
        <f t="shared" si="22"/>
        <v>0</v>
      </c>
      <c r="M54" s="226"/>
      <c r="N54" s="227">
        <f t="shared" si="23"/>
        <v>0</v>
      </c>
      <c r="O54" s="317"/>
      <c r="P54" s="174"/>
      <c r="Q54" s="1146"/>
    </row>
    <row r="55" spans="2:17" ht="20.149999999999999" customHeight="1" x14ac:dyDescent="0.2">
      <c r="B55" s="1972"/>
      <c r="C55" s="1973"/>
      <c r="D55" s="348" t="s">
        <v>585</v>
      </c>
      <c r="E55" s="1661"/>
      <c r="F55" s="1649"/>
      <c r="G55" s="1155"/>
      <c r="H55" s="241">
        <f>+'３　附表２'!O$45</f>
        <v>0</v>
      </c>
      <c r="I55" s="1155"/>
      <c r="J55" s="239" t="str">
        <f>+'３　附表３'!I13</f>
        <v/>
      </c>
      <c r="K55" s="169">
        <f t="shared" si="21"/>
        <v>0</v>
      </c>
      <c r="L55" s="225">
        <f>+M55+N55</f>
        <v>0</v>
      </c>
      <c r="M55" s="226"/>
      <c r="N55" s="227">
        <f>K55</f>
        <v>0</v>
      </c>
      <c r="O55" s="1189" t="e">
        <f>N55/N$62</f>
        <v>#DIV/0!</v>
      </c>
      <c r="P55" s="174"/>
      <c r="Q55" s="1146"/>
    </row>
    <row r="56" spans="2:17" ht="20.149999999999999" customHeight="1" x14ac:dyDescent="0.2">
      <c r="B56" s="1972"/>
      <c r="C56" s="1973"/>
      <c r="D56" s="348" t="s">
        <v>586</v>
      </c>
      <c r="E56" s="1662"/>
      <c r="F56" s="1650"/>
      <c r="G56" s="169">
        <f>+'３　附表１'!Q50</f>
        <v>0</v>
      </c>
      <c r="H56" s="241">
        <f>+'３　附表２'!P$45</f>
        <v>0</v>
      </c>
      <c r="I56" s="169">
        <f>+'３　附表１'!Q52</f>
        <v>0</v>
      </c>
      <c r="J56" s="239" t="str">
        <f>+'３　附表３'!J13</f>
        <v/>
      </c>
      <c r="K56" s="169">
        <f>SUM(E56:J56)</f>
        <v>0</v>
      </c>
      <c r="L56" s="225"/>
      <c r="M56" s="226"/>
      <c r="N56" s="227">
        <f t="shared" ref="N56:N58" si="24">K56</f>
        <v>0</v>
      </c>
      <c r="O56" s="1189" t="e">
        <f>N56/N$62</f>
        <v>#DIV/0!</v>
      </c>
      <c r="P56" s="174"/>
      <c r="Q56" s="1146"/>
    </row>
    <row r="57" spans="2:17" ht="20.149999999999999" customHeight="1" x14ac:dyDescent="0.2">
      <c r="B57" s="1972"/>
      <c r="C57" s="1973"/>
      <c r="D57" s="348" t="s">
        <v>587</v>
      </c>
      <c r="E57" s="1662"/>
      <c r="F57" s="1650"/>
      <c r="G57" s="169">
        <f>+'３　附表１'!R50</f>
        <v>0</v>
      </c>
      <c r="H57" s="241">
        <f>+'３　附表２'!Q$45</f>
        <v>0</v>
      </c>
      <c r="I57" s="169">
        <f>+'３　附表１'!R52</f>
        <v>0</v>
      </c>
      <c r="J57" s="239" t="str">
        <f>+'３　附表３'!K13</f>
        <v/>
      </c>
      <c r="K57" s="169">
        <f t="shared" si="21"/>
        <v>0</v>
      </c>
      <c r="L57" s="225"/>
      <c r="M57" s="226"/>
      <c r="N57" s="227">
        <f>K57</f>
        <v>0</v>
      </c>
      <c r="O57" s="1189" t="e">
        <f>N57/N$62</f>
        <v>#DIV/0!</v>
      </c>
      <c r="P57" s="174"/>
      <c r="Q57" s="1146"/>
    </row>
    <row r="58" spans="2:17" ht="20.149999999999999" customHeight="1" x14ac:dyDescent="0.2">
      <c r="B58" s="1972"/>
      <c r="C58" s="1973"/>
      <c r="D58" s="348" t="s">
        <v>64</v>
      </c>
      <c r="E58" s="1662"/>
      <c r="F58" s="1650"/>
      <c r="G58" s="169">
        <f>+'３　附表１'!S50</f>
        <v>0</v>
      </c>
      <c r="H58" s="239">
        <f>+'３　附表２'!R$45</f>
        <v>0</v>
      </c>
      <c r="I58" s="169">
        <f>+'３　附表１'!S52</f>
        <v>0</v>
      </c>
      <c r="J58" s="239" t="str">
        <f>+'３　附表３'!L13</f>
        <v/>
      </c>
      <c r="K58" s="169">
        <f>SUM(E58:J58)</f>
        <v>0</v>
      </c>
      <c r="L58" s="225">
        <f t="shared" si="22"/>
        <v>0</v>
      </c>
      <c r="M58" s="226"/>
      <c r="N58" s="227">
        <f t="shared" si="24"/>
        <v>0</v>
      </c>
      <c r="O58" s="317"/>
      <c r="P58" s="174"/>
      <c r="Q58" s="1146"/>
    </row>
    <row r="59" spans="2:17" ht="20.149999999999999" customHeight="1" thickBot="1" x14ac:dyDescent="0.25">
      <c r="B59" s="1974"/>
      <c r="C59" s="1975"/>
      <c r="D59" s="229" t="s">
        <v>65</v>
      </c>
      <c r="E59" s="1675">
        <f>SUM(E51:E58)</f>
        <v>0</v>
      </c>
      <c r="F59" s="231">
        <f>SUM(F51:F58)</f>
        <v>0</v>
      </c>
      <c r="G59" s="230">
        <f t="shared" ref="G59:L59" si="25">SUM(G51:G58)</f>
        <v>0</v>
      </c>
      <c r="H59" s="231">
        <f t="shared" si="25"/>
        <v>0</v>
      </c>
      <c r="I59" s="242">
        <f t="shared" si="25"/>
        <v>0</v>
      </c>
      <c r="J59" s="243">
        <f t="shared" si="25"/>
        <v>0</v>
      </c>
      <c r="K59" s="232">
        <f t="shared" si="25"/>
        <v>0</v>
      </c>
      <c r="L59" s="244">
        <f t="shared" si="25"/>
        <v>0</v>
      </c>
      <c r="M59" s="1190"/>
      <c r="N59" s="1191">
        <f>SUM(N51:N58)</f>
        <v>0</v>
      </c>
      <c r="O59" s="235" t="e">
        <f>+N59/N$62</f>
        <v>#DIV/0!</v>
      </c>
      <c r="P59" s="1192"/>
      <c r="Q59" s="1146"/>
    </row>
    <row r="60" spans="2:17" ht="20.149999999999999" customHeight="1" thickBot="1" x14ac:dyDescent="0.25">
      <c r="B60" s="1945" t="s">
        <v>120</v>
      </c>
      <c r="C60" s="1946"/>
      <c r="D60" s="1947"/>
      <c r="E60" s="1673"/>
      <c r="F60" s="1656"/>
      <c r="G60" s="216">
        <f>SUM('３　附表１'!T50:U50)</f>
        <v>0</v>
      </c>
      <c r="H60" s="248">
        <f>SUM('３　附表２'!S45:T45)</f>
        <v>0</v>
      </c>
      <c r="I60" s="216">
        <f>SUM('３　附表１'!T52:U52)</f>
        <v>0</v>
      </c>
      <c r="J60" s="162"/>
      <c r="K60" s="163">
        <f t="shared" si="21"/>
        <v>0</v>
      </c>
      <c r="L60" s="214">
        <f>+M60+N60</f>
        <v>0</v>
      </c>
      <c r="M60" s="1193"/>
      <c r="N60" s="216">
        <f>K60</f>
        <v>0</v>
      </c>
      <c r="O60" s="208" t="e">
        <f>1-(O15+O41+O45+O50+O51+O53+O55+O56+O57)</f>
        <v>#DIV/0!</v>
      </c>
      <c r="P60" s="166"/>
      <c r="Q60" s="1146"/>
    </row>
    <row r="61" spans="2:17" ht="20.149999999999999" customHeight="1" thickBot="1" x14ac:dyDescent="0.25">
      <c r="B61" s="1945" t="s">
        <v>67</v>
      </c>
      <c r="C61" s="1946"/>
      <c r="D61" s="1947"/>
      <c r="E61" s="1673"/>
      <c r="F61" s="1656"/>
      <c r="G61" s="1177"/>
      <c r="H61" s="1171"/>
      <c r="I61" s="1177"/>
      <c r="J61" s="1171"/>
      <c r="K61" s="1194">
        <f>SUM(E61:J61)</f>
        <v>0</v>
      </c>
      <c r="L61" s="214">
        <f>+M61+N61</f>
        <v>0</v>
      </c>
      <c r="M61" s="1193"/>
      <c r="N61" s="216">
        <f>K61</f>
        <v>0</v>
      </c>
      <c r="O61" s="1195"/>
      <c r="P61" s="166"/>
      <c r="Q61" s="1146"/>
    </row>
    <row r="62" spans="2:17" ht="20.149999999999999" customHeight="1" thickBot="1" x14ac:dyDescent="0.25">
      <c r="B62" s="1945" t="s">
        <v>68</v>
      </c>
      <c r="C62" s="1946"/>
      <c r="D62" s="1947"/>
      <c r="E62" s="1676">
        <f>+E15+E41+E45+E50+E59+E60+E61</f>
        <v>0</v>
      </c>
      <c r="F62" s="1658">
        <f>+F15+F41+F45+F50+F59+F60+F61</f>
        <v>0</v>
      </c>
      <c r="G62" s="245">
        <f>ROUNDDOWN(+'３　附表１'!B22/2,0)</f>
        <v>0</v>
      </c>
      <c r="H62" s="246">
        <f>+'３　附表１'!B22-'２　配乳実績総括表'!G62</f>
        <v>0</v>
      </c>
      <c r="I62" s="247">
        <f>'３　附表１'!V52</f>
        <v>0</v>
      </c>
      <c r="J62" s="248">
        <f>IF(J15+J41+J45+J50+J59+J60='３　附表３'!B18-'２　配乳実績総括表'!I62,'３　附表３'!B18-'２　配乳実績総括表'!I62,"ＥＲＲＯＲ")</f>
        <v>0</v>
      </c>
      <c r="K62" s="249">
        <f>+K15+K41+K45+K50+K59+K60+K61</f>
        <v>0</v>
      </c>
      <c r="L62" s="250" t="e">
        <f>+L15+L41+L50+L59+#REF!+#REF!+#REF!+L60+L61</f>
        <v>#REF!</v>
      </c>
      <c r="M62" s="251">
        <f>+M15+M41+M45+M50+M59+M60+M61</f>
        <v>0</v>
      </c>
      <c r="N62" s="252">
        <f>+N15+N41+N45+N50+N59+N60+N61</f>
        <v>0</v>
      </c>
      <c r="O62" s="1196"/>
      <c r="P62" s="1174"/>
    </row>
    <row r="63" spans="2:17" ht="23.5" x14ac:dyDescent="0.2">
      <c r="B63" s="1197"/>
      <c r="C63" s="1197"/>
      <c r="D63" s="1199" t="s">
        <v>69</v>
      </c>
      <c r="E63" s="1197"/>
      <c r="F63" s="1197"/>
      <c r="G63" s="1197"/>
      <c r="H63" s="1197"/>
      <c r="I63" s="1197"/>
      <c r="J63" s="1197"/>
      <c r="K63" s="1197"/>
      <c r="L63" s="1197"/>
      <c r="M63" s="1197"/>
      <c r="N63" s="1197"/>
      <c r="O63" s="1197"/>
      <c r="P63" s="1197"/>
      <c r="Q63" s="1198"/>
    </row>
  </sheetData>
  <mergeCells count="19">
    <mergeCell ref="B62:D62"/>
    <mergeCell ref="B60:D60"/>
    <mergeCell ref="B5:D7"/>
    <mergeCell ref="B61:D61"/>
    <mergeCell ref="C8:C15"/>
    <mergeCell ref="B47:C50"/>
    <mergeCell ref="C16:C20"/>
    <mergeCell ref="C21:C40"/>
    <mergeCell ref="C42:C45"/>
    <mergeCell ref="B8:B46"/>
    <mergeCell ref="C46:D46"/>
    <mergeCell ref="B51:C59"/>
    <mergeCell ref="K5:N6"/>
    <mergeCell ref="E3:I3"/>
    <mergeCell ref="G5:H5"/>
    <mergeCell ref="G6:H6"/>
    <mergeCell ref="I5:J5"/>
    <mergeCell ref="I6:J6"/>
    <mergeCell ref="E5:E6"/>
  </mergeCells>
  <phoneticPr fontId="3"/>
  <printOptions horizontalCentered="1"/>
  <pageMargins left="0.51181102362204722" right="0.31496062992125984" top="0.15748031496062992" bottom="0.15748031496062992" header="0.31496062992125984" footer="0.31496062992125984"/>
  <pageSetup paperSize="9" scale="42" orientation="landscape" r:id="rId1"/>
  <headerFooter alignWithMargins="0"/>
  <ignoredErrors>
    <ignoredError sqref="L15 K20:L20 K50 N59 M50:N50 K59:L59"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B1:W75"/>
  <sheetViews>
    <sheetView showZeros="0" tabSelected="1" zoomScale="80" zoomScaleNormal="80" workbookViewId="0">
      <selection activeCell="I17" sqref="I17"/>
    </sheetView>
  </sheetViews>
  <sheetFormatPr defaultColWidth="16.08984375" defaultRowHeight="13" x14ac:dyDescent="0.2"/>
  <cols>
    <col min="1" max="1" width="1.90625" style="632" customWidth="1"/>
    <col min="2" max="3" width="13.90625" style="632" customWidth="1"/>
    <col min="4" max="4" width="6.6328125" style="632" customWidth="1"/>
    <col min="5" max="21" width="13.90625" style="632" customWidth="1"/>
    <col min="22" max="22" width="11.08984375" style="632" customWidth="1"/>
    <col min="23" max="23" width="4.453125" style="632" bestFit="1" customWidth="1"/>
    <col min="24" max="46" width="10" style="632" customWidth="1"/>
    <col min="47" max="16384" width="16.08984375" style="632"/>
  </cols>
  <sheetData>
    <row r="1" spans="2:22" ht="19" x14ac:dyDescent="0.2">
      <c r="B1" s="1644" t="s">
        <v>114</v>
      </c>
      <c r="C1" s="1205" t="s">
        <v>198</v>
      </c>
      <c r="R1" s="1206"/>
      <c r="S1" s="723" t="s">
        <v>27</v>
      </c>
      <c r="T1" s="1596">
        <f>様式第１号表紙!$M$28</f>
        <v>0</v>
      </c>
      <c r="U1" s="1597"/>
    </row>
    <row r="2" spans="2:22" ht="18" customHeight="1" thickBot="1" x14ac:dyDescent="0.25">
      <c r="R2" s="1207"/>
      <c r="S2" s="1615" t="str">
        <f>様式第１号表紙!$C$12</f>
        <v>5</v>
      </c>
      <c r="T2" s="1610">
        <f>様式第１号表紙!$F$12</f>
        <v>2023</v>
      </c>
      <c r="U2" s="1611">
        <f>様式第１号表紙!$H$12</f>
        <v>0</v>
      </c>
    </row>
    <row r="3" spans="2:22" ht="20.25" customHeight="1" x14ac:dyDescent="0.2"/>
    <row r="4" spans="2:22" ht="20.25" customHeight="1" x14ac:dyDescent="0.2">
      <c r="B4" s="1208" t="s">
        <v>70</v>
      </c>
    </row>
    <row r="5" spans="2:22" ht="20.25" customHeight="1" thickBot="1" x14ac:dyDescent="0.25">
      <c r="B5" s="1208"/>
    </row>
    <row r="6" spans="2:22" ht="14.25" customHeight="1" thickBot="1" x14ac:dyDescent="0.25">
      <c r="B6" s="2735" t="s">
        <v>747</v>
      </c>
      <c r="C6" s="2736"/>
      <c r="D6" s="2736"/>
      <c r="E6" s="2737"/>
      <c r="F6" s="2014" t="s">
        <v>748</v>
      </c>
      <c r="G6" s="2738" t="s">
        <v>77</v>
      </c>
      <c r="H6" s="2045"/>
      <c r="I6" s="2031" t="s">
        <v>378</v>
      </c>
      <c r="J6" s="2032"/>
      <c r="K6" s="2032"/>
      <c r="L6" s="2032"/>
      <c r="M6" s="2032"/>
      <c r="N6" s="2032"/>
      <c r="O6" s="2032"/>
      <c r="P6" s="2032"/>
      <c r="Q6" s="2032"/>
      <c r="R6" s="2032"/>
      <c r="S6" s="2032"/>
      <c r="T6" s="2032"/>
      <c r="U6" s="2032"/>
      <c r="V6" s="1209"/>
    </row>
    <row r="7" spans="2:22" ht="14.25" customHeight="1" x14ac:dyDescent="0.2">
      <c r="B7" s="2008" t="s">
        <v>75</v>
      </c>
      <c r="C7" s="2011" t="s">
        <v>76</v>
      </c>
      <c r="D7" s="1682"/>
      <c r="E7" s="1683"/>
      <c r="F7" s="2015"/>
      <c r="G7" s="2739"/>
      <c r="H7" s="2047"/>
      <c r="I7" s="2033" t="s">
        <v>379</v>
      </c>
      <c r="J7" s="2034"/>
      <c r="K7" s="2034"/>
      <c r="L7" s="2034"/>
      <c r="M7" s="2034"/>
      <c r="N7" s="2033" t="s">
        <v>163</v>
      </c>
      <c r="O7" s="2034"/>
      <c r="P7" s="2034"/>
      <c r="Q7" s="2035"/>
      <c r="R7" s="2034" t="s">
        <v>374</v>
      </c>
      <c r="S7" s="2034"/>
      <c r="T7" s="2034"/>
      <c r="U7" s="2034"/>
      <c r="V7" s="1210"/>
    </row>
    <row r="8" spans="2:22" ht="17.25" customHeight="1" x14ac:dyDescent="0.2">
      <c r="B8" s="2009"/>
      <c r="C8" s="2012"/>
      <c r="D8" s="2740" t="s">
        <v>749</v>
      </c>
      <c r="E8" s="2741" t="s">
        <v>750</v>
      </c>
      <c r="F8" s="2015"/>
      <c r="G8" s="2739"/>
      <c r="H8" s="2047"/>
      <c r="I8" s="1981" t="s">
        <v>81</v>
      </c>
      <c r="J8" s="2027" t="s">
        <v>82</v>
      </c>
      <c r="K8" s="2019" t="s">
        <v>83</v>
      </c>
      <c r="L8" s="2019" t="s">
        <v>84</v>
      </c>
      <c r="M8" s="2017" t="s">
        <v>85</v>
      </c>
      <c r="N8" s="1981" t="s">
        <v>152</v>
      </c>
      <c r="O8" s="2019" t="s">
        <v>153</v>
      </c>
      <c r="P8" s="2038" t="s">
        <v>154</v>
      </c>
      <c r="Q8" s="2042" t="s">
        <v>387</v>
      </c>
      <c r="R8" s="2040" t="s">
        <v>156</v>
      </c>
      <c r="S8" s="2019" t="s">
        <v>157</v>
      </c>
      <c r="T8" s="2021" t="s">
        <v>543</v>
      </c>
      <c r="U8" s="2036" t="s">
        <v>158</v>
      </c>
    </row>
    <row r="9" spans="2:22" ht="17.25" customHeight="1" thickBot="1" x14ac:dyDescent="0.25">
      <c r="B9" s="2010"/>
      <c r="C9" s="2013"/>
      <c r="D9" s="1686"/>
      <c r="E9" s="2742"/>
      <c r="F9" s="2016"/>
      <c r="G9" s="2743"/>
      <c r="H9" s="2744"/>
      <c r="I9" s="2025"/>
      <c r="J9" s="2028"/>
      <c r="K9" s="2026"/>
      <c r="L9" s="2026"/>
      <c r="M9" s="2018"/>
      <c r="N9" s="1983"/>
      <c r="O9" s="2020"/>
      <c r="P9" s="2039"/>
      <c r="Q9" s="2043"/>
      <c r="R9" s="2041"/>
      <c r="S9" s="2020"/>
      <c r="T9" s="2022"/>
      <c r="U9" s="2037"/>
    </row>
    <row r="10" spans="2:22" ht="17.25" customHeight="1" x14ac:dyDescent="0.2">
      <c r="B10" s="1687" t="s">
        <v>91</v>
      </c>
      <c r="C10" s="1681" t="s">
        <v>92</v>
      </c>
      <c r="D10" s="1684"/>
      <c r="E10" s="2745" t="s">
        <v>751</v>
      </c>
      <c r="F10" s="2746" t="s">
        <v>752</v>
      </c>
      <c r="G10" s="1685"/>
      <c r="H10" s="1688"/>
      <c r="I10" s="254" t="s">
        <v>93</v>
      </c>
      <c r="J10" s="255" t="s">
        <v>94</v>
      </c>
      <c r="K10" s="255" t="s">
        <v>95</v>
      </c>
      <c r="L10" s="255" t="s">
        <v>96</v>
      </c>
      <c r="M10" s="256" t="s">
        <v>97</v>
      </c>
      <c r="N10" s="257" t="s">
        <v>98</v>
      </c>
      <c r="O10" s="258" t="s">
        <v>405</v>
      </c>
      <c r="P10" s="258" t="s">
        <v>406</v>
      </c>
      <c r="Q10" s="259" t="s">
        <v>407</v>
      </c>
      <c r="R10" s="260" t="s">
        <v>408</v>
      </c>
      <c r="S10" s="258" t="s">
        <v>409</v>
      </c>
      <c r="T10" s="258" t="s">
        <v>410</v>
      </c>
      <c r="U10" s="259" t="s">
        <v>411</v>
      </c>
    </row>
    <row r="11" spans="2:22" ht="17.25" customHeight="1" thickBot="1" x14ac:dyDescent="0.25">
      <c r="B11" s="1987"/>
      <c r="C11" s="1989"/>
      <c r="D11" s="1991">
        <f>$B$11+C11</f>
        <v>0</v>
      </c>
      <c r="E11" s="1993"/>
      <c r="F11" s="2023"/>
      <c r="G11" s="2747" t="s">
        <v>753</v>
      </c>
      <c r="H11" s="1689">
        <f>$H$13-$E$11</f>
        <v>0</v>
      </c>
      <c r="I11" s="1823"/>
      <c r="J11" s="1211"/>
      <c r="K11" s="1212"/>
      <c r="L11" s="1211"/>
      <c r="M11" s="1213"/>
      <c r="N11" s="1696"/>
      <c r="O11" s="1211"/>
      <c r="P11" s="1211"/>
      <c r="Q11" s="1214"/>
      <c r="R11" s="1215"/>
      <c r="S11" s="1211"/>
      <c r="T11" s="1211"/>
      <c r="U11" s="1214"/>
    </row>
    <row r="12" spans="2:22" ht="24.5" thickBot="1" x14ac:dyDescent="0.25">
      <c r="B12" s="1987"/>
      <c r="C12" s="1989"/>
      <c r="D12" s="1991"/>
      <c r="E12" s="1993"/>
      <c r="F12" s="2023"/>
      <c r="G12" s="2748" t="s">
        <v>754</v>
      </c>
      <c r="H12" s="1690">
        <f>$E$11</f>
        <v>0</v>
      </c>
      <c r="I12" s="1823"/>
      <c r="J12" s="1211"/>
      <c r="K12" s="1212"/>
      <c r="L12" s="1211"/>
      <c r="M12" s="1213"/>
      <c r="N12" s="1697"/>
      <c r="O12" s="1211"/>
      <c r="P12" s="1211"/>
      <c r="Q12" s="1214"/>
      <c r="R12" s="1215"/>
      <c r="S12" s="1211"/>
      <c r="T12" s="1211"/>
      <c r="U12" s="1214"/>
    </row>
    <row r="13" spans="2:22" ht="17.25" customHeight="1" thickBot="1" x14ac:dyDescent="0.25">
      <c r="B13" s="1988"/>
      <c r="C13" s="1990"/>
      <c r="D13" s="1992"/>
      <c r="E13" s="1994"/>
      <c r="F13" s="2024"/>
      <c r="G13" s="2749" t="s">
        <v>755</v>
      </c>
      <c r="H13" s="1689">
        <f>$B$11+$C$11+$F$11</f>
        <v>0</v>
      </c>
      <c r="I13" s="1698">
        <f>SUM(I11:I12)</f>
        <v>0</v>
      </c>
      <c r="J13" s="1244">
        <f t="shared" ref="J13:U13" si="0">SUM(J11:J12)</f>
        <v>0</v>
      </c>
      <c r="K13" s="1243">
        <f t="shared" si="0"/>
        <v>0</v>
      </c>
      <c r="L13" s="1244">
        <f t="shared" si="0"/>
        <v>0</v>
      </c>
      <c r="M13" s="1699">
        <f t="shared" si="0"/>
        <v>0</v>
      </c>
      <c r="N13" s="1700">
        <f t="shared" si="0"/>
        <v>0</v>
      </c>
      <c r="O13" s="1244">
        <f t="shared" si="0"/>
        <v>0</v>
      </c>
      <c r="P13" s="1244">
        <f t="shared" si="0"/>
        <v>0</v>
      </c>
      <c r="Q13" s="1245">
        <f t="shared" si="0"/>
        <v>0</v>
      </c>
      <c r="R13" s="1701">
        <f t="shared" si="0"/>
        <v>0</v>
      </c>
      <c r="S13" s="1244">
        <f t="shared" si="0"/>
        <v>0</v>
      </c>
      <c r="T13" s="1244">
        <f t="shared" si="0"/>
        <v>0</v>
      </c>
      <c r="U13" s="1245">
        <f t="shared" si="0"/>
        <v>0</v>
      </c>
    </row>
    <row r="14" spans="2:22" ht="17.25" customHeight="1" thickBot="1" x14ac:dyDescent="0.25">
      <c r="B14" s="1997" t="s">
        <v>301</v>
      </c>
      <c r="C14" s="1998"/>
      <c r="D14" s="1998"/>
      <c r="E14" s="1998"/>
      <c r="F14" s="1998"/>
      <c r="G14" s="1998"/>
      <c r="H14" s="1825"/>
      <c r="I14" s="1216" t="str">
        <f>IF(ISERR(I$13/$H$13),"",(I$13/$H$13))</f>
        <v/>
      </c>
      <c r="J14" s="1217" t="str">
        <f>IF(ISERR(J$13/$H$13),"",(J$13/$H$13))</f>
        <v/>
      </c>
      <c r="K14" s="1217" t="str">
        <f>IF(ISERR(K$13/$H$13),"",(K$13/$H$13))</f>
        <v/>
      </c>
      <c r="L14" s="1217" t="str">
        <f>IF(ISERR(L$13/$H$13),"",(L$13/$H$13))</f>
        <v/>
      </c>
      <c r="M14" s="1218" t="str">
        <f t="shared" ref="M14:U14" si="1">IF(ISERR(M$13/$H$13),"",(M$13/$H$13))</f>
        <v/>
      </c>
      <c r="N14" s="1216" t="str">
        <f t="shared" si="1"/>
        <v/>
      </c>
      <c r="O14" s="1217" t="str">
        <f t="shared" si="1"/>
        <v/>
      </c>
      <c r="P14" s="1217" t="str">
        <f t="shared" si="1"/>
        <v/>
      </c>
      <c r="Q14" s="1218" t="str">
        <f t="shared" si="1"/>
        <v/>
      </c>
      <c r="R14" s="1216" t="str">
        <f t="shared" si="1"/>
        <v/>
      </c>
      <c r="S14" s="1217" t="str">
        <f t="shared" si="1"/>
        <v/>
      </c>
      <c r="T14" s="1217" t="str">
        <f t="shared" si="1"/>
        <v/>
      </c>
      <c r="U14" s="1218" t="str">
        <f t="shared" si="1"/>
        <v/>
      </c>
    </row>
    <row r="15" spans="2:22" ht="17.25" customHeight="1" thickBot="1" x14ac:dyDescent="0.25">
      <c r="B15" s="2044" t="s">
        <v>304</v>
      </c>
      <c r="C15" s="2045"/>
      <c r="D15" s="2001" t="s">
        <v>101</v>
      </c>
      <c r="E15" s="2002"/>
      <c r="F15" s="2002"/>
      <c r="G15" s="2002"/>
      <c r="H15" s="1986"/>
      <c r="I15" s="1692">
        <f>IF(ISERR(ROUND(I14*$B$22/2,0)),0,ROUND(I14*$B$22/2,0))</f>
        <v>0</v>
      </c>
      <c r="J15" s="1220">
        <f>IF(ISERR(ROUND(J14*$B$22/2,0)),0,ROUND(J14*$B$22/2,0))</f>
        <v>0</v>
      </c>
      <c r="K15" s="1220">
        <f t="shared" ref="K15:T15" si="2">IF(ISERR(ROUND(K14*$B$22/2,0)),0,ROUND(K14*$B$22/2,0))</f>
        <v>0</v>
      </c>
      <c r="L15" s="1220">
        <f>IF(ISERR(ROUND(L14*$B$22/2,0)),0,ROUND(L14*$B$22/2,0))</f>
        <v>0</v>
      </c>
      <c r="M15" s="1221">
        <f t="shared" si="2"/>
        <v>0</v>
      </c>
      <c r="N15" s="1219">
        <f t="shared" si="2"/>
        <v>0</v>
      </c>
      <c r="O15" s="1220">
        <f t="shared" si="2"/>
        <v>0</v>
      </c>
      <c r="P15" s="1220">
        <f t="shared" si="2"/>
        <v>0</v>
      </c>
      <c r="Q15" s="1221">
        <f t="shared" si="2"/>
        <v>0</v>
      </c>
      <c r="R15" s="1219">
        <f t="shared" si="2"/>
        <v>0</v>
      </c>
      <c r="S15" s="1220">
        <f t="shared" si="2"/>
        <v>0</v>
      </c>
      <c r="T15" s="1220">
        <f t="shared" si="2"/>
        <v>0</v>
      </c>
      <c r="U15" s="1221">
        <f>IF(ISERR(ROUND(U14*$B$22/2,0)),0,ROUND(U14*$B$22/2,0))</f>
        <v>0</v>
      </c>
    </row>
    <row r="16" spans="2:22" ht="17.25" customHeight="1" thickBot="1" x14ac:dyDescent="0.25">
      <c r="B16" s="2046"/>
      <c r="C16" s="2047"/>
      <c r="D16" s="2003" t="s">
        <v>101</v>
      </c>
      <c r="E16" s="1977"/>
      <c r="F16" s="1977"/>
      <c r="G16" s="1977"/>
      <c r="H16" s="1978"/>
      <c r="I16" s="1693">
        <f>IF(SUM($L$45:$U$45)=0,IF(MAX($I$15:$U$15,$I$33:$U$33,$I$49:$K$49)=I15,I15+($V$50-$V$49),I15),I15)</f>
        <v>0</v>
      </c>
      <c r="J16" s="1223">
        <f t="shared" ref="J16:T16" si="3">IF(SUM($L$45:$U$45)=0,IF(MAX($I$15:$U$15,$I$33:$U$33,$I$49:$K$49)=J15,J15+($V$50-$V$49),J15),J15)</f>
        <v>0</v>
      </c>
      <c r="K16" s="1223">
        <f t="shared" si="3"/>
        <v>0</v>
      </c>
      <c r="L16" s="1223">
        <f t="shared" si="3"/>
        <v>0</v>
      </c>
      <c r="M16" s="1224">
        <f t="shared" si="3"/>
        <v>0</v>
      </c>
      <c r="N16" s="1222">
        <f t="shared" si="3"/>
        <v>0</v>
      </c>
      <c r="O16" s="1223">
        <f t="shared" si="3"/>
        <v>0</v>
      </c>
      <c r="P16" s="1223">
        <f t="shared" si="3"/>
        <v>0</v>
      </c>
      <c r="Q16" s="1224">
        <f t="shared" si="3"/>
        <v>0</v>
      </c>
      <c r="R16" s="1222">
        <f t="shared" si="3"/>
        <v>0</v>
      </c>
      <c r="S16" s="1223">
        <f t="shared" si="3"/>
        <v>0</v>
      </c>
      <c r="T16" s="1223">
        <f t="shared" si="3"/>
        <v>0</v>
      </c>
      <c r="U16" s="1224">
        <f>IF(SUM($L$45:$U$45)=0,IF(MAX($I$15:$U$15,$I$33:$U$33,$I$49:$K$49)=U15,U15+($V$50-$V$49),U15),U15)</f>
        <v>0</v>
      </c>
    </row>
    <row r="17" spans="2:22" ht="17.25" customHeight="1" thickBot="1" x14ac:dyDescent="0.25">
      <c r="B17" s="2046"/>
      <c r="C17" s="2047"/>
      <c r="D17" s="2001" t="s">
        <v>102</v>
      </c>
      <c r="E17" s="2002"/>
      <c r="F17" s="2002"/>
      <c r="G17" s="2002"/>
      <c r="H17" s="1986"/>
      <c r="I17" s="1692">
        <f>IF(ISERR(ROUND(I14*$D$22/2,0)),0,ROUND(I14*$D$22/2,0))</f>
        <v>0</v>
      </c>
      <c r="J17" s="1220">
        <f t="shared" ref="J17:S17" si="4">IF(ISERR(ROUND(J14*$D$22/2,0)),0,ROUND(J14*$D$22/2,0))</f>
        <v>0</v>
      </c>
      <c r="K17" s="1220">
        <f t="shared" si="4"/>
        <v>0</v>
      </c>
      <c r="L17" s="1220">
        <f t="shared" si="4"/>
        <v>0</v>
      </c>
      <c r="M17" s="1221">
        <f t="shared" si="4"/>
        <v>0</v>
      </c>
      <c r="N17" s="1219">
        <f>IF(ISERR(ROUND(N14*$D$22/2,0)),0,ROUND(N14*$D$22/2,0))</f>
        <v>0</v>
      </c>
      <c r="O17" s="1220">
        <f t="shared" si="4"/>
        <v>0</v>
      </c>
      <c r="P17" s="1220">
        <f t="shared" si="4"/>
        <v>0</v>
      </c>
      <c r="Q17" s="1221">
        <f t="shared" si="4"/>
        <v>0</v>
      </c>
      <c r="R17" s="1219">
        <f t="shared" si="4"/>
        <v>0</v>
      </c>
      <c r="S17" s="1220">
        <f t="shared" si="4"/>
        <v>0</v>
      </c>
      <c r="T17" s="1220">
        <f>IF(ISERR(ROUND(T14*$D$22/2,0)),0,ROUND(T14*$D$22/2,0))</f>
        <v>0</v>
      </c>
      <c r="U17" s="1221">
        <f>IF(ISERR(ROUND(U14*$D$22/2,0)),0,ROUND(U14*$D$22/2,0))</f>
        <v>0</v>
      </c>
    </row>
    <row r="18" spans="2:22" ht="17.25" customHeight="1" thickBot="1" x14ac:dyDescent="0.25">
      <c r="B18" s="2048"/>
      <c r="C18" s="2049"/>
      <c r="D18" s="2004" t="s">
        <v>102</v>
      </c>
      <c r="E18" s="2005"/>
      <c r="F18" s="2005"/>
      <c r="G18" s="2005"/>
      <c r="H18" s="2006"/>
      <c r="I18" s="1694">
        <f t="shared" ref="I18:U18" si="5">IF(SUM($L$45:$U$45)=0,IF(MAX($I$17:$U$17,$I$35:$U$35,$I$51:$K$51)=I17,I17+($V$52-$V$51),I17),I17)</f>
        <v>0</v>
      </c>
      <c r="J18" s="1226">
        <f t="shared" si="5"/>
        <v>0</v>
      </c>
      <c r="K18" s="1226">
        <f t="shared" si="5"/>
        <v>0</v>
      </c>
      <c r="L18" s="1226">
        <f t="shared" si="5"/>
        <v>0</v>
      </c>
      <c r="M18" s="1227">
        <f t="shared" si="5"/>
        <v>0</v>
      </c>
      <c r="N18" s="1225">
        <f t="shared" si="5"/>
        <v>0</v>
      </c>
      <c r="O18" s="1226">
        <f t="shared" si="5"/>
        <v>0</v>
      </c>
      <c r="P18" s="1226">
        <f t="shared" si="5"/>
        <v>0</v>
      </c>
      <c r="Q18" s="1227">
        <f t="shared" si="5"/>
        <v>0</v>
      </c>
      <c r="R18" s="1225">
        <f t="shared" si="5"/>
        <v>0</v>
      </c>
      <c r="S18" s="1226">
        <f t="shared" si="5"/>
        <v>0</v>
      </c>
      <c r="T18" s="1226">
        <f t="shared" si="5"/>
        <v>0</v>
      </c>
      <c r="U18" s="1227">
        <f t="shared" si="5"/>
        <v>0</v>
      </c>
    </row>
    <row r="19" spans="2:22" ht="17.25" customHeight="1" thickBot="1" x14ac:dyDescent="0.25">
      <c r="B19" s="1695"/>
      <c r="C19" s="1695"/>
      <c r="D19" s="1695"/>
      <c r="E19" s="1695"/>
      <c r="F19" s="1695"/>
      <c r="G19" s="1695"/>
      <c r="H19" s="1695"/>
      <c r="I19" s="1228"/>
      <c r="J19" s="1228" t="str">
        <f t="shared" ref="J19:U19" si="6">IF(J16=J15,"",J16-J15)</f>
        <v/>
      </c>
      <c r="K19" s="1228" t="str">
        <f t="shared" si="6"/>
        <v/>
      </c>
      <c r="L19" s="1228" t="str">
        <f t="shared" si="6"/>
        <v/>
      </c>
      <c r="M19" s="1228" t="str">
        <f t="shared" si="6"/>
        <v/>
      </c>
      <c r="N19" s="1228" t="str">
        <f t="shared" si="6"/>
        <v/>
      </c>
      <c r="O19" s="1229" t="str">
        <f t="shared" si="6"/>
        <v/>
      </c>
      <c r="P19" s="1229" t="str">
        <f t="shared" si="6"/>
        <v/>
      </c>
      <c r="Q19" s="1229" t="str">
        <f t="shared" si="6"/>
        <v/>
      </c>
      <c r="R19" s="1229" t="str">
        <f t="shared" si="6"/>
        <v/>
      </c>
      <c r="S19" s="1229" t="str">
        <f t="shared" si="6"/>
        <v/>
      </c>
      <c r="T19" s="1229" t="str">
        <f t="shared" si="6"/>
        <v/>
      </c>
      <c r="U19" s="1229" t="str">
        <f t="shared" si="6"/>
        <v/>
      </c>
    </row>
    <row r="20" spans="2:22" ht="17.25" customHeight="1" thickBot="1" x14ac:dyDescent="0.25">
      <c r="B20" s="2059" t="s">
        <v>71</v>
      </c>
      <c r="C20" s="2060"/>
      <c r="D20" s="1999" t="s">
        <v>72</v>
      </c>
      <c r="E20" s="2000"/>
      <c r="F20" s="2007"/>
      <c r="G20" s="2007"/>
      <c r="H20" s="1826"/>
      <c r="I20" s="1228" t="str">
        <f t="shared" ref="I20:U20" si="7">IF(I18=I17,"",I18-I17)</f>
        <v/>
      </c>
      <c r="J20" s="1228" t="str">
        <f t="shared" si="7"/>
        <v/>
      </c>
      <c r="K20" s="1228" t="str">
        <f t="shared" si="7"/>
        <v/>
      </c>
      <c r="L20" s="1228" t="str">
        <f t="shared" si="7"/>
        <v/>
      </c>
      <c r="M20" s="1228" t="str">
        <f t="shared" si="7"/>
        <v/>
      </c>
      <c r="N20" s="1228" t="str">
        <f t="shared" si="7"/>
        <v/>
      </c>
      <c r="O20" s="1229" t="str">
        <f t="shared" si="7"/>
        <v/>
      </c>
      <c r="P20" s="1229" t="str">
        <f t="shared" si="7"/>
        <v/>
      </c>
      <c r="Q20" s="1229" t="str">
        <f t="shared" si="7"/>
        <v/>
      </c>
      <c r="R20" s="1229" t="str">
        <f t="shared" si="7"/>
        <v/>
      </c>
      <c r="S20" s="1229" t="str">
        <f t="shared" si="7"/>
        <v/>
      </c>
      <c r="T20" s="1229" t="str">
        <f t="shared" si="7"/>
        <v/>
      </c>
      <c r="U20" s="1229" t="str">
        <f t="shared" si="7"/>
        <v/>
      </c>
    </row>
    <row r="21" spans="2:22" ht="16.5" customHeight="1" x14ac:dyDescent="0.2">
      <c r="B21" s="1230" t="s">
        <v>73</v>
      </c>
      <c r="C21" s="1231"/>
      <c r="D21" s="2052" t="s">
        <v>74</v>
      </c>
      <c r="E21" s="2053"/>
      <c r="F21" s="1691"/>
      <c r="G21" s="625"/>
      <c r="H21" s="625"/>
    </row>
    <row r="22" spans="2:22" ht="16.5" customHeight="1" thickBot="1" x14ac:dyDescent="0.25">
      <c r="B22" s="1995"/>
      <c r="C22" s="1996"/>
      <c r="D22" s="2054">
        <f>ROUND($C$11*31.63,0)</f>
        <v>0</v>
      </c>
      <c r="E22" s="2055"/>
      <c r="F22" s="2058"/>
      <c r="G22" s="2058"/>
      <c r="H22" s="1821"/>
    </row>
    <row r="23" spans="2:22" ht="16.5" customHeight="1" thickBot="1" x14ac:dyDescent="0.25">
      <c r="B23" s="1821"/>
      <c r="C23" s="1821"/>
      <c r="D23" s="1821"/>
      <c r="E23" s="1821"/>
      <c r="F23" s="1821"/>
      <c r="G23" s="1821"/>
      <c r="H23" s="1821"/>
    </row>
    <row r="24" spans="2:22" ht="14.25" customHeight="1" thickBot="1" x14ac:dyDescent="0.25">
      <c r="I24" s="97"/>
      <c r="J24" s="98"/>
      <c r="K24" s="98"/>
      <c r="L24" s="98"/>
      <c r="M24" s="98"/>
      <c r="N24" s="98"/>
      <c r="O24" s="98" t="s">
        <v>378</v>
      </c>
      <c r="P24" s="98"/>
      <c r="Q24" s="98"/>
      <c r="R24" s="98"/>
      <c r="S24" s="98"/>
      <c r="T24" s="98"/>
      <c r="U24" s="98"/>
      <c r="V24" s="1209"/>
    </row>
    <row r="25" spans="2:22" ht="14.25" customHeight="1" x14ac:dyDescent="0.2">
      <c r="I25" s="2033" t="s">
        <v>457</v>
      </c>
      <c r="J25" s="2034"/>
      <c r="K25" s="2034"/>
      <c r="L25" s="2034"/>
      <c r="M25" s="2034"/>
      <c r="N25" s="2034"/>
      <c r="O25" s="2034"/>
      <c r="P25" s="2034"/>
      <c r="Q25" s="2034"/>
      <c r="R25" s="2034"/>
      <c r="S25" s="2034"/>
      <c r="T25" s="2034"/>
      <c r="U25" s="2035"/>
    </row>
    <row r="26" spans="2:22" ht="16.5" customHeight="1" x14ac:dyDescent="0.2">
      <c r="I26" s="2029" t="s">
        <v>159</v>
      </c>
      <c r="J26" s="2019" t="s">
        <v>160</v>
      </c>
      <c r="K26" s="2027" t="s">
        <v>161</v>
      </c>
      <c r="L26" s="2027" t="s">
        <v>197</v>
      </c>
      <c r="M26" s="2050" t="s">
        <v>300</v>
      </c>
      <c r="N26" s="2027" t="s">
        <v>376</v>
      </c>
      <c r="O26" s="2027" t="s">
        <v>377</v>
      </c>
      <c r="P26" s="2027" t="s">
        <v>188</v>
      </c>
      <c r="Q26" s="2027" t="s">
        <v>189</v>
      </c>
      <c r="R26" s="2056" t="s">
        <v>190</v>
      </c>
      <c r="S26" s="2056" t="s">
        <v>191</v>
      </c>
      <c r="T26" s="2027" t="s">
        <v>192</v>
      </c>
      <c r="U26" s="2042" t="s">
        <v>744</v>
      </c>
    </row>
    <row r="27" spans="2:22" ht="17.149999999999999" customHeight="1" thickBot="1" x14ac:dyDescent="0.25">
      <c r="I27" s="2030"/>
      <c r="J27" s="2020"/>
      <c r="K27" s="2028"/>
      <c r="L27" s="2028"/>
      <c r="M27" s="2051"/>
      <c r="N27" s="2028"/>
      <c r="O27" s="2028"/>
      <c r="P27" s="2028"/>
      <c r="Q27" s="2028"/>
      <c r="R27" s="2057"/>
      <c r="S27" s="2057"/>
      <c r="T27" s="2028"/>
      <c r="U27" s="2043"/>
    </row>
    <row r="28" spans="2:22" ht="18" customHeight="1" thickBot="1" x14ac:dyDescent="0.25">
      <c r="I28" s="257" t="s">
        <v>412</v>
      </c>
      <c r="J28" s="258" t="s">
        <v>413</v>
      </c>
      <c r="K28" s="258" t="s">
        <v>414</v>
      </c>
      <c r="L28" s="258" t="s">
        <v>415</v>
      </c>
      <c r="M28" s="258" t="s">
        <v>416</v>
      </c>
      <c r="N28" s="258" t="s">
        <v>417</v>
      </c>
      <c r="O28" s="258" t="s">
        <v>418</v>
      </c>
      <c r="P28" s="258" t="s">
        <v>419</v>
      </c>
      <c r="Q28" s="258" t="s">
        <v>420</v>
      </c>
      <c r="R28" s="258" t="s">
        <v>421</v>
      </c>
      <c r="S28" s="258" t="s">
        <v>422</v>
      </c>
      <c r="T28" s="258" t="s">
        <v>423</v>
      </c>
      <c r="U28" s="259" t="s">
        <v>424</v>
      </c>
    </row>
    <row r="29" spans="2:22" ht="18" customHeight="1" thickBot="1" x14ac:dyDescent="0.25">
      <c r="G29" s="2750" t="s">
        <v>753</v>
      </c>
      <c r="H29" s="2751"/>
      <c r="I29" s="1702"/>
      <c r="J29" s="1211"/>
      <c r="K29" s="1211"/>
      <c r="L29" s="1211"/>
      <c r="M29" s="1212"/>
      <c r="N29" s="1211"/>
      <c r="O29" s="1211"/>
      <c r="P29" s="1211"/>
      <c r="Q29" s="1211"/>
      <c r="R29" s="1211"/>
      <c r="S29" s="1211"/>
      <c r="T29" s="1211"/>
      <c r="U29" s="1214"/>
    </row>
    <row r="30" spans="2:22" ht="18" customHeight="1" thickBot="1" x14ac:dyDescent="0.25">
      <c r="G30" s="2752" t="s">
        <v>756</v>
      </c>
      <c r="H30" s="2753"/>
      <c r="I30" s="1702"/>
      <c r="J30" s="1211"/>
      <c r="K30" s="1211"/>
      <c r="L30" s="1211"/>
      <c r="M30" s="1212"/>
      <c r="N30" s="1211"/>
      <c r="O30" s="1211"/>
      <c r="P30" s="1211"/>
      <c r="Q30" s="1211"/>
      <c r="R30" s="1211"/>
      <c r="S30" s="1211"/>
      <c r="T30" s="1211"/>
      <c r="U30" s="1214"/>
    </row>
    <row r="31" spans="2:22" ht="18" customHeight="1" thickBot="1" x14ac:dyDescent="0.25">
      <c r="G31" s="2754" t="s">
        <v>757</v>
      </c>
      <c r="H31" s="2755"/>
      <c r="I31" s="1705">
        <f>SUM(I29:I30)</f>
        <v>0</v>
      </c>
      <c r="J31" s="1705">
        <f>SUM(J29:J30)</f>
        <v>0</v>
      </c>
      <c r="K31" s="1705">
        <f t="shared" ref="K31:T31" si="8">SUM(K29:K30)</f>
        <v>0</v>
      </c>
      <c r="L31" s="1705">
        <f t="shared" si="8"/>
        <v>0</v>
      </c>
      <c r="M31" s="1705">
        <f t="shared" si="8"/>
        <v>0</v>
      </c>
      <c r="N31" s="1705">
        <f t="shared" si="8"/>
        <v>0</v>
      </c>
      <c r="O31" s="1705">
        <f t="shared" si="8"/>
        <v>0</v>
      </c>
      <c r="P31" s="1705">
        <f t="shared" si="8"/>
        <v>0</v>
      </c>
      <c r="Q31" s="1705">
        <f t="shared" si="8"/>
        <v>0</v>
      </c>
      <c r="R31" s="1705">
        <f t="shared" si="8"/>
        <v>0</v>
      </c>
      <c r="S31" s="1705">
        <f t="shared" si="8"/>
        <v>0</v>
      </c>
      <c r="T31" s="1705">
        <f t="shared" si="8"/>
        <v>0</v>
      </c>
      <c r="U31" s="1705">
        <f>SUM(U29:U30)</f>
        <v>0</v>
      </c>
    </row>
    <row r="32" spans="2:22" ht="18" customHeight="1" thickBot="1" x14ac:dyDescent="0.25">
      <c r="B32" s="1695"/>
      <c r="C32" s="1695"/>
      <c r="D32" s="1695"/>
      <c r="E32" s="1976" t="s">
        <v>302</v>
      </c>
      <c r="F32" s="1977"/>
      <c r="G32" s="1977"/>
      <c r="H32" s="1978"/>
      <c r="I32" s="1232" t="str">
        <f>IF(ISERR(I$31/$H$13),"",(I$31/$H$13))</f>
        <v/>
      </c>
      <c r="J32" s="1233" t="str">
        <f>IF(ISERR(J$31/$H$13),"",(J$31/$H$13))</f>
        <v/>
      </c>
      <c r="K32" s="1233" t="str">
        <f t="shared" ref="K32:T32" si="9">IF(ISERR(K$31/$H$13),"",(K$31/$H$13))</f>
        <v/>
      </c>
      <c r="L32" s="1233" t="str">
        <f t="shared" si="9"/>
        <v/>
      </c>
      <c r="M32" s="1232" t="str">
        <f t="shared" si="9"/>
        <v/>
      </c>
      <c r="N32" s="1233" t="str">
        <f t="shared" si="9"/>
        <v/>
      </c>
      <c r="O32" s="1233" t="str">
        <f t="shared" si="9"/>
        <v/>
      </c>
      <c r="P32" s="1233" t="str">
        <f t="shared" si="9"/>
        <v/>
      </c>
      <c r="Q32" s="1233" t="str">
        <f t="shared" si="9"/>
        <v/>
      </c>
      <c r="R32" s="1233" t="str">
        <f t="shared" si="9"/>
        <v/>
      </c>
      <c r="S32" s="1233" t="str">
        <f t="shared" si="9"/>
        <v/>
      </c>
      <c r="T32" s="1233" t="str">
        <f t="shared" si="9"/>
        <v/>
      </c>
      <c r="U32" s="1234" t="str">
        <f>IF(ISERR(U$31/$H$13),"",(U$31/$H$13))</f>
        <v/>
      </c>
    </row>
    <row r="33" spans="2:23" ht="15.75" customHeight="1" thickBot="1" x14ac:dyDescent="0.25">
      <c r="B33" s="1695"/>
      <c r="C33" s="1695"/>
      <c r="D33" s="1695"/>
      <c r="E33" s="1979" t="s">
        <v>758</v>
      </c>
      <c r="F33" s="1980"/>
      <c r="G33" s="1985" t="s">
        <v>101</v>
      </c>
      <c r="H33" s="1986"/>
      <c r="I33" s="1692">
        <f>IF(ISERR(ROUND(I32*$B$22/2,0)),0,ROUND(I32*$B$22/2,0))</f>
        <v>0</v>
      </c>
      <c r="J33" s="1235">
        <f t="shared" ref="J33:T33" si="10">IF(ISERR(ROUND(J32*$B$22/2,0)),0,ROUND(J32*$B$22/2,0))</f>
        <v>0</v>
      </c>
      <c r="K33" s="1235">
        <f t="shared" si="10"/>
        <v>0</v>
      </c>
      <c r="L33" s="1220">
        <f t="shared" si="10"/>
        <v>0</v>
      </c>
      <c r="M33" s="1235">
        <f t="shared" si="10"/>
        <v>0</v>
      </c>
      <c r="N33" s="1235">
        <f t="shared" si="10"/>
        <v>0</v>
      </c>
      <c r="O33" s="1235">
        <f t="shared" si="10"/>
        <v>0</v>
      </c>
      <c r="P33" s="1235">
        <f t="shared" si="10"/>
        <v>0</v>
      </c>
      <c r="Q33" s="1235">
        <f t="shared" si="10"/>
        <v>0</v>
      </c>
      <c r="R33" s="1235">
        <f t="shared" si="10"/>
        <v>0</v>
      </c>
      <c r="S33" s="1235">
        <f t="shared" si="10"/>
        <v>0</v>
      </c>
      <c r="T33" s="1235">
        <f t="shared" si="10"/>
        <v>0</v>
      </c>
      <c r="U33" s="1236">
        <f>IF(ISERR(ROUND(U32*$B$22/2,0)),0,ROUND(U32*$B$22/2,0))</f>
        <v>0</v>
      </c>
    </row>
    <row r="34" spans="2:23" ht="18" customHeight="1" thickBot="1" x14ac:dyDescent="0.25">
      <c r="B34" s="1695"/>
      <c r="C34" s="1695"/>
      <c r="D34" s="1695"/>
      <c r="E34" s="1981"/>
      <c r="F34" s="1982"/>
      <c r="G34" s="1976" t="s">
        <v>101</v>
      </c>
      <c r="H34" s="1978"/>
      <c r="I34" s="1703">
        <f t="shared" ref="I34:U34" si="11">IF(SUM($L$45:$U$45)=0,IF(MAX($I$15:$U$15,$I$33:$U$33,$I$49:$K$49)=I33,I33+($V$50-$V$49),I33),I33)</f>
        <v>0</v>
      </c>
      <c r="J34" s="1237">
        <f t="shared" si="11"/>
        <v>0</v>
      </c>
      <c r="K34" s="1237">
        <f t="shared" si="11"/>
        <v>0</v>
      </c>
      <c r="L34" s="1237">
        <f t="shared" si="11"/>
        <v>0</v>
      </c>
      <c r="M34" s="1237">
        <f t="shared" si="11"/>
        <v>0</v>
      </c>
      <c r="N34" s="1237">
        <f t="shared" si="11"/>
        <v>0</v>
      </c>
      <c r="O34" s="1237">
        <f t="shared" si="11"/>
        <v>0</v>
      </c>
      <c r="P34" s="1237">
        <f t="shared" si="11"/>
        <v>0</v>
      </c>
      <c r="Q34" s="1237">
        <f t="shared" si="11"/>
        <v>0</v>
      </c>
      <c r="R34" s="1237">
        <f t="shared" si="11"/>
        <v>0</v>
      </c>
      <c r="S34" s="1237">
        <f t="shared" si="11"/>
        <v>0</v>
      </c>
      <c r="T34" s="1237">
        <f t="shared" si="11"/>
        <v>0</v>
      </c>
      <c r="U34" s="1238">
        <f t="shared" si="11"/>
        <v>0</v>
      </c>
      <c r="V34" s="1239"/>
    </row>
    <row r="35" spans="2:23" ht="15.75" customHeight="1" thickBot="1" x14ac:dyDescent="0.25">
      <c r="B35" s="1695"/>
      <c r="C35" s="1695"/>
      <c r="D35" s="1695"/>
      <c r="E35" s="1981"/>
      <c r="F35" s="1982"/>
      <c r="G35" s="1985" t="s">
        <v>102</v>
      </c>
      <c r="H35" s="1986"/>
      <c r="I35" s="1704">
        <f>IF(ISERR(ROUND(I32*$D$22/2,0)),0,ROUND(I32*$D$22/2,0))</f>
        <v>0</v>
      </c>
      <c r="J35" s="1240">
        <f t="shared" ref="J35:S35" si="12">IF(ISERR(ROUND(J32*$D$22/2,0)),0,ROUND(J32*$D$22/2,0))</f>
        <v>0</v>
      </c>
      <c r="K35" s="1240">
        <f t="shared" si="12"/>
        <v>0</v>
      </c>
      <c r="L35" s="1240">
        <f t="shared" si="12"/>
        <v>0</v>
      </c>
      <c r="M35" s="1241">
        <f t="shared" si="12"/>
        <v>0</v>
      </c>
      <c r="N35" s="1240">
        <f t="shared" si="12"/>
        <v>0</v>
      </c>
      <c r="O35" s="1240">
        <f t="shared" si="12"/>
        <v>0</v>
      </c>
      <c r="P35" s="1240">
        <f t="shared" si="12"/>
        <v>0</v>
      </c>
      <c r="Q35" s="1240">
        <f t="shared" si="12"/>
        <v>0</v>
      </c>
      <c r="R35" s="1240">
        <f t="shared" si="12"/>
        <v>0</v>
      </c>
      <c r="S35" s="1240">
        <f t="shared" si="12"/>
        <v>0</v>
      </c>
      <c r="T35" s="1240">
        <f>IF(ISERR(ROUND(T32*$D$22/2,0)),0,ROUND(T32*$D$22/2,0))</f>
        <v>0</v>
      </c>
      <c r="U35" s="1242">
        <f>IF(ISERR(ROUND(U32*$D$22/2,0)),0,ROUND(U32*$D$22/2,0))</f>
        <v>0</v>
      </c>
    </row>
    <row r="36" spans="2:23" ht="18" customHeight="1" thickBot="1" x14ac:dyDescent="0.25">
      <c r="B36" s="625"/>
      <c r="C36" s="625"/>
      <c r="D36" s="625"/>
      <c r="E36" s="1983"/>
      <c r="F36" s="1984"/>
      <c r="G36" s="1976" t="s">
        <v>102</v>
      </c>
      <c r="H36" s="1978"/>
      <c r="I36" s="1705">
        <f t="shared" ref="I36:U36" si="13">IF(SUM($L$45:$U$45)=0,IF(MAX($I$17:$U$17,$I$35:$U$35,$I$51:$K$51)=I35,I35+($V$52-$V$51),I35),I35)</f>
        <v>0</v>
      </c>
      <c r="J36" s="1244">
        <f t="shared" si="13"/>
        <v>0</v>
      </c>
      <c r="K36" s="1244">
        <f t="shared" si="13"/>
        <v>0</v>
      </c>
      <c r="L36" s="1244">
        <f t="shared" si="13"/>
        <v>0</v>
      </c>
      <c r="M36" s="1243">
        <f t="shared" si="13"/>
        <v>0</v>
      </c>
      <c r="N36" s="1244">
        <f t="shared" si="13"/>
        <v>0</v>
      </c>
      <c r="O36" s="1244">
        <f t="shared" si="13"/>
        <v>0</v>
      </c>
      <c r="P36" s="1244">
        <f t="shared" si="13"/>
        <v>0</v>
      </c>
      <c r="Q36" s="1244">
        <f t="shared" si="13"/>
        <v>0</v>
      </c>
      <c r="R36" s="1244">
        <f t="shared" si="13"/>
        <v>0</v>
      </c>
      <c r="S36" s="1244">
        <f t="shared" si="13"/>
        <v>0</v>
      </c>
      <c r="T36" s="1244">
        <f t="shared" si="13"/>
        <v>0</v>
      </c>
      <c r="U36" s="1245">
        <f t="shared" si="13"/>
        <v>0</v>
      </c>
      <c r="V36" s="1239"/>
    </row>
    <row r="37" spans="2:23" ht="12" customHeight="1" x14ac:dyDescent="0.2">
      <c r="B37" s="625"/>
      <c r="C37" s="625"/>
      <c r="I37" s="1246" t="str">
        <f t="shared" ref="I37:U37" si="14">IF(I34=I33,"",I34-I33)</f>
        <v/>
      </c>
      <c r="J37" s="1246" t="str">
        <f t="shared" si="14"/>
        <v/>
      </c>
      <c r="K37" s="1246" t="str">
        <f t="shared" si="14"/>
        <v/>
      </c>
      <c r="L37" s="1246" t="str">
        <f t="shared" si="14"/>
        <v/>
      </c>
      <c r="M37" s="1246" t="str">
        <f t="shared" si="14"/>
        <v/>
      </c>
      <c r="N37" s="1246" t="str">
        <f t="shared" si="14"/>
        <v/>
      </c>
      <c r="O37" s="1246" t="str">
        <f t="shared" si="14"/>
        <v/>
      </c>
      <c r="P37" s="1246" t="str">
        <f t="shared" si="14"/>
        <v/>
      </c>
      <c r="Q37" s="1246" t="str">
        <f t="shared" si="14"/>
        <v/>
      </c>
      <c r="R37" s="1246" t="str">
        <f t="shared" si="14"/>
        <v/>
      </c>
      <c r="S37" s="1246" t="str">
        <f t="shared" si="14"/>
        <v/>
      </c>
      <c r="T37" s="1246" t="str">
        <f t="shared" si="14"/>
        <v/>
      </c>
      <c r="U37" s="1246" t="str">
        <f t="shared" si="14"/>
        <v/>
      </c>
    </row>
    <row r="38" spans="2:23" ht="12" customHeight="1" x14ac:dyDescent="0.2">
      <c r="B38" s="625"/>
      <c r="C38" s="625"/>
      <c r="I38" s="1246" t="str">
        <f t="shared" ref="I38:U38" si="15">IF(I36=I35,"",I36-I35)</f>
        <v/>
      </c>
      <c r="J38" s="1246" t="str">
        <f t="shared" si="15"/>
        <v/>
      </c>
      <c r="K38" s="1246" t="str">
        <f t="shared" si="15"/>
        <v/>
      </c>
      <c r="L38" s="1246" t="str">
        <f t="shared" si="15"/>
        <v/>
      </c>
      <c r="M38" s="1246" t="str">
        <f t="shared" si="15"/>
        <v/>
      </c>
      <c r="N38" s="1246" t="str">
        <f t="shared" si="15"/>
        <v/>
      </c>
      <c r="O38" s="1246" t="str">
        <f t="shared" si="15"/>
        <v/>
      </c>
      <c r="P38" s="1246" t="str">
        <f t="shared" si="15"/>
        <v/>
      </c>
      <c r="Q38" s="1246" t="str">
        <f t="shared" si="15"/>
        <v/>
      </c>
      <c r="R38" s="1246" t="str">
        <f t="shared" si="15"/>
        <v/>
      </c>
      <c r="S38" s="1246" t="str">
        <f t="shared" si="15"/>
        <v/>
      </c>
      <c r="T38" s="1246" t="str">
        <f t="shared" si="15"/>
        <v/>
      </c>
      <c r="U38" s="1246" t="str">
        <f t="shared" si="15"/>
        <v/>
      </c>
    </row>
    <row r="39" spans="2:23" ht="12" customHeight="1" thickBot="1" x14ac:dyDescent="0.25">
      <c r="B39" s="625"/>
      <c r="C39" s="625"/>
      <c r="I39" s="1229"/>
      <c r="J39" s="1229"/>
      <c r="K39" s="1229"/>
      <c r="L39" s="1229"/>
      <c r="M39" s="1229"/>
      <c r="N39" s="1229"/>
      <c r="O39" s="1229"/>
      <c r="P39" s="1229"/>
      <c r="Q39" s="1229"/>
      <c r="R39" s="1229"/>
      <c r="S39" s="1229"/>
      <c r="T39" s="1229"/>
      <c r="U39" s="1229"/>
    </row>
    <row r="40" spans="2:23" ht="14.25" customHeight="1" thickBot="1" x14ac:dyDescent="0.25">
      <c r="I40" s="2065" t="s">
        <v>380</v>
      </c>
      <c r="J40" s="2066"/>
      <c r="K40" s="2067"/>
      <c r="L40" s="2063" t="s">
        <v>78</v>
      </c>
      <c r="M40" s="2071" t="s">
        <v>715</v>
      </c>
      <c r="N40" s="2072"/>
      <c r="O40" s="2072"/>
      <c r="P40" s="2072"/>
      <c r="Q40" s="2072"/>
      <c r="R40" s="2072"/>
      <c r="S40" s="2073"/>
      <c r="T40" s="2079" t="s">
        <v>79</v>
      </c>
      <c r="U40" s="2080"/>
      <c r="V40" s="2061" t="s">
        <v>80</v>
      </c>
    </row>
    <row r="41" spans="2:23" x14ac:dyDescent="0.2">
      <c r="I41" s="2068" t="s">
        <v>299</v>
      </c>
      <c r="J41" s="2069"/>
      <c r="K41" s="275" t="s">
        <v>476</v>
      </c>
      <c r="L41" s="2064"/>
      <c r="M41" s="2074"/>
      <c r="N41" s="2075"/>
      <c r="O41" s="2075"/>
      <c r="P41" s="2075"/>
      <c r="Q41" s="2075"/>
      <c r="R41" s="2075"/>
      <c r="S41" s="2076"/>
      <c r="T41" s="2068"/>
      <c r="U41" s="2081"/>
      <c r="V41" s="2047"/>
    </row>
    <row r="42" spans="2:23" ht="13.5" customHeight="1" x14ac:dyDescent="0.2">
      <c r="I42" s="2040" t="s">
        <v>194</v>
      </c>
      <c r="J42" s="2036" t="s">
        <v>162</v>
      </c>
      <c r="K42" s="2084" t="s">
        <v>90</v>
      </c>
      <c r="L42" s="2086" t="s">
        <v>86</v>
      </c>
      <c r="M42" s="1981" t="s">
        <v>716</v>
      </c>
      <c r="N42" s="2026" t="s">
        <v>87</v>
      </c>
      <c r="O42" s="2026" t="s">
        <v>88</v>
      </c>
      <c r="P42" s="2027" t="s">
        <v>89</v>
      </c>
      <c r="Q42" s="2070" t="s">
        <v>673</v>
      </c>
      <c r="R42" s="2027" t="s">
        <v>587</v>
      </c>
      <c r="S42" s="2027" t="s">
        <v>150</v>
      </c>
      <c r="T42" s="2077"/>
      <c r="U42" s="2082"/>
      <c r="V42" s="2047"/>
    </row>
    <row r="43" spans="2:23" ht="13.5" thickBot="1" x14ac:dyDescent="0.25">
      <c r="I43" s="2041"/>
      <c r="J43" s="2037"/>
      <c r="K43" s="2085"/>
      <c r="L43" s="2087"/>
      <c r="M43" s="2025"/>
      <c r="N43" s="2005"/>
      <c r="O43" s="2005"/>
      <c r="P43" s="2028"/>
      <c r="Q43" s="2028"/>
      <c r="R43" s="2028"/>
      <c r="S43" s="2028"/>
      <c r="T43" s="2078"/>
      <c r="U43" s="2083"/>
      <c r="V43" s="2062"/>
    </row>
    <row r="44" spans="2:23" ht="18" customHeight="1" thickBot="1" x14ac:dyDescent="0.25">
      <c r="I44" s="257" t="s">
        <v>425</v>
      </c>
      <c r="J44" s="259" t="s">
        <v>426</v>
      </c>
      <c r="K44" s="270" t="s">
        <v>477</v>
      </c>
      <c r="L44" s="276" t="s">
        <v>478</v>
      </c>
      <c r="M44" s="277" t="s">
        <v>479</v>
      </c>
      <c r="N44" s="258" t="s">
        <v>480</v>
      </c>
      <c r="O44" s="258" t="s">
        <v>481</v>
      </c>
      <c r="P44" s="258" t="s">
        <v>482</v>
      </c>
      <c r="Q44" s="258" t="s">
        <v>670</v>
      </c>
      <c r="R44" s="258" t="s">
        <v>671</v>
      </c>
      <c r="S44" s="259" t="s">
        <v>672</v>
      </c>
      <c r="T44" s="270" t="s">
        <v>99</v>
      </c>
      <c r="U44" s="1819" t="s">
        <v>100</v>
      </c>
      <c r="V44" s="1247"/>
    </row>
    <row r="45" spans="2:23" ht="18" customHeight="1" thickBot="1" x14ac:dyDescent="0.25">
      <c r="G45" s="2750" t="s">
        <v>753</v>
      </c>
      <c r="H45" s="2751"/>
      <c r="I45" s="1215"/>
      <c r="J45" s="1214"/>
      <c r="K45" s="1248"/>
      <c r="L45" s="1249"/>
      <c r="M45" s="1215"/>
      <c r="N45" s="1211"/>
      <c r="O45" s="1211"/>
      <c r="P45" s="1211"/>
      <c r="Q45" s="1211"/>
      <c r="R45" s="1211"/>
      <c r="S45" s="1214"/>
      <c r="T45" s="1248"/>
      <c r="U45" s="1824"/>
      <c r="V45" s="1820">
        <f>SUM(I11:U11,I29:U29,I45:U45)</f>
        <v>0</v>
      </c>
      <c r="W45" s="632" t="str">
        <f>IF(V45=H11,"OK","自工場処理量合計と一致しません。")</f>
        <v>OK</v>
      </c>
    </row>
    <row r="46" spans="2:23" ht="18" customHeight="1" thickBot="1" x14ac:dyDescent="0.25">
      <c r="G46" s="2752" t="s">
        <v>756</v>
      </c>
      <c r="H46" s="2753"/>
      <c r="I46" s="1215"/>
      <c r="J46" s="1214"/>
      <c r="K46" s="1248"/>
      <c r="L46" s="1719"/>
      <c r="M46" s="1716"/>
      <c r="N46" s="1717"/>
      <c r="O46" s="1717"/>
      <c r="P46" s="1717"/>
      <c r="Q46" s="1717"/>
      <c r="R46" s="1717"/>
      <c r="S46" s="1718"/>
      <c r="T46" s="1719"/>
      <c r="U46" s="1720"/>
      <c r="V46" s="1820">
        <f>SUM(I12:U12,I30:U30,I46:U46)</f>
        <v>0</v>
      </c>
      <c r="W46" s="632" t="str">
        <f>IF(V46=H12,"OK","委託数量合計と一致しません。")</f>
        <v>OK</v>
      </c>
    </row>
    <row r="47" spans="2:23" ht="18" customHeight="1" thickBot="1" x14ac:dyDescent="0.25">
      <c r="G47" s="2754" t="s">
        <v>757</v>
      </c>
      <c r="H47" s="2755"/>
      <c r="I47" s="1709">
        <f>SUM(I45:I46)</f>
        <v>0</v>
      </c>
      <c r="J47" s="1710">
        <f t="shared" ref="J47:K47" si="16">SUM(J45:J46)</f>
        <v>0</v>
      </c>
      <c r="K47" s="1711">
        <f t="shared" si="16"/>
        <v>0</v>
      </c>
      <c r="L47" s="1712">
        <f>L45</f>
        <v>0</v>
      </c>
      <c r="M47" s="1713">
        <f>M45</f>
        <v>0</v>
      </c>
      <c r="N47" s="1714">
        <f>N45</f>
        <v>0</v>
      </c>
      <c r="O47" s="1714">
        <f>O45</f>
        <v>0</v>
      </c>
      <c r="P47" s="1714">
        <f t="shared" ref="P47:T47" si="17">P45</f>
        <v>0</v>
      </c>
      <c r="Q47" s="1714">
        <f t="shared" si="17"/>
        <v>0</v>
      </c>
      <c r="R47" s="1714">
        <f t="shared" si="17"/>
        <v>0</v>
      </c>
      <c r="S47" s="1710">
        <f t="shared" si="17"/>
        <v>0</v>
      </c>
      <c r="T47" s="1711">
        <f t="shared" si="17"/>
        <v>0</v>
      </c>
      <c r="U47" s="1715">
        <f>U45</f>
        <v>0</v>
      </c>
      <c r="V47" s="1708">
        <f>SUM(V45:V46)</f>
        <v>0</v>
      </c>
      <c r="W47" s="632" t="str">
        <f>IF(V47=H13,"OK","当月分処理量合計と一致しません。")</f>
        <v>OK</v>
      </c>
    </row>
    <row r="48" spans="2:23" ht="18" customHeight="1" thickBot="1" x14ac:dyDescent="0.25">
      <c r="B48" s="1695"/>
      <c r="C48" s="1695"/>
      <c r="D48" s="1695"/>
      <c r="E48" s="1976" t="s">
        <v>302</v>
      </c>
      <c r="F48" s="1977"/>
      <c r="G48" s="1977"/>
      <c r="H48" s="1978"/>
      <c r="I48" s="1232" t="str">
        <f>IF(ISERR(I$47/$H$13),"",(I$47/$H$13))</f>
        <v/>
      </c>
      <c r="J48" s="1234" t="str">
        <f t="shared" ref="J48:S48" si="18">IF(ISERR(J$47/$H$13),"",(J$47/$H$13))</f>
        <v/>
      </c>
      <c r="K48" s="1251" t="str">
        <f t="shared" si="18"/>
        <v/>
      </c>
      <c r="L48" s="1252" t="str">
        <f>IF(ISERR(L$47/$H$13),"",(L$47/$H$13))</f>
        <v/>
      </c>
      <c r="M48" s="1250" t="str">
        <f t="shared" si="18"/>
        <v/>
      </c>
      <c r="N48" s="1233" t="str">
        <f t="shared" si="18"/>
        <v/>
      </c>
      <c r="O48" s="1233" t="str">
        <f t="shared" si="18"/>
        <v/>
      </c>
      <c r="P48" s="1233" t="str">
        <f t="shared" si="18"/>
        <v/>
      </c>
      <c r="Q48" s="1233" t="str">
        <f t="shared" si="18"/>
        <v/>
      </c>
      <c r="R48" s="1233" t="str">
        <f t="shared" si="18"/>
        <v/>
      </c>
      <c r="S48" s="1234" t="str">
        <f t="shared" si="18"/>
        <v/>
      </c>
      <c r="T48" s="1251" t="str">
        <f>IF(ISERR(T$47/$H$13),"",(T$47/$H$13))</f>
        <v/>
      </c>
      <c r="U48" s="1253" t="str">
        <f>IF(ISERR(U$47/$H$13),"",(U$47/$H$13))</f>
        <v/>
      </c>
      <c r="V48" s="1253" t="str">
        <f>IF(ISERR(V45/$H$11),"",(V45/$H$11))</f>
        <v/>
      </c>
    </row>
    <row r="49" spans="2:23" ht="13.5" thickBot="1" x14ac:dyDescent="0.25">
      <c r="B49" s="1695"/>
      <c r="C49" s="1695"/>
      <c r="D49" s="1825"/>
      <c r="E49" s="1979" t="s">
        <v>758</v>
      </c>
      <c r="F49" s="1980"/>
      <c r="G49" s="1985" t="s">
        <v>101</v>
      </c>
      <c r="H49" s="1986"/>
      <c r="I49" s="1692">
        <f>IF(ISERR(ROUND(I48*$B$22/2,0)),0,ROUND(I48*$B$22/2,0))</f>
        <v>0</v>
      </c>
      <c r="J49" s="1221">
        <f t="shared" ref="J49:T49" si="19">IF(ISERR(ROUND(J48*$B$22/2,0)),0,ROUND(J48*$B$22/2,0))</f>
        <v>0</v>
      </c>
      <c r="K49" s="1254">
        <f t="shared" si="19"/>
        <v>0</v>
      </c>
      <c r="L49" s="1255">
        <f t="shared" si="19"/>
        <v>0</v>
      </c>
      <c r="M49" s="1219">
        <f t="shared" si="19"/>
        <v>0</v>
      </c>
      <c r="N49" s="1220">
        <f t="shared" si="19"/>
        <v>0</v>
      </c>
      <c r="O49" s="1220">
        <f t="shared" si="19"/>
        <v>0</v>
      </c>
      <c r="P49" s="1220">
        <f t="shared" si="19"/>
        <v>0</v>
      </c>
      <c r="Q49" s="1220">
        <f t="shared" si="19"/>
        <v>0</v>
      </c>
      <c r="R49" s="1220">
        <f t="shared" si="19"/>
        <v>0</v>
      </c>
      <c r="S49" s="1221">
        <f t="shared" si="19"/>
        <v>0</v>
      </c>
      <c r="T49" s="1254">
        <f t="shared" si="19"/>
        <v>0</v>
      </c>
      <c r="U49" s="1236">
        <f>IF(ISERR(ROUND(U48*$B$22/2,0)),0,ROUND(U48*$B$22/2,0))</f>
        <v>0</v>
      </c>
      <c r="V49" s="1256">
        <f>SUM(I15:U15,I33:U33,I49:U49)</f>
        <v>0</v>
      </c>
      <c r="W49" s="1239"/>
    </row>
    <row r="50" spans="2:23" ht="13.5" thickBot="1" x14ac:dyDescent="0.25">
      <c r="B50" s="1695"/>
      <c r="C50" s="1695"/>
      <c r="D50" s="1825"/>
      <c r="E50" s="1981"/>
      <c r="F50" s="1982"/>
      <c r="G50" s="1976" t="s">
        <v>101</v>
      </c>
      <c r="H50" s="1978"/>
      <c r="I50" s="1693">
        <f>IF(SUM($L$45:$U$45)=0,IF(MAX($I$15:$U$15,$I$33:$U$33,$I$49:$K$49)=I49,I49+($V$50-$V$49),I49),I49)</f>
        <v>0</v>
      </c>
      <c r="J50" s="1224">
        <f>IF(SUM($L$45:$U$45)=0,IF(MAX($I$15:$U$15,$I$33:$U$33,$I$49:$K$49)=J49,J49+($V$50-$V$49),J49),J49)</f>
        <v>0</v>
      </c>
      <c r="K50" s="1257">
        <f>IF(SUM($L$45:$U$45)=0,IF(MAX($I$15:$U$15,$I$33:$U$33,$I$49:$K$49)=K49,K49+($V$50-$V$49),K49),K49)</f>
        <v>0</v>
      </c>
      <c r="L50" s="1258">
        <f t="shared" ref="L50:U50" si="20">IF(SUM($L$45:$U$45)=0,0,IF(MAX($L$49:$U$49)=L49,L49+($V$50-$V$49),L49))</f>
        <v>0</v>
      </c>
      <c r="M50" s="1222">
        <f t="shared" si="20"/>
        <v>0</v>
      </c>
      <c r="N50" s="1223">
        <f t="shared" si="20"/>
        <v>0</v>
      </c>
      <c r="O50" s="1223">
        <f t="shared" si="20"/>
        <v>0</v>
      </c>
      <c r="P50" s="1223">
        <f t="shared" si="20"/>
        <v>0</v>
      </c>
      <c r="Q50" s="1223">
        <f t="shared" si="20"/>
        <v>0</v>
      </c>
      <c r="R50" s="1223">
        <f t="shared" si="20"/>
        <v>0</v>
      </c>
      <c r="S50" s="1224">
        <f t="shared" si="20"/>
        <v>0</v>
      </c>
      <c r="T50" s="1257">
        <f>IF(SUM($L$45:$U$45)=0,0,IF(MAX($L$49:$U$49)=T49,T49+($V$50-$V$49),T49))</f>
        <v>0</v>
      </c>
      <c r="U50" s="1259">
        <f t="shared" si="20"/>
        <v>0</v>
      </c>
      <c r="V50" s="1259">
        <f>ROUNDDOWN(B22/2,0)</f>
        <v>0</v>
      </c>
      <c r="W50" s="1239" t="str">
        <f>IF(V50=SUM(I16:U16,I34:U34,I50:U50),"OK",V50-SUM(I16:U16,I34:U34,I50:U50))</f>
        <v>OK</v>
      </c>
    </row>
    <row r="51" spans="2:23" ht="13.5" thickBot="1" x14ac:dyDescent="0.25">
      <c r="B51" s="1695"/>
      <c r="C51" s="1695"/>
      <c r="D51" s="1825"/>
      <c r="E51" s="1981"/>
      <c r="F51" s="1982"/>
      <c r="G51" s="1985" t="s">
        <v>102</v>
      </c>
      <c r="H51" s="1986"/>
      <c r="I51" s="1704">
        <f>IF(ISERR(ROUND(I$48*$D$22/2,0)),0,ROUND(I$48*$D$22/2,0))</f>
        <v>0</v>
      </c>
      <c r="J51" s="1242">
        <f t="shared" ref="J51:T51" si="21">IF(ISERR(ROUND(J$48*$D$22/2,0)),0,ROUND(J$48*$D$22/2,0))</f>
        <v>0</v>
      </c>
      <c r="K51" s="1260">
        <f t="shared" si="21"/>
        <v>0</v>
      </c>
      <c r="L51" s="1261">
        <f t="shared" si="21"/>
        <v>0</v>
      </c>
      <c r="M51" s="1262">
        <f t="shared" si="21"/>
        <v>0</v>
      </c>
      <c r="N51" s="1240">
        <f t="shared" si="21"/>
        <v>0</v>
      </c>
      <c r="O51" s="1240">
        <f t="shared" si="21"/>
        <v>0</v>
      </c>
      <c r="P51" s="1240">
        <f t="shared" si="21"/>
        <v>0</v>
      </c>
      <c r="Q51" s="1240">
        <f t="shared" si="21"/>
        <v>0</v>
      </c>
      <c r="R51" s="1240">
        <f t="shared" si="21"/>
        <v>0</v>
      </c>
      <c r="S51" s="1242">
        <f t="shared" si="21"/>
        <v>0</v>
      </c>
      <c r="T51" s="1260">
        <f t="shared" si="21"/>
        <v>0</v>
      </c>
      <c r="U51" s="1263">
        <f>IF(ISERR(ROUND(U$48*$D$22/2,0)),0,ROUND(U$48*$D$22/2,0))</f>
        <v>0</v>
      </c>
      <c r="V51" s="1820">
        <f>SUM(I17:U17,I35:U35,I51:U51)</f>
        <v>0</v>
      </c>
    </row>
    <row r="52" spans="2:23" ht="18" customHeight="1" thickBot="1" x14ac:dyDescent="0.25">
      <c r="B52" s="625"/>
      <c r="C52" s="625"/>
      <c r="D52" s="1707"/>
      <c r="E52" s="1983"/>
      <c r="F52" s="1984"/>
      <c r="G52" s="1976" t="s">
        <v>102</v>
      </c>
      <c r="H52" s="1978"/>
      <c r="I52" s="1706">
        <f>IF(SUM($L$45:$U$45)=0,IF(MAX($I$17:$U$17,$I$35:$U$35,$I$51:$K$51)=I51,I51+($V$52-$V$51),I51),I51)</f>
        <v>0</v>
      </c>
      <c r="J52" s="1264">
        <f>IF(SUM($L$45:$U$45)=0,IF(MAX($I$17:$U$17,$I$35:$U$35,$I$51:$K$51)=J51,J51+($V$52-$V$51),J51),J51)</f>
        <v>0</v>
      </c>
      <c r="K52" s="1265">
        <f>IF(SUM($L$45:$U$45)=0,IF(MAX($I$17:$U$17,$I$35:$U$35,$I$51:$K$51)=K51,K51+($V$52-$V$51),K51),K51)</f>
        <v>0</v>
      </c>
      <c r="L52" s="1266">
        <f t="shared" ref="L52:U52" si="22">IF(SUM($L$45:$U$45)=0,0,IF(MAX($L$51:$U$51)=L51,L51+($V$52-$V$51),L51))</f>
        <v>0</v>
      </c>
      <c r="M52" s="1267">
        <f t="shared" si="22"/>
        <v>0</v>
      </c>
      <c r="N52" s="1268">
        <f t="shared" si="22"/>
        <v>0</v>
      </c>
      <c r="O52" s="1268">
        <f t="shared" si="22"/>
        <v>0</v>
      </c>
      <c r="P52" s="1268">
        <f t="shared" si="22"/>
        <v>0</v>
      </c>
      <c r="Q52" s="1268">
        <f t="shared" si="22"/>
        <v>0</v>
      </c>
      <c r="R52" s="1268">
        <f t="shared" si="22"/>
        <v>0</v>
      </c>
      <c r="S52" s="1269">
        <f t="shared" si="22"/>
        <v>0</v>
      </c>
      <c r="T52" s="1265">
        <f t="shared" si="22"/>
        <v>0</v>
      </c>
      <c r="U52" s="1270">
        <f t="shared" si="22"/>
        <v>0</v>
      </c>
      <c r="V52" s="1259">
        <f>ROUNDDOWN(D22/2,0)</f>
        <v>0</v>
      </c>
      <c r="W52" s="1239" t="str">
        <f>IF(V52=SUM(I18:U18,I36:U36,I52:U52),"OK",V52-SUM(I18:U18,I36:U36,I52:U52))</f>
        <v>OK</v>
      </c>
    </row>
    <row r="53" spans="2:23" ht="15.75" customHeight="1" x14ac:dyDescent="0.2">
      <c r="B53" s="625"/>
      <c r="C53" s="625"/>
      <c r="I53" s="1229"/>
      <c r="K53" s="1271" t="str">
        <f>IF(K50=K49,"",K50-K49)</f>
        <v/>
      </c>
      <c r="L53" s="1271" t="str">
        <f t="shared" ref="L53:U53" si="23">IF(L50=L49,"",L50-L49)</f>
        <v/>
      </c>
      <c r="M53" s="1271" t="str">
        <f t="shared" si="23"/>
        <v/>
      </c>
      <c r="N53" s="1271" t="str">
        <f t="shared" si="23"/>
        <v/>
      </c>
      <c r="O53" s="1271" t="str">
        <f t="shared" si="23"/>
        <v/>
      </c>
      <c r="P53" s="1271" t="str">
        <f t="shared" si="23"/>
        <v/>
      </c>
      <c r="Q53" s="1271" t="str">
        <f t="shared" si="23"/>
        <v/>
      </c>
      <c r="R53" s="1271" t="str">
        <f t="shared" si="23"/>
        <v/>
      </c>
      <c r="S53" s="1271" t="str">
        <f t="shared" si="23"/>
        <v/>
      </c>
      <c r="T53" s="1271" t="str">
        <f t="shared" si="23"/>
        <v/>
      </c>
      <c r="U53" s="1271" t="str">
        <f t="shared" si="23"/>
        <v/>
      </c>
    </row>
    <row r="54" spans="2:23" ht="44.25" customHeight="1" thickBot="1" x14ac:dyDescent="0.25">
      <c r="B54" s="625"/>
      <c r="C54" s="625"/>
      <c r="I54" s="1229"/>
      <c r="K54" s="1276" t="s">
        <v>677</v>
      </c>
      <c r="L54" s="1229" t="str">
        <f t="shared" ref="L54:N54" si="24">IF(L52=L51,"",L52-L51)</f>
        <v/>
      </c>
      <c r="M54" s="1229" t="str">
        <f t="shared" si="24"/>
        <v/>
      </c>
      <c r="N54" s="1229" t="str">
        <f t="shared" si="24"/>
        <v/>
      </c>
      <c r="O54" s="1229" t="str">
        <f>IF(O52=O51,"",O52-O51)</f>
        <v/>
      </c>
      <c r="P54" s="1229" t="str">
        <f t="shared" ref="P54:U54" si="25">IF(P52=P51,"",P52-P51)</f>
        <v/>
      </c>
      <c r="Q54" s="1229" t="str">
        <f t="shared" si="25"/>
        <v/>
      </c>
      <c r="R54" s="1229" t="str">
        <f t="shared" si="25"/>
        <v/>
      </c>
      <c r="S54" s="1229" t="str">
        <f t="shared" si="25"/>
        <v/>
      </c>
      <c r="T54" s="1229" t="str">
        <f t="shared" si="25"/>
        <v/>
      </c>
      <c r="U54" s="1229" t="str">
        <f t="shared" si="25"/>
        <v/>
      </c>
    </row>
    <row r="55" spans="2:23" ht="18" customHeight="1" thickBot="1" x14ac:dyDescent="0.25">
      <c r="J55" s="1272"/>
      <c r="K55" s="1273"/>
      <c r="U55" s="1229"/>
    </row>
    <row r="56" spans="2:23" x14ac:dyDescent="0.2">
      <c r="L56" s="1229"/>
      <c r="M56" s="1229"/>
      <c r="N56" s="1229"/>
      <c r="O56" s="1229"/>
      <c r="P56" s="1229"/>
      <c r="Q56" s="1229"/>
      <c r="R56" s="1229"/>
      <c r="S56" s="1229"/>
      <c r="T56" s="1229"/>
      <c r="U56" s="1229"/>
    </row>
    <row r="57" spans="2:23" x14ac:dyDescent="0.2">
      <c r="L57" s="1229"/>
      <c r="M57" s="1229"/>
      <c r="N57" s="1229"/>
      <c r="O57" s="1229"/>
      <c r="P57" s="1229"/>
      <c r="Q57" s="1229"/>
      <c r="R57" s="1229"/>
      <c r="S57" s="1229"/>
      <c r="T57" s="1229"/>
      <c r="U57" s="1229"/>
    </row>
    <row r="58" spans="2:23" ht="14" x14ac:dyDescent="0.2">
      <c r="B58" s="1274" t="s">
        <v>18</v>
      </c>
      <c r="C58" s="1275" t="s">
        <v>303</v>
      </c>
    </row>
    <row r="59" spans="2:23" ht="14" x14ac:dyDescent="0.2">
      <c r="B59" s="1275"/>
      <c r="C59" s="1275" t="s">
        <v>483</v>
      </c>
    </row>
    <row r="60" spans="2:23" ht="14" x14ac:dyDescent="0.2">
      <c r="B60" s="1275"/>
      <c r="C60" s="1275" t="s">
        <v>542</v>
      </c>
    </row>
    <row r="61" spans="2:23" ht="14" x14ac:dyDescent="0.2">
      <c r="B61" s="1275"/>
      <c r="C61" s="1275" t="s">
        <v>759</v>
      </c>
    </row>
    <row r="73" spans="22:22" ht="23.5" x14ac:dyDescent="0.2">
      <c r="V73" s="1198"/>
    </row>
    <row r="75" spans="22:22" ht="16.5" customHeight="1" x14ac:dyDescent="0.2"/>
  </sheetData>
  <mergeCells count="92">
    <mergeCell ref="J42:J43"/>
    <mergeCell ref="G30:H30"/>
    <mergeCell ref="G31:H31"/>
    <mergeCell ref="V40:V43"/>
    <mergeCell ref="L40:L41"/>
    <mergeCell ref="I40:K40"/>
    <mergeCell ref="S42:S43"/>
    <mergeCell ref="I41:J41"/>
    <mergeCell ref="I42:I43"/>
    <mergeCell ref="Q42:Q43"/>
    <mergeCell ref="M40:S41"/>
    <mergeCell ref="T42:T43"/>
    <mergeCell ref="T40:U41"/>
    <mergeCell ref="U42:U43"/>
    <mergeCell ref="K42:K43"/>
    <mergeCell ref="L42:L43"/>
    <mergeCell ref="I25:U25"/>
    <mergeCell ref="B15:C18"/>
    <mergeCell ref="U26:U27"/>
    <mergeCell ref="M26:M27"/>
    <mergeCell ref="N26:N27"/>
    <mergeCell ref="O26:O27"/>
    <mergeCell ref="D21:E21"/>
    <mergeCell ref="D22:E22"/>
    <mergeCell ref="S26:S27"/>
    <mergeCell ref="P26:P27"/>
    <mergeCell ref="Q26:Q27"/>
    <mergeCell ref="R26:R27"/>
    <mergeCell ref="F22:G22"/>
    <mergeCell ref="J26:J27"/>
    <mergeCell ref="K26:K27"/>
    <mergeCell ref="B20:C20"/>
    <mergeCell ref="I26:I27"/>
    <mergeCell ref="L26:L27"/>
    <mergeCell ref="I6:U6"/>
    <mergeCell ref="N7:Q7"/>
    <mergeCell ref="R7:U7"/>
    <mergeCell ref="I7:M7"/>
    <mergeCell ref="K8:K9"/>
    <mergeCell ref="U8:U9"/>
    <mergeCell ref="P8:P9"/>
    <mergeCell ref="R8:R9"/>
    <mergeCell ref="Q8:Q9"/>
    <mergeCell ref="I8:I9"/>
    <mergeCell ref="J8:J9"/>
    <mergeCell ref="L8:L9"/>
    <mergeCell ref="O8:O9"/>
    <mergeCell ref="T26:T27"/>
    <mergeCell ref="M42:M43"/>
    <mergeCell ref="N42:N43"/>
    <mergeCell ref="O42:O43"/>
    <mergeCell ref="P42:P43"/>
    <mergeCell ref="R42:R43"/>
    <mergeCell ref="M8:M9"/>
    <mergeCell ref="N8:N9"/>
    <mergeCell ref="S8:S9"/>
    <mergeCell ref="T8:T9"/>
    <mergeCell ref="F11:F13"/>
    <mergeCell ref="G6:H9"/>
    <mergeCell ref="B7:B9"/>
    <mergeCell ref="C7:C9"/>
    <mergeCell ref="B6:E6"/>
    <mergeCell ref="F6:F9"/>
    <mergeCell ref="E8:E9"/>
    <mergeCell ref="B11:B13"/>
    <mergeCell ref="C11:C13"/>
    <mergeCell ref="D11:D13"/>
    <mergeCell ref="E11:E13"/>
    <mergeCell ref="G29:H29"/>
    <mergeCell ref="B22:C22"/>
    <mergeCell ref="B14:G14"/>
    <mergeCell ref="D20:E20"/>
    <mergeCell ref="D15:H15"/>
    <mergeCell ref="D16:H16"/>
    <mergeCell ref="D17:H17"/>
    <mergeCell ref="D18:H18"/>
    <mergeCell ref="F20:G20"/>
    <mergeCell ref="E33:F36"/>
    <mergeCell ref="E32:H32"/>
    <mergeCell ref="G45:H45"/>
    <mergeCell ref="G46:H46"/>
    <mergeCell ref="G33:H33"/>
    <mergeCell ref="G34:H34"/>
    <mergeCell ref="G35:H35"/>
    <mergeCell ref="G36:H36"/>
    <mergeCell ref="G47:H47"/>
    <mergeCell ref="E48:H48"/>
    <mergeCell ref="E49:F52"/>
    <mergeCell ref="G49:H49"/>
    <mergeCell ref="G50:H50"/>
    <mergeCell ref="G51:H51"/>
    <mergeCell ref="G52:H52"/>
  </mergeCells>
  <phoneticPr fontId="3"/>
  <printOptions horizontalCentered="1"/>
  <pageMargins left="0.51181102362204722" right="0.31496062992125984" top="0.55118110236220474" bottom="0.15748031496062992" header="0.31496062992125984" footer="0.31496062992125984"/>
  <pageSetup paperSize="9" scale="38"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A1:V55"/>
  <sheetViews>
    <sheetView showZeros="0" tabSelected="1" zoomScale="80" zoomScaleNormal="80" workbookViewId="0">
      <selection activeCell="I17" sqref="I17"/>
    </sheetView>
  </sheetViews>
  <sheetFormatPr defaultColWidth="16.08984375" defaultRowHeight="13" x14ac:dyDescent="0.2"/>
  <cols>
    <col min="1" max="1" width="1.08984375" style="158" customWidth="1"/>
    <col min="2" max="3" width="13.90625" style="158" customWidth="1"/>
    <col min="4" max="4" width="9.453125" style="158" customWidth="1"/>
    <col min="5" max="20" width="13.90625" style="158" customWidth="1"/>
    <col min="21" max="21" width="11.90625" style="158" customWidth="1"/>
    <col min="22" max="22" width="7.08984375" style="158" customWidth="1"/>
    <col min="23" max="47" width="10" style="158" customWidth="1"/>
    <col min="48" max="16384" width="16.08984375" style="158"/>
  </cols>
  <sheetData>
    <row r="1" spans="1:20" ht="19" x14ac:dyDescent="0.3">
      <c r="A1" s="158">
        <v>25</v>
      </c>
      <c r="B1" s="1645" t="s">
        <v>114</v>
      </c>
      <c r="C1" s="1645"/>
      <c r="D1" s="79" t="s">
        <v>198</v>
      </c>
      <c r="Q1" s="253"/>
      <c r="R1" s="100" t="s">
        <v>27</v>
      </c>
      <c r="S1" s="1598">
        <f>様式第１号表紙!$M$28</f>
        <v>0</v>
      </c>
      <c r="T1" s="1599"/>
    </row>
    <row r="2" spans="1:20" ht="18" customHeight="1" thickBot="1" x14ac:dyDescent="0.25">
      <c r="Q2" s="99"/>
      <c r="R2" s="1615" t="str">
        <f>様式第１号表紙!$C$12</f>
        <v>5</v>
      </c>
      <c r="S2" s="1610">
        <f>様式第１号表紙!$F$12</f>
        <v>2023</v>
      </c>
      <c r="T2" s="1611">
        <f>様式第１号表紙!$H$12</f>
        <v>0</v>
      </c>
    </row>
    <row r="3" spans="1:20" ht="24" customHeight="1" x14ac:dyDescent="0.2"/>
    <row r="4" spans="1:20" ht="16.5" x14ac:dyDescent="0.25">
      <c r="B4" s="82" t="s">
        <v>103</v>
      </c>
      <c r="C4" s="82"/>
    </row>
    <row r="5" spans="1:20" ht="14.25" customHeight="1" thickBot="1" x14ac:dyDescent="0.25">
      <c r="B5" s="158" t="s">
        <v>32</v>
      </c>
    </row>
    <row r="6" spans="1:20" ht="14.25" customHeight="1" thickBot="1" x14ac:dyDescent="0.25">
      <c r="B6" s="1722"/>
      <c r="C6" s="1723"/>
      <c r="D6" s="2088" t="s">
        <v>294</v>
      </c>
      <c r="E6" s="2100" t="s">
        <v>77</v>
      </c>
      <c r="F6" s="2014"/>
      <c r="G6" s="2119" t="s">
        <v>378</v>
      </c>
      <c r="H6" s="2120"/>
      <c r="I6" s="2120"/>
      <c r="J6" s="2120"/>
      <c r="K6" s="2120"/>
      <c r="L6" s="2120"/>
      <c r="M6" s="2120"/>
      <c r="N6" s="2120"/>
      <c r="O6" s="2120"/>
      <c r="P6" s="2120"/>
      <c r="Q6" s="2120"/>
      <c r="R6" s="2120"/>
      <c r="S6" s="2120"/>
      <c r="T6" s="2121"/>
    </row>
    <row r="7" spans="1:20" ht="14.25" customHeight="1" x14ac:dyDescent="0.2">
      <c r="B7" s="2096" t="s">
        <v>293</v>
      </c>
      <c r="C7" s="2718" t="s">
        <v>760</v>
      </c>
      <c r="D7" s="2089"/>
      <c r="E7" s="2101"/>
      <c r="F7" s="2015"/>
      <c r="G7" s="2129" t="s">
        <v>379</v>
      </c>
      <c r="H7" s="2125"/>
      <c r="I7" s="2125"/>
      <c r="J7" s="2125"/>
      <c r="K7" s="2125"/>
      <c r="L7" s="2130"/>
      <c r="M7" s="2125" t="s">
        <v>163</v>
      </c>
      <c r="N7" s="2126"/>
      <c r="O7" s="2126"/>
      <c r="P7" s="2127"/>
      <c r="Q7" s="2128" t="s">
        <v>374</v>
      </c>
      <c r="R7" s="2126"/>
      <c r="S7" s="2126"/>
      <c r="T7" s="2127"/>
    </row>
    <row r="8" spans="1:20" ht="14.25" customHeight="1" x14ac:dyDescent="0.2">
      <c r="B8" s="2096"/>
      <c r="C8" s="2718"/>
      <c r="D8" s="2089"/>
      <c r="E8" s="2101"/>
      <c r="F8" s="2015"/>
      <c r="G8" s="2025" t="s">
        <v>104</v>
      </c>
      <c r="H8" s="2027" t="s">
        <v>295</v>
      </c>
      <c r="I8" s="2027" t="s">
        <v>296</v>
      </c>
      <c r="J8" s="2026" t="s">
        <v>83</v>
      </c>
      <c r="K8" s="2026" t="s">
        <v>84</v>
      </c>
      <c r="L8" s="2042" t="s">
        <v>297</v>
      </c>
      <c r="M8" s="2123" t="s">
        <v>152</v>
      </c>
      <c r="N8" s="2019" t="s">
        <v>153</v>
      </c>
      <c r="O8" s="2038" t="s">
        <v>154</v>
      </c>
      <c r="P8" s="2147" t="s">
        <v>155</v>
      </c>
      <c r="Q8" s="2040" t="s">
        <v>156</v>
      </c>
      <c r="R8" s="2019" t="s">
        <v>157</v>
      </c>
      <c r="S8" s="2019" t="s">
        <v>90</v>
      </c>
      <c r="T8" s="2036" t="s">
        <v>158</v>
      </c>
    </row>
    <row r="9" spans="1:20" ht="14.25" customHeight="1" thickBot="1" x14ac:dyDescent="0.25">
      <c r="B9" s="2096"/>
      <c r="C9" s="2719"/>
      <c r="D9" s="2090"/>
      <c r="E9" s="2102"/>
      <c r="F9" s="2103"/>
      <c r="G9" s="2004"/>
      <c r="H9" s="2028"/>
      <c r="I9" s="2028"/>
      <c r="J9" s="2005"/>
      <c r="K9" s="2005"/>
      <c r="L9" s="2122"/>
      <c r="M9" s="2124"/>
      <c r="N9" s="2020"/>
      <c r="O9" s="2039"/>
      <c r="P9" s="2148"/>
      <c r="Q9" s="2041"/>
      <c r="R9" s="2020"/>
      <c r="S9" s="2020"/>
      <c r="T9" s="2037"/>
    </row>
    <row r="10" spans="1:20" ht="17.25" customHeight="1" x14ac:dyDescent="0.2">
      <c r="B10" s="1724" t="s">
        <v>106</v>
      </c>
      <c r="C10" s="2720" t="s">
        <v>761</v>
      </c>
      <c r="D10" s="2721" t="s">
        <v>762</v>
      </c>
      <c r="E10" s="1726"/>
      <c r="F10" s="1727" t="s">
        <v>107</v>
      </c>
      <c r="G10" s="1746" t="s">
        <v>108</v>
      </c>
      <c r="H10" s="258" t="s">
        <v>109</v>
      </c>
      <c r="I10" s="258" t="s">
        <v>236</v>
      </c>
      <c r="J10" s="258" t="s">
        <v>237</v>
      </c>
      <c r="K10" s="258" t="s">
        <v>238</v>
      </c>
      <c r="L10" s="259" t="s">
        <v>239</v>
      </c>
      <c r="M10" s="1740" t="s">
        <v>110</v>
      </c>
      <c r="N10" s="258" t="s">
        <v>427</v>
      </c>
      <c r="O10" s="258" t="s">
        <v>428</v>
      </c>
      <c r="P10" s="259" t="s">
        <v>429</v>
      </c>
      <c r="Q10" s="257" t="s">
        <v>430</v>
      </c>
      <c r="R10" s="258" t="s">
        <v>431</v>
      </c>
      <c r="S10" s="258" t="s">
        <v>432</v>
      </c>
      <c r="T10" s="259" t="s">
        <v>433</v>
      </c>
    </row>
    <row r="11" spans="1:20" ht="17.25" customHeight="1" thickBot="1" x14ac:dyDescent="0.25">
      <c r="B11" s="2097"/>
      <c r="C11" s="2722"/>
      <c r="D11" s="2099"/>
      <c r="E11" s="2723" t="s">
        <v>763</v>
      </c>
      <c r="F11" s="1689">
        <f>$B$11-$C$11+$D$11</f>
        <v>0</v>
      </c>
      <c r="G11" s="1827"/>
      <c r="H11" s="1728"/>
      <c r="I11" s="1728"/>
      <c r="J11" s="1728"/>
      <c r="K11" s="1728"/>
      <c r="L11" s="1747"/>
      <c r="M11" s="1741"/>
      <c r="N11" s="1728"/>
      <c r="O11" s="1729"/>
      <c r="P11" s="1822"/>
      <c r="Q11" s="1827"/>
      <c r="R11" s="1728"/>
      <c r="S11" s="1729"/>
      <c r="T11" s="1822"/>
    </row>
    <row r="12" spans="1:20" ht="28.5" customHeight="1" thickBot="1" x14ac:dyDescent="0.25">
      <c r="B12" s="2097"/>
      <c r="C12" s="2722"/>
      <c r="D12" s="2099"/>
      <c r="E12" s="2724" t="s">
        <v>764</v>
      </c>
      <c r="F12" s="1689">
        <f>$C$11</f>
        <v>0</v>
      </c>
      <c r="G12" s="1827"/>
      <c r="H12" s="1728"/>
      <c r="I12" s="1728"/>
      <c r="J12" s="1728"/>
      <c r="K12" s="1728"/>
      <c r="L12" s="1747"/>
      <c r="M12" s="1742"/>
      <c r="N12" s="1728"/>
      <c r="O12" s="1729"/>
      <c r="P12" s="1822"/>
      <c r="Q12" s="1827"/>
      <c r="R12" s="1728"/>
      <c r="S12" s="1729"/>
      <c r="T12" s="1822"/>
    </row>
    <row r="13" spans="1:20" ht="17.25" customHeight="1" thickBot="1" x14ac:dyDescent="0.25">
      <c r="B13" s="2098"/>
      <c r="C13" s="2725"/>
      <c r="D13" s="1990"/>
      <c r="E13" s="2723" t="s">
        <v>757</v>
      </c>
      <c r="F13" s="1689">
        <f>SUM(F11:F12)</f>
        <v>0</v>
      </c>
      <c r="G13" s="1731">
        <f>SUM(G11:G12)</f>
        <v>0</v>
      </c>
      <c r="H13" s="1732">
        <f t="shared" ref="H13:S13" si="0">SUM(H11:H12)</f>
        <v>0</v>
      </c>
      <c r="I13" s="1732">
        <f t="shared" si="0"/>
        <v>0</v>
      </c>
      <c r="J13" s="1732">
        <f t="shared" si="0"/>
        <v>0</v>
      </c>
      <c r="K13" s="1732">
        <f t="shared" si="0"/>
        <v>0</v>
      </c>
      <c r="L13" s="1748">
        <f t="shared" si="0"/>
        <v>0</v>
      </c>
      <c r="M13" s="1743">
        <f>SUM(M11:M12)</f>
        <v>0</v>
      </c>
      <c r="N13" s="1732">
        <f t="shared" si="0"/>
        <v>0</v>
      </c>
      <c r="O13" s="1733">
        <f t="shared" si="0"/>
        <v>0</v>
      </c>
      <c r="P13" s="1734">
        <f t="shared" si="0"/>
        <v>0</v>
      </c>
      <c r="Q13" s="1731">
        <f t="shared" si="0"/>
        <v>0</v>
      </c>
      <c r="R13" s="1732">
        <f t="shared" si="0"/>
        <v>0</v>
      </c>
      <c r="S13" s="1733">
        <f t="shared" si="0"/>
        <v>0</v>
      </c>
      <c r="T13" s="1734">
        <f>SUM(T11:T12)</f>
        <v>0</v>
      </c>
    </row>
    <row r="14" spans="1:20" ht="17.25" customHeight="1" thickBot="1" x14ac:dyDescent="0.25">
      <c r="B14" s="2093" t="s">
        <v>111</v>
      </c>
      <c r="C14" s="2094"/>
      <c r="D14" s="2094"/>
      <c r="E14" s="2094"/>
      <c r="F14" s="2095"/>
      <c r="G14" s="1749" t="str">
        <f>IF(ISERR(G$13/$F$13),"",(G$13/$F$13))</f>
        <v/>
      </c>
      <c r="H14" s="1750" t="str">
        <f>IF(ISERR(H$13/$F$13),"",(H$13/$F$13))</f>
        <v/>
      </c>
      <c r="I14" s="1750" t="str">
        <f t="shared" ref="I14:S14" si="1">IF(ISERR(I$13/$F$13),"",(I$13/$F$13))</f>
        <v/>
      </c>
      <c r="J14" s="1750" t="str">
        <f t="shared" si="1"/>
        <v/>
      </c>
      <c r="K14" s="1750" t="str">
        <f t="shared" si="1"/>
        <v/>
      </c>
      <c r="L14" s="1751" t="str">
        <f t="shared" si="1"/>
        <v/>
      </c>
      <c r="M14" s="1744" t="str">
        <f>IF(ISERR(M$13/$F$13),"",(M$13/$F$13))</f>
        <v/>
      </c>
      <c r="N14" s="286" t="str">
        <f t="shared" si="1"/>
        <v/>
      </c>
      <c r="O14" s="286" t="str">
        <f t="shared" si="1"/>
        <v/>
      </c>
      <c r="P14" s="286" t="str">
        <f t="shared" si="1"/>
        <v/>
      </c>
      <c r="Q14" s="286" t="str">
        <f t="shared" si="1"/>
        <v/>
      </c>
      <c r="R14" s="286" t="str">
        <f t="shared" si="1"/>
        <v/>
      </c>
      <c r="S14" s="286" t="str">
        <f t="shared" si="1"/>
        <v/>
      </c>
      <c r="T14" s="286" t="str">
        <f>IF(ISERR(T$13/$F$13),"",(T$13/$F$13))</f>
        <v/>
      </c>
    </row>
    <row r="15" spans="1:20" ht="16.5" customHeight="1" thickBot="1" x14ac:dyDescent="0.25">
      <c r="B15" s="2110" t="s">
        <v>112</v>
      </c>
      <c r="C15" s="2111"/>
      <c r="D15" s="2111"/>
      <c r="E15" s="2111"/>
      <c r="F15" s="2112"/>
      <c r="G15" s="290">
        <f>IF(ISERR(ROUND(G14*$B$20/2,0)),0,ROUND(G14*$B$20/2,0))</f>
        <v>0</v>
      </c>
      <c r="H15" s="288">
        <f>IF(ISERR(ROUND(H14*$B$20/2,0)),0,ROUND(H14*$B$20/2,0))</f>
        <v>0</v>
      </c>
      <c r="I15" s="288">
        <f t="shared" ref="I15:T15" si="2">IF(ISERR(ROUND(I14*$B$20/2,0)),0,ROUND(I14*$B$20/2,0))</f>
        <v>0</v>
      </c>
      <c r="J15" s="288">
        <f t="shared" si="2"/>
        <v>0</v>
      </c>
      <c r="K15" s="288">
        <f t="shared" si="2"/>
        <v>0</v>
      </c>
      <c r="L15" s="289">
        <f t="shared" si="2"/>
        <v>0</v>
      </c>
      <c r="M15" s="1745">
        <f t="shared" si="2"/>
        <v>0</v>
      </c>
      <c r="N15" s="288">
        <f t="shared" si="2"/>
        <v>0</v>
      </c>
      <c r="O15" s="288">
        <f t="shared" si="2"/>
        <v>0</v>
      </c>
      <c r="P15" s="289">
        <f t="shared" si="2"/>
        <v>0</v>
      </c>
      <c r="Q15" s="290">
        <f t="shared" si="2"/>
        <v>0</v>
      </c>
      <c r="R15" s="288">
        <f t="shared" si="2"/>
        <v>0</v>
      </c>
      <c r="S15" s="288">
        <f t="shared" si="2"/>
        <v>0</v>
      </c>
      <c r="T15" s="291">
        <f t="shared" si="2"/>
        <v>0</v>
      </c>
    </row>
    <row r="16" spans="1:20" ht="17.25" customHeight="1" thickBot="1" x14ac:dyDescent="0.25">
      <c r="B16" s="2091" t="s">
        <v>112</v>
      </c>
      <c r="C16" s="2092"/>
      <c r="D16" s="2087"/>
      <c r="E16" s="2092"/>
      <c r="F16" s="2062"/>
      <c r="G16" s="154">
        <f t="shared" ref="G16:T16" si="3">IF(SUM($J$44:$T$44)=0,IF(MAX($G$15:$T$15,$G$31:$T$31,$G$44:$I$44)=G15,G15+($U$45-$U$44),G15),G15)</f>
        <v>0</v>
      </c>
      <c r="H16" s="154">
        <f t="shared" si="3"/>
        <v>0</v>
      </c>
      <c r="I16" s="155">
        <f t="shared" si="3"/>
        <v>0</v>
      </c>
      <c r="J16" s="155">
        <f t="shared" si="3"/>
        <v>0</v>
      </c>
      <c r="K16" s="155">
        <f t="shared" si="3"/>
        <v>0</v>
      </c>
      <c r="L16" s="156">
        <f t="shared" si="3"/>
        <v>0</v>
      </c>
      <c r="M16" s="341">
        <f t="shared" si="3"/>
        <v>0</v>
      </c>
      <c r="N16" s="155">
        <f t="shared" si="3"/>
        <v>0</v>
      </c>
      <c r="O16" s="155">
        <f t="shared" si="3"/>
        <v>0</v>
      </c>
      <c r="P16" s="154">
        <f t="shared" si="3"/>
        <v>0</v>
      </c>
      <c r="Q16" s="154">
        <f t="shared" si="3"/>
        <v>0</v>
      </c>
      <c r="R16" s="155">
        <f t="shared" si="3"/>
        <v>0</v>
      </c>
      <c r="S16" s="155">
        <f t="shared" si="3"/>
        <v>0</v>
      </c>
      <c r="T16" s="155">
        <f t="shared" si="3"/>
        <v>0</v>
      </c>
    </row>
    <row r="17" spans="2:20" ht="17.149999999999999" customHeight="1" thickBot="1" x14ac:dyDescent="0.25">
      <c r="B17" s="1825"/>
      <c r="C17" s="1825"/>
      <c r="D17" s="1825"/>
      <c r="E17" s="1825"/>
      <c r="F17" s="1825"/>
      <c r="G17" s="292" t="str">
        <f>IF(G16=G15,"",G16-G15)</f>
        <v/>
      </c>
      <c r="H17" s="292" t="str">
        <f t="shared" ref="H17:T17" si="4">IF(H16=H15,"",H16-H15)</f>
        <v/>
      </c>
      <c r="I17" s="292" t="str">
        <f t="shared" si="4"/>
        <v/>
      </c>
      <c r="J17" s="292" t="str">
        <f t="shared" si="4"/>
        <v/>
      </c>
      <c r="K17" s="292" t="str">
        <f t="shared" si="4"/>
        <v/>
      </c>
      <c r="L17" s="292" t="str">
        <f t="shared" si="4"/>
        <v/>
      </c>
      <c r="M17" s="292" t="str">
        <f t="shared" si="4"/>
        <v/>
      </c>
      <c r="N17" s="292" t="str">
        <f t="shared" si="4"/>
        <v/>
      </c>
      <c r="O17" s="292" t="str">
        <f t="shared" si="4"/>
        <v/>
      </c>
      <c r="P17" s="292" t="str">
        <f t="shared" si="4"/>
        <v/>
      </c>
      <c r="Q17" s="292" t="str">
        <f t="shared" si="4"/>
        <v/>
      </c>
      <c r="R17" s="292" t="str">
        <f t="shared" si="4"/>
        <v/>
      </c>
      <c r="S17" s="292" t="str">
        <f t="shared" si="4"/>
        <v/>
      </c>
      <c r="T17" s="292" t="str">
        <f t="shared" si="4"/>
        <v/>
      </c>
    </row>
    <row r="18" spans="2:20" ht="17.149999999999999" customHeight="1" thickBot="1" x14ac:dyDescent="0.25">
      <c r="B18" s="2104" t="s">
        <v>71</v>
      </c>
      <c r="C18" s="2105"/>
      <c r="D18" s="2106"/>
      <c r="G18" s="293"/>
    </row>
    <row r="19" spans="2:20" ht="16.5" customHeight="1" x14ac:dyDescent="0.2">
      <c r="B19" s="119" t="s">
        <v>73</v>
      </c>
      <c r="C19" s="1721"/>
      <c r="D19" s="267"/>
      <c r="G19" s="293"/>
    </row>
    <row r="20" spans="2:20" ht="17.149999999999999" customHeight="1" thickBot="1" x14ac:dyDescent="0.25">
      <c r="B20" s="2107">
        <f>+'３　附表１'!B22</f>
        <v>0</v>
      </c>
      <c r="C20" s="2108"/>
      <c r="D20" s="2109"/>
    </row>
    <row r="21" spans="2:20" ht="17.149999999999999" customHeight="1" thickBot="1" x14ac:dyDescent="0.25">
      <c r="B21" s="96"/>
      <c r="C21" s="96"/>
      <c r="D21" s="96"/>
    </row>
    <row r="22" spans="2:20" ht="16.5" customHeight="1" thickBot="1" x14ac:dyDescent="0.25">
      <c r="G22" s="1758"/>
      <c r="H22" s="1759"/>
      <c r="I22" s="1759"/>
      <c r="J22" s="1759"/>
      <c r="K22" s="1759"/>
      <c r="L22" s="1759"/>
      <c r="M22" s="1759" t="s">
        <v>378</v>
      </c>
      <c r="N22" s="1759"/>
      <c r="O22" s="1759"/>
      <c r="P22" s="1759"/>
      <c r="Q22" s="1759"/>
      <c r="R22" s="1759"/>
      <c r="S22" s="1759"/>
      <c r="T22" s="1760"/>
    </row>
    <row r="23" spans="2:20" x14ac:dyDescent="0.2">
      <c r="G23" s="2132" t="s">
        <v>375</v>
      </c>
      <c r="H23" s="2133"/>
      <c r="I23" s="2133"/>
      <c r="J23" s="2133"/>
      <c r="K23" s="2133"/>
      <c r="L23" s="2133"/>
      <c r="M23" s="2133"/>
      <c r="N23" s="2133"/>
      <c r="O23" s="2133"/>
      <c r="P23" s="2133"/>
      <c r="Q23" s="2133"/>
      <c r="R23" s="2133"/>
      <c r="S23" s="2133"/>
      <c r="T23" s="2134"/>
    </row>
    <row r="24" spans="2:20" ht="13.5" customHeight="1" x14ac:dyDescent="0.2">
      <c r="G24" s="2029" t="s">
        <v>159</v>
      </c>
      <c r="H24" s="2019" t="s">
        <v>160</v>
      </c>
      <c r="I24" s="2027" t="s">
        <v>161</v>
      </c>
      <c r="J24" s="2027" t="s">
        <v>197</v>
      </c>
      <c r="K24" s="2027" t="s">
        <v>300</v>
      </c>
      <c r="L24" s="2027" t="s">
        <v>376</v>
      </c>
      <c r="M24" s="2027" t="s">
        <v>377</v>
      </c>
      <c r="N24" s="2027" t="s">
        <v>188</v>
      </c>
      <c r="O24" s="2027" t="s">
        <v>189</v>
      </c>
      <c r="P24" s="2056" t="s">
        <v>190</v>
      </c>
      <c r="Q24" s="2056" t="s">
        <v>191</v>
      </c>
      <c r="R24" s="2027" t="s">
        <v>192</v>
      </c>
      <c r="S24" s="2027" t="s">
        <v>744</v>
      </c>
      <c r="T24" s="2042" t="s">
        <v>194</v>
      </c>
    </row>
    <row r="25" spans="2:20" ht="13.5" thickBot="1" x14ac:dyDescent="0.25">
      <c r="G25" s="2030"/>
      <c r="H25" s="2020"/>
      <c r="I25" s="2028"/>
      <c r="J25" s="2028"/>
      <c r="K25" s="2028"/>
      <c r="L25" s="2028"/>
      <c r="M25" s="2028"/>
      <c r="N25" s="2028"/>
      <c r="O25" s="2028"/>
      <c r="P25" s="2057"/>
      <c r="Q25" s="2057"/>
      <c r="R25" s="2028"/>
      <c r="S25" s="2028"/>
      <c r="T25" s="2122"/>
    </row>
    <row r="26" spans="2:20" ht="18" customHeight="1" thickBot="1" x14ac:dyDescent="0.25">
      <c r="G26" s="257" t="s">
        <v>434</v>
      </c>
      <c r="H26" s="255" t="s">
        <v>435</v>
      </c>
      <c r="I26" s="255" t="s">
        <v>436</v>
      </c>
      <c r="J26" s="255" t="s">
        <v>437</v>
      </c>
      <c r="K26" s="255" t="s">
        <v>438</v>
      </c>
      <c r="L26" s="255" t="s">
        <v>439</v>
      </c>
      <c r="M26" s="255" t="s">
        <v>440</v>
      </c>
      <c r="N26" s="255" t="s">
        <v>441</v>
      </c>
      <c r="O26" s="255" t="s">
        <v>442</v>
      </c>
      <c r="P26" s="255" t="s">
        <v>443</v>
      </c>
      <c r="Q26" s="255" t="s">
        <v>444</v>
      </c>
      <c r="R26" s="255" t="s">
        <v>445</v>
      </c>
      <c r="S26" s="255" t="s">
        <v>446</v>
      </c>
      <c r="T26" s="284" t="s">
        <v>447</v>
      </c>
    </row>
    <row r="27" spans="2:20" ht="18" customHeight="1" thickBot="1" x14ac:dyDescent="0.25">
      <c r="E27" s="2726" t="s">
        <v>763</v>
      </c>
      <c r="F27" s="2727"/>
      <c r="G27" s="265"/>
      <c r="H27" s="261"/>
      <c r="I27" s="261"/>
      <c r="J27" s="261"/>
      <c r="K27" s="261"/>
      <c r="L27" s="261"/>
      <c r="M27" s="261"/>
      <c r="N27" s="261"/>
      <c r="O27" s="261"/>
      <c r="P27" s="261"/>
      <c r="Q27" s="261"/>
      <c r="R27" s="261"/>
      <c r="S27" s="261"/>
      <c r="T27" s="1725"/>
    </row>
    <row r="28" spans="2:20" ht="24" customHeight="1" thickBot="1" x14ac:dyDescent="0.25">
      <c r="E28" s="2728" t="s">
        <v>764</v>
      </c>
      <c r="F28" s="2729"/>
      <c r="G28" s="265"/>
      <c r="H28" s="261"/>
      <c r="I28" s="261"/>
      <c r="J28" s="261"/>
      <c r="K28" s="261"/>
      <c r="L28" s="261"/>
      <c r="M28" s="261"/>
      <c r="N28" s="261"/>
      <c r="O28" s="261"/>
      <c r="P28" s="261"/>
      <c r="Q28" s="261"/>
      <c r="R28" s="261"/>
      <c r="S28" s="261"/>
      <c r="T28" s="1725"/>
    </row>
    <row r="29" spans="2:20" ht="18" customHeight="1" thickBot="1" x14ac:dyDescent="0.25">
      <c r="E29" s="2730" t="s">
        <v>757</v>
      </c>
      <c r="F29" s="2731"/>
      <c r="G29" s="1737">
        <f>SUM(G27:G28)</f>
        <v>0</v>
      </c>
      <c r="H29" s="1735">
        <f t="shared" ref="H29:T29" si="5">SUM(H27:H28)</f>
        <v>0</v>
      </c>
      <c r="I29" s="1735">
        <f t="shared" si="5"/>
        <v>0</v>
      </c>
      <c r="J29" s="1735">
        <f t="shared" si="5"/>
        <v>0</v>
      </c>
      <c r="K29" s="1735">
        <f t="shared" si="5"/>
        <v>0</v>
      </c>
      <c r="L29" s="1735">
        <f t="shared" si="5"/>
        <v>0</v>
      </c>
      <c r="M29" s="1735">
        <f t="shared" si="5"/>
        <v>0</v>
      </c>
      <c r="N29" s="1735">
        <f t="shared" si="5"/>
        <v>0</v>
      </c>
      <c r="O29" s="1735">
        <f t="shared" si="5"/>
        <v>0</v>
      </c>
      <c r="P29" s="1735">
        <f t="shared" si="5"/>
        <v>0</v>
      </c>
      <c r="Q29" s="1735">
        <f t="shared" si="5"/>
        <v>0</v>
      </c>
      <c r="R29" s="1735">
        <f t="shared" si="5"/>
        <v>0</v>
      </c>
      <c r="S29" s="1735">
        <f t="shared" si="5"/>
        <v>0</v>
      </c>
      <c r="T29" s="1753">
        <f t="shared" si="5"/>
        <v>0</v>
      </c>
    </row>
    <row r="30" spans="2:20" ht="18" customHeight="1" thickBot="1" x14ac:dyDescent="0.25">
      <c r="B30" s="2113" t="s">
        <v>49</v>
      </c>
      <c r="C30" s="2114"/>
      <c r="D30" s="2115"/>
      <c r="E30" s="2094"/>
      <c r="F30" s="2094"/>
      <c r="G30" s="1749" t="str">
        <f>IF(ISERR(G$29/$F$13),"",(G$29/$F$13))</f>
        <v/>
      </c>
      <c r="H30" s="1750" t="str">
        <f t="shared" ref="H30:S30" si="6">IF(ISERR(H$29/$F$13),"",(H$29/$F$13))</f>
        <v/>
      </c>
      <c r="I30" s="1750" t="str">
        <f t="shared" si="6"/>
        <v/>
      </c>
      <c r="J30" s="1750" t="str">
        <f t="shared" si="6"/>
        <v/>
      </c>
      <c r="K30" s="1750" t="str">
        <f t="shared" si="6"/>
        <v/>
      </c>
      <c r="L30" s="1750" t="str">
        <f t="shared" si="6"/>
        <v/>
      </c>
      <c r="M30" s="1750" t="str">
        <f t="shared" si="6"/>
        <v/>
      </c>
      <c r="N30" s="1750" t="str">
        <f t="shared" si="6"/>
        <v/>
      </c>
      <c r="O30" s="1750" t="str">
        <f t="shared" si="6"/>
        <v/>
      </c>
      <c r="P30" s="1750" t="str">
        <f t="shared" si="6"/>
        <v/>
      </c>
      <c r="Q30" s="1750" t="str">
        <f t="shared" si="6"/>
        <v/>
      </c>
      <c r="R30" s="1750" t="str">
        <f t="shared" si="6"/>
        <v/>
      </c>
      <c r="S30" s="1750" t="str">
        <f t="shared" si="6"/>
        <v/>
      </c>
      <c r="T30" s="1751" t="str">
        <f>IF(ISERR(T$29/$F$13),"",(T$29/$F$13))</f>
        <v/>
      </c>
    </row>
    <row r="31" spans="2:20" ht="15.75" customHeight="1" thickBot="1" x14ac:dyDescent="0.25">
      <c r="B31" s="2110" t="s">
        <v>305</v>
      </c>
      <c r="C31" s="2111"/>
      <c r="D31" s="2111"/>
      <c r="E31" s="2111"/>
      <c r="F31" s="2111"/>
      <c r="G31" s="1761">
        <f t="shared" ref="G31:T31" si="7">IF(ISERR(ROUND(G30*$B$20/2,0)),0,ROUND(G30*$B$20/2,0))</f>
        <v>0</v>
      </c>
      <c r="H31" s="1762">
        <f t="shared" si="7"/>
        <v>0</v>
      </c>
      <c r="I31" s="1763">
        <f t="shared" si="7"/>
        <v>0</v>
      </c>
      <c r="J31" s="1763">
        <f t="shared" si="7"/>
        <v>0</v>
      </c>
      <c r="K31" s="1763">
        <f t="shared" si="7"/>
        <v>0</v>
      </c>
      <c r="L31" s="1763">
        <f t="shared" si="7"/>
        <v>0</v>
      </c>
      <c r="M31" s="1763">
        <f t="shared" si="7"/>
        <v>0</v>
      </c>
      <c r="N31" s="1763">
        <f t="shared" si="7"/>
        <v>0</v>
      </c>
      <c r="O31" s="1763">
        <f t="shared" si="7"/>
        <v>0</v>
      </c>
      <c r="P31" s="1763">
        <f t="shared" si="7"/>
        <v>0</v>
      </c>
      <c r="Q31" s="1763">
        <f t="shared" si="7"/>
        <v>0</v>
      </c>
      <c r="R31" s="1763">
        <f t="shared" si="7"/>
        <v>0</v>
      </c>
      <c r="S31" s="1763">
        <f t="shared" si="7"/>
        <v>0</v>
      </c>
      <c r="T31" s="1764">
        <f t="shared" si="7"/>
        <v>0</v>
      </c>
    </row>
    <row r="32" spans="2:20" ht="18" customHeight="1" thickBot="1" x14ac:dyDescent="0.25">
      <c r="B32" s="2091" t="s">
        <v>305</v>
      </c>
      <c r="C32" s="2092"/>
      <c r="D32" s="2087"/>
      <c r="E32" s="2092"/>
      <c r="F32" s="2092"/>
      <c r="G32" s="154">
        <f>IF(SUM($J$44:$T$44)=0,IF(MAX($G$15:$T$15,$G$31:$T$31,$G$44:$I$44)=G31,G31+($U$45-$U$44),G31),G31)</f>
        <v>0</v>
      </c>
      <c r="H32" s="154">
        <f t="shared" ref="H32:T32" si="8">IF(SUM($J$44:$T$44)=0,IF(MAX($G$15:$T$15,$G$31:$T$31,$G$44:$I$44)=H31,H31+($U$45-$U$44),H31),H31)</f>
        <v>0</v>
      </c>
      <c r="I32" s="155">
        <f t="shared" si="8"/>
        <v>0</v>
      </c>
      <c r="J32" s="155">
        <f t="shared" si="8"/>
        <v>0</v>
      </c>
      <c r="K32" s="155">
        <f t="shared" si="8"/>
        <v>0</v>
      </c>
      <c r="L32" s="156">
        <f t="shared" si="8"/>
        <v>0</v>
      </c>
      <c r="M32" s="154">
        <f t="shared" si="8"/>
        <v>0</v>
      </c>
      <c r="N32" s="155">
        <f t="shared" si="8"/>
        <v>0</v>
      </c>
      <c r="O32" s="155">
        <f t="shared" si="8"/>
        <v>0</v>
      </c>
      <c r="P32" s="154">
        <f t="shared" si="8"/>
        <v>0</v>
      </c>
      <c r="Q32" s="154">
        <f t="shared" si="8"/>
        <v>0</v>
      </c>
      <c r="R32" s="155">
        <f t="shared" si="8"/>
        <v>0</v>
      </c>
      <c r="S32" s="155">
        <f t="shared" si="8"/>
        <v>0</v>
      </c>
      <c r="T32" s="156">
        <f t="shared" si="8"/>
        <v>0</v>
      </c>
    </row>
    <row r="33" spans="2:22" x14ac:dyDescent="0.2">
      <c r="G33" s="292" t="str">
        <f t="shared" ref="G33:T33" si="9">IF(G32=G31,"",G32-G31)</f>
        <v/>
      </c>
      <c r="H33" s="292" t="str">
        <f t="shared" si="9"/>
        <v/>
      </c>
      <c r="I33" s="292" t="str">
        <f t="shared" si="9"/>
        <v/>
      </c>
      <c r="J33" s="292" t="str">
        <f t="shared" si="9"/>
        <v/>
      </c>
      <c r="K33" s="292" t="str">
        <f t="shared" si="9"/>
        <v/>
      </c>
      <c r="L33" s="292" t="str">
        <f t="shared" si="9"/>
        <v/>
      </c>
      <c r="M33" s="292" t="str">
        <f t="shared" si="9"/>
        <v/>
      </c>
      <c r="N33" s="292" t="str">
        <f t="shared" si="9"/>
        <v/>
      </c>
      <c r="O33" s="292" t="str">
        <f t="shared" si="9"/>
        <v/>
      </c>
      <c r="P33" s="292" t="str">
        <f t="shared" si="9"/>
        <v/>
      </c>
      <c r="Q33" s="292" t="str">
        <f t="shared" si="9"/>
        <v/>
      </c>
      <c r="R33" s="292" t="str">
        <f t="shared" si="9"/>
        <v/>
      </c>
      <c r="S33" s="292" t="str">
        <f t="shared" si="9"/>
        <v/>
      </c>
      <c r="T33" s="292" t="str">
        <f t="shared" si="9"/>
        <v/>
      </c>
    </row>
    <row r="34" spans="2:22" ht="13.5" thickBot="1" x14ac:dyDescent="0.25">
      <c r="G34" s="292"/>
      <c r="H34" s="292"/>
      <c r="I34" s="292"/>
      <c r="J34" s="292"/>
      <c r="K34" s="292"/>
      <c r="L34" s="292"/>
      <c r="M34" s="292"/>
      <c r="N34" s="292"/>
      <c r="O34" s="292"/>
      <c r="P34" s="292"/>
      <c r="Q34" s="292"/>
      <c r="R34" s="292"/>
      <c r="S34" s="292"/>
      <c r="T34" s="292"/>
    </row>
    <row r="35" spans="2:22" ht="13.5" thickBot="1" x14ac:dyDescent="0.25">
      <c r="G35" s="2137" t="s">
        <v>378</v>
      </c>
      <c r="H35" s="2138"/>
      <c r="I35" s="2139"/>
      <c r="J35" s="2135" t="s">
        <v>766</v>
      </c>
      <c r="K35" s="2071" t="s">
        <v>717</v>
      </c>
      <c r="L35" s="2072"/>
      <c r="M35" s="2072"/>
      <c r="N35" s="2072"/>
      <c r="O35" s="2072"/>
      <c r="P35" s="2072"/>
      <c r="Q35" s="2072"/>
      <c r="R35" s="2073"/>
      <c r="S35" s="2144" t="s">
        <v>79</v>
      </c>
      <c r="T35" s="2145"/>
      <c r="U35" s="2131" t="s">
        <v>80</v>
      </c>
    </row>
    <row r="36" spans="2:22" ht="27.75" customHeight="1" x14ac:dyDescent="0.2">
      <c r="G36" s="1730" t="s">
        <v>765</v>
      </c>
      <c r="H36" s="2068" t="s">
        <v>278</v>
      </c>
      <c r="I36" s="2118"/>
      <c r="J36" s="2136"/>
      <c r="K36" s="2074"/>
      <c r="L36" s="2075"/>
      <c r="M36" s="2075"/>
      <c r="N36" s="2075"/>
      <c r="O36" s="2075"/>
      <c r="P36" s="2075"/>
      <c r="Q36" s="2075"/>
      <c r="R36" s="2076"/>
      <c r="S36" s="2081"/>
      <c r="T36" s="2146"/>
      <c r="U36" s="2047"/>
    </row>
    <row r="37" spans="2:22" ht="13.5" customHeight="1" x14ac:dyDescent="0.2">
      <c r="G37" s="2116" t="s">
        <v>162</v>
      </c>
      <c r="H37" s="2029" t="s">
        <v>270</v>
      </c>
      <c r="I37" s="2036" t="s">
        <v>105</v>
      </c>
      <c r="J37" s="2085" t="s">
        <v>86</v>
      </c>
      <c r="K37" s="1981" t="s">
        <v>713</v>
      </c>
      <c r="L37" s="2026" t="s">
        <v>87</v>
      </c>
      <c r="M37" s="2026" t="s">
        <v>88</v>
      </c>
      <c r="N37" s="2027" t="s">
        <v>89</v>
      </c>
      <c r="O37" s="2038" t="s">
        <v>585</v>
      </c>
      <c r="P37" s="2732" t="s">
        <v>673</v>
      </c>
      <c r="Q37" s="2732" t="s">
        <v>674</v>
      </c>
      <c r="R37" s="2042" t="s">
        <v>292</v>
      </c>
      <c r="S37" s="2140"/>
      <c r="T37" s="1982"/>
      <c r="U37" s="2047"/>
    </row>
    <row r="38" spans="2:22" ht="13.5" thickBot="1" x14ac:dyDescent="0.25">
      <c r="G38" s="2117"/>
      <c r="H38" s="2030"/>
      <c r="I38" s="2733"/>
      <c r="J38" s="2734"/>
      <c r="K38" s="2025"/>
      <c r="L38" s="2005"/>
      <c r="M38" s="2005"/>
      <c r="N38" s="2028"/>
      <c r="O38" s="2039"/>
      <c r="P38" s="2039"/>
      <c r="Q38" s="2039"/>
      <c r="R38" s="2043"/>
      <c r="S38" s="2141"/>
      <c r="T38" s="1984"/>
      <c r="U38" s="2062"/>
    </row>
    <row r="39" spans="2:22" ht="18" customHeight="1" thickBot="1" x14ac:dyDescent="0.25">
      <c r="G39" s="1752" t="s">
        <v>448</v>
      </c>
      <c r="H39" s="1746" t="s">
        <v>484</v>
      </c>
      <c r="I39" s="259" t="s">
        <v>485</v>
      </c>
      <c r="J39" s="270" t="s">
        <v>486</v>
      </c>
      <c r="K39" s="277" t="s">
        <v>487</v>
      </c>
      <c r="L39" s="260" t="s">
        <v>488</v>
      </c>
      <c r="M39" s="260" t="s">
        <v>489</v>
      </c>
      <c r="N39" s="260" t="s">
        <v>490</v>
      </c>
      <c r="O39" s="260" t="s">
        <v>491</v>
      </c>
      <c r="P39" s="378" t="s">
        <v>492</v>
      </c>
      <c r="Q39" s="380" t="s">
        <v>675</v>
      </c>
      <c r="R39" s="259" t="s">
        <v>676</v>
      </c>
      <c r="S39" s="296" t="s">
        <v>164</v>
      </c>
      <c r="T39" s="284" t="s">
        <v>165</v>
      </c>
      <c r="U39" s="297" t="s">
        <v>31</v>
      </c>
    </row>
    <row r="40" spans="2:22" ht="18" customHeight="1" thickBot="1" x14ac:dyDescent="0.25">
      <c r="E40" s="2726" t="s">
        <v>763</v>
      </c>
      <c r="F40" s="2727"/>
      <c r="G40" s="271"/>
      <c r="H40" s="265"/>
      <c r="I40" s="1725"/>
      <c r="J40" s="271"/>
      <c r="K40" s="265"/>
      <c r="L40" s="261"/>
      <c r="M40" s="261"/>
      <c r="N40" s="261"/>
      <c r="O40" s="261"/>
      <c r="P40" s="263"/>
      <c r="Q40" s="263"/>
      <c r="R40" s="264"/>
      <c r="S40" s="262"/>
      <c r="T40" s="264"/>
      <c r="U40" s="298">
        <f>SUM(G11:T11,G27:T27,G40:T40)</f>
        <v>0</v>
      </c>
      <c r="V40" s="158" t="str">
        <f>IF($U$40=$F$11,"OK","自工場処理量合計と一致していません")</f>
        <v>OK</v>
      </c>
    </row>
    <row r="41" spans="2:22" ht="21" customHeight="1" thickBot="1" x14ac:dyDescent="0.25">
      <c r="E41" s="2728" t="s">
        <v>764</v>
      </c>
      <c r="F41" s="2729"/>
      <c r="G41" s="271"/>
      <c r="H41" s="265"/>
      <c r="I41" s="1725"/>
      <c r="J41" s="1765"/>
      <c r="K41" s="1766"/>
      <c r="L41" s="1767"/>
      <c r="M41" s="1767"/>
      <c r="N41" s="1767"/>
      <c r="O41" s="1767"/>
      <c r="P41" s="1768"/>
      <c r="Q41" s="1768"/>
      <c r="R41" s="1769"/>
      <c r="S41" s="1770"/>
      <c r="T41" s="1769"/>
      <c r="U41" s="298">
        <f>SUM(G12:T12,G28:T28,G41:T41)</f>
        <v>0</v>
      </c>
      <c r="V41" s="158" t="str">
        <f>IF($U$41=$F$12,"OK","委託数量合計と一致していません")</f>
        <v>OK</v>
      </c>
    </row>
    <row r="42" spans="2:22" ht="18" customHeight="1" thickBot="1" x14ac:dyDescent="0.25">
      <c r="E42" s="2730" t="s">
        <v>757</v>
      </c>
      <c r="F42" s="2731"/>
      <c r="G42" s="305">
        <f>SUM(G40:G41)</f>
        <v>0</v>
      </c>
      <c r="H42" s="1737">
        <f t="shared" ref="H42:I42" si="10">SUM(H40:H41)</f>
        <v>0</v>
      </c>
      <c r="I42" s="1753">
        <f t="shared" si="10"/>
        <v>0</v>
      </c>
      <c r="J42" s="305">
        <f t="shared" ref="J42:O42" si="11">J40</f>
        <v>0</v>
      </c>
      <c r="K42" s="1737">
        <f t="shared" si="11"/>
        <v>0</v>
      </c>
      <c r="L42" s="1735">
        <f t="shared" si="11"/>
        <v>0</v>
      </c>
      <c r="M42" s="1735">
        <f t="shared" si="11"/>
        <v>0</v>
      </c>
      <c r="N42" s="1735">
        <f t="shared" si="11"/>
        <v>0</v>
      </c>
      <c r="O42" s="1735">
        <f t="shared" si="11"/>
        <v>0</v>
      </c>
      <c r="P42" s="1738">
        <f t="shared" ref="P42:S42" si="12">P40</f>
        <v>0</v>
      </c>
      <c r="Q42" s="1738">
        <f t="shared" si="12"/>
        <v>0</v>
      </c>
      <c r="R42" s="1736">
        <f t="shared" si="12"/>
        <v>0</v>
      </c>
      <c r="S42" s="1739">
        <f t="shared" si="12"/>
        <v>0</v>
      </c>
      <c r="T42" s="1736">
        <f>T40</f>
        <v>0</v>
      </c>
      <c r="U42" s="298">
        <f>SUM(G13:T13,G29:T29,G42:T42)</f>
        <v>0</v>
      </c>
      <c r="V42" s="158" t="str">
        <f>IF($U$42=$F$13,"OK","当月処理量合計と一致していません")</f>
        <v>OK</v>
      </c>
    </row>
    <row r="43" spans="2:22" ht="18" customHeight="1" thickBot="1" x14ac:dyDescent="0.25">
      <c r="B43" s="2113" t="s">
        <v>49</v>
      </c>
      <c r="C43" s="2114"/>
      <c r="D43" s="2115"/>
      <c r="E43" s="2094"/>
      <c r="F43" s="2094"/>
      <c r="G43" s="299" t="str">
        <f>IF(ISERR(G$42/$F$13),"",(G$42/$F$13))</f>
        <v/>
      </c>
      <c r="H43" s="1749" t="str">
        <f t="shared" ref="H43:S43" si="13">IF(ISERR(H$42/$F$13),"",(H$42/$F$13))</f>
        <v/>
      </c>
      <c r="I43" s="1751" t="str">
        <f t="shared" si="13"/>
        <v/>
      </c>
      <c r="J43" s="299" t="str">
        <f t="shared" si="13"/>
        <v/>
      </c>
      <c r="K43" s="285" t="str">
        <f t="shared" si="13"/>
        <v/>
      </c>
      <c r="L43" s="286" t="str">
        <f t="shared" si="13"/>
        <v/>
      </c>
      <c r="M43" s="286" t="str">
        <f t="shared" si="13"/>
        <v/>
      </c>
      <c r="N43" s="286" t="str">
        <f t="shared" si="13"/>
        <v/>
      </c>
      <c r="O43" s="286" t="str">
        <f t="shared" si="13"/>
        <v/>
      </c>
      <c r="P43" s="286" t="str">
        <f t="shared" si="13"/>
        <v/>
      </c>
      <c r="Q43" s="286" t="str">
        <f t="shared" si="13"/>
        <v/>
      </c>
      <c r="R43" s="287" t="str">
        <f t="shared" si="13"/>
        <v/>
      </c>
      <c r="S43" s="300" t="str">
        <f t="shared" si="13"/>
        <v/>
      </c>
      <c r="T43" s="287" t="str">
        <f>IF(ISERR(T$42/$F$13),"",(T$42/$F$13))</f>
        <v/>
      </c>
      <c r="U43" s="299" t="str">
        <f>IF(ISERR(U42/$F$11),"",(U42/$F$11))</f>
        <v/>
      </c>
    </row>
    <row r="44" spans="2:22" ht="13.5" thickBot="1" x14ac:dyDescent="0.25">
      <c r="B44" s="2110" t="s">
        <v>305</v>
      </c>
      <c r="C44" s="2111"/>
      <c r="D44" s="2111"/>
      <c r="E44" s="2111"/>
      <c r="F44" s="2111"/>
      <c r="G44" s="301">
        <f>IF(ISERR(ROUND(G43*$B$20/2,0)),0,ROUND(G43*$B$20/2,0))</f>
        <v>0</v>
      </c>
      <c r="H44" s="1754">
        <f>IF(ISERR(ROUND(H43*$B$20/2,0)),0,ROUND(H43*$B$20/2,0))</f>
        <v>0</v>
      </c>
      <c r="I44" s="1755">
        <f t="shared" ref="I44" si="14">IF(ISERR(ROUND(I43*$B$20/2,0)),0,ROUND(I43*$B$20/2,0))</f>
        <v>0</v>
      </c>
      <c r="J44" s="302">
        <f>IF(ISERR(ROUND(J43*$B$20/2,0)),0,ROUND(J43*$B$20/2,0))</f>
        <v>0</v>
      </c>
      <c r="K44" s="269">
        <f>IF(ISERR(ROUND(K43*$B$20/2,0)),0,ROUND(K43*$B$20/2,0))</f>
        <v>0</v>
      </c>
      <c r="L44" s="294">
        <f>IF(ISERR(ROUND(L43*$B$20/2,0)),0,ROUND(L43*$B$20/2,0))</f>
        <v>0</v>
      </c>
      <c r="M44" s="294">
        <f>IF(ISERR(ROUND(M43*$B$20/2,0)),0,ROUND(M43*$B$20/2,0))</f>
        <v>0</v>
      </c>
      <c r="N44" s="294">
        <f t="shared" ref="N44:S44" si="15">IF(ISERR(ROUND(N43*$B$20/2,0)),0,ROUND(N43*$B$20/2,0))</f>
        <v>0</v>
      </c>
      <c r="O44" s="294">
        <f t="shared" si="15"/>
        <v>0</v>
      </c>
      <c r="P44" s="294">
        <f t="shared" ref="P44:Q44" si="16">IF(ISERR(ROUND(P43*$B$20/2,0)),0,ROUND(P43*$B$20/2,0))</f>
        <v>0</v>
      </c>
      <c r="Q44" s="294">
        <f t="shared" si="16"/>
        <v>0</v>
      </c>
      <c r="R44" s="295">
        <f t="shared" si="15"/>
        <v>0</v>
      </c>
      <c r="S44" s="303">
        <f t="shared" si="15"/>
        <v>0</v>
      </c>
      <c r="T44" s="289">
        <f>IF(ISERR(ROUND(T43*$B$20/2,0)),0,ROUND(T43*$B$20/2,0))</f>
        <v>0</v>
      </c>
      <c r="U44" s="304">
        <f>SUM(G15:T15,G31:T31,G44:T44)</f>
        <v>0</v>
      </c>
      <c r="V44" s="268"/>
    </row>
    <row r="45" spans="2:22" ht="18" customHeight="1" thickBot="1" x14ac:dyDescent="0.25">
      <c r="B45" s="2091" t="s">
        <v>305</v>
      </c>
      <c r="C45" s="2092"/>
      <c r="D45" s="2087"/>
      <c r="E45" s="2092"/>
      <c r="F45" s="2092"/>
      <c r="G45" s="1756">
        <f>IF(SUM($J$44:$T$44)=0,IF(MAX($G$15:$T$15,$G$31:$T$31,$G$44:$I$44)=G44,G44+($U$45-$U$44),G44),G44)</f>
        <v>0</v>
      </c>
      <c r="H45" s="1756">
        <f>IF(SUM($J$44:$T$44)=0,IF(MAX($G$15:$T$15,$G$31:$T$31,$G$44:$I$44)=H44,H44+($U$45-$U$44),H44),H44)</f>
        <v>0</v>
      </c>
      <c r="I45" s="1757">
        <f>IF(SUM($J$44:$T$44)=0,IF(MAX($G$15:$T$15,$G$31:$T$31,$G$44:$I$44)=I44,I44+($U$45-$U$44),I44),I44)</f>
        <v>0</v>
      </c>
      <c r="J45" s="381">
        <f t="shared" ref="J45:T45" si="17">IF(SUM($J$42:$T$42)=0,0,IF(MAX($J$44:$T$44)=J44,J44+($U$45-$U$44),J44))</f>
        <v>0</v>
      </c>
      <c r="K45" s="272">
        <f>IF(SUM($J$42:$T$42)=0,0,IF(MAX($J$44:$T$44)=K44,K44+($U$45-$U$44),K44))</f>
        <v>0</v>
      </c>
      <c r="L45" s="273">
        <f t="shared" si="17"/>
        <v>0</v>
      </c>
      <c r="M45" s="273">
        <f t="shared" si="17"/>
        <v>0</v>
      </c>
      <c r="N45" s="273">
        <f t="shared" si="17"/>
        <v>0</v>
      </c>
      <c r="O45" s="273">
        <f t="shared" si="17"/>
        <v>0</v>
      </c>
      <c r="P45" s="273">
        <f t="shared" si="17"/>
        <v>0</v>
      </c>
      <c r="Q45" s="273">
        <f t="shared" si="17"/>
        <v>0</v>
      </c>
      <c r="R45" s="274">
        <f t="shared" si="17"/>
        <v>0</v>
      </c>
      <c r="S45" s="341">
        <f t="shared" si="17"/>
        <v>0</v>
      </c>
      <c r="T45" s="155">
        <f t="shared" si="17"/>
        <v>0</v>
      </c>
      <c r="U45" s="305">
        <f>ROUNDUP($B$20/2,0)</f>
        <v>0</v>
      </c>
      <c r="V45" s="268" t="str">
        <f>IF(U45=SUM(G16:T16,G32:T32,G45:T45),"OK",U45-SUM(G16:T16,G32:T32,G45:T45))</f>
        <v>OK</v>
      </c>
    </row>
    <row r="46" spans="2:22" x14ac:dyDescent="0.2">
      <c r="G46" s="292" t="str">
        <f t="shared" ref="G46:T46" si="18">IF(G45=G44,"",G45-G44)</f>
        <v/>
      </c>
      <c r="H46" s="292" t="str">
        <f t="shared" si="18"/>
        <v/>
      </c>
      <c r="I46" s="292" t="str">
        <f t="shared" si="18"/>
        <v/>
      </c>
      <c r="J46" s="292" t="str">
        <f t="shared" si="18"/>
        <v/>
      </c>
      <c r="K46" s="292" t="str">
        <f t="shared" si="18"/>
        <v/>
      </c>
      <c r="L46" s="292" t="str">
        <f t="shared" si="18"/>
        <v/>
      </c>
      <c r="M46" s="292" t="str">
        <f t="shared" si="18"/>
        <v/>
      </c>
      <c r="N46" s="292" t="str">
        <f t="shared" si="18"/>
        <v/>
      </c>
      <c r="O46" s="292" t="str">
        <f t="shared" si="18"/>
        <v/>
      </c>
      <c r="P46" s="292" t="str">
        <f t="shared" si="18"/>
        <v/>
      </c>
      <c r="Q46" s="292" t="str">
        <f t="shared" si="18"/>
        <v/>
      </c>
      <c r="R46" s="292" t="str">
        <f t="shared" si="18"/>
        <v/>
      </c>
      <c r="S46" s="292" t="str">
        <f t="shared" si="18"/>
        <v/>
      </c>
      <c r="T46" s="292" t="str">
        <f t="shared" si="18"/>
        <v/>
      </c>
    </row>
    <row r="47" spans="2:22" ht="43.5" customHeight="1" thickBot="1" x14ac:dyDescent="0.25">
      <c r="H47" s="383" t="s">
        <v>679</v>
      </c>
      <c r="I47" s="384" t="s">
        <v>678</v>
      </c>
      <c r="J47" s="292"/>
      <c r="K47" s="292"/>
      <c r="L47" s="292"/>
      <c r="M47" s="292"/>
      <c r="N47" s="292"/>
      <c r="O47" s="292"/>
      <c r="P47" s="292"/>
      <c r="Q47" s="292"/>
      <c r="R47" s="292"/>
      <c r="S47" s="292"/>
      <c r="T47" s="292"/>
    </row>
    <row r="48" spans="2:22" ht="18" customHeight="1" thickBot="1" x14ac:dyDescent="0.25">
      <c r="G48" s="266"/>
      <c r="H48" s="379"/>
      <c r="I48" s="379"/>
      <c r="J48" s="292"/>
      <c r="K48" s="292"/>
      <c r="L48" s="292"/>
      <c r="M48" s="292"/>
      <c r="N48" s="292"/>
      <c r="O48" s="292"/>
      <c r="P48" s="292"/>
      <c r="Q48" s="292"/>
      <c r="R48" s="292"/>
      <c r="S48" s="292"/>
      <c r="T48" s="292"/>
    </row>
    <row r="49" spans="2:21" x14ac:dyDescent="0.2">
      <c r="G49" s="292"/>
      <c r="H49" s="292"/>
      <c r="I49" s="292"/>
      <c r="J49" s="292"/>
      <c r="K49" s="292"/>
      <c r="L49" s="292"/>
      <c r="M49" s="292"/>
      <c r="N49" s="292"/>
      <c r="O49" s="292"/>
      <c r="P49" s="292"/>
      <c r="Q49" s="292"/>
      <c r="R49" s="292"/>
      <c r="S49" s="292"/>
      <c r="T49" s="292"/>
    </row>
    <row r="50" spans="2:21" ht="15.5" x14ac:dyDescent="0.25">
      <c r="B50" s="149" t="s">
        <v>18</v>
      </c>
      <c r="C50" s="149"/>
      <c r="D50" s="150" t="s">
        <v>303</v>
      </c>
    </row>
    <row r="51" spans="2:21" ht="15.5" x14ac:dyDescent="0.25">
      <c r="B51" s="150"/>
      <c r="C51" s="150"/>
      <c r="D51" s="150" t="s">
        <v>483</v>
      </c>
    </row>
    <row r="52" spans="2:21" ht="15.5" x14ac:dyDescent="0.25">
      <c r="B52" s="150"/>
      <c r="C52" s="150"/>
      <c r="D52" s="150" t="s">
        <v>542</v>
      </c>
    </row>
    <row r="53" spans="2:21" ht="15.5" x14ac:dyDescent="0.25">
      <c r="B53" s="150"/>
      <c r="C53" s="150"/>
      <c r="D53" s="150" t="s">
        <v>544</v>
      </c>
    </row>
    <row r="55" spans="2:21" ht="23.5" x14ac:dyDescent="0.35">
      <c r="U55" s="325"/>
    </row>
  </sheetData>
  <mergeCells count="77">
    <mergeCell ref="P37:P38"/>
    <mergeCell ref="Q37:Q38"/>
    <mergeCell ref="K35:R36"/>
    <mergeCell ref="O8:O9"/>
    <mergeCell ref="S35:T36"/>
    <mergeCell ref="P8:P9"/>
    <mergeCell ref="M24:M25"/>
    <mergeCell ref="N24:N25"/>
    <mergeCell ref="L37:L38"/>
    <mergeCell ref="M37:M38"/>
    <mergeCell ref="N37:N38"/>
    <mergeCell ref="K24:K25"/>
    <mergeCell ref="L24:L25"/>
    <mergeCell ref="R8:R9"/>
    <mergeCell ref="U35:U38"/>
    <mergeCell ref="G23:T23"/>
    <mergeCell ref="P24:P25"/>
    <mergeCell ref="T37:T38"/>
    <mergeCell ref="R24:R25"/>
    <mergeCell ref="S24:S25"/>
    <mergeCell ref="J35:J36"/>
    <mergeCell ref="G35:I35"/>
    <mergeCell ref="O24:O25"/>
    <mergeCell ref="T24:T25"/>
    <mergeCell ref="S37:S38"/>
    <mergeCell ref="Q24:Q25"/>
    <mergeCell ref="R37:R38"/>
    <mergeCell ref="J37:J38"/>
    <mergeCell ref="K37:K38"/>
    <mergeCell ref="O37:O38"/>
    <mergeCell ref="J24:J25"/>
    <mergeCell ref="G6:T6"/>
    <mergeCell ref="K8:K9"/>
    <mergeCell ref="J8:J9"/>
    <mergeCell ref="L8:L9"/>
    <mergeCell ref="I8:I9"/>
    <mergeCell ref="T8:T9"/>
    <mergeCell ref="S8:S9"/>
    <mergeCell ref="N8:N9"/>
    <mergeCell ref="M8:M9"/>
    <mergeCell ref="M7:P7"/>
    <mergeCell ref="Q7:T7"/>
    <mergeCell ref="H8:H9"/>
    <mergeCell ref="G7:L7"/>
    <mergeCell ref="G8:G9"/>
    <mergeCell ref="Q8:Q9"/>
    <mergeCell ref="B18:D18"/>
    <mergeCell ref="B20:D20"/>
    <mergeCell ref="B15:F15"/>
    <mergeCell ref="B45:F45"/>
    <mergeCell ref="I24:I25"/>
    <mergeCell ref="B30:F30"/>
    <mergeCell ref="B44:F44"/>
    <mergeCell ref="B43:F43"/>
    <mergeCell ref="G37:G38"/>
    <mergeCell ref="B31:F31"/>
    <mergeCell ref="B32:F32"/>
    <mergeCell ref="G24:G25"/>
    <mergeCell ref="H24:H25"/>
    <mergeCell ref="H37:H38"/>
    <mergeCell ref="I37:I38"/>
    <mergeCell ref="H36:I36"/>
    <mergeCell ref="D6:D9"/>
    <mergeCell ref="B16:F16"/>
    <mergeCell ref="B14:F14"/>
    <mergeCell ref="B7:B9"/>
    <mergeCell ref="C7:C9"/>
    <mergeCell ref="B11:B13"/>
    <mergeCell ref="C11:C13"/>
    <mergeCell ref="D11:D13"/>
    <mergeCell ref="E6:F9"/>
    <mergeCell ref="E42:F42"/>
    <mergeCell ref="E27:F27"/>
    <mergeCell ref="E28:F28"/>
    <mergeCell ref="E29:F29"/>
    <mergeCell ref="E40:F40"/>
    <mergeCell ref="E41:F41"/>
  </mergeCells>
  <phoneticPr fontId="3"/>
  <printOptions horizontalCentered="1"/>
  <pageMargins left="0.51181102362204722" right="0.31496062992125984" top="0.55118110236220474" bottom="0.15748031496062992" header="0.31496062992125984" footer="0.31496062992125984"/>
  <pageSetup paperSize="9" scale="41"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pageSetUpPr fitToPage="1"/>
  </sheetPr>
  <dimension ref="B1:O37"/>
  <sheetViews>
    <sheetView showZeros="0" tabSelected="1" zoomScale="75" zoomScaleNormal="75" zoomScaleSheetLayoutView="100" workbookViewId="0">
      <selection activeCell="I17" sqref="I17"/>
    </sheetView>
  </sheetViews>
  <sheetFormatPr defaultColWidth="9" defaultRowHeight="13" x14ac:dyDescent="0.2"/>
  <cols>
    <col min="1" max="1" width="3.453125" style="78" customWidth="1"/>
    <col min="2" max="2" width="10.08984375" style="78" customWidth="1"/>
    <col min="3" max="3" width="11.08984375" style="78" customWidth="1"/>
    <col min="4" max="7" width="10.08984375" style="78" customWidth="1"/>
    <col min="8" max="9" width="9" style="78"/>
    <col min="10" max="10" width="9.6328125" style="78" bestFit="1" customWidth="1"/>
    <col min="11" max="11" width="10.08984375" style="78" bestFit="1" customWidth="1"/>
    <col min="12" max="12" width="12" style="78" customWidth="1"/>
    <col min="13" max="14" width="9" style="78"/>
    <col min="15" max="15" width="5.90625" style="78" customWidth="1"/>
    <col min="16" max="16384" width="9" style="78"/>
  </cols>
  <sheetData>
    <row r="1" spans="2:14" ht="19" x14ac:dyDescent="0.3">
      <c r="B1" s="1645" t="s">
        <v>114</v>
      </c>
      <c r="C1" s="80" t="s">
        <v>198</v>
      </c>
      <c r="J1" s="1618" t="s">
        <v>27</v>
      </c>
      <c r="K1" s="1619">
        <f>様式第１号表紙!$M$28</f>
        <v>0</v>
      </c>
      <c r="L1" s="1620"/>
    </row>
    <row r="2" spans="2:14" ht="19.5" thickBot="1" x14ac:dyDescent="0.35">
      <c r="B2" s="79"/>
      <c r="C2" s="80"/>
      <c r="J2" s="1609" t="str">
        <f>様式第１号表紙!$C$12</f>
        <v>5</v>
      </c>
      <c r="K2" s="1610">
        <f>様式第１号表紙!$F$12</f>
        <v>2023</v>
      </c>
      <c r="L2" s="1611">
        <f>様式第１号表紙!$H$12</f>
        <v>0</v>
      </c>
    </row>
    <row r="3" spans="2:14" ht="17.25" customHeight="1" x14ac:dyDescent="0.2">
      <c r="B3" s="81"/>
      <c r="C3" s="81"/>
      <c r="D3" s="81"/>
      <c r="E3" s="3"/>
      <c r="F3" s="3"/>
      <c r="G3" s="3"/>
      <c r="H3" s="3"/>
      <c r="I3" s="3"/>
      <c r="J3" s="3"/>
      <c r="K3" s="3"/>
    </row>
    <row r="4" spans="2:14" s="83" customFormat="1" ht="21" customHeight="1" x14ac:dyDescent="0.25">
      <c r="B4" s="82" t="s">
        <v>113</v>
      </c>
    </row>
    <row r="5" spans="2:14" s="83" customFormat="1" ht="17.149999999999999" customHeight="1" thickBot="1" x14ac:dyDescent="0.3">
      <c r="B5" s="82"/>
    </row>
    <row r="6" spans="2:14" s="83" customFormat="1" ht="17.149999999999999" customHeight="1" x14ac:dyDescent="0.2">
      <c r="B6" s="2166" t="s">
        <v>166</v>
      </c>
      <c r="C6" s="2169" t="s">
        <v>167</v>
      </c>
      <c r="D6" s="2172" t="s">
        <v>291</v>
      </c>
      <c r="E6" s="2163" t="s">
        <v>718</v>
      </c>
      <c r="F6" s="2164"/>
      <c r="G6" s="2164"/>
      <c r="H6" s="2164"/>
      <c r="I6" s="2164"/>
      <c r="J6" s="2164"/>
      <c r="K6" s="2164"/>
      <c r="L6" s="2165"/>
      <c r="M6" s="2175" t="s">
        <v>80</v>
      </c>
    </row>
    <row r="7" spans="2:14" s="84" customFormat="1" ht="17.149999999999999" customHeight="1" x14ac:dyDescent="0.2">
      <c r="B7" s="2167"/>
      <c r="C7" s="2170"/>
      <c r="D7" s="2173"/>
      <c r="E7" s="2161" t="s">
        <v>713</v>
      </c>
      <c r="F7" s="2180" t="s">
        <v>87</v>
      </c>
      <c r="G7" s="2181" t="s">
        <v>88</v>
      </c>
      <c r="H7" s="2183" t="s">
        <v>89</v>
      </c>
      <c r="I7" s="2142" t="s">
        <v>585</v>
      </c>
      <c r="J7" s="2142" t="s">
        <v>281</v>
      </c>
      <c r="K7" s="2142" t="s">
        <v>588</v>
      </c>
      <c r="L7" s="2178" t="s">
        <v>292</v>
      </c>
      <c r="M7" s="2176"/>
    </row>
    <row r="8" spans="2:14" s="84" customFormat="1" ht="17.149999999999999" customHeight="1" thickBot="1" x14ac:dyDescent="0.25">
      <c r="B8" s="2168"/>
      <c r="C8" s="2171"/>
      <c r="D8" s="2174"/>
      <c r="E8" s="2162"/>
      <c r="F8" s="2181"/>
      <c r="G8" s="2182"/>
      <c r="H8" s="2184"/>
      <c r="I8" s="2143"/>
      <c r="J8" s="2143"/>
      <c r="K8" s="2143"/>
      <c r="L8" s="2179"/>
      <c r="M8" s="2177"/>
    </row>
    <row r="9" spans="2:14" s="84" customFormat="1" ht="17.25" customHeight="1" x14ac:dyDescent="0.2">
      <c r="B9" s="5" t="s">
        <v>202</v>
      </c>
      <c r="C9" s="1"/>
      <c r="D9" s="107" t="s">
        <v>203</v>
      </c>
      <c r="E9" s="85" t="s">
        <v>449</v>
      </c>
      <c r="F9" s="94" t="s">
        <v>450</v>
      </c>
      <c r="G9" s="94" t="s">
        <v>451</v>
      </c>
      <c r="H9" s="94" t="s">
        <v>452</v>
      </c>
      <c r="I9" s="94" t="s">
        <v>453</v>
      </c>
      <c r="J9" s="94" t="s">
        <v>454</v>
      </c>
      <c r="K9" s="314" t="s">
        <v>455</v>
      </c>
      <c r="L9" s="95" t="s">
        <v>589</v>
      </c>
      <c r="M9" s="110" t="s">
        <v>31</v>
      </c>
    </row>
    <row r="10" spans="2:14" s="84" customFormat="1" ht="17.25" customHeight="1" thickBot="1" x14ac:dyDescent="0.25">
      <c r="B10" s="6"/>
      <c r="C10" s="2"/>
      <c r="D10" s="108">
        <f>SUM(B10:C10)</f>
        <v>0</v>
      </c>
      <c r="E10" s="86"/>
      <c r="F10" s="87"/>
      <c r="G10" s="87"/>
      <c r="H10" s="87"/>
      <c r="I10" s="87"/>
      <c r="J10" s="87"/>
      <c r="K10" s="313"/>
      <c r="L10" s="88"/>
      <c r="M10" s="109">
        <f>SUM(E10:L10)</f>
        <v>0</v>
      </c>
    </row>
    <row r="11" spans="2:14" s="84" customFormat="1" ht="17.25" customHeight="1" thickBot="1" x14ac:dyDescent="0.25">
      <c r="B11" s="2157" t="s">
        <v>200</v>
      </c>
      <c r="C11" s="2158"/>
      <c r="D11" s="2158"/>
      <c r="E11" s="111" t="str">
        <f>IF(ISERR(E10/$D$10),"",(E10/$D$10))</f>
        <v/>
      </c>
      <c r="F11" s="114" t="str">
        <f t="shared" ref="F11:L11" si="0">IF(ISERR(F10/$D$10),"",(F10/$D$10))</f>
        <v/>
      </c>
      <c r="G11" s="114" t="str">
        <f t="shared" si="0"/>
        <v/>
      </c>
      <c r="H11" s="114" t="str">
        <f t="shared" si="0"/>
        <v/>
      </c>
      <c r="I11" s="114" t="str">
        <f t="shared" si="0"/>
        <v/>
      </c>
      <c r="J11" s="114" t="str">
        <f t="shared" si="0"/>
        <v/>
      </c>
      <c r="K11" s="114" t="str">
        <f t="shared" si="0"/>
        <v/>
      </c>
      <c r="L11" s="114" t="str">
        <f t="shared" si="0"/>
        <v/>
      </c>
      <c r="M11" s="113" t="str">
        <f>IF(ISERR(M10/$D$10),"",(M10/$D$10))</f>
        <v/>
      </c>
    </row>
    <row r="12" spans="2:14" s="84" customFormat="1" ht="12.5" thickBot="1" x14ac:dyDescent="0.25">
      <c r="B12" s="2155" t="s">
        <v>201</v>
      </c>
      <c r="C12" s="2156"/>
      <c r="D12" s="2156"/>
      <c r="E12" s="112" t="str">
        <f t="shared" ref="E12:K12" si="1">IF(ISERR(ROUND($M$13*E11,0)),"",ROUND($M$13*E11,0))</f>
        <v/>
      </c>
      <c r="F12" s="112" t="str">
        <f t="shared" si="1"/>
        <v/>
      </c>
      <c r="G12" s="112" t="str">
        <f t="shared" si="1"/>
        <v/>
      </c>
      <c r="H12" s="112" t="str">
        <f t="shared" si="1"/>
        <v/>
      </c>
      <c r="I12" s="112" t="str">
        <f t="shared" si="1"/>
        <v/>
      </c>
      <c r="J12" s="112" t="str">
        <f t="shared" si="1"/>
        <v/>
      </c>
      <c r="K12" s="112" t="str">
        <f t="shared" si="1"/>
        <v/>
      </c>
      <c r="L12" s="112" t="str">
        <f>IF(ISERR(ROUND($M$13*L11,0)),"",ROUND($M$13*L11,0))</f>
        <v/>
      </c>
      <c r="M12" s="115">
        <f>SUM(E12:L12)</f>
        <v>0</v>
      </c>
      <c r="N12" s="89" t="str">
        <f>IF(M13=M12,"OK",M13-M12)</f>
        <v>OK</v>
      </c>
    </row>
    <row r="13" spans="2:14" s="84" customFormat="1" ht="15.75" customHeight="1" thickBot="1" x14ac:dyDescent="0.25">
      <c r="B13" s="2159" t="s">
        <v>201</v>
      </c>
      <c r="C13" s="2160"/>
      <c r="D13" s="2160"/>
      <c r="E13" s="116" t="str">
        <f t="shared" ref="E13:L13" si="2">IF(MAX($E$12:$L$12)=E12,E12+($M$13-$M$12),E12)</f>
        <v/>
      </c>
      <c r="F13" s="117" t="str">
        <f t="shared" si="2"/>
        <v/>
      </c>
      <c r="G13" s="117" t="str">
        <f t="shared" si="2"/>
        <v/>
      </c>
      <c r="H13" s="117" t="str">
        <f t="shared" si="2"/>
        <v/>
      </c>
      <c r="I13" s="117" t="str">
        <f t="shared" si="2"/>
        <v/>
      </c>
      <c r="J13" s="117" t="str">
        <f t="shared" si="2"/>
        <v/>
      </c>
      <c r="K13" s="117" t="str">
        <f t="shared" si="2"/>
        <v/>
      </c>
      <c r="L13" s="117" t="str">
        <f t="shared" si="2"/>
        <v/>
      </c>
      <c r="M13" s="118">
        <f>B18-'３　附表１'!V52</f>
        <v>0</v>
      </c>
    </row>
    <row r="14" spans="2:14" s="84" customFormat="1" ht="17.149999999999999" customHeight="1" thickBot="1" x14ac:dyDescent="0.25">
      <c r="E14" s="90" t="str">
        <f>IF(E13=E12,"",E13-E12)</f>
        <v/>
      </c>
      <c r="F14" s="90" t="str">
        <f t="shared" ref="F14:J14" si="3">IF(F13=F12,"",F13-F12)</f>
        <v/>
      </c>
      <c r="G14" s="90" t="str">
        <f t="shared" si="3"/>
        <v/>
      </c>
      <c r="H14" s="90" t="str">
        <f t="shared" si="3"/>
        <v/>
      </c>
      <c r="I14" s="90" t="str">
        <f t="shared" si="3"/>
        <v/>
      </c>
      <c r="J14" s="90" t="str">
        <f t="shared" si="3"/>
        <v/>
      </c>
      <c r="K14" s="90" t="str">
        <f>IF(L13=L12,"",L13-L12)</f>
        <v/>
      </c>
      <c r="L14" s="91"/>
    </row>
    <row r="15" spans="2:14" ht="17.149999999999999" customHeight="1" x14ac:dyDescent="0.2">
      <c r="B15" s="2151" t="s">
        <v>290</v>
      </c>
      <c r="C15" s="2152"/>
    </row>
    <row r="16" spans="2:14" ht="17.149999999999999" customHeight="1" thickBot="1" x14ac:dyDescent="0.25">
      <c r="B16" s="2153"/>
      <c r="C16" s="2154"/>
    </row>
    <row r="17" spans="2:3" ht="17.149999999999999" customHeight="1" x14ac:dyDescent="0.2">
      <c r="B17" s="92" t="s">
        <v>234</v>
      </c>
      <c r="C17" s="93"/>
    </row>
    <row r="18" spans="2:3" ht="17.149999999999999" customHeight="1" thickBot="1" x14ac:dyDescent="0.25">
      <c r="B18" s="2149"/>
      <c r="C18" s="2150"/>
    </row>
    <row r="19" spans="2:3" ht="17.149999999999999" customHeight="1" x14ac:dyDescent="0.2"/>
    <row r="20" spans="2:3" ht="17.149999999999999" customHeight="1" x14ac:dyDescent="0.2"/>
    <row r="21" spans="2:3" ht="17.149999999999999" customHeight="1" x14ac:dyDescent="0.2"/>
    <row r="37" spans="15:15" ht="23.5" x14ac:dyDescent="0.35">
      <c r="O37" s="325"/>
    </row>
  </sheetData>
  <mergeCells count="18">
    <mergeCell ref="M6:M8"/>
    <mergeCell ref="I7:I8"/>
    <mergeCell ref="J7:J8"/>
    <mergeCell ref="L7:L8"/>
    <mergeCell ref="F7:F8"/>
    <mergeCell ref="G7:G8"/>
    <mergeCell ref="H7:H8"/>
    <mergeCell ref="E7:E8"/>
    <mergeCell ref="E6:L6"/>
    <mergeCell ref="K7:K8"/>
    <mergeCell ref="B6:B8"/>
    <mergeCell ref="C6:C8"/>
    <mergeCell ref="D6:D8"/>
    <mergeCell ref="B18:C18"/>
    <mergeCell ref="B15:C16"/>
    <mergeCell ref="B12:D12"/>
    <mergeCell ref="B11:D11"/>
    <mergeCell ref="B13:D13"/>
  </mergeCells>
  <phoneticPr fontId="3"/>
  <printOptions horizontalCentered="1"/>
  <pageMargins left="0.51181102362204722" right="0.31496062992125984" top="0.55118110236220474" bottom="0.15748031496062992" header="0.31496062992125984" footer="0.31496062992125984"/>
  <pageSetup paperSize="9" scale="98"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K22"/>
  <sheetViews>
    <sheetView showZeros="0" tabSelected="1" view="pageBreakPreview" zoomScale="75" zoomScaleNormal="100" zoomScaleSheetLayoutView="75" workbookViewId="0">
      <selection activeCell="I17" sqref="I17"/>
    </sheetView>
  </sheetViews>
  <sheetFormatPr defaultColWidth="9" defaultRowHeight="13" x14ac:dyDescent="0.2"/>
  <cols>
    <col min="1" max="1" width="3.453125" style="1789" customWidth="1"/>
    <col min="2" max="2" width="10.08984375" style="1789" customWidth="1"/>
    <col min="3" max="8" width="15.6328125" style="1789" customWidth="1"/>
    <col min="9" max="9" width="20.36328125" style="1789" customWidth="1"/>
    <col min="10" max="10" width="15.6328125" style="1789" customWidth="1"/>
    <col min="11" max="11" width="2.36328125" style="1789" customWidth="1"/>
    <col min="12" max="16384" width="9" style="1789"/>
  </cols>
  <sheetData>
    <row r="1" spans="2:11" ht="19" x14ac:dyDescent="0.2">
      <c r="B1" s="1787" t="s">
        <v>114</v>
      </c>
      <c r="C1" s="1788" t="s">
        <v>198</v>
      </c>
      <c r="H1" s="1790" t="s">
        <v>27</v>
      </c>
      <c r="I1" s="1607">
        <f>様式第１号表紙!$M$28</f>
        <v>0</v>
      </c>
      <c r="J1" s="1791"/>
    </row>
    <row r="2" spans="2:11" ht="19.5" thickBot="1" x14ac:dyDescent="0.25">
      <c r="B2" s="1788"/>
      <c r="C2" s="1788"/>
      <c r="H2" s="1792" t="str">
        <f>[1]様式第１号表紙!$C$12</f>
        <v>４</v>
      </c>
      <c r="I2" s="1793">
        <f>様式第１号表紙!$F$12</f>
        <v>2023</v>
      </c>
      <c r="J2" s="1628">
        <f>+様式第１号表紙!H12</f>
        <v>0</v>
      </c>
    </row>
    <row r="3" spans="2:11" ht="17.25" customHeight="1" x14ac:dyDescent="0.2">
      <c r="B3" s="1794"/>
      <c r="C3" s="1794"/>
      <c r="D3" s="1794"/>
      <c r="E3" s="1795"/>
      <c r="F3" s="1795"/>
      <c r="G3" s="1795"/>
      <c r="H3" s="1795"/>
      <c r="I3" s="1795"/>
      <c r="J3" s="1795"/>
      <c r="K3" s="1795"/>
    </row>
    <row r="4" spans="2:11" s="1797" customFormat="1" ht="21" customHeight="1" x14ac:dyDescent="0.2">
      <c r="B4" s="1796" t="s">
        <v>767</v>
      </c>
    </row>
    <row r="5" spans="2:11" s="1797" customFormat="1" ht="17.149999999999999" customHeight="1" x14ac:dyDescent="0.2">
      <c r="B5" s="1796"/>
      <c r="I5" s="1798" t="s">
        <v>768</v>
      </c>
    </row>
    <row r="6" spans="2:11" s="1797" customFormat="1" ht="17.149999999999999" customHeight="1" x14ac:dyDescent="0.2">
      <c r="B6" s="2185" t="s">
        <v>769</v>
      </c>
      <c r="C6" s="2186"/>
      <c r="D6" s="2186"/>
      <c r="E6" s="2186"/>
      <c r="F6" s="2186"/>
      <c r="G6" s="2186"/>
      <c r="H6" s="2186"/>
      <c r="I6" s="2187"/>
      <c r="J6" s="1799"/>
      <c r="K6" s="1799"/>
    </row>
    <row r="7" spans="2:11" s="1804" customFormat="1" ht="17.149999999999999" customHeight="1" x14ac:dyDescent="0.2">
      <c r="B7" s="1800" t="s">
        <v>770</v>
      </c>
      <c r="C7" s="1801"/>
      <c r="D7" s="1801"/>
      <c r="E7" s="1801"/>
      <c r="F7" s="1801"/>
      <c r="G7" s="1801"/>
      <c r="H7" s="1801"/>
      <c r="I7" s="1802" t="s">
        <v>172</v>
      </c>
      <c r="J7" s="1803"/>
      <c r="K7" s="1803"/>
    </row>
    <row r="8" spans="2:11" s="1804" customFormat="1" ht="17.149999999999999" customHeight="1" x14ac:dyDescent="0.2">
      <c r="B8" s="1800" t="s">
        <v>771</v>
      </c>
      <c r="C8" s="1805"/>
      <c r="D8" s="1806"/>
      <c r="E8" s="1806"/>
      <c r="F8" s="1806"/>
      <c r="G8" s="1806"/>
      <c r="H8" s="1806"/>
      <c r="I8" s="1807">
        <f>SUM(C8:H8)</f>
        <v>0</v>
      </c>
      <c r="J8" s="1803"/>
      <c r="K8" s="1803"/>
    </row>
    <row r="9" spans="2:11" s="1804" customFormat="1" ht="17.25" customHeight="1" x14ac:dyDescent="0.2">
      <c r="B9" s="1800" t="s">
        <v>772</v>
      </c>
      <c r="C9" s="1806"/>
      <c r="D9" s="1805"/>
      <c r="E9" s="1806"/>
      <c r="F9" s="1806"/>
      <c r="G9" s="1806"/>
      <c r="H9" s="1806"/>
      <c r="I9" s="1807">
        <f t="shared" ref="I9:I10" si="0">SUM(C9:H9)</f>
        <v>0</v>
      </c>
      <c r="J9" s="1808"/>
      <c r="K9" s="1808"/>
    </row>
    <row r="10" spans="2:11" s="1804" customFormat="1" ht="17.25" customHeight="1" x14ac:dyDescent="0.2">
      <c r="B10" s="1809" t="s">
        <v>270</v>
      </c>
      <c r="C10" s="1806"/>
      <c r="D10" s="1806"/>
      <c r="E10" s="1806"/>
      <c r="F10" s="1806"/>
      <c r="G10" s="1806"/>
      <c r="H10" s="1806"/>
      <c r="I10" s="1810">
        <f t="shared" si="0"/>
        <v>0</v>
      </c>
      <c r="J10" s="1811"/>
      <c r="K10" s="1811"/>
    </row>
    <row r="11" spans="2:11" s="1804" customFormat="1" ht="17.25" customHeight="1" x14ac:dyDescent="0.2">
      <c r="B11" s="1809" t="s">
        <v>105</v>
      </c>
      <c r="C11" s="1812"/>
      <c r="D11" s="1812"/>
      <c r="E11" s="1806"/>
      <c r="F11" s="1806"/>
      <c r="G11" s="1806"/>
      <c r="H11" s="1806"/>
      <c r="I11" s="1810">
        <f>SUM(C11:H11)</f>
        <v>0</v>
      </c>
      <c r="J11" s="1808"/>
      <c r="K11" s="1808"/>
    </row>
    <row r="12" spans="2:11" s="1804" customFormat="1" ht="15.75" customHeight="1" x14ac:dyDescent="0.2">
      <c r="B12" s="1808"/>
      <c r="C12" s="1808"/>
      <c r="D12" s="1808"/>
      <c r="E12" s="1811"/>
      <c r="F12" s="1811"/>
      <c r="G12" s="1811"/>
      <c r="H12" s="1811"/>
      <c r="I12" s="1811"/>
      <c r="J12" s="1811"/>
      <c r="K12" s="1811"/>
    </row>
    <row r="13" spans="2:11" s="1804" customFormat="1" ht="16.5" customHeight="1" x14ac:dyDescent="0.2">
      <c r="B13" s="2185" t="s">
        <v>773</v>
      </c>
      <c r="C13" s="2186"/>
      <c r="D13" s="2186"/>
      <c r="E13" s="2186"/>
      <c r="F13" s="2186"/>
      <c r="G13" s="2186"/>
      <c r="H13" s="2186"/>
      <c r="I13" s="2187"/>
      <c r="J13" s="1813"/>
      <c r="K13" s="1813"/>
    </row>
    <row r="14" spans="2:11" ht="17.149999999999999" customHeight="1" x14ac:dyDescent="0.2">
      <c r="B14" s="1800" t="s">
        <v>774</v>
      </c>
      <c r="C14" s="1814"/>
      <c r="D14" s="1815"/>
      <c r="E14" s="1815"/>
      <c r="F14" s="1815"/>
      <c r="G14" s="1815"/>
      <c r="H14" s="1815"/>
      <c r="I14" s="1816" t="s">
        <v>172</v>
      </c>
      <c r="J14" s="1817"/>
      <c r="K14" s="1817"/>
    </row>
    <row r="15" spans="2:11" ht="17.149999999999999" customHeight="1" x14ac:dyDescent="0.2">
      <c r="B15" s="1800" t="s">
        <v>771</v>
      </c>
      <c r="C15" s="1812"/>
      <c r="D15" s="1806"/>
      <c r="E15" s="1806"/>
      <c r="F15" s="1806"/>
      <c r="G15" s="1806"/>
      <c r="H15" s="1806"/>
      <c r="I15" s="1786">
        <f>SUM(C15:H15)</f>
        <v>0</v>
      </c>
      <c r="J15" s="1817" t="str">
        <f>IF($I$15='３　附表１'!H12,"OK","第３表附表Ⅰと一致しません。")</f>
        <v>OK</v>
      </c>
      <c r="K15" s="1817"/>
    </row>
    <row r="16" spans="2:11" ht="17.149999999999999" customHeight="1" x14ac:dyDescent="0.2">
      <c r="B16" s="1800" t="s">
        <v>772</v>
      </c>
      <c r="C16" s="1806"/>
      <c r="D16" s="1806"/>
      <c r="E16" s="1806"/>
      <c r="F16" s="1806"/>
      <c r="G16" s="1806"/>
      <c r="H16" s="1806"/>
      <c r="I16" s="1786">
        <f t="shared" ref="I16:I18" si="1">SUM(C16:H16)</f>
        <v>0</v>
      </c>
      <c r="J16" s="1817" t="str">
        <f>IF($I$16+$I$18='３　附表２'!$F$12,"OK","第３表附表Ⅱと一致しません。")</f>
        <v>OK</v>
      </c>
      <c r="K16" s="1817"/>
    </row>
    <row r="17" spans="2:11" ht="17.149999999999999" customHeight="1" x14ac:dyDescent="0.2">
      <c r="B17" s="1809" t="s">
        <v>270</v>
      </c>
      <c r="C17" s="1806"/>
      <c r="D17" s="1806"/>
      <c r="E17" s="1806"/>
      <c r="F17" s="1806"/>
      <c r="G17" s="1806"/>
      <c r="H17" s="1806"/>
      <c r="I17" s="1786">
        <f>SUM(C17:H17)</f>
        <v>0</v>
      </c>
      <c r="J17" s="1817" t="str">
        <f>IF($I$17='２　配乳実績総括表'!$F$12,"OK","第２表配乳実績表と一致しません")</f>
        <v>OK</v>
      </c>
      <c r="K17" s="1817"/>
    </row>
    <row r="18" spans="2:11" ht="17.149999999999999" customHeight="1" x14ac:dyDescent="0.2">
      <c r="B18" s="1809" t="s">
        <v>105</v>
      </c>
      <c r="C18" s="1806"/>
      <c r="D18" s="1806"/>
      <c r="E18" s="1806"/>
      <c r="F18" s="1806"/>
      <c r="G18" s="1806"/>
      <c r="H18" s="1806"/>
      <c r="I18" s="1786">
        <f t="shared" si="1"/>
        <v>0</v>
      </c>
      <c r="J18" s="1817" t="str">
        <f>IF($I$16+$I$18='３　附表２'!$F$12,"OK","第３表附表Ⅱと一致しません。")</f>
        <v>OK</v>
      </c>
      <c r="K18" s="1817"/>
    </row>
    <row r="19" spans="2:11" ht="17.149999999999999" customHeight="1" x14ac:dyDescent="0.2"/>
    <row r="20" spans="2:11" ht="17.149999999999999" customHeight="1" x14ac:dyDescent="0.2">
      <c r="B20" s="1818" t="s">
        <v>18</v>
      </c>
      <c r="C20" s="1789" t="s">
        <v>776</v>
      </c>
    </row>
    <row r="21" spans="2:11" x14ac:dyDescent="0.2">
      <c r="C21" s="1789" t="s">
        <v>777</v>
      </c>
    </row>
    <row r="22" spans="2:11" x14ac:dyDescent="0.2">
      <c r="C22" s="1789" t="s">
        <v>778</v>
      </c>
    </row>
  </sheetData>
  <mergeCells count="2">
    <mergeCell ref="B6:I6"/>
    <mergeCell ref="B13:I13"/>
  </mergeCells>
  <phoneticPr fontId="3"/>
  <printOptions horizontalCentered="1"/>
  <pageMargins left="0.51181102362204722" right="0.31496062992125984" top="0.55118110236220474" bottom="0.15748031496062992" header="0.31496062992125984" footer="0.31496062992125984"/>
  <pageSetup paperSize="9" scale="97"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3" tint="0.79998168889431442"/>
    <pageSetUpPr fitToPage="1"/>
  </sheetPr>
  <dimension ref="A1:O57"/>
  <sheetViews>
    <sheetView showZeros="0" tabSelected="1" view="pageBreakPreview" topLeftCell="A34" zoomScale="55" zoomScaleNormal="75" zoomScaleSheetLayoutView="55" workbookViewId="0">
      <selection activeCell="I17" sqref="I17"/>
    </sheetView>
  </sheetViews>
  <sheetFormatPr defaultColWidth="16.08984375" defaultRowHeight="18" customHeight="1" x14ac:dyDescent="0.2"/>
  <cols>
    <col min="1" max="1" width="8.90625" style="841" customWidth="1"/>
    <col min="2" max="2" width="9" style="841" customWidth="1"/>
    <col min="3" max="3" width="10" style="841" customWidth="1"/>
    <col min="4" max="7" width="19.08984375" style="841" customWidth="1"/>
    <col min="8" max="8" width="20.6328125" style="841" customWidth="1"/>
    <col min="9" max="9" width="19.90625" style="841" customWidth="1"/>
    <col min="10" max="10" width="17.90625" style="841" customWidth="1"/>
    <col min="11" max="11" width="19.08984375" style="841" customWidth="1"/>
    <col min="12" max="12" width="18.90625" style="841" customWidth="1"/>
    <col min="13" max="13" width="19.08984375" style="841" customWidth="1"/>
    <col min="14" max="14" width="3" style="841" customWidth="1"/>
    <col min="15" max="15" width="13" style="841" customWidth="1"/>
    <col min="16" max="16384" width="16.08984375" style="841"/>
  </cols>
  <sheetData>
    <row r="1" spans="1:14" ht="27.75" customHeight="1" x14ac:dyDescent="0.2">
      <c r="K1" s="1606" t="s">
        <v>27</v>
      </c>
      <c r="L1" s="1616">
        <f>様式第１号表紙!$M28</f>
        <v>0</v>
      </c>
      <c r="M1" s="1617"/>
    </row>
    <row r="2" spans="1:14" ht="27.75" customHeight="1" thickBot="1" x14ac:dyDescent="0.25">
      <c r="A2" s="840" t="s">
        <v>742</v>
      </c>
      <c r="C2" s="840" t="s">
        <v>743</v>
      </c>
      <c r="K2" s="1609" t="str">
        <f>様式第１号表紙!$C$12</f>
        <v>5</v>
      </c>
      <c r="L2" s="1610">
        <f>様式第１号表紙!$F$12</f>
        <v>2023</v>
      </c>
      <c r="M2" s="1611">
        <f>様式第１号表紙!$H$12</f>
        <v>0</v>
      </c>
    </row>
    <row r="3" spans="1:14" ht="18" customHeight="1" thickBot="1" x14ac:dyDescent="0.25">
      <c r="M3" s="1277" t="s">
        <v>121</v>
      </c>
    </row>
    <row r="4" spans="1:14" ht="18" customHeight="1" x14ac:dyDescent="0.2">
      <c r="A4" s="2202" t="s">
        <v>124</v>
      </c>
      <c r="B4" s="2203"/>
      <c r="C4" s="2204"/>
      <c r="D4" s="2188" t="s">
        <v>122</v>
      </c>
      <c r="E4" s="2189"/>
      <c r="F4" s="2188"/>
      <c r="G4" s="2189"/>
      <c r="H4" s="2188"/>
      <c r="I4" s="2190" t="s">
        <v>123</v>
      </c>
      <c r="J4" s="2191"/>
      <c r="K4" s="2191"/>
      <c r="L4" s="2191"/>
      <c r="M4" s="2192"/>
      <c r="N4" s="1278"/>
    </row>
    <row r="5" spans="1:14" ht="18" customHeight="1" x14ac:dyDescent="0.2">
      <c r="A5" s="2205"/>
      <c r="B5" s="2206"/>
      <c r="C5" s="2207"/>
      <c r="D5" s="2193" t="s">
        <v>125</v>
      </c>
      <c r="E5" s="2199" t="s">
        <v>590</v>
      </c>
      <c r="F5" s="2200"/>
      <c r="G5" s="2201"/>
      <c r="H5" s="463" t="s">
        <v>591</v>
      </c>
      <c r="I5" s="1279" t="s">
        <v>126</v>
      </c>
      <c r="J5" s="1280" t="s">
        <v>127</v>
      </c>
      <c r="K5" s="2195" t="s">
        <v>128</v>
      </c>
      <c r="L5" s="2196"/>
      <c r="M5" s="2197" t="s">
        <v>129</v>
      </c>
      <c r="N5" s="1278"/>
    </row>
    <row r="6" spans="1:14" ht="18" customHeight="1" thickBot="1" x14ac:dyDescent="0.25">
      <c r="A6" s="2208"/>
      <c r="B6" s="2209"/>
      <c r="C6" s="2210"/>
      <c r="D6" s="2194"/>
      <c r="E6" s="306" t="s">
        <v>382</v>
      </c>
      <c r="F6" s="307" t="s">
        <v>366</v>
      </c>
      <c r="G6" s="307" t="s">
        <v>475</v>
      </c>
      <c r="H6" s="1281" t="s">
        <v>130</v>
      </c>
      <c r="I6" s="1282" t="s">
        <v>131</v>
      </c>
      <c r="J6" s="1283" t="s">
        <v>131</v>
      </c>
      <c r="K6" s="1280" t="s">
        <v>132</v>
      </c>
      <c r="L6" s="1284" t="s">
        <v>133</v>
      </c>
      <c r="M6" s="2198"/>
      <c r="N6" s="1278"/>
    </row>
    <row r="7" spans="1:14" ht="18" customHeight="1" x14ac:dyDescent="0.2">
      <c r="A7" s="1285" t="s">
        <v>134</v>
      </c>
      <c r="B7" s="1286"/>
      <c r="C7" s="1287"/>
      <c r="D7" s="1288">
        <f>+E7+H7</f>
        <v>0</v>
      </c>
      <c r="E7" s="1289">
        <f>SUM(E8:E10)</f>
        <v>0</v>
      </c>
      <c r="F7" s="1290"/>
      <c r="G7" s="1291"/>
      <c r="H7" s="1292">
        <f>SUM(H8:H10)</f>
        <v>0</v>
      </c>
      <c r="I7" s="1293"/>
      <c r="J7" s="1291"/>
      <c r="K7" s="1291"/>
      <c r="L7" s="1291"/>
      <c r="M7" s="1294"/>
      <c r="N7" s="1278"/>
    </row>
    <row r="8" spans="1:14" ht="18" customHeight="1" x14ac:dyDescent="0.2">
      <c r="A8" s="1295"/>
      <c r="B8" s="2211" t="s">
        <v>499</v>
      </c>
      <c r="C8" s="1296" t="s">
        <v>500</v>
      </c>
      <c r="D8" s="1297">
        <f>+E8+H8</f>
        <v>0</v>
      </c>
      <c r="E8" s="1298"/>
      <c r="F8" s="1299"/>
      <c r="G8" s="1300"/>
      <c r="H8" s="1301"/>
      <c r="I8" s="1302"/>
      <c r="J8" s="1300"/>
      <c r="K8" s="1300"/>
      <c r="L8" s="1300"/>
      <c r="M8" s="1296"/>
      <c r="N8" s="1278"/>
    </row>
    <row r="9" spans="1:14" ht="18" customHeight="1" x14ac:dyDescent="0.2">
      <c r="A9" s="1295"/>
      <c r="B9" s="2211"/>
      <c r="C9" s="1296" t="s">
        <v>501</v>
      </c>
      <c r="D9" s="1297">
        <f>+E9+H9</f>
        <v>0</v>
      </c>
      <c r="E9" s="1301"/>
      <c r="F9" s="1301"/>
      <c r="G9" s="1300"/>
      <c r="H9" s="1301"/>
      <c r="I9" s="1302"/>
      <c r="J9" s="1300"/>
      <c r="K9" s="1300"/>
      <c r="L9" s="1300"/>
      <c r="M9" s="1296"/>
      <c r="N9" s="1278"/>
    </row>
    <row r="10" spans="1:14" ht="18" customHeight="1" x14ac:dyDescent="0.2">
      <c r="A10" s="1303"/>
      <c r="B10" s="2212" t="s">
        <v>502</v>
      </c>
      <c r="C10" s="2213"/>
      <c r="D10" s="1297">
        <f t="shared" ref="D10:D17" si="0">+E10+H10</f>
        <v>0</v>
      </c>
      <c r="E10" s="1301"/>
      <c r="F10" s="1301"/>
      <c r="G10" s="1300"/>
      <c r="H10" s="1301"/>
      <c r="I10" s="1302"/>
      <c r="J10" s="1300"/>
      <c r="K10" s="1300"/>
      <c r="L10" s="1300"/>
      <c r="M10" s="1296"/>
      <c r="N10" s="1278"/>
    </row>
    <row r="11" spans="1:14" ht="18" customHeight="1" x14ac:dyDescent="0.2">
      <c r="A11" s="2214" t="s">
        <v>135</v>
      </c>
      <c r="B11" s="2215"/>
      <c r="C11" s="2216"/>
      <c r="D11" s="1304">
        <f t="shared" si="0"/>
        <v>0</v>
      </c>
      <c r="E11" s="1305"/>
      <c r="F11" s="1306"/>
      <c r="G11" s="1305"/>
      <c r="H11" s="1305"/>
      <c r="I11" s="1295"/>
      <c r="J11" s="1307"/>
      <c r="K11" s="1307"/>
      <c r="L11" s="1307"/>
      <c r="M11" s="1308"/>
      <c r="N11" s="1278"/>
    </row>
    <row r="12" spans="1:14" ht="18" customHeight="1" x14ac:dyDescent="0.2">
      <c r="A12" s="2214" t="s">
        <v>136</v>
      </c>
      <c r="B12" s="2215"/>
      <c r="C12" s="2216"/>
      <c r="D12" s="1309">
        <f t="shared" si="0"/>
        <v>0</v>
      </c>
      <c r="E12" s="1310"/>
      <c r="F12" s="1310"/>
      <c r="G12" s="1310"/>
      <c r="H12" s="1310"/>
      <c r="I12" s="1311"/>
      <c r="J12" s="1312"/>
      <c r="K12" s="1312"/>
      <c r="L12" s="1312"/>
      <c r="M12" s="1313"/>
      <c r="N12" s="1278"/>
    </row>
    <row r="13" spans="1:14" ht="18" customHeight="1" x14ac:dyDescent="0.2">
      <c r="A13" s="2214" t="s">
        <v>137</v>
      </c>
      <c r="B13" s="2215"/>
      <c r="C13" s="2216"/>
      <c r="D13" s="1309">
        <f t="shared" si="0"/>
        <v>0</v>
      </c>
      <c r="E13" s="1310"/>
      <c r="F13" s="1310"/>
      <c r="G13" s="1310"/>
      <c r="H13" s="1310"/>
      <c r="I13" s="1311"/>
      <c r="J13" s="1312"/>
      <c r="K13" s="1312"/>
      <c r="L13" s="1312"/>
      <c r="M13" s="1313"/>
      <c r="N13" s="1278"/>
    </row>
    <row r="14" spans="1:14" ht="18" customHeight="1" x14ac:dyDescent="0.2">
      <c r="A14" s="2214" t="s">
        <v>138</v>
      </c>
      <c r="B14" s="2215"/>
      <c r="C14" s="2216"/>
      <c r="D14" s="1309">
        <f t="shared" si="0"/>
        <v>0</v>
      </c>
      <c r="E14" s="1310"/>
      <c r="F14" s="1310"/>
      <c r="G14" s="1310"/>
      <c r="H14" s="1310"/>
      <c r="I14" s="1311"/>
      <c r="J14" s="1312"/>
      <c r="K14" s="1312"/>
      <c r="L14" s="1312"/>
      <c r="M14" s="1313"/>
      <c r="N14" s="1278"/>
    </row>
    <row r="15" spans="1:14" ht="18" customHeight="1" x14ac:dyDescent="0.2">
      <c r="A15" s="2214" t="s">
        <v>139</v>
      </c>
      <c r="B15" s="2215"/>
      <c r="C15" s="2216"/>
      <c r="D15" s="1309">
        <f t="shared" si="0"/>
        <v>0</v>
      </c>
      <c r="E15" s="1310"/>
      <c r="F15" s="1310"/>
      <c r="G15" s="1310"/>
      <c r="H15" s="1310"/>
      <c r="I15" s="1311"/>
      <c r="J15" s="1312"/>
      <c r="K15" s="1312"/>
      <c r="L15" s="1312"/>
      <c r="M15" s="1313"/>
      <c r="N15" s="1278"/>
    </row>
    <row r="16" spans="1:14" ht="18" customHeight="1" x14ac:dyDescent="0.2">
      <c r="A16" s="2214" t="s">
        <v>140</v>
      </c>
      <c r="B16" s="2215"/>
      <c r="C16" s="2216"/>
      <c r="D16" s="1309">
        <f t="shared" si="0"/>
        <v>0</v>
      </c>
      <c r="E16" s="1310"/>
      <c r="F16" s="1310"/>
      <c r="G16" s="1310"/>
      <c r="H16" s="1310"/>
      <c r="I16" s="1311"/>
      <c r="J16" s="1312"/>
      <c r="K16" s="1312"/>
      <c r="L16" s="1312"/>
      <c r="M16" s="1313"/>
      <c r="N16" s="1278"/>
    </row>
    <row r="17" spans="1:14" ht="18" customHeight="1" thickBot="1" x14ac:dyDescent="0.25">
      <c r="A17" s="2217" t="s">
        <v>141</v>
      </c>
      <c r="B17" s="2218"/>
      <c r="C17" s="2219"/>
      <c r="D17" s="1314">
        <f t="shared" si="0"/>
        <v>0</v>
      </c>
      <c r="E17" s="1315"/>
      <c r="F17" s="1315"/>
      <c r="G17" s="1315"/>
      <c r="H17" s="1315"/>
      <c r="I17" s="1316"/>
      <c r="J17" s="1317"/>
      <c r="K17" s="1317"/>
      <c r="L17" s="1317"/>
      <c r="M17" s="1318"/>
      <c r="N17" s="1278"/>
    </row>
    <row r="18" spans="1:14" ht="18" customHeight="1" x14ac:dyDescent="0.2">
      <c r="A18" s="2220" t="s">
        <v>204</v>
      </c>
      <c r="B18" s="2221"/>
      <c r="C18" s="2222"/>
      <c r="D18" s="1319">
        <f>+F18+H18</f>
        <v>0</v>
      </c>
      <c r="E18" s="1320"/>
      <c r="F18" s="1320"/>
      <c r="G18" s="1320"/>
      <c r="H18" s="1320"/>
      <c r="I18" s="1321"/>
      <c r="J18" s="1322"/>
      <c r="K18" s="1322"/>
      <c r="L18" s="1322"/>
      <c r="M18" s="1323"/>
      <c r="N18" s="1278"/>
    </row>
    <row r="19" spans="1:14" ht="18" customHeight="1" x14ac:dyDescent="0.2">
      <c r="A19" s="2223" t="s">
        <v>205</v>
      </c>
      <c r="B19" s="2224"/>
      <c r="C19" s="2225"/>
      <c r="D19" s="1319">
        <f t="shared" ref="D19:D39" si="1">+F19+H19</f>
        <v>0</v>
      </c>
      <c r="E19" s="1324"/>
      <c r="F19" s="1324"/>
      <c r="G19" s="1324"/>
      <c r="H19" s="1324"/>
      <c r="I19" s="1325"/>
      <c r="J19" s="1326"/>
      <c r="K19" s="1326"/>
      <c r="L19" s="1326"/>
      <c r="M19" s="1327"/>
      <c r="N19" s="1278"/>
    </row>
    <row r="20" spans="1:14" ht="18" customHeight="1" x14ac:dyDescent="0.2">
      <c r="A20" s="2223" t="s">
        <v>206</v>
      </c>
      <c r="B20" s="2224"/>
      <c r="C20" s="2225"/>
      <c r="D20" s="1319">
        <f t="shared" si="1"/>
        <v>0</v>
      </c>
      <c r="E20" s="1324"/>
      <c r="F20" s="1310"/>
      <c r="G20" s="1324"/>
      <c r="H20" s="1324"/>
      <c r="I20" s="1325"/>
      <c r="J20" s="1326"/>
      <c r="K20" s="1326"/>
      <c r="L20" s="1326"/>
      <c r="M20" s="1327"/>
      <c r="N20" s="1278"/>
    </row>
    <row r="21" spans="1:14" ht="18" customHeight="1" x14ac:dyDescent="0.2">
      <c r="A21" s="2223" t="s">
        <v>207</v>
      </c>
      <c r="B21" s="2224"/>
      <c r="C21" s="2225"/>
      <c r="D21" s="1319">
        <f t="shared" si="1"/>
        <v>0</v>
      </c>
      <c r="E21" s="1324"/>
      <c r="F21" s="1300"/>
      <c r="G21" s="1328"/>
      <c r="H21" s="1324"/>
      <c r="I21" s="1325"/>
      <c r="J21" s="1326"/>
      <c r="K21" s="1326"/>
      <c r="L21" s="1326"/>
      <c r="M21" s="1327"/>
      <c r="N21" s="1278"/>
    </row>
    <row r="22" spans="1:14" ht="18" customHeight="1" x14ac:dyDescent="0.2">
      <c r="A22" s="2223" t="s">
        <v>178</v>
      </c>
      <c r="B22" s="2224"/>
      <c r="C22" s="2225"/>
      <c r="D22" s="1319">
        <f t="shared" si="1"/>
        <v>0</v>
      </c>
      <c r="E22" s="1324"/>
      <c r="F22" s="1300"/>
      <c r="G22" s="1329"/>
      <c r="H22" s="171"/>
      <c r="I22" s="1325"/>
      <c r="J22" s="1326"/>
      <c r="K22" s="1326"/>
      <c r="L22" s="1326"/>
      <c r="M22" s="1327"/>
      <c r="N22" s="1278"/>
    </row>
    <row r="23" spans="1:14" ht="18" customHeight="1" x14ac:dyDescent="0.2">
      <c r="A23" s="2223" t="s">
        <v>179</v>
      </c>
      <c r="B23" s="2224"/>
      <c r="C23" s="2225"/>
      <c r="D23" s="1319">
        <f t="shared" si="1"/>
        <v>0</v>
      </c>
      <c r="E23" s="1324"/>
      <c r="F23" s="1300"/>
      <c r="G23" s="1329"/>
      <c r="H23" s="171"/>
      <c r="I23" s="1325"/>
      <c r="J23" s="1326"/>
      <c r="K23" s="1326"/>
      <c r="L23" s="1326"/>
      <c r="M23" s="1327"/>
      <c r="N23" s="1278"/>
    </row>
    <row r="24" spans="1:14" ht="18" customHeight="1" x14ac:dyDescent="0.2">
      <c r="A24" s="2223" t="s">
        <v>504</v>
      </c>
      <c r="B24" s="2224"/>
      <c r="C24" s="2225"/>
      <c r="D24" s="1319">
        <f t="shared" si="1"/>
        <v>0</v>
      </c>
      <c r="E24" s="1324"/>
      <c r="F24" s="1300"/>
      <c r="G24" s="1162"/>
      <c r="H24" s="1324"/>
      <c r="I24" s="1325"/>
      <c r="J24" s="1326"/>
      <c r="K24" s="1326"/>
      <c r="L24" s="1326"/>
      <c r="M24" s="1327"/>
      <c r="N24" s="1278"/>
    </row>
    <row r="25" spans="1:14" ht="18" customHeight="1" x14ac:dyDescent="0.2">
      <c r="A25" s="2223" t="s">
        <v>180</v>
      </c>
      <c r="B25" s="2224"/>
      <c r="C25" s="2225"/>
      <c r="D25" s="1319">
        <f t="shared" si="1"/>
        <v>0</v>
      </c>
      <c r="E25" s="1324"/>
      <c r="F25" s="1320"/>
      <c r="G25" s="1324"/>
      <c r="H25" s="1324"/>
      <c r="I25" s="1325"/>
      <c r="J25" s="1326"/>
      <c r="K25" s="1326"/>
      <c r="L25" s="1326"/>
      <c r="M25" s="1327"/>
      <c r="N25" s="1278"/>
    </row>
    <row r="26" spans="1:14" ht="18" customHeight="1" x14ac:dyDescent="0.2">
      <c r="A26" s="2223" t="s">
        <v>181</v>
      </c>
      <c r="B26" s="2224"/>
      <c r="C26" s="2225"/>
      <c r="D26" s="1319">
        <f t="shared" si="1"/>
        <v>0</v>
      </c>
      <c r="E26" s="1324"/>
      <c r="F26" s="1324"/>
      <c r="G26" s="1324"/>
      <c r="H26" s="1324"/>
      <c r="I26" s="1325"/>
      <c r="J26" s="1326"/>
      <c r="K26" s="1326"/>
      <c r="L26" s="1326"/>
      <c r="M26" s="1327"/>
      <c r="N26" s="1278"/>
    </row>
    <row r="27" spans="1:14" ht="18" customHeight="1" x14ac:dyDescent="0.2">
      <c r="A27" s="2223" t="s">
        <v>182</v>
      </c>
      <c r="B27" s="2224"/>
      <c r="C27" s="2225"/>
      <c r="D27" s="1319">
        <f t="shared" si="1"/>
        <v>0</v>
      </c>
      <c r="E27" s="1324"/>
      <c r="F27" s="1324"/>
      <c r="G27" s="1324"/>
      <c r="H27" s="1324"/>
      <c r="I27" s="1325"/>
      <c r="J27" s="1326"/>
      <c r="K27" s="1326"/>
      <c r="L27" s="1326"/>
      <c r="M27" s="1327"/>
      <c r="N27" s="1278"/>
    </row>
    <row r="28" spans="1:14" ht="18" customHeight="1" x14ac:dyDescent="0.2">
      <c r="A28" s="2223" t="s">
        <v>183</v>
      </c>
      <c r="B28" s="2224"/>
      <c r="C28" s="2225"/>
      <c r="D28" s="1319">
        <f t="shared" si="1"/>
        <v>0</v>
      </c>
      <c r="E28" s="1324"/>
      <c r="F28" s="1324"/>
      <c r="G28" s="1324"/>
      <c r="H28" s="1324"/>
      <c r="I28" s="1325"/>
      <c r="J28" s="1326"/>
      <c r="K28" s="1326"/>
      <c r="L28" s="1326"/>
      <c r="M28" s="1327"/>
      <c r="N28" s="1278"/>
    </row>
    <row r="29" spans="1:14" ht="18" customHeight="1" x14ac:dyDescent="0.2">
      <c r="A29" s="2223" t="s">
        <v>184</v>
      </c>
      <c r="B29" s="2224"/>
      <c r="C29" s="2225"/>
      <c r="D29" s="1319">
        <f t="shared" si="1"/>
        <v>0</v>
      </c>
      <c r="E29" s="1324"/>
      <c r="F29" s="1324"/>
      <c r="G29" s="1324"/>
      <c r="H29" s="1324"/>
      <c r="I29" s="1325"/>
      <c r="J29" s="1326"/>
      <c r="K29" s="1326"/>
      <c r="L29" s="1326"/>
      <c r="M29" s="1327"/>
      <c r="N29" s="1278"/>
    </row>
    <row r="30" spans="1:14" ht="18" customHeight="1" x14ac:dyDescent="0.2">
      <c r="A30" s="2223" t="s">
        <v>185</v>
      </c>
      <c r="B30" s="2224"/>
      <c r="C30" s="2225"/>
      <c r="D30" s="1319">
        <f t="shared" si="1"/>
        <v>0</v>
      </c>
      <c r="E30" s="1324"/>
      <c r="F30" s="1324"/>
      <c r="G30" s="1324"/>
      <c r="H30" s="1324"/>
      <c r="I30" s="1325"/>
      <c r="J30" s="1326"/>
      <c r="K30" s="1326"/>
      <c r="L30" s="1326"/>
      <c r="M30" s="1327"/>
      <c r="N30" s="1278"/>
    </row>
    <row r="31" spans="1:14" ht="18" customHeight="1" x14ac:dyDescent="0.2">
      <c r="A31" s="2223" t="s">
        <v>186</v>
      </c>
      <c r="B31" s="2224"/>
      <c r="C31" s="2225"/>
      <c r="D31" s="1319">
        <f t="shared" si="1"/>
        <v>0</v>
      </c>
      <c r="E31" s="1324"/>
      <c r="F31" s="1324"/>
      <c r="G31" s="1324"/>
      <c r="H31" s="1324"/>
      <c r="I31" s="1325"/>
      <c r="J31" s="1326"/>
      <c r="K31" s="1326"/>
      <c r="L31" s="1326"/>
      <c r="M31" s="1327"/>
      <c r="N31" s="1278"/>
    </row>
    <row r="32" spans="1:14" ht="18" customHeight="1" x14ac:dyDescent="0.2">
      <c r="A32" s="2223" t="s">
        <v>208</v>
      </c>
      <c r="B32" s="2224"/>
      <c r="C32" s="2225"/>
      <c r="D32" s="1319">
        <f t="shared" si="1"/>
        <v>0</v>
      </c>
      <c r="E32" s="1324"/>
      <c r="F32" s="1324"/>
      <c r="G32" s="1324"/>
      <c r="H32" s="1324"/>
      <c r="I32" s="1325"/>
      <c r="J32" s="1326"/>
      <c r="K32" s="1326"/>
      <c r="L32" s="1326"/>
      <c r="M32" s="1327"/>
      <c r="N32" s="1278"/>
    </row>
    <row r="33" spans="1:14" ht="18" customHeight="1" x14ac:dyDescent="0.2">
      <c r="A33" s="2223" t="s">
        <v>209</v>
      </c>
      <c r="B33" s="2224"/>
      <c r="C33" s="2225"/>
      <c r="D33" s="1319">
        <f t="shared" si="1"/>
        <v>0</v>
      </c>
      <c r="E33" s="1324"/>
      <c r="F33" s="1324"/>
      <c r="G33" s="1324"/>
      <c r="H33" s="1324"/>
      <c r="I33" s="1325"/>
      <c r="J33" s="1326"/>
      <c r="K33" s="1326"/>
      <c r="L33" s="1326"/>
      <c r="M33" s="1327"/>
      <c r="N33" s="1278"/>
    </row>
    <row r="34" spans="1:14" ht="18" customHeight="1" x14ac:dyDescent="0.2">
      <c r="A34" s="2223" t="s">
        <v>210</v>
      </c>
      <c r="B34" s="2224"/>
      <c r="C34" s="2225"/>
      <c r="D34" s="1319">
        <f t="shared" si="1"/>
        <v>0</v>
      </c>
      <c r="E34" s="1324"/>
      <c r="F34" s="1324"/>
      <c r="G34" s="1324"/>
      <c r="H34" s="1324"/>
      <c r="I34" s="1325"/>
      <c r="J34" s="1326"/>
      <c r="K34" s="1326"/>
      <c r="L34" s="1326"/>
      <c r="M34" s="1327"/>
      <c r="N34" s="1278"/>
    </row>
    <row r="35" spans="1:14" ht="18" customHeight="1" x14ac:dyDescent="0.2">
      <c r="A35" s="2223" t="s">
        <v>211</v>
      </c>
      <c r="B35" s="2224"/>
      <c r="C35" s="2225"/>
      <c r="D35" s="1319">
        <f t="shared" si="1"/>
        <v>0</v>
      </c>
      <c r="E35" s="1324"/>
      <c r="F35" s="1324"/>
      <c r="G35" s="1324"/>
      <c r="H35" s="1324"/>
      <c r="I35" s="1325"/>
      <c r="J35" s="1326"/>
      <c r="K35" s="1326"/>
      <c r="L35" s="1326"/>
      <c r="M35" s="1327"/>
      <c r="N35" s="1278"/>
    </row>
    <row r="36" spans="1:14" ht="18" customHeight="1" x14ac:dyDescent="0.2">
      <c r="A36" s="2223" t="s">
        <v>212</v>
      </c>
      <c r="B36" s="2224"/>
      <c r="C36" s="2225"/>
      <c r="D36" s="1319">
        <f t="shared" si="1"/>
        <v>0</v>
      </c>
      <c r="E36" s="1324"/>
      <c r="F36" s="1324"/>
      <c r="G36" s="1324"/>
      <c r="H36" s="1324"/>
      <c r="I36" s="1325"/>
      <c r="J36" s="1326"/>
      <c r="K36" s="1326"/>
      <c r="L36" s="1326"/>
      <c r="M36" s="1327"/>
      <c r="N36" s="1278"/>
    </row>
    <row r="37" spans="1:14" ht="18" customHeight="1" x14ac:dyDescent="0.2">
      <c r="A37" s="2223" t="s">
        <v>213</v>
      </c>
      <c r="B37" s="2224"/>
      <c r="C37" s="2225"/>
      <c r="D37" s="1319">
        <f t="shared" si="1"/>
        <v>0</v>
      </c>
      <c r="E37" s="1324"/>
      <c r="F37" s="1324"/>
      <c r="G37" s="1324"/>
      <c r="H37" s="1324"/>
      <c r="I37" s="1325"/>
      <c r="J37" s="1326"/>
      <c r="K37" s="1326"/>
      <c r="L37" s="1326"/>
      <c r="M37" s="1327"/>
      <c r="N37" s="1278"/>
    </row>
    <row r="38" spans="1:14" ht="18" customHeight="1" x14ac:dyDescent="0.2">
      <c r="A38" s="2223" t="s">
        <v>214</v>
      </c>
      <c r="B38" s="2224"/>
      <c r="C38" s="2225"/>
      <c r="D38" s="1319">
        <f t="shared" si="1"/>
        <v>0</v>
      </c>
      <c r="E38" s="1324"/>
      <c r="F38" s="1324"/>
      <c r="G38" s="1324"/>
      <c r="H38" s="1324"/>
      <c r="I38" s="1325"/>
      <c r="J38" s="1326"/>
      <c r="K38" s="1326"/>
      <c r="L38" s="1326"/>
      <c r="M38" s="1327"/>
      <c r="N38" s="1278"/>
    </row>
    <row r="39" spans="1:14" ht="18" customHeight="1" x14ac:dyDescent="0.2">
      <c r="A39" s="2223" t="s">
        <v>215</v>
      </c>
      <c r="B39" s="2224"/>
      <c r="C39" s="2225"/>
      <c r="D39" s="1319">
        <f t="shared" si="1"/>
        <v>0</v>
      </c>
      <c r="E39" s="1324"/>
      <c r="F39" s="1324"/>
      <c r="G39" s="1324"/>
      <c r="H39" s="1324"/>
      <c r="I39" s="1325"/>
      <c r="J39" s="1326"/>
      <c r="K39" s="1326"/>
      <c r="L39" s="1326"/>
      <c r="M39" s="1327"/>
      <c r="N39" s="1278"/>
    </row>
    <row r="40" spans="1:14" ht="18" customHeight="1" thickBot="1" x14ac:dyDescent="0.25">
      <c r="A40" s="2226" t="s">
        <v>216</v>
      </c>
      <c r="B40" s="2227"/>
      <c r="C40" s="2228"/>
      <c r="D40" s="1330">
        <f>+F40+H40</f>
        <v>0</v>
      </c>
      <c r="E40" s="1305"/>
      <c r="F40" s="1306"/>
      <c r="G40" s="1305"/>
      <c r="H40" s="1305"/>
      <c r="I40" s="1295"/>
      <c r="J40" s="1307"/>
      <c r="K40" s="1307"/>
      <c r="L40" s="1307"/>
      <c r="M40" s="1308"/>
      <c r="N40" s="1278"/>
    </row>
    <row r="41" spans="1:14" ht="18" customHeight="1" x14ac:dyDescent="0.2">
      <c r="A41" s="2232" t="s">
        <v>503</v>
      </c>
      <c r="B41" s="2233"/>
      <c r="C41" s="2234"/>
      <c r="D41" s="1288">
        <f>+G41+H41</f>
        <v>0</v>
      </c>
      <c r="E41" s="1331"/>
      <c r="F41" s="1331"/>
      <c r="G41" s="1331"/>
      <c r="H41" s="1332"/>
      <c r="I41" s="1333"/>
      <c r="J41" s="1334"/>
      <c r="K41" s="1334"/>
      <c r="L41" s="1334"/>
      <c r="M41" s="1335"/>
      <c r="N41" s="1278"/>
    </row>
    <row r="42" spans="1:14" ht="18" customHeight="1" x14ac:dyDescent="0.2">
      <c r="A42" s="2214" t="s">
        <v>145</v>
      </c>
      <c r="B42" s="2215"/>
      <c r="C42" s="2216"/>
      <c r="D42" s="1297">
        <f t="shared" ref="D42:D44" si="2">+G42+H42</f>
        <v>0</v>
      </c>
      <c r="E42" s="1310"/>
      <c r="F42" s="1310"/>
      <c r="G42" s="1310"/>
      <c r="H42" s="1336"/>
      <c r="I42" s="1311"/>
      <c r="J42" s="1312"/>
      <c r="K42" s="1312"/>
      <c r="L42" s="1312"/>
      <c r="M42" s="1313"/>
      <c r="N42" s="1278"/>
    </row>
    <row r="43" spans="1:14" ht="18" customHeight="1" x14ac:dyDescent="0.2">
      <c r="A43" s="2214" t="s">
        <v>146</v>
      </c>
      <c r="B43" s="2215"/>
      <c r="C43" s="2216"/>
      <c r="D43" s="1297">
        <f>+G43+H43</f>
        <v>0</v>
      </c>
      <c r="E43" s="1310"/>
      <c r="F43" s="1310"/>
      <c r="G43" s="1310"/>
      <c r="H43" s="1336"/>
      <c r="I43" s="1311"/>
      <c r="J43" s="1312"/>
      <c r="K43" s="1312"/>
      <c r="L43" s="1312"/>
      <c r="M43" s="1313"/>
      <c r="N43" s="1278"/>
    </row>
    <row r="44" spans="1:14" ht="18" customHeight="1" thickBot="1" x14ac:dyDescent="0.25">
      <c r="A44" s="2217" t="s">
        <v>147</v>
      </c>
      <c r="B44" s="2218"/>
      <c r="C44" s="2219"/>
      <c r="D44" s="1337">
        <f t="shared" si="2"/>
        <v>0</v>
      </c>
      <c r="E44" s="1315"/>
      <c r="F44" s="1315"/>
      <c r="G44" s="1315"/>
      <c r="H44" s="1338"/>
      <c r="I44" s="1316"/>
      <c r="J44" s="1317"/>
      <c r="K44" s="1317"/>
      <c r="L44" s="1317"/>
      <c r="M44" s="1318"/>
      <c r="N44" s="1278"/>
    </row>
    <row r="45" spans="1:14" ht="18" customHeight="1" x14ac:dyDescent="0.2">
      <c r="A45" s="2229" t="s">
        <v>142</v>
      </c>
      <c r="B45" s="2230"/>
      <c r="C45" s="2231"/>
      <c r="D45" s="1319">
        <f>H45</f>
        <v>0</v>
      </c>
      <c r="E45" s="1305"/>
      <c r="F45" s="1306"/>
      <c r="G45" s="1305"/>
      <c r="H45" s="1305"/>
      <c r="I45" s="1295"/>
      <c r="J45" s="1307"/>
      <c r="K45" s="1307"/>
      <c r="L45" s="1307"/>
      <c r="M45" s="1339"/>
      <c r="N45" s="1278"/>
    </row>
    <row r="46" spans="1:14" ht="18" customHeight="1" x14ac:dyDescent="0.2">
      <c r="A46" s="2214" t="s">
        <v>143</v>
      </c>
      <c r="B46" s="2215"/>
      <c r="C46" s="2216"/>
      <c r="D46" s="1309">
        <f t="shared" ref="D46:D55" si="3">H46</f>
        <v>0</v>
      </c>
      <c r="E46" s="1340"/>
      <c r="F46" s="1340"/>
      <c r="G46" s="1340"/>
      <c r="H46" s="1340"/>
      <c r="I46" s="1341"/>
      <c r="J46" s="1300"/>
      <c r="K46" s="1300"/>
      <c r="L46" s="1300"/>
      <c r="M46" s="1342"/>
      <c r="N46" s="1278"/>
    </row>
    <row r="47" spans="1:14" ht="18" customHeight="1" thickBot="1" x14ac:dyDescent="0.25">
      <c r="A47" s="2217" t="s">
        <v>170</v>
      </c>
      <c r="B47" s="2218"/>
      <c r="C47" s="2219"/>
      <c r="D47" s="1343">
        <f>H47</f>
        <v>0</v>
      </c>
      <c r="E47" s="1344"/>
      <c r="F47" s="1344"/>
      <c r="G47" s="1344"/>
      <c r="H47" s="1344"/>
      <c r="I47" s="1345"/>
      <c r="J47" s="1346"/>
      <c r="K47" s="1346"/>
      <c r="L47" s="1346"/>
      <c r="M47" s="1347"/>
      <c r="N47" s="1278"/>
    </row>
    <row r="48" spans="1:14" ht="18" customHeight="1" x14ac:dyDescent="0.2">
      <c r="A48" s="2229" t="s">
        <v>713</v>
      </c>
      <c r="B48" s="2230"/>
      <c r="C48" s="2231"/>
      <c r="D48" s="1348">
        <f>H48</f>
        <v>0</v>
      </c>
      <c r="E48" s="1349"/>
      <c r="F48" s="1350"/>
      <c r="G48" s="1349"/>
      <c r="H48" s="1349"/>
      <c r="I48" s="1351"/>
      <c r="J48" s="1352"/>
      <c r="K48" s="1352"/>
      <c r="L48" s="1352"/>
      <c r="M48" s="1353"/>
      <c r="N48" s="1278"/>
    </row>
    <row r="49" spans="1:15" ht="18" customHeight="1" x14ac:dyDescent="0.2">
      <c r="A49" s="2214" t="s">
        <v>87</v>
      </c>
      <c r="B49" s="2215"/>
      <c r="C49" s="2216"/>
      <c r="D49" s="1309">
        <f t="shared" si="3"/>
        <v>0</v>
      </c>
      <c r="E49" s="1354"/>
      <c r="F49" s="1354"/>
      <c r="G49" s="1354"/>
      <c r="H49" s="1354"/>
      <c r="I49" s="1355"/>
      <c r="J49" s="1356"/>
      <c r="K49" s="1356"/>
      <c r="L49" s="1356"/>
      <c r="M49" s="1357"/>
      <c r="N49" s="1278"/>
    </row>
    <row r="50" spans="1:15" ht="18" customHeight="1" x14ac:dyDescent="0.2">
      <c r="A50" s="2214" t="s">
        <v>88</v>
      </c>
      <c r="B50" s="2215"/>
      <c r="C50" s="2216"/>
      <c r="D50" s="1309">
        <f t="shared" si="3"/>
        <v>0</v>
      </c>
      <c r="E50" s="1324"/>
      <c r="F50" s="1324"/>
      <c r="G50" s="1324"/>
      <c r="H50" s="1324"/>
      <c r="I50" s="1325"/>
      <c r="J50" s="1326"/>
      <c r="K50" s="1326"/>
      <c r="L50" s="1326"/>
      <c r="M50" s="1358"/>
      <c r="N50" s="1278"/>
    </row>
    <row r="51" spans="1:15" ht="18" customHeight="1" x14ac:dyDescent="0.2">
      <c r="A51" s="2214" t="s">
        <v>89</v>
      </c>
      <c r="B51" s="2215"/>
      <c r="C51" s="2216"/>
      <c r="D51" s="1309">
        <f t="shared" si="3"/>
        <v>0</v>
      </c>
      <c r="E51" s="1324"/>
      <c r="F51" s="1324"/>
      <c r="G51" s="1324"/>
      <c r="H51" s="1324"/>
      <c r="I51" s="1325"/>
      <c r="J51" s="1326"/>
      <c r="K51" s="1326"/>
      <c r="L51" s="1326"/>
      <c r="M51" s="1358"/>
      <c r="N51" s="1278"/>
    </row>
    <row r="52" spans="1:15" ht="18" customHeight="1" x14ac:dyDescent="0.2">
      <c r="A52" s="2238" t="s">
        <v>585</v>
      </c>
      <c r="B52" s="2239"/>
      <c r="C52" s="2240"/>
      <c r="D52" s="1309">
        <f t="shared" si="3"/>
        <v>0</v>
      </c>
      <c r="E52" s="1324"/>
      <c r="F52" s="1324"/>
      <c r="G52" s="1324"/>
      <c r="H52" s="1324"/>
      <c r="I52" s="1325"/>
      <c r="J52" s="1326"/>
      <c r="K52" s="1326"/>
      <c r="L52" s="1326"/>
      <c r="M52" s="1358"/>
      <c r="N52" s="1278"/>
    </row>
    <row r="53" spans="1:15" ht="18" customHeight="1" x14ac:dyDescent="0.2">
      <c r="A53" s="2238" t="s">
        <v>281</v>
      </c>
      <c r="B53" s="2239"/>
      <c r="C53" s="2240"/>
      <c r="D53" s="1309">
        <f t="shared" si="3"/>
        <v>0</v>
      </c>
      <c r="E53" s="1324"/>
      <c r="F53" s="1324"/>
      <c r="G53" s="1324"/>
      <c r="H53" s="1324"/>
      <c r="I53" s="1325"/>
      <c r="J53" s="1326"/>
      <c r="K53" s="1326"/>
      <c r="L53" s="1326"/>
      <c r="M53" s="1358"/>
      <c r="N53" s="1278"/>
    </row>
    <row r="54" spans="1:15" ht="18" customHeight="1" x14ac:dyDescent="0.2">
      <c r="A54" s="2244" t="s">
        <v>588</v>
      </c>
      <c r="B54" s="2245"/>
      <c r="C54" s="2246"/>
      <c r="D54" s="1309">
        <f t="shared" si="3"/>
        <v>0</v>
      </c>
      <c r="E54" s="1310"/>
      <c r="F54" s="1310"/>
      <c r="G54" s="1310"/>
      <c r="H54" s="1310"/>
      <c r="I54" s="1311"/>
      <c r="J54" s="1312"/>
      <c r="K54" s="1312"/>
      <c r="L54" s="1312"/>
      <c r="M54" s="1359"/>
      <c r="N54" s="1278"/>
    </row>
    <row r="55" spans="1:15" ht="18" customHeight="1" thickBot="1" x14ac:dyDescent="0.25">
      <c r="A55" s="2241" t="s">
        <v>144</v>
      </c>
      <c r="B55" s="2242"/>
      <c r="C55" s="2243"/>
      <c r="D55" s="1343">
        <f t="shared" si="3"/>
        <v>0</v>
      </c>
      <c r="E55" s="1360"/>
      <c r="F55" s="1360"/>
      <c r="G55" s="1360"/>
      <c r="H55" s="1360"/>
      <c r="I55" s="1361"/>
      <c r="J55" s="1362"/>
      <c r="K55" s="1362"/>
      <c r="L55" s="1362"/>
      <c r="M55" s="1363"/>
      <c r="N55" s="1278"/>
    </row>
    <row r="56" spans="1:15" ht="18" customHeight="1" thickBot="1" x14ac:dyDescent="0.25">
      <c r="A56" s="2235" t="s">
        <v>148</v>
      </c>
      <c r="B56" s="2236"/>
      <c r="C56" s="2237"/>
      <c r="D56" s="250">
        <f>H56</f>
        <v>0</v>
      </c>
      <c r="E56" s="1364"/>
      <c r="F56" s="1365"/>
      <c r="G56" s="1366"/>
      <c r="H56" s="1366"/>
      <c r="I56" s="1367"/>
      <c r="J56" s="1368"/>
      <c r="K56" s="1368"/>
      <c r="L56" s="1368"/>
      <c r="M56" s="1369"/>
    </row>
    <row r="57" spans="1:15" ht="23.25" customHeight="1" x14ac:dyDescent="0.2">
      <c r="C57" s="1370" t="s">
        <v>149</v>
      </c>
      <c r="D57" s="1371"/>
      <c r="E57" s="1371"/>
      <c r="F57" s="1371"/>
      <c r="G57" s="1371"/>
      <c r="H57" s="1371"/>
      <c r="I57" s="1371"/>
      <c r="J57" s="1371"/>
      <c r="K57" s="1371"/>
      <c r="L57" s="1371"/>
      <c r="M57" s="1371"/>
      <c r="O57" s="1198"/>
    </row>
  </sheetData>
  <mergeCells count="55">
    <mergeCell ref="A56:C56"/>
    <mergeCell ref="A52:C52"/>
    <mergeCell ref="A53:C53"/>
    <mergeCell ref="A55:C55"/>
    <mergeCell ref="A50:C50"/>
    <mergeCell ref="A51:C51"/>
    <mergeCell ref="A54:C54"/>
    <mergeCell ref="A47:C47"/>
    <mergeCell ref="A48:C48"/>
    <mergeCell ref="A49:C49"/>
    <mergeCell ref="A43:C43"/>
    <mergeCell ref="A44:C44"/>
    <mergeCell ref="A38:C38"/>
    <mergeCell ref="A39:C39"/>
    <mergeCell ref="A40:C40"/>
    <mergeCell ref="A45:C45"/>
    <mergeCell ref="A46:C46"/>
    <mergeCell ref="A41:C41"/>
    <mergeCell ref="A42:C42"/>
    <mergeCell ref="A33:C33"/>
    <mergeCell ref="A34:C34"/>
    <mergeCell ref="A35:C35"/>
    <mergeCell ref="A36:C36"/>
    <mergeCell ref="A37:C37"/>
    <mergeCell ref="A28:C28"/>
    <mergeCell ref="A29:C29"/>
    <mergeCell ref="A30:C30"/>
    <mergeCell ref="A31:C31"/>
    <mergeCell ref="A32:C32"/>
    <mergeCell ref="A23:C23"/>
    <mergeCell ref="A24:C24"/>
    <mergeCell ref="A25:C25"/>
    <mergeCell ref="A26:C26"/>
    <mergeCell ref="A27:C27"/>
    <mergeCell ref="A18:C18"/>
    <mergeCell ref="A19:C19"/>
    <mergeCell ref="A20:C20"/>
    <mergeCell ref="A21:C21"/>
    <mergeCell ref="A22:C22"/>
    <mergeCell ref="A13:C13"/>
    <mergeCell ref="A14:C14"/>
    <mergeCell ref="A15:C15"/>
    <mergeCell ref="A16:C16"/>
    <mergeCell ref="A17:C17"/>
    <mergeCell ref="A4:C6"/>
    <mergeCell ref="B8:B9"/>
    <mergeCell ref="B10:C10"/>
    <mergeCell ref="A11:C11"/>
    <mergeCell ref="A12:C12"/>
    <mergeCell ref="D4:H4"/>
    <mergeCell ref="I4:M4"/>
    <mergeCell ref="D5:D6"/>
    <mergeCell ref="K5:L5"/>
    <mergeCell ref="M5:M6"/>
    <mergeCell ref="E5:G5"/>
  </mergeCells>
  <phoneticPr fontId="3"/>
  <printOptions horizontalCentered="1"/>
  <pageMargins left="0.51181102362204722" right="0.31496062992125984" top="0.55118110236220474" bottom="0.15748031496062992" header="0.31496062992125984" footer="0.31496062992125984"/>
  <pageSetup paperSize="9" scale="48" orientation="landscape" r:id="rId1"/>
  <headerFooter alignWithMargins="0"/>
  <colBreaks count="1" manualBreakCount="1">
    <brk id="15" max="59"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7"/>
  <sheetViews>
    <sheetView showZeros="0" tabSelected="1" view="pageBreakPreview" topLeftCell="A25" zoomScale="70" zoomScaleNormal="75" zoomScaleSheetLayoutView="70" workbookViewId="0">
      <selection activeCell="I17" sqref="I17"/>
    </sheetView>
  </sheetViews>
  <sheetFormatPr defaultColWidth="8.90625" defaultRowHeight="13" x14ac:dyDescent="0.2"/>
  <cols>
    <col min="1" max="2" width="8.90625" style="8" customWidth="1"/>
    <col min="3" max="3" width="11.08984375" style="8" bestFit="1" customWidth="1"/>
    <col min="4" max="5" width="9.08984375" style="8" customWidth="1"/>
    <col min="6" max="6" width="10.90625" style="8" customWidth="1"/>
    <col min="7" max="12" width="8.90625" style="8" customWidth="1"/>
    <col min="13" max="13" width="10.90625" style="8" customWidth="1"/>
    <col min="14" max="14" width="10" style="8" customWidth="1"/>
    <col min="15" max="15" width="5.90625" style="8" customWidth="1"/>
    <col min="16" max="16" width="4" style="8" customWidth="1"/>
    <col min="17" max="17" width="3.90625" style="8" bestFit="1" customWidth="1"/>
    <col min="18" max="18" width="4.08984375" style="8" customWidth="1"/>
    <col min="19" max="19" width="4.90625" style="8" customWidth="1"/>
    <col min="20" max="22" width="8.90625" style="8"/>
    <col min="23" max="23" width="3.08984375" style="8" customWidth="1"/>
    <col min="24" max="16384" width="8.90625" style="8"/>
  </cols>
  <sheetData>
    <row r="1" spans="1:20" ht="24.75" customHeight="1" x14ac:dyDescent="0.2">
      <c r="A1" s="151" t="s">
        <v>252</v>
      </c>
      <c r="N1" s="44" t="s">
        <v>250</v>
      </c>
      <c r="O1" s="45"/>
      <c r="P1" s="1828" t="s">
        <v>745</v>
      </c>
      <c r="Q1" s="1829"/>
      <c r="R1" s="1829"/>
      <c r="S1" s="1829"/>
      <c r="T1" s="1830"/>
    </row>
    <row r="2" spans="1:20" x14ac:dyDescent="0.2">
      <c r="N2" s="47" t="s">
        <v>241</v>
      </c>
      <c r="O2" s="44" t="s">
        <v>251</v>
      </c>
      <c r="P2" s="46"/>
      <c r="Q2" s="46"/>
      <c r="R2" s="46"/>
      <c r="S2" s="45"/>
      <c r="T2" s="47" t="s">
        <v>242</v>
      </c>
    </row>
    <row r="3" spans="1:20" x14ac:dyDescent="0.2">
      <c r="N3" s="48"/>
      <c r="O3" s="49"/>
      <c r="P3" s="50"/>
      <c r="Q3" s="50"/>
      <c r="R3" s="50"/>
      <c r="S3" s="51"/>
      <c r="T3" s="48"/>
    </row>
    <row r="4" spans="1:20" x14ac:dyDescent="0.2">
      <c r="N4" s="52"/>
      <c r="O4" s="53"/>
      <c r="P4" s="54"/>
      <c r="Q4" s="54"/>
      <c r="R4" s="54"/>
      <c r="S4" s="55"/>
      <c r="T4" s="52"/>
    </row>
    <row r="5" spans="1:20" x14ac:dyDescent="0.2">
      <c r="N5" s="56"/>
      <c r="O5" s="57"/>
      <c r="P5" s="58"/>
      <c r="Q5" s="58"/>
      <c r="R5" s="58"/>
      <c r="S5" s="59"/>
      <c r="T5" s="56"/>
    </row>
    <row r="6" spans="1:20" x14ac:dyDescent="0.2">
      <c r="N6" s="8" t="s">
        <v>243</v>
      </c>
    </row>
    <row r="8" spans="1:20" x14ac:dyDescent="0.2">
      <c r="N8" s="1621" t="str">
        <f>様式第１号表紙!N9</f>
        <v>5</v>
      </c>
      <c r="O8" s="2248">
        <f>様式第１号表紙!$O$9</f>
        <v>2023</v>
      </c>
      <c r="P8" s="2248"/>
      <c r="Q8" s="8">
        <f>様式第１号表紙!Q9</f>
        <v>0</v>
      </c>
      <c r="R8" s="8" t="s">
        <v>244</v>
      </c>
      <c r="S8" s="8">
        <f>様式第１号表紙!$S$9</f>
        <v>0</v>
      </c>
      <c r="T8" s="8" t="s">
        <v>245</v>
      </c>
    </row>
    <row r="11" spans="1:20" ht="28" x14ac:dyDescent="0.4">
      <c r="B11" s="2247" t="str">
        <f>様式第１号表紙!C12</f>
        <v>5</v>
      </c>
      <c r="C11" s="2247"/>
      <c r="D11" s="1833">
        <f>様式第１号表紙!$F$12</f>
        <v>2023</v>
      </c>
      <c r="E11" s="1833"/>
      <c r="F11" s="7">
        <f>様式第１号表紙!$H$12</f>
        <v>0</v>
      </c>
      <c r="G11" s="7" t="s">
        <v>244</v>
      </c>
      <c r="H11" s="7" t="s">
        <v>388</v>
      </c>
      <c r="I11" s="7"/>
      <c r="J11" s="7"/>
    </row>
    <row r="21" spans="2:19" ht="16.5" x14ac:dyDescent="0.25">
      <c r="B21" s="1838" t="s">
        <v>246</v>
      </c>
      <c r="C21" s="1838"/>
      <c r="D21" s="1838"/>
      <c r="E21" s="1838"/>
      <c r="F21" s="62" t="s">
        <v>247</v>
      </c>
    </row>
    <row r="28" spans="2:19" x14ac:dyDescent="0.2">
      <c r="N28" s="2250"/>
      <c r="O28" s="2250"/>
      <c r="P28" s="2250"/>
      <c r="Q28" s="2250"/>
      <c r="R28" s="2250"/>
    </row>
    <row r="30" spans="2:19" ht="18" customHeight="1" x14ac:dyDescent="0.25">
      <c r="N30" s="61" t="s">
        <v>248</v>
      </c>
    </row>
    <row r="32" spans="2:19" ht="17.25" customHeight="1" x14ac:dyDescent="0.2">
      <c r="M32" s="63"/>
      <c r="N32" s="2251">
        <f>様式第１号表紙!M28</f>
        <v>0</v>
      </c>
      <c r="O32" s="2251"/>
      <c r="P32" s="2251"/>
      <c r="Q32" s="2251"/>
      <c r="R32" s="2251"/>
      <c r="S32" s="2251"/>
    </row>
    <row r="33" spans="2:22" ht="17.25" customHeight="1" x14ac:dyDescent="0.25">
      <c r="M33" s="1633" t="s">
        <v>27</v>
      </c>
      <c r="N33" s="2252"/>
      <c r="O33" s="2252"/>
      <c r="P33" s="2252"/>
      <c r="Q33" s="2252"/>
      <c r="R33" s="2252"/>
      <c r="S33" s="2252"/>
    </row>
    <row r="34" spans="2:22" ht="17.25" customHeight="1" x14ac:dyDescent="0.25">
      <c r="M34" s="1634" t="s">
        <v>288</v>
      </c>
      <c r="N34" s="2253">
        <f>様式第１号表紙!M30</f>
        <v>0</v>
      </c>
      <c r="O34" s="2253"/>
      <c r="P34" s="2253"/>
      <c r="Q34" s="2253"/>
      <c r="R34" s="2253"/>
      <c r="S34" s="2253"/>
    </row>
    <row r="35" spans="2:22" ht="17.25" customHeight="1" x14ac:dyDescent="0.25">
      <c r="M35" s="1633" t="s">
        <v>289</v>
      </c>
      <c r="N35" s="2252"/>
      <c r="O35" s="2252"/>
      <c r="P35" s="2252"/>
      <c r="Q35" s="2252"/>
      <c r="R35" s="2252"/>
      <c r="S35" s="2252"/>
      <c r="T35" s="60"/>
    </row>
    <row r="36" spans="2:22" ht="16.5" x14ac:dyDescent="0.25">
      <c r="M36" s="61"/>
    </row>
    <row r="41" spans="2:22" ht="16.5" x14ac:dyDescent="0.25">
      <c r="B41" s="61"/>
      <c r="C41" s="61"/>
      <c r="D41" s="61"/>
      <c r="E41" s="61"/>
      <c r="F41" s="61"/>
      <c r="G41" s="61"/>
      <c r="H41" s="61"/>
      <c r="I41" s="61"/>
      <c r="J41" s="61"/>
      <c r="K41" s="61"/>
      <c r="L41" s="61"/>
      <c r="M41" s="61"/>
      <c r="N41" s="61"/>
      <c r="O41" s="61"/>
    </row>
    <row r="42" spans="2:22" ht="16.5" x14ac:dyDescent="0.25">
      <c r="B42" s="61"/>
      <c r="C42" s="1623" t="str">
        <f>様式第１号表紙!C12</f>
        <v>5</v>
      </c>
      <c r="D42" s="2249">
        <f>様式第１号表紙!F12</f>
        <v>2023</v>
      </c>
      <c r="E42" s="2249"/>
      <c r="F42" s="1624">
        <f>様式第１号表紙!G37</f>
        <v>0</v>
      </c>
      <c r="G42" s="61" t="s">
        <v>253</v>
      </c>
      <c r="H42" s="61"/>
      <c r="I42" s="61"/>
      <c r="J42" s="61"/>
      <c r="K42" s="61"/>
      <c r="L42" s="61"/>
      <c r="M42" s="61"/>
      <c r="N42" s="61"/>
      <c r="O42" s="61"/>
    </row>
    <row r="43" spans="2:22" ht="16.5" x14ac:dyDescent="0.25">
      <c r="B43" s="61"/>
      <c r="C43" s="61"/>
      <c r="D43" s="61"/>
      <c r="E43" s="61"/>
      <c r="F43" s="61"/>
      <c r="G43" s="61"/>
      <c r="H43" s="61"/>
      <c r="I43" s="61"/>
      <c r="J43" s="61"/>
      <c r="K43" s="61"/>
      <c r="L43" s="61"/>
      <c r="M43" s="61"/>
      <c r="N43" s="61"/>
      <c r="O43" s="61"/>
    </row>
    <row r="44" spans="2:22" ht="16.5" x14ac:dyDescent="0.25">
      <c r="B44" s="61"/>
      <c r="C44" s="61" t="s">
        <v>254</v>
      </c>
      <c r="D44" s="61"/>
      <c r="E44" s="61"/>
      <c r="F44" s="61"/>
      <c r="G44" s="61"/>
      <c r="H44" s="61"/>
      <c r="I44" s="61"/>
      <c r="J44" s="61"/>
      <c r="K44" s="61"/>
      <c r="L44" s="61"/>
      <c r="M44" s="61"/>
      <c r="N44" s="61"/>
      <c r="O44" s="61"/>
    </row>
    <row r="45" spans="2:22" ht="16.5" x14ac:dyDescent="0.25">
      <c r="B45" s="61"/>
      <c r="C45" s="61"/>
      <c r="D45" s="61"/>
      <c r="E45" s="61"/>
      <c r="F45" s="61"/>
      <c r="G45" s="61"/>
      <c r="H45" s="61"/>
      <c r="I45" s="61"/>
      <c r="J45" s="61"/>
      <c r="K45" s="61"/>
      <c r="L45" s="61"/>
      <c r="M45" s="61"/>
      <c r="N45" s="61"/>
      <c r="O45" s="61"/>
    </row>
    <row r="46" spans="2:22" ht="26.25" customHeight="1" x14ac:dyDescent="0.25">
      <c r="B46" s="61"/>
      <c r="C46" s="61"/>
      <c r="D46" s="61"/>
      <c r="E46" s="61"/>
      <c r="F46" s="61"/>
      <c r="G46" s="61"/>
      <c r="H46" s="460"/>
      <c r="I46" s="61"/>
      <c r="J46" s="61"/>
      <c r="K46" s="61"/>
      <c r="L46" s="61"/>
      <c r="M46" s="61"/>
      <c r="N46" s="61"/>
      <c r="O46" s="61"/>
      <c r="T46" s="63"/>
      <c r="V46" s="461"/>
    </row>
    <row r="47" spans="2:22" ht="26.25" customHeight="1" x14ac:dyDescent="0.25">
      <c r="B47" s="1638">
        <f>様式第１号表紙!B41</f>
        <v>0</v>
      </c>
      <c r="C47" s="460" t="s">
        <v>740</v>
      </c>
      <c r="D47" s="61"/>
      <c r="E47" s="61"/>
      <c r="F47" s="61"/>
      <c r="G47" s="61"/>
      <c r="H47" s="61"/>
      <c r="I47" s="61"/>
      <c r="J47" s="61"/>
      <c r="K47" s="61"/>
      <c r="L47" s="61"/>
      <c r="M47" s="61"/>
      <c r="N47" s="61"/>
      <c r="O47" s="61"/>
      <c r="V47" s="461"/>
    </row>
  </sheetData>
  <mergeCells count="9">
    <mergeCell ref="D11:E11"/>
    <mergeCell ref="B11:C11"/>
    <mergeCell ref="O8:P8"/>
    <mergeCell ref="D42:E42"/>
    <mergeCell ref="P1:T1"/>
    <mergeCell ref="N28:R28"/>
    <mergeCell ref="N32:S33"/>
    <mergeCell ref="N34:S35"/>
    <mergeCell ref="B21:E21"/>
  </mergeCells>
  <phoneticPr fontId="3"/>
  <printOptions horizontalCentered="1"/>
  <pageMargins left="0.51181102362204722" right="0.31496062992125984" top="0.55118110236220474" bottom="0.15748031496062992" header="0.31496062992125984" footer="0.31496062992125984"/>
  <pageSetup paperSize="9" scale="7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26</vt:i4>
      </vt:variant>
    </vt:vector>
  </HeadingPairs>
  <TitlesOfParts>
    <vt:vector size="50" baseType="lpstr">
      <vt:lpstr>様式第１号表紙</vt:lpstr>
      <vt:lpstr>１　生乳搬出入実績総括表</vt:lpstr>
      <vt:lpstr>２　配乳実績総括表</vt:lpstr>
      <vt:lpstr>３　附表１</vt:lpstr>
      <vt:lpstr>３　附表２</vt:lpstr>
      <vt:lpstr>３　附表３</vt:lpstr>
      <vt:lpstr>３　附表４</vt:lpstr>
      <vt:lpstr>４　生産数量総括表</vt:lpstr>
      <vt:lpstr>様式第２号表紙</vt:lpstr>
      <vt:lpstr>①搬出入日計表</vt:lpstr>
      <vt:lpstr>②配乳実績日計表</vt:lpstr>
      <vt:lpstr>③取引数量・④価格</vt:lpstr>
      <vt:lpstr>第１号対象事業者報告書</vt:lpstr>
      <vt:lpstr>第２号対象事業者報告書</vt:lpstr>
      <vt:lpstr>第３号対象事業者報告書 </vt:lpstr>
      <vt:lpstr>様式第3号表紙</vt:lpstr>
      <vt:lpstr>３－１・２表</vt:lpstr>
      <vt:lpstr>３－３</vt:lpstr>
      <vt:lpstr>様式第４号表紙</vt:lpstr>
      <vt:lpstr>４－１・２表</vt:lpstr>
      <vt:lpstr>事業者内訳</vt:lpstr>
      <vt:lpstr>（事業者内訳算出）</vt:lpstr>
      <vt:lpstr>別表  ２（部分委託プラント用）</vt:lpstr>
      <vt:lpstr>互換性レポート</vt:lpstr>
      <vt:lpstr>'（事業者内訳算出）'!Print_Area</vt:lpstr>
      <vt:lpstr>'１　生乳搬出入実績総括表'!Print_Area</vt:lpstr>
      <vt:lpstr>①搬出入日計表!Print_Area</vt:lpstr>
      <vt:lpstr>'２　配乳実績総括表'!Print_Area</vt:lpstr>
      <vt:lpstr>②配乳実績日計表!Print_Area</vt:lpstr>
      <vt:lpstr>'３　附表１'!Print_Area</vt:lpstr>
      <vt:lpstr>'３　附表２'!Print_Area</vt:lpstr>
      <vt:lpstr>'３　附表３'!Print_Area</vt:lpstr>
      <vt:lpstr>'３　附表４'!Print_Area</vt:lpstr>
      <vt:lpstr>'３－１・２表'!Print_Area</vt:lpstr>
      <vt:lpstr>'３－３'!Print_Area</vt:lpstr>
      <vt:lpstr>③取引数量・④価格!Print_Area</vt:lpstr>
      <vt:lpstr>'４　生産数量総括表'!Print_Area</vt:lpstr>
      <vt:lpstr>'４－１・２表'!Print_Area</vt:lpstr>
      <vt:lpstr>事業者内訳!Print_Area</vt:lpstr>
      <vt:lpstr>第１号対象事業者報告書!Print_Area</vt:lpstr>
      <vt:lpstr>'第３号対象事業者報告書 '!Print_Area</vt:lpstr>
      <vt:lpstr>'別表  ２（部分委託プラント用）'!Print_Area</vt:lpstr>
      <vt:lpstr>様式第１号表紙!Print_Area</vt:lpstr>
      <vt:lpstr>様式第２号表紙!Print_Area</vt:lpstr>
      <vt:lpstr>様式第3号表紙!Print_Area</vt:lpstr>
      <vt:lpstr>様式第４号表紙!Print_Area</vt:lpstr>
      <vt:lpstr>'２　配乳実績総括表'!Print_Titles</vt:lpstr>
      <vt:lpstr>'３　附表１'!Print_Titles</vt:lpstr>
      <vt:lpstr>'３　附表２'!Print_Titles</vt:lpstr>
      <vt:lpstr>'４　生産数量総括表'!Print_Titles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荒井＿摩美（酪農グループ）</dc:creator>
  <cp:lastModifiedBy>Windows ユーザー</cp:lastModifiedBy>
  <cp:lastPrinted>2023-05-09T01:15:12Z</cp:lastPrinted>
  <dcterms:created xsi:type="dcterms:W3CDTF">2018-07-30T01:29:08Z</dcterms:created>
  <dcterms:modified xsi:type="dcterms:W3CDTF">2023-05-09T01:15:56Z</dcterms:modified>
</cp:coreProperties>
</file>