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R6集成材調査\03結果\ホームページ用\"/>
    </mc:Choice>
  </mc:AlternateContent>
  <bookViews>
    <workbookView xWindow="0" yWindow="0" windowWidth="28800" windowHeight="12250" tabRatio="598"/>
  </bookViews>
  <sheets>
    <sheet name="表紙" sheetId="1" r:id="rId1"/>
    <sheet name="1ページ" sheetId="3" r:id="rId2"/>
    <sheet name="2ページ" sheetId="4" r:id="rId3"/>
    <sheet name="3ページ" sheetId="5" r:id="rId4"/>
    <sheet name="4ページ" sheetId="13" r:id="rId5"/>
    <sheet name="5ページ" sheetId="7" r:id="rId6"/>
    <sheet name="6ページ" sheetId="8" r:id="rId7"/>
    <sheet name="7ページ" sheetId="16" r:id="rId8"/>
  </sheets>
  <externalReferences>
    <externalReference r:id="rId9"/>
  </externalReferences>
  <definedNames>
    <definedName name="_xlnm.Print_Area" localSheetId="1">'1ページ'!$A$1:$K$52</definedName>
    <definedName name="_xlnm.Print_Area" localSheetId="2">'2ページ'!$B$1:$N$49</definedName>
    <definedName name="_xlnm.Print_Area" localSheetId="3">'3ページ'!$A$1:$M$63</definedName>
    <definedName name="_xlnm.Print_Area" localSheetId="4">'4ページ'!$A$1:$G$44</definedName>
    <definedName name="_xlnm.Print_Area" localSheetId="5">'5ページ'!$A$1:$Q$60</definedName>
    <definedName name="_xlnm.Print_Area" localSheetId="6">'6ページ'!$A$1:$N$65</definedName>
    <definedName name="_xlnm.Print_Area" localSheetId="7">'7ページ'!$A$1:$M$61</definedName>
    <definedName name="_xlnm.Print_Area" localSheetId="0">表紙!$A$1:$H$51</definedName>
  </definedNames>
  <calcPr calcId="162913" calcOnSave="0"/>
</workbook>
</file>

<file path=xl/calcChain.xml><?xml version="1.0" encoding="utf-8"?>
<calcChain xmlns="http://schemas.openxmlformats.org/spreadsheetml/2006/main">
  <c r="H43" i="5" l="1"/>
  <c r="J43" i="5" s="1"/>
  <c r="L29" i="5"/>
  <c r="C24" i="13" l="1"/>
  <c r="J12" i="16" l="1"/>
  <c r="F12" i="16"/>
  <c r="K12" i="16" s="1"/>
  <c r="J11" i="16"/>
  <c r="F11" i="16"/>
  <c r="K11" i="16" s="1"/>
  <c r="L11" i="16" s="1"/>
  <c r="J10" i="16"/>
  <c r="F10" i="16"/>
  <c r="K10" i="16" s="1"/>
  <c r="J9" i="16"/>
  <c r="F9" i="16"/>
  <c r="K9" i="16" s="1"/>
  <c r="I94" i="8"/>
  <c r="L12" i="16" l="1"/>
  <c r="L10" i="16"/>
  <c r="H34" i="8" l="1"/>
  <c r="L34" i="8" s="1"/>
  <c r="H33" i="8"/>
  <c r="L33" i="8" s="1"/>
  <c r="H32" i="8"/>
  <c r="L32" i="8" s="1"/>
  <c r="H31" i="8"/>
  <c r="L31" i="8" s="1"/>
  <c r="H30" i="8"/>
  <c r="L30" i="8" s="1"/>
  <c r="H29" i="8"/>
  <c r="L29" i="8" s="1"/>
  <c r="H28" i="8"/>
  <c r="L28" i="8" s="1"/>
  <c r="H27" i="8"/>
  <c r="L27" i="8" s="1"/>
  <c r="H26" i="8"/>
  <c r="L26" i="8" s="1"/>
  <c r="H25" i="8"/>
  <c r="L25" i="8" s="1"/>
  <c r="H24" i="8"/>
  <c r="L24" i="8" s="1"/>
  <c r="H23" i="8"/>
  <c r="L23" i="8" s="1"/>
  <c r="H22" i="8"/>
  <c r="L22" i="8" s="1"/>
  <c r="H21" i="8"/>
  <c r="L21" i="8" s="1"/>
  <c r="H20" i="8"/>
  <c r="L20" i="8" s="1"/>
  <c r="H19" i="8"/>
  <c r="L19" i="8" s="1"/>
  <c r="H18" i="8"/>
  <c r="L18" i="8" s="1"/>
  <c r="H17" i="8"/>
  <c r="L17" i="8" s="1"/>
  <c r="H16" i="8"/>
  <c r="L16" i="8" s="1"/>
  <c r="H15" i="8"/>
  <c r="L15" i="8" s="1"/>
  <c r="B36" i="7"/>
  <c r="H25" i="7" l="1"/>
  <c r="P25" i="7" s="1"/>
  <c r="H24" i="7"/>
  <c r="P24" i="7" s="1"/>
  <c r="P23" i="7"/>
  <c r="O23" i="7" s="1"/>
  <c r="I23" i="7"/>
  <c r="H23" i="7"/>
  <c r="C23" i="7"/>
  <c r="H22" i="7"/>
  <c r="P22" i="7" s="1"/>
  <c r="P21" i="7"/>
  <c r="O21" i="7" s="1"/>
  <c r="I21" i="7"/>
  <c r="H21" i="7"/>
  <c r="C21" i="7"/>
  <c r="H20" i="7"/>
  <c r="P20" i="7" s="1"/>
  <c r="F20" i="7"/>
  <c r="F19" i="7"/>
  <c r="H19" i="7" s="1"/>
  <c r="Q18" i="7"/>
  <c r="O18" i="7"/>
  <c r="M18" i="7"/>
  <c r="K18" i="7"/>
  <c r="H18" i="7"/>
  <c r="I18" i="7" s="1"/>
  <c r="G18" i="7"/>
  <c r="E18" i="7"/>
  <c r="C18" i="7"/>
  <c r="P17" i="7"/>
  <c r="E17" i="7" s="1"/>
  <c r="C17" i="7"/>
  <c r="N16" i="7"/>
  <c r="O16" i="7" s="1"/>
  <c r="H16" i="7"/>
  <c r="P16" i="7" s="1"/>
  <c r="F23" i="13"/>
  <c r="E23" i="13" s="1"/>
  <c r="F22" i="13"/>
  <c r="E22" i="13" s="1"/>
  <c r="F21" i="13"/>
  <c r="E21" i="13" s="1"/>
  <c r="F20" i="13"/>
  <c r="E20" i="13" s="1"/>
  <c r="F19" i="13"/>
  <c r="E19" i="13" s="1"/>
  <c r="F18" i="13"/>
  <c r="E18" i="13" s="1"/>
  <c r="D17" i="13"/>
  <c r="B17" i="13"/>
  <c r="F17" i="13" s="1"/>
  <c r="F16" i="13"/>
  <c r="E16" i="13"/>
  <c r="C16" i="13"/>
  <c r="F15" i="13"/>
  <c r="G16" i="13" s="1"/>
  <c r="E15" i="13"/>
  <c r="C15" i="13"/>
  <c r="D14" i="13"/>
  <c r="J38" i="5"/>
  <c r="O25" i="7" l="1"/>
  <c r="I25" i="7"/>
  <c r="C25" i="7"/>
  <c r="K20" i="7"/>
  <c r="O20" i="7"/>
  <c r="C20" i="7"/>
  <c r="M20" i="7"/>
  <c r="G20" i="7"/>
  <c r="E20" i="7"/>
  <c r="Q22" i="7"/>
  <c r="K22" i="7"/>
  <c r="E22" i="7"/>
  <c r="O22" i="7"/>
  <c r="M22" i="7"/>
  <c r="G22" i="7"/>
  <c r="C22" i="7"/>
  <c r="Q17" i="7"/>
  <c r="G16" i="7"/>
  <c r="K16" i="7"/>
  <c r="E16" i="7"/>
  <c r="C16" i="7"/>
  <c r="M16" i="7"/>
  <c r="P19" i="7"/>
  <c r="I19" i="7"/>
  <c r="Q24" i="7"/>
  <c r="K24" i="7"/>
  <c r="E24" i="7"/>
  <c r="M24" i="7"/>
  <c r="G24" i="7"/>
  <c r="C24" i="7"/>
  <c r="O24" i="7"/>
  <c r="G19" i="7"/>
  <c r="E23" i="7"/>
  <c r="E25" i="7"/>
  <c r="K25" i="7"/>
  <c r="Q25" i="7"/>
  <c r="I16" i="7"/>
  <c r="I20" i="7"/>
  <c r="G21" i="7"/>
  <c r="M21" i="7"/>
  <c r="I22" i="7"/>
  <c r="G23" i="7"/>
  <c r="M23" i="7"/>
  <c r="I24" i="7"/>
  <c r="G25" i="7"/>
  <c r="M25" i="7"/>
  <c r="E21" i="7"/>
  <c r="K21" i="7"/>
  <c r="Q21" i="7"/>
  <c r="K23" i="7"/>
  <c r="Q23" i="7"/>
  <c r="E17" i="13"/>
  <c r="G17" i="13"/>
  <c r="G18" i="13"/>
  <c r="G20" i="13"/>
  <c r="G22" i="13"/>
  <c r="G23" i="13"/>
  <c r="F14" i="13"/>
  <c r="C18" i="13"/>
  <c r="C19" i="13"/>
  <c r="C20" i="13"/>
  <c r="C21" i="13"/>
  <c r="C22" i="13"/>
  <c r="C23" i="13"/>
  <c r="C17" i="13"/>
  <c r="G19" i="13"/>
  <c r="G21" i="13"/>
  <c r="L28" i="5"/>
  <c r="M28" i="5" s="1"/>
  <c r="I28" i="5"/>
  <c r="L27" i="5"/>
  <c r="I27" i="5" s="1"/>
  <c r="K27" i="5"/>
  <c r="D27" i="5"/>
  <c r="L26" i="5"/>
  <c r="K26" i="5" s="1"/>
  <c r="M25" i="5"/>
  <c r="L25" i="5"/>
  <c r="K25" i="5"/>
  <c r="I25" i="5"/>
  <c r="D25" i="5"/>
  <c r="L24" i="5"/>
  <c r="K24" i="5"/>
  <c r="I24" i="5"/>
  <c r="H23" i="5"/>
  <c r="C23" i="5"/>
  <c r="L23" i="5" s="1"/>
  <c r="H22" i="5"/>
  <c r="C22" i="5"/>
  <c r="L22" i="5" s="1"/>
  <c r="C21" i="5"/>
  <c r="L21" i="5" s="1"/>
  <c r="C20" i="5"/>
  <c r="H19" i="5"/>
  <c r="C19" i="5"/>
  <c r="L19" i="5" s="1"/>
  <c r="G47" i="4"/>
  <c r="H47" i="4" s="1"/>
  <c r="F47" i="4"/>
  <c r="D47" i="4"/>
  <c r="G46" i="4"/>
  <c r="H46" i="4" s="1"/>
  <c r="F46" i="4"/>
  <c r="D46" i="4"/>
  <c r="G45" i="4"/>
  <c r="H45" i="4" s="1"/>
  <c r="F45" i="4"/>
  <c r="D45" i="4"/>
  <c r="G44" i="4"/>
  <c r="H44" i="4" s="1"/>
  <c r="F44" i="4"/>
  <c r="D44" i="4"/>
  <c r="G43" i="4"/>
  <c r="H43" i="4" s="1"/>
  <c r="F43" i="4"/>
  <c r="D43" i="4"/>
  <c r="G42" i="4"/>
  <c r="H42" i="4" s="1"/>
  <c r="F42" i="4"/>
  <c r="D42" i="4"/>
  <c r="G41" i="4"/>
  <c r="H41" i="4" s="1"/>
  <c r="F41" i="4"/>
  <c r="D41" i="4"/>
  <c r="G40" i="4"/>
  <c r="H40" i="4" s="1"/>
  <c r="F40" i="4"/>
  <c r="D40" i="4"/>
  <c r="G39" i="4"/>
  <c r="H39" i="4" s="1"/>
  <c r="F39" i="4"/>
  <c r="D39" i="4"/>
  <c r="G38" i="4"/>
  <c r="N28" i="4"/>
  <c r="M28" i="4"/>
  <c r="L28" i="4"/>
  <c r="J28" i="4"/>
  <c r="H28" i="4"/>
  <c r="G28" i="4"/>
  <c r="F28" i="4"/>
  <c r="D28" i="4"/>
  <c r="N27" i="4"/>
  <c r="M27" i="4"/>
  <c r="L27" i="4"/>
  <c r="J27" i="4"/>
  <c r="H27" i="4"/>
  <c r="G27" i="4"/>
  <c r="F27" i="4"/>
  <c r="D27" i="4"/>
  <c r="N26" i="4"/>
  <c r="M26" i="4"/>
  <c r="L26" i="4"/>
  <c r="J26" i="4"/>
  <c r="H26" i="4"/>
  <c r="G26" i="4"/>
  <c r="F26" i="4"/>
  <c r="D26" i="4"/>
  <c r="N25" i="4"/>
  <c r="M25" i="4"/>
  <c r="L25" i="4"/>
  <c r="J25" i="4"/>
  <c r="H25" i="4"/>
  <c r="G25" i="4"/>
  <c r="F25" i="4"/>
  <c r="D25" i="4"/>
  <c r="N24" i="4"/>
  <c r="M24" i="4"/>
  <c r="L24" i="4"/>
  <c r="J24" i="4"/>
  <c r="H24" i="4"/>
  <c r="G24" i="4"/>
  <c r="F24" i="4"/>
  <c r="D24" i="4"/>
  <c r="N23" i="4"/>
  <c r="M23" i="4"/>
  <c r="L23" i="4"/>
  <c r="J23" i="4"/>
  <c r="H23" i="4"/>
  <c r="G23" i="4"/>
  <c r="F23" i="4"/>
  <c r="D23" i="4"/>
  <c r="N22" i="4"/>
  <c r="M22" i="4"/>
  <c r="L22" i="4"/>
  <c r="J22" i="4"/>
  <c r="H22" i="4"/>
  <c r="G22" i="4"/>
  <c r="F22" i="4"/>
  <c r="D22" i="4"/>
  <c r="N21" i="4"/>
  <c r="M21" i="4"/>
  <c r="L21" i="4"/>
  <c r="J21" i="4"/>
  <c r="H21" i="4"/>
  <c r="G21" i="4"/>
  <c r="F21" i="4"/>
  <c r="D21" i="4"/>
  <c r="N20" i="4"/>
  <c r="M20" i="4"/>
  <c r="L20" i="4"/>
  <c r="J20" i="4"/>
  <c r="H20" i="4"/>
  <c r="G20" i="4"/>
  <c r="F20" i="4"/>
  <c r="D20" i="4"/>
  <c r="M19" i="4"/>
  <c r="G19" i="4"/>
  <c r="H31" i="3"/>
  <c r="J31" i="3" s="1"/>
  <c r="K31" i="3" s="1"/>
  <c r="G31" i="3"/>
  <c r="E31" i="3"/>
  <c r="C31" i="3"/>
  <c r="J30" i="3"/>
  <c r="K30" i="3" s="1"/>
  <c r="H30" i="3"/>
  <c r="I30" i="3" s="1"/>
  <c r="G30" i="3"/>
  <c r="E30" i="3"/>
  <c r="C30" i="3"/>
  <c r="J29" i="3"/>
  <c r="H29" i="3"/>
  <c r="G29" i="3"/>
  <c r="E29" i="3"/>
  <c r="C29" i="3"/>
  <c r="H28" i="3"/>
  <c r="I29" i="3" s="1"/>
  <c r="G28" i="3"/>
  <c r="E28" i="3"/>
  <c r="C28" i="3"/>
  <c r="H27" i="3"/>
  <c r="J27" i="3" s="1"/>
  <c r="K27" i="3" s="1"/>
  <c r="G27" i="3"/>
  <c r="E27" i="3"/>
  <c r="C27" i="3"/>
  <c r="J26" i="3"/>
  <c r="K26" i="3" s="1"/>
  <c r="H26" i="3"/>
  <c r="I26" i="3" s="1"/>
  <c r="G26" i="3"/>
  <c r="E26" i="3"/>
  <c r="C26" i="3"/>
  <c r="J25" i="3"/>
  <c r="H25" i="3"/>
  <c r="G25" i="3"/>
  <c r="E25" i="3"/>
  <c r="C25" i="3"/>
  <c r="H24" i="3"/>
  <c r="I25" i="3" s="1"/>
  <c r="G24" i="3"/>
  <c r="E24" i="3"/>
  <c r="C24" i="3"/>
  <c r="H23" i="3"/>
  <c r="J23" i="3" s="1"/>
  <c r="K23" i="3" s="1"/>
  <c r="G23" i="3"/>
  <c r="E23" i="3"/>
  <c r="C23" i="3"/>
  <c r="J22" i="3"/>
  <c r="H22" i="3"/>
  <c r="Q19" i="7" l="1"/>
  <c r="E19" i="7"/>
  <c r="M19" i="7"/>
  <c r="O19" i="7"/>
  <c r="C19" i="7"/>
  <c r="K19" i="7"/>
  <c r="Q20" i="7"/>
  <c r="G15" i="13"/>
  <c r="C14" i="13"/>
  <c r="E14" i="13"/>
  <c r="M24" i="5"/>
  <c r="K21" i="5"/>
  <c r="I21" i="5"/>
  <c r="D21" i="5"/>
  <c r="I23" i="5"/>
  <c r="K19" i="5"/>
  <c r="I19" i="5"/>
  <c r="M23" i="5"/>
  <c r="D23" i="5"/>
  <c r="K23" i="5"/>
  <c r="M22" i="5"/>
  <c r="K22" i="5"/>
  <c r="I22" i="5"/>
  <c r="L20" i="5"/>
  <c r="D26" i="5"/>
  <c r="M26" i="5"/>
  <c r="K28" i="5"/>
  <c r="M27" i="5"/>
  <c r="D22" i="5"/>
  <c r="I26" i="5"/>
  <c r="D19" i="5"/>
  <c r="D24" i="5"/>
  <c r="D28" i="5"/>
  <c r="I24" i="3"/>
  <c r="I28" i="3"/>
  <c r="I23" i="3"/>
  <c r="J24" i="3"/>
  <c r="K24" i="3" s="1"/>
  <c r="I27" i="3"/>
  <c r="J28" i="3"/>
  <c r="K28" i="3" s="1"/>
  <c r="I31" i="3"/>
  <c r="I20" i="5" l="1"/>
  <c r="M20" i="5"/>
  <c r="K20" i="5"/>
  <c r="M21" i="5"/>
  <c r="D20" i="5"/>
  <c r="K29" i="3"/>
  <c r="K25" i="3"/>
  <c r="F13" i="16"/>
  <c r="M29" i="4" l="1"/>
  <c r="L29" i="4"/>
  <c r="J29" i="4"/>
  <c r="G29" i="4"/>
  <c r="F29" i="4"/>
  <c r="D29" i="4"/>
  <c r="N29" i="4" l="1"/>
  <c r="H29" i="4"/>
  <c r="C42" i="3"/>
  <c r="H32" i="3"/>
  <c r="J32" i="3" s="1"/>
  <c r="G32" i="3"/>
  <c r="E32" i="3"/>
  <c r="C32" i="3"/>
  <c r="K32" i="3" l="1"/>
  <c r="I32" i="3"/>
  <c r="J13" i="16" l="1"/>
  <c r="E94" i="8" l="1"/>
  <c r="H94" i="8" s="1"/>
  <c r="K47" i="8"/>
  <c r="I47" i="8"/>
  <c r="H47" i="8"/>
  <c r="G47" i="8"/>
  <c r="F47" i="8"/>
  <c r="M46" i="8"/>
  <c r="J46" i="8"/>
  <c r="E46" i="8"/>
  <c r="M45" i="8"/>
  <c r="J45" i="8"/>
  <c r="L45" i="8" s="1"/>
  <c r="E45" i="8"/>
  <c r="H36" i="8"/>
  <c r="L36" i="8" s="1"/>
  <c r="H35" i="8"/>
  <c r="L35" i="8" s="1"/>
  <c r="H35" i="7"/>
  <c r="H34" i="7"/>
  <c r="P34" i="7" s="1"/>
  <c r="H26" i="7"/>
  <c r="P26" i="7" s="1"/>
  <c r="F24" i="13"/>
  <c r="G24" i="13" s="1"/>
  <c r="D36" i="5"/>
  <c r="M29" i="5"/>
  <c r="G48" i="4"/>
  <c r="H48" i="4" s="1"/>
  <c r="F48" i="4"/>
  <c r="D48" i="4"/>
  <c r="J94" i="8" l="1"/>
  <c r="L46" i="8"/>
  <c r="J47" i="8"/>
  <c r="M47" i="8"/>
  <c r="N45" i="8"/>
  <c r="E24" i="13"/>
  <c r="I29" i="5"/>
  <c r="K29" i="5"/>
  <c r="L47" i="8"/>
  <c r="N46" i="8"/>
  <c r="P35" i="7"/>
  <c r="M26" i="7"/>
  <c r="G26" i="7"/>
  <c r="Q26" i="7"/>
  <c r="K26" i="7"/>
  <c r="E26" i="7"/>
  <c r="C26" i="7"/>
  <c r="O26" i="7"/>
  <c r="I26" i="7"/>
  <c r="D29" i="5"/>
  <c r="M45" i="16"/>
  <c r="M46" i="16" s="1"/>
  <c r="M38" i="16"/>
  <c r="M39" i="16" s="1"/>
  <c r="K13" i="16"/>
  <c r="L13" i="16" s="1"/>
  <c r="N47" i="8" l="1"/>
  <c r="J41" i="5" l="1"/>
  <c r="B37" i="8" l="1"/>
  <c r="D37" i="8"/>
  <c r="B38" i="8" l="1"/>
  <c r="D38" i="8"/>
  <c r="F38" i="8"/>
  <c r="J38" i="8"/>
  <c r="J37" i="8" l="1"/>
  <c r="L38" i="8"/>
  <c r="H38" i="8"/>
  <c r="F37" i="8"/>
  <c r="H37" i="8"/>
  <c r="L37" i="8"/>
  <c r="I43" i="5" l="1"/>
  <c r="G43" i="5"/>
  <c r="F43" i="5"/>
  <c r="E43" i="5"/>
  <c r="G42" i="5"/>
  <c r="F42" i="5"/>
  <c r="E42" i="5"/>
  <c r="J40" i="5"/>
  <c r="J36" i="5" s="1"/>
  <c r="J39" i="5"/>
  <c r="D43" i="5" l="1"/>
  <c r="F37" i="5"/>
  <c r="G37" i="5"/>
  <c r="E37" i="5"/>
  <c r="N36" i="7" l="1"/>
  <c r="L36" i="7"/>
  <c r="J36" i="7"/>
  <c r="D36" i="7"/>
  <c r="F36" i="7"/>
  <c r="K35" i="7" l="1"/>
  <c r="K34" i="7"/>
  <c r="G34" i="7"/>
  <c r="G35" i="7"/>
  <c r="M34" i="7"/>
  <c r="M35" i="7"/>
  <c r="C35" i="7"/>
  <c r="C34" i="7"/>
  <c r="E35" i="7"/>
  <c r="E34" i="7"/>
  <c r="O34" i="7"/>
  <c r="O35" i="7"/>
  <c r="D42" i="5"/>
  <c r="H36" i="7"/>
  <c r="P36" i="7" l="1"/>
  <c r="I34" i="7"/>
  <c r="I35" i="7"/>
  <c r="E44" i="5"/>
  <c r="F44" i="5"/>
  <c r="J37" i="5"/>
  <c r="H37" i="5"/>
  <c r="D37" i="5"/>
  <c r="I37" i="5"/>
  <c r="I44" i="5"/>
  <c r="G44" i="5"/>
  <c r="I42" i="5"/>
  <c r="H42" i="5"/>
  <c r="J42" i="5"/>
  <c r="Q34" i="7" l="1"/>
  <c r="Q35" i="7"/>
  <c r="H44" i="5"/>
  <c r="J44" i="5"/>
  <c r="D44" i="5"/>
</calcChain>
</file>

<file path=xl/sharedStrings.xml><?xml version="1.0" encoding="utf-8"?>
<sst xmlns="http://schemas.openxmlformats.org/spreadsheetml/2006/main" count="372" uniqueCount="205">
  <si>
    <t>年度</t>
  </si>
  <si>
    <t>操業工場</t>
  </si>
  <si>
    <t>１工場当たり</t>
  </si>
  <si>
    <t>工場数</t>
  </si>
  <si>
    <t>前年比</t>
  </si>
  <si>
    <t>～10</t>
  </si>
  <si>
    <t>11～</t>
  </si>
  <si>
    <t>21～</t>
  </si>
  <si>
    <t>31～</t>
  </si>
  <si>
    <t>計</t>
  </si>
  <si>
    <t>区分</t>
  </si>
  <si>
    <t>生   産   量</t>
  </si>
  <si>
    <t>出   荷   量</t>
  </si>
  <si>
    <t>半製品</t>
  </si>
  <si>
    <t>数量</t>
  </si>
  <si>
    <t>その他</t>
  </si>
  <si>
    <t>合計</t>
  </si>
  <si>
    <t>小計</t>
  </si>
  <si>
    <t>仕向先</t>
  </si>
  <si>
    <t>針葉樹</t>
  </si>
  <si>
    <t>ｶﾗﾏﾂ</t>
  </si>
  <si>
    <t>構　造　用　集　成　材</t>
  </si>
  <si>
    <t>対前年比</t>
  </si>
  <si>
    <t>合　計</t>
    <phoneticPr fontId="17"/>
  </si>
  <si>
    <t>地域</t>
    <rPh sb="0" eb="2">
      <t>チイキ</t>
    </rPh>
    <phoneticPr fontId="17"/>
  </si>
  <si>
    <t>年度</t>
    <rPh sb="0" eb="2">
      <t>ネンド</t>
    </rPh>
    <phoneticPr fontId="17"/>
  </si>
  <si>
    <t>構成比</t>
    <rPh sb="0" eb="3">
      <t>コウセイヒ</t>
    </rPh>
    <phoneticPr fontId="17"/>
  </si>
  <si>
    <t>前年比</t>
    <rPh sb="0" eb="3">
      <t>ゼンネンヒ</t>
    </rPh>
    <phoneticPr fontId="17"/>
  </si>
  <si>
    <r>
      <t>(単位：ｍ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,％)</t>
    </r>
    <phoneticPr fontId="17"/>
  </si>
  <si>
    <t>そ　　の　　他</t>
    <phoneticPr fontId="17"/>
  </si>
  <si>
    <r>
      <t>（単位：ｍ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,％）</t>
    </r>
    <phoneticPr fontId="17"/>
  </si>
  <si>
    <t>４  地域別出荷量</t>
    <rPh sb="3" eb="6">
      <t>チイキベツ</t>
    </rPh>
    <rPh sb="6" eb="9">
      <t>シュッカリョウ</t>
    </rPh>
    <phoneticPr fontId="17"/>
  </si>
  <si>
    <t>１  工場数及び従業員数</t>
    <phoneticPr fontId="17"/>
  </si>
  <si>
    <t>造作用</t>
    <rPh sb="0" eb="2">
      <t>ゾウサク</t>
    </rPh>
    <rPh sb="2" eb="3">
      <t>ヨウ</t>
    </rPh>
    <phoneticPr fontId="17"/>
  </si>
  <si>
    <t>臨 　　時</t>
    <phoneticPr fontId="17"/>
  </si>
  <si>
    <t>常 　　雇</t>
    <phoneticPr fontId="17"/>
  </si>
  <si>
    <t>合 　　計</t>
    <phoneticPr fontId="17"/>
  </si>
  <si>
    <t>構成比</t>
    <rPh sb="0" eb="2">
      <t>コウセイ</t>
    </rPh>
    <phoneticPr fontId="17"/>
  </si>
  <si>
    <t>針葉樹</t>
    <rPh sb="0" eb="3">
      <t>シンヨウジュ</t>
    </rPh>
    <phoneticPr fontId="17"/>
  </si>
  <si>
    <t>広葉樹</t>
    <rPh sb="0" eb="3">
      <t>コウヨウジュ</t>
    </rPh>
    <phoneticPr fontId="17"/>
  </si>
  <si>
    <t>年度</t>
    <rPh sb="1" eb="2">
      <t>ド</t>
    </rPh>
    <phoneticPr fontId="17"/>
  </si>
  <si>
    <t>構　　　造　　　用</t>
    <rPh sb="0" eb="9">
      <t>コウゾウヨウ</t>
    </rPh>
    <phoneticPr fontId="17"/>
  </si>
  <si>
    <t>構成比</t>
    <rPh sb="0" eb="2">
      <t>コウセイ</t>
    </rPh>
    <rPh sb="2" eb="3">
      <t>ヒ</t>
    </rPh>
    <phoneticPr fontId="17"/>
  </si>
  <si>
    <t>内　　　　訳</t>
    <rPh sb="0" eb="6">
      <t>ウチワケ</t>
    </rPh>
    <phoneticPr fontId="17"/>
  </si>
  <si>
    <t>区分</t>
    <rPh sb="0" eb="2">
      <t>クブン</t>
    </rPh>
    <phoneticPr fontId="17"/>
  </si>
  <si>
    <t>化粧板</t>
    <rPh sb="0" eb="2">
      <t>ケショウ</t>
    </rPh>
    <rPh sb="2" eb="3">
      <t>イタ</t>
    </rPh>
    <phoneticPr fontId="17"/>
  </si>
  <si>
    <t>年度</t>
    <rPh sb="0" eb="2">
      <t>ネンド</t>
    </rPh>
    <phoneticPr fontId="17"/>
  </si>
  <si>
    <t>ｴｿﾞ・ﾄﾄﾞ</t>
    <phoneticPr fontId="17"/>
  </si>
  <si>
    <t>製 材 ・ 半 製 品</t>
    <rPh sb="0" eb="3">
      <t>セイザイ</t>
    </rPh>
    <phoneticPr fontId="17"/>
  </si>
  <si>
    <t>量</t>
    <rPh sb="0" eb="1">
      <t>リョウ</t>
    </rPh>
    <phoneticPr fontId="17"/>
  </si>
  <si>
    <t>ｴｿﾞ・ﾄﾄﾞ</t>
    <phoneticPr fontId="17"/>
  </si>
  <si>
    <t>うち輸入材</t>
    <rPh sb="2" eb="4">
      <t>ユニュウ</t>
    </rPh>
    <rPh sb="4" eb="5">
      <t>ザイ</t>
    </rPh>
    <phoneticPr fontId="17"/>
  </si>
  <si>
    <t>輸入割合</t>
    <rPh sb="0" eb="2">
      <t>ユニュウ</t>
    </rPh>
    <rPh sb="2" eb="4">
      <t>ワリアイ</t>
    </rPh>
    <phoneticPr fontId="17"/>
  </si>
  <si>
    <t>年</t>
    <rPh sb="0" eb="1">
      <t>ネン</t>
    </rPh>
    <phoneticPr fontId="17"/>
  </si>
  <si>
    <t>製　　　　　造　　　　　業　　　　　者　　　　　</t>
    <rPh sb="0" eb="7">
      <t>セイゾウ</t>
    </rPh>
    <rPh sb="12" eb="19">
      <t>ギョウシャ</t>
    </rPh>
    <phoneticPr fontId="17"/>
  </si>
  <si>
    <t>流　通　業　者</t>
    <rPh sb="0" eb="3">
      <t>リュウツウ</t>
    </rPh>
    <rPh sb="4" eb="7">
      <t>ギョウシャ</t>
    </rPh>
    <phoneticPr fontId="17"/>
  </si>
  <si>
    <t>合　　　　計</t>
    <rPh sb="0" eb="6">
      <t>ゴウケイ</t>
    </rPh>
    <phoneticPr fontId="17"/>
  </si>
  <si>
    <t>計</t>
    <rPh sb="0" eb="1">
      <t>ケイ</t>
    </rPh>
    <phoneticPr fontId="17"/>
  </si>
  <si>
    <t>３  製品別出荷量</t>
    <phoneticPr fontId="17"/>
  </si>
  <si>
    <t>５  販売先別出荷量</t>
    <phoneticPr fontId="17"/>
  </si>
  <si>
    <t>集成材</t>
    <phoneticPr fontId="17"/>
  </si>
  <si>
    <t>プレカット</t>
    <phoneticPr fontId="17"/>
  </si>
  <si>
    <t>家具</t>
    <rPh sb="0" eb="2">
      <t>カグ</t>
    </rPh>
    <phoneticPr fontId="17"/>
  </si>
  <si>
    <t>ハウスメーカー</t>
    <phoneticPr fontId="17"/>
  </si>
  <si>
    <t>表１－１　年度別工場数及び従業員数</t>
    <phoneticPr fontId="17"/>
  </si>
  <si>
    <t>集成材生産量の推移（全国：１～１２月）</t>
    <rPh sb="17" eb="18">
      <t>ガツ</t>
    </rPh>
    <phoneticPr fontId="17"/>
  </si>
  <si>
    <t>－</t>
    <phoneticPr fontId="17"/>
  </si>
  <si>
    <t>道　内</t>
    <rPh sb="0" eb="1">
      <t>ミチ</t>
    </rPh>
    <rPh sb="2" eb="3">
      <t>ナイ</t>
    </rPh>
    <phoneticPr fontId="17"/>
  </si>
  <si>
    <t>道　外</t>
    <rPh sb="0" eb="1">
      <t>ミチ</t>
    </rPh>
    <rPh sb="2" eb="3">
      <t>ガイ</t>
    </rPh>
    <phoneticPr fontId="17"/>
  </si>
  <si>
    <t>地域</t>
    <rPh sb="0" eb="2">
      <t>チイキ</t>
    </rPh>
    <phoneticPr fontId="17"/>
  </si>
  <si>
    <t>　　仕向先</t>
    <rPh sb="2" eb="4">
      <t>シムケ</t>
    </rPh>
    <rPh sb="4" eb="5">
      <t>サキ</t>
    </rPh>
    <phoneticPr fontId="17"/>
  </si>
  <si>
    <t>比率</t>
    <rPh sb="0" eb="2">
      <t>ヒリツ</t>
    </rPh>
    <phoneticPr fontId="17"/>
  </si>
  <si>
    <t>表２－１　年度別生産量及び出荷量</t>
    <rPh sb="11" eb="12">
      <t>オヨ</t>
    </rPh>
    <phoneticPr fontId="17"/>
  </si>
  <si>
    <t>表３－１　製品別出荷量の推移</t>
    <phoneticPr fontId="17"/>
  </si>
  <si>
    <t>集 成 材 工 場 実 態 調 査 結 果</t>
    <rPh sb="6" eb="7">
      <t>コウ</t>
    </rPh>
    <rPh sb="8" eb="9">
      <t>バ</t>
    </rPh>
    <rPh sb="10" eb="11">
      <t>ジツ</t>
    </rPh>
    <rPh sb="12" eb="13">
      <t>タイ</t>
    </rPh>
    <rPh sb="14" eb="15">
      <t>チョウ</t>
    </rPh>
    <rPh sb="16" eb="17">
      <t>サ</t>
    </rPh>
    <rPh sb="18" eb="19">
      <t>ムスブ</t>
    </rPh>
    <rPh sb="20" eb="21">
      <t>ハタシ</t>
    </rPh>
    <phoneticPr fontId="17"/>
  </si>
  <si>
    <r>
      <t>（単位：数量=千m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、前年比=%）</t>
    </r>
    <rPh sb="4" eb="6">
      <t>スウリョウ</t>
    </rPh>
    <rPh sb="11" eb="14">
      <t>ゼンネンヒ</t>
    </rPh>
    <phoneticPr fontId="17"/>
  </si>
  <si>
    <t>北海道水産林務部林務局林業木材課</t>
    <rPh sb="8" eb="9">
      <t>リン</t>
    </rPh>
    <rPh sb="9" eb="10">
      <t>ム</t>
    </rPh>
    <rPh sb="10" eb="11">
      <t>キョク</t>
    </rPh>
    <rPh sb="11" eb="13">
      <t>リンギョウ</t>
    </rPh>
    <rPh sb="13" eb="15">
      <t>モクザイ</t>
    </rPh>
    <rPh sb="15" eb="16">
      <t>カ</t>
    </rPh>
    <phoneticPr fontId="17"/>
  </si>
  <si>
    <t>（対前年比％）</t>
    <rPh sb="1" eb="2">
      <t>タイ</t>
    </rPh>
    <rPh sb="2" eb="5">
      <t>ゼンネンヒ</t>
    </rPh>
    <phoneticPr fontId="17"/>
  </si>
  <si>
    <t>平成</t>
    <rPh sb="0" eb="2">
      <t>ヘイセイ</t>
    </rPh>
    <phoneticPr fontId="17"/>
  </si>
  <si>
    <t>【参考資料】</t>
    <rPh sb="1" eb="3">
      <t>サンコウ</t>
    </rPh>
    <rPh sb="3" eb="5">
      <t>シリョウ</t>
    </rPh>
    <phoneticPr fontId="17"/>
  </si>
  <si>
    <t>　　　原　　板　　（半 製 品 含 む）　</t>
    <phoneticPr fontId="17"/>
  </si>
  <si>
    <t>うち輸入材</t>
    <rPh sb="2" eb="5">
      <t>ユニュウザイ</t>
    </rPh>
    <phoneticPr fontId="17"/>
  </si>
  <si>
    <t>生　　　産　　　量</t>
    <phoneticPr fontId="17"/>
  </si>
  <si>
    <t>構成比</t>
    <phoneticPr fontId="17"/>
  </si>
  <si>
    <t>前年比</t>
    <phoneticPr fontId="17"/>
  </si>
  <si>
    <r>
      <t>（単位：ｍ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、％）</t>
    </r>
    <phoneticPr fontId="17"/>
  </si>
  <si>
    <t>合計</t>
    <rPh sb="0" eb="2">
      <t>ゴウケイ</t>
    </rPh>
    <phoneticPr fontId="17"/>
  </si>
  <si>
    <t>（単位：人、％）</t>
    <rPh sb="1" eb="3">
      <t>タンイ</t>
    </rPh>
    <rPh sb="4" eb="5">
      <t>ニン</t>
    </rPh>
    <phoneticPr fontId="17"/>
  </si>
  <si>
    <r>
      <t>（単位：千m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rPh sb="4" eb="5">
      <t>セン</t>
    </rPh>
    <phoneticPr fontId="17"/>
  </si>
  <si>
    <t>（小断面）</t>
    <phoneticPr fontId="17"/>
  </si>
  <si>
    <t>（大断面）</t>
    <phoneticPr fontId="17"/>
  </si>
  <si>
    <t xml:space="preserve">  エゾ・トド</t>
    <phoneticPr fontId="17"/>
  </si>
  <si>
    <t xml:space="preserve">  カラマツ</t>
    <phoneticPr fontId="17"/>
  </si>
  <si>
    <t xml:space="preserve">  その他</t>
    <rPh sb="4" eb="5">
      <t>タ</t>
    </rPh>
    <phoneticPr fontId="17"/>
  </si>
  <si>
    <t>　(構成比）</t>
  </si>
  <si>
    <t>　(構成比）</t>
    <rPh sb="2" eb="5">
      <t>コウセイヒ</t>
    </rPh>
    <phoneticPr fontId="17"/>
  </si>
  <si>
    <t>(構成比）</t>
    <phoneticPr fontId="17"/>
  </si>
  <si>
    <t>針　葉　樹</t>
    <rPh sb="0" eb="1">
      <t>ハリ</t>
    </rPh>
    <rPh sb="2" eb="3">
      <t>ハ</t>
    </rPh>
    <rPh sb="4" eb="5">
      <t>キ</t>
    </rPh>
    <phoneticPr fontId="17"/>
  </si>
  <si>
    <t>広　葉　樹</t>
    <rPh sb="0" eb="1">
      <t>ヒロ</t>
    </rPh>
    <rPh sb="2" eb="3">
      <t>ハ</t>
    </rPh>
    <rPh sb="4" eb="5">
      <t>キ</t>
    </rPh>
    <phoneticPr fontId="17"/>
  </si>
  <si>
    <t>樹　種　別</t>
    <rPh sb="0" eb="1">
      <t>キ</t>
    </rPh>
    <rPh sb="2" eb="3">
      <t>タネ</t>
    </rPh>
    <rPh sb="4" eb="5">
      <t>ベツ</t>
    </rPh>
    <phoneticPr fontId="17"/>
  </si>
  <si>
    <t>　区分</t>
    <rPh sb="1" eb="3">
      <t>クブン</t>
    </rPh>
    <phoneticPr fontId="17"/>
  </si>
  <si>
    <t>うち輸入材以外</t>
    <rPh sb="2" eb="5">
      <t>ユニュウザイ</t>
    </rPh>
    <rPh sb="5" eb="7">
      <t>イガイ</t>
    </rPh>
    <phoneticPr fontId="17"/>
  </si>
  <si>
    <t>年</t>
    <rPh sb="0" eb="1">
      <t>トシ</t>
    </rPh>
    <phoneticPr fontId="17"/>
  </si>
  <si>
    <t>集成材の輸入実績</t>
    <rPh sb="4" eb="6">
      <t>ユニュウ</t>
    </rPh>
    <rPh sb="6" eb="8">
      <t>ジッセキ</t>
    </rPh>
    <phoneticPr fontId="17"/>
  </si>
  <si>
    <t>造 作 用</t>
    <rPh sb="0" eb="1">
      <t>ゾウ</t>
    </rPh>
    <rPh sb="2" eb="3">
      <t>サク</t>
    </rPh>
    <rPh sb="4" eb="5">
      <t>ヨウ</t>
    </rPh>
    <phoneticPr fontId="17"/>
  </si>
  <si>
    <t>合　計</t>
    <rPh sb="0" eb="1">
      <t>ゴウ</t>
    </rPh>
    <rPh sb="2" eb="3">
      <t>ケイ</t>
    </rPh>
    <phoneticPr fontId="17"/>
  </si>
  <si>
    <t>(中断面)</t>
    <phoneticPr fontId="17"/>
  </si>
  <si>
    <t>　　※下段（　）書きは、輸入材量で内数</t>
    <rPh sb="17" eb="19">
      <t>ウチスウ</t>
    </rPh>
    <phoneticPr fontId="17"/>
  </si>
  <si>
    <t>【全　国】</t>
    <rPh sb="1" eb="4">
      <t>ゼンコク</t>
    </rPh>
    <phoneticPr fontId="27"/>
  </si>
  <si>
    <t>集成材</t>
    <rPh sb="0" eb="3">
      <t>シュウセイザイ</t>
    </rPh>
    <phoneticPr fontId="17"/>
  </si>
  <si>
    <t>構造用集成材</t>
    <rPh sb="0" eb="2">
      <t>コウゾウ</t>
    </rPh>
    <rPh sb="2" eb="3">
      <t>ヨウ</t>
    </rPh>
    <rPh sb="3" eb="6">
      <t>シュウセイザイ</t>
    </rPh>
    <phoneticPr fontId="17"/>
  </si>
  <si>
    <t>【北海道】</t>
    <rPh sb="1" eb="4">
      <t>ホッカイドウ</t>
    </rPh>
    <phoneticPr fontId="27"/>
  </si>
  <si>
    <r>
      <t>（単位：m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phoneticPr fontId="17"/>
  </si>
  <si>
    <t>集成材工場実態調査結果</t>
    <rPh sb="3" eb="5">
      <t>コウジョウ</t>
    </rPh>
    <phoneticPr fontId="17"/>
  </si>
  <si>
    <t>従業員数（人）</t>
    <rPh sb="5" eb="6">
      <t>ニン</t>
    </rPh>
    <phoneticPr fontId="17"/>
  </si>
  <si>
    <t>表１－２　従業員規模別工場数</t>
    <rPh sb="0" eb="1">
      <t>ヒョウ</t>
    </rPh>
    <phoneticPr fontId="17"/>
  </si>
  <si>
    <t>.</t>
    <phoneticPr fontId="17"/>
  </si>
  <si>
    <r>
      <t>(単位:ｍ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</si>
  <si>
    <t>カラマツ</t>
    <phoneticPr fontId="17"/>
  </si>
  <si>
    <t>エゾ・トド</t>
    <phoneticPr fontId="17"/>
  </si>
  <si>
    <t>６  原材料使用量</t>
    <rPh sb="4" eb="5">
      <t>ザイ</t>
    </rPh>
    <rPh sb="6" eb="8">
      <t>シヨウ</t>
    </rPh>
    <phoneticPr fontId="17"/>
  </si>
  <si>
    <t>表６－１　年度別原材料使用量</t>
    <rPh sb="9" eb="10">
      <t>ザイ</t>
    </rPh>
    <rPh sb="11" eb="13">
      <t>シヨウ</t>
    </rPh>
    <phoneticPr fontId="17"/>
  </si>
  <si>
    <t>表６－２　原材料に占める輸入材の状況</t>
    <rPh sb="5" eb="8">
      <t>ゲンザイリョウ</t>
    </rPh>
    <rPh sb="9" eb="10">
      <t>シ</t>
    </rPh>
    <rPh sb="12" eb="15">
      <t>ユニュウザイ</t>
    </rPh>
    <rPh sb="16" eb="18">
      <t>ジョウキョウ</t>
    </rPh>
    <phoneticPr fontId="17"/>
  </si>
  <si>
    <t>使用量</t>
    <rPh sb="0" eb="3">
      <t>シヨウリョウ</t>
    </rPh>
    <phoneticPr fontId="17"/>
  </si>
  <si>
    <t>小　計</t>
    <phoneticPr fontId="17"/>
  </si>
  <si>
    <t>合　　計</t>
    <phoneticPr fontId="17"/>
  </si>
  <si>
    <t>樹種別出荷量</t>
    <rPh sb="0" eb="2">
      <t>ジュシュ</t>
    </rPh>
    <rPh sb="2" eb="3">
      <t>ベツ</t>
    </rPh>
    <rPh sb="3" eb="4">
      <t>デ</t>
    </rPh>
    <rPh sb="4" eb="5">
      <t>ニ</t>
    </rPh>
    <phoneticPr fontId="17"/>
  </si>
  <si>
    <t>原　　木</t>
    <rPh sb="3" eb="4">
      <t>キ</t>
    </rPh>
    <phoneticPr fontId="17"/>
  </si>
  <si>
    <t>表４　地域別出荷量の推移</t>
    <rPh sb="0" eb="1">
      <t>ヒョウ</t>
    </rPh>
    <rPh sb="3" eb="6">
      <t>チイキベツ</t>
    </rPh>
    <rPh sb="6" eb="9">
      <t>シュッカリョウ</t>
    </rPh>
    <rPh sb="10" eb="12">
      <t>スイイ</t>
    </rPh>
    <phoneticPr fontId="17"/>
  </si>
  <si>
    <t>数　量</t>
    <rPh sb="0" eb="1">
      <t>カズ</t>
    </rPh>
    <rPh sb="2" eb="3">
      <t>リョウ</t>
    </rPh>
    <phoneticPr fontId="17"/>
  </si>
  <si>
    <t>道　　内</t>
    <rPh sb="0" eb="1">
      <t>ミチ</t>
    </rPh>
    <rPh sb="3" eb="4">
      <t>ナイ</t>
    </rPh>
    <phoneticPr fontId="17"/>
  </si>
  <si>
    <t>道　　外</t>
    <rPh sb="0" eb="1">
      <t>ミチ</t>
    </rPh>
    <rPh sb="3" eb="4">
      <t>ガイ</t>
    </rPh>
    <phoneticPr fontId="17"/>
  </si>
  <si>
    <t>合　　計</t>
    <rPh sb="0" eb="1">
      <t>ゴウ</t>
    </rPh>
    <rPh sb="3" eb="4">
      <t>ケイ</t>
    </rPh>
    <phoneticPr fontId="17"/>
  </si>
  <si>
    <t>表５－１　販売先別出荷量の推移</t>
    <rPh sb="13" eb="15">
      <t>スイイ</t>
    </rPh>
    <phoneticPr fontId="17"/>
  </si>
  <si>
    <t>数　量</t>
    <phoneticPr fontId="17"/>
  </si>
  <si>
    <t>製　品</t>
    <phoneticPr fontId="17"/>
  </si>
  <si>
    <t>合　計</t>
    <rPh sb="0" eb="1">
      <t>ゴウ</t>
    </rPh>
    <phoneticPr fontId="17"/>
  </si>
  <si>
    <t>従業員数</t>
    <rPh sb="0" eb="3">
      <t>ジュウギョウイン</t>
    </rPh>
    <rPh sb="3" eb="4">
      <t>スウ</t>
    </rPh>
    <phoneticPr fontId="17"/>
  </si>
  <si>
    <t>人　数</t>
    <phoneticPr fontId="17"/>
  </si>
  <si>
    <t>合　計</t>
    <phoneticPr fontId="17"/>
  </si>
  <si>
    <t>工　務　店  ・</t>
    <rPh sb="0" eb="1">
      <t>コウ</t>
    </rPh>
    <rPh sb="2" eb="3">
      <t>ツトム</t>
    </rPh>
    <rPh sb="4" eb="5">
      <t>ミセ</t>
    </rPh>
    <phoneticPr fontId="17"/>
  </si>
  <si>
    <t>家　具</t>
    <rPh sb="0" eb="1">
      <t>イエ</t>
    </rPh>
    <rPh sb="2" eb="3">
      <t>グ</t>
    </rPh>
    <phoneticPr fontId="17"/>
  </si>
  <si>
    <t>針　葉　樹</t>
    <phoneticPr fontId="17"/>
  </si>
  <si>
    <r>
      <t>(単位：ｍ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 xml:space="preserve">,％) </t>
    </r>
    <phoneticPr fontId="17"/>
  </si>
  <si>
    <t xml:space="preserve"> 　 ました。</t>
    <phoneticPr fontId="17"/>
  </si>
  <si>
    <t>R元</t>
    <rPh sb="1" eb="2">
      <t>ガン</t>
    </rPh>
    <phoneticPr fontId="17"/>
  </si>
  <si>
    <t>R元</t>
    <rPh sb="1" eb="2">
      <t>ガン</t>
    </rPh>
    <phoneticPr fontId="26"/>
  </si>
  <si>
    <t>国産</t>
    <rPh sb="0" eb="2">
      <t>コクサン</t>
    </rPh>
    <phoneticPr fontId="17"/>
  </si>
  <si>
    <t>輸入</t>
    <rPh sb="0" eb="2">
      <t>ユニュウ</t>
    </rPh>
    <phoneticPr fontId="17"/>
  </si>
  <si>
    <t>国産</t>
    <rPh sb="0" eb="2">
      <t>コクサン</t>
    </rPh>
    <phoneticPr fontId="26"/>
  </si>
  <si>
    <t>輸入</t>
    <rPh sb="0" eb="2">
      <t>ユニュウ</t>
    </rPh>
    <phoneticPr fontId="26"/>
  </si>
  <si>
    <t>混合</t>
    <rPh sb="0" eb="2">
      <t>コンゴウ</t>
    </rPh>
    <phoneticPr fontId="26"/>
  </si>
  <si>
    <t>構　造　用　以　外</t>
    <rPh sb="6" eb="7">
      <t>イ</t>
    </rPh>
    <rPh sb="8" eb="9">
      <t>ソト</t>
    </rPh>
    <phoneticPr fontId="26"/>
  </si>
  <si>
    <t>表５－２　販売先別出荷量（道内・道外別）</t>
    <rPh sb="5" eb="8">
      <t>ハンバイサキ</t>
    </rPh>
    <rPh sb="13" eb="15">
      <t>ドウナイ</t>
    </rPh>
    <rPh sb="16" eb="17">
      <t>ミチ</t>
    </rPh>
    <rPh sb="17" eb="18">
      <t>ガイ</t>
    </rPh>
    <rPh sb="18" eb="19">
      <t>ベツ</t>
    </rPh>
    <phoneticPr fontId="17"/>
  </si>
  <si>
    <t>令和</t>
    <rPh sb="0" eb="2">
      <t>レイワ</t>
    </rPh>
    <phoneticPr fontId="26"/>
  </si>
  <si>
    <t>元</t>
    <rPh sb="0" eb="1">
      <t>ガン</t>
    </rPh>
    <phoneticPr fontId="26"/>
  </si>
  <si>
    <t>※1　農林水産省の調査は平成29年～となっています。</t>
    <rPh sb="3" eb="5">
      <t>ノウリン</t>
    </rPh>
    <rPh sb="5" eb="8">
      <t>スイサンショウ</t>
    </rPh>
    <rPh sb="9" eb="11">
      <t>チョウサ</t>
    </rPh>
    <rPh sb="12" eb="14">
      <t>ヘイセイ</t>
    </rPh>
    <rPh sb="16" eb="17">
      <t>ネン</t>
    </rPh>
    <phoneticPr fontId="17"/>
  </si>
  <si>
    <t>－</t>
    <phoneticPr fontId="17"/>
  </si>
  <si>
    <t>下記データ入力</t>
    <rPh sb="0" eb="2">
      <t>カキ</t>
    </rPh>
    <rPh sb="5" eb="7">
      <t>ニュウリョク</t>
    </rPh>
    <phoneticPr fontId="17"/>
  </si>
  <si>
    <t>【　調査対象 ： 毎年３月末現在で、北海道が把握している集成材の生産事業を行っている工場　】</t>
    <rPh sb="2" eb="4">
      <t>チョウサ</t>
    </rPh>
    <rPh sb="4" eb="6">
      <t>タイショウ</t>
    </rPh>
    <rPh sb="9" eb="11">
      <t>マイトシ</t>
    </rPh>
    <rPh sb="12" eb="13">
      <t>ガツ</t>
    </rPh>
    <rPh sb="13" eb="14">
      <t>マツ</t>
    </rPh>
    <rPh sb="14" eb="16">
      <t>ゲンザイ</t>
    </rPh>
    <rPh sb="18" eb="21">
      <t>ホッカイドウ</t>
    </rPh>
    <rPh sb="22" eb="24">
      <t>ハアク</t>
    </rPh>
    <rPh sb="28" eb="31">
      <t>シュウセイザイ</t>
    </rPh>
    <rPh sb="32" eb="34">
      <t>セイサン</t>
    </rPh>
    <rPh sb="34" eb="36">
      <t>ジギョウ</t>
    </rPh>
    <rPh sb="37" eb="38">
      <t>オコナ</t>
    </rPh>
    <rPh sb="42" eb="44">
      <t>コウジョウ</t>
    </rPh>
    <phoneticPr fontId="14"/>
  </si>
  <si>
    <t>（政府統計e-Stat 木材需給報告書）</t>
    <rPh sb="1" eb="3">
      <t>セイフ</t>
    </rPh>
    <rPh sb="3" eb="5">
      <t>トウケイ</t>
    </rPh>
    <rPh sb="12" eb="14">
      <t>モクザイ</t>
    </rPh>
    <rPh sb="14" eb="16">
      <t>ジュキュウ</t>
    </rPh>
    <rPh sb="16" eb="19">
      <t>ホウコクショ</t>
    </rPh>
    <phoneticPr fontId="26"/>
  </si>
  <si>
    <t>表２－２　樹種別出荷量の推移　</t>
    <phoneticPr fontId="17"/>
  </si>
  <si>
    <t>２  生産量・出荷量</t>
    <phoneticPr fontId="17"/>
  </si>
  <si>
    <t>令 和 ６ 年 度</t>
    <rPh sb="0" eb="1">
      <t>レイ</t>
    </rPh>
    <rPh sb="2" eb="3">
      <t>ワ</t>
    </rPh>
    <rPh sb="6" eb="7">
      <t>ネン</t>
    </rPh>
    <phoneticPr fontId="17"/>
  </si>
  <si>
    <t>○　従業員数は合計１４４人で、前年度より２７人減少しました。</t>
    <rPh sb="7" eb="9">
      <t>ゴウケイ</t>
    </rPh>
    <rPh sb="12" eb="13">
      <t>ニン</t>
    </rPh>
    <rPh sb="15" eb="18">
      <t>ゼンネンド</t>
    </rPh>
    <rPh sb="22" eb="23">
      <t>ニン</t>
    </rPh>
    <rPh sb="23" eb="25">
      <t>ゲンショウ</t>
    </rPh>
    <phoneticPr fontId="17"/>
  </si>
  <si>
    <t>H26</t>
    <phoneticPr fontId="17"/>
  </si>
  <si>
    <t>-</t>
    <phoneticPr fontId="17"/>
  </si>
  <si>
    <r>
      <t>○　樹種別の出荷量は、針葉樹が２２，３８１ｍ</t>
    </r>
    <r>
      <rPr>
        <vertAlign val="superscript"/>
        <sz val="11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で</t>
    </r>
    <r>
      <rPr>
        <sz val="11"/>
        <rFont val="ＭＳ Ｐゴシック"/>
        <family val="3"/>
        <charset val="128"/>
      </rPr>
      <t>前年度より６．９％増加し、広葉樹は１，２８０ｍ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で前年度より２１．９％</t>
    </r>
    <rPh sb="2" eb="3">
      <t>ジュ</t>
    </rPh>
    <rPh sb="3" eb="5">
      <t>シュベツ</t>
    </rPh>
    <rPh sb="6" eb="9">
      <t>シュッカリョウ</t>
    </rPh>
    <rPh sb="11" eb="14">
      <t>シンヨウジュ</t>
    </rPh>
    <rPh sb="24" eb="27">
      <t>ゼンネンド</t>
    </rPh>
    <rPh sb="33" eb="35">
      <t>ゾウカ</t>
    </rPh>
    <rPh sb="37" eb="40">
      <t>コウヨウジュ</t>
    </rPh>
    <phoneticPr fontId="17"/>
  </si>
  <si>
    <t>　　増加しました。</t>
    <rPh sb="2" eb="4">
      <t>ゾウカ</t>
    </rPh>
    <phoneticPr fontId="17"/>
  </si>
  <si>
    <t>－</t>
    <phoneticPr fontId="17"/>
  </si>
  <si>
    <t>H26</t>
    <phoneticPr fontId="17"/>
  </si>
  <si>
    <t>-</t>
    <phoneticPr fontId="17"/>
  </si>
  <si>
    <t>R元</t>
  </si>
  <si>
    <t>表３－２　令和６年度　樹種別製品別出荷量</t>
    <rPh sb="5" eb="7">
      <t>レイワ</t>
    </rPh>
    <rPh sb="8" eb="10">
      <t>ネンド</t>
    </rPh>
    <rPh sb="9" eb="10">
      <t>ド</t>
    </rPh>
    <rPh sb="10" eb="12">
      <t>ヘイネンド</t>
    </rPh>
    <phoneticPr fontId="17"/>
  </si>
  <si>
    <t>－</t>
    <phoneticPr fontId="17"/>
  </si>
  <si>
    <r>
      <t>○　地域別の出荷量は、道内向けが２２，７５２ｍ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で９６．２％、道外向けが９０９ｍ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で３．８％となり、</t>
    </r>
    <rPh sb="2" eb="5">
      <t>チイキベツ</t>
    </rPh>
    <rPh sb="6" eb="9">
      <t>シュッカリョウ</t>
    </rPh>
    <rPh sb="11" eb="13">
      <t>ドウナイ</t>
    </rPh>
    <rPh sb="13" eb="14">
      <t>ム</t>
    </rPh>
    <rPh sb="31" eb="33">
      <t>ドウガイ</t>
    </rPh>
    <rPh sb="33" eb="34">
      <t>ム</t>
    </rPh>
    <phoneticPr fontId="17"/>
  </si>
  <si>
    <t>－</t>
    <phoneticPr fontId="17"/>
  </si>
  <si>
    <r>
      <t>○　販売先別は、製造業者への出荷量が１２，８２８ｍ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で５４．２％と半数以上を占め、次いで流通業者への出荷量が８，０９２ｍ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</t>
    </r>
    <rPh sb="2" eb="5">
      <t>ハンバイサキ</t>
    </rPh>
    <rPh sb="5" eb="6">
      <t>ベツ</t>
    </rPh>
    <rPh sb="14" eb="16">
      <t>シュッカ</t>
    </rPh>
    <rPh sb="16" eb="17">
      <t>リョウ</t>
    </rPh>
    <rPh sb="33" eb="35">
      <t>ハンスウ</t>
    </rPh>
    <rPh sb="35" eb="37">
      <t>イジョウ</t>
    </rPh>
    <rPh sb="38" eb="39">
      <t>シ</t>
    </rPh>
    <rPh sb="41" eb="42">
      <t>ツ</t>
    </rPh>
    <phoneticPr fontId="17"/>
  </si>
  <si>
    <t>　　３４．２％となっています。</t>
    <phoneticPr fontId="17"/>
  </si>
  <si>
    <t>○　販売先別の地域割合では、製造業者への出荷量は、道内向けが９９．３％、道外向けが０．７％となっており、</t>
    <rPh sb="2" eb="4">
      <t>ハンバイ</t>
    </rPh>
    <rPh sb="4" eb="5">
      <t>サキ</t>
    </rPh>
    <rPh sb="5" eb="6">
      <t>ベツ</t>
    </rPh>
    <rPh sb="7" eb="9">
      <t>チイキ</t>
    </rPh>
    <rPh sb="9" eb="11">
      <t>ワリアイ</t>
    </rPh>
    <phoneticPr fontId="17"/>
  </si>
  <si>
    <t>　　流通業者への出荷量は、道内向けが９６．６％、道外向けが３．４％という比率になっています。</t>
    <rPh sb="36" eb="38">
      <t>ヒリツ</t>
    </rPh>
    <phoneticPr fontId="17"/>
  </si>
  <si>
    <t>H26</t>
    <phoneticPr fontId="17"/>
  </si>
  <si>
    <t>参考(R5
輸入割合)</t>
    <rPh sb="0" eb="2">
      <t>サンコウ</t>
    </rPh>
    <rPh sb="6" eb="8">
      <t>ユニュウ</t>
    </rPh>
    <rPh sb="8" eb="10">
      <t>ワリアイ</t>
    </rPh>
    <phoneticPr fontId="17"/>
  </si>
  <si>
    <t>－</t>
  </si>
  <si>
    <t>-</t>
    <phoneticPr fontId="17"/>
  </si>
  <si>
    <r>
      <t>○　令和６年度の生産量は、半製品５８９ｍ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、製品２３,４７３ｍ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、合計が２４，０６２ｍ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で、前年度より３．５％増加し</t>
    </r>
    <rPh sb="2" eb="4">
      <t>レイワ</t>
    </rPh>
    <rPh sb="5" eb="7">
      <t>ネンド</t>
    </rPh>
    <rPh sb="6" eb="7">
      <t>ド</t>
    </rPh>
    <rPh sb="13" eb="16">
      <t>ハンセイヒン</t>
    </rPh>
    <rPh sb="22" eb="24">
      <t>セイヒン</t>
    </rPh>
    <rPh sb="33" eb="35">
      <t>ゴウケイ</t>
    </rPh>
    <rPh sb="46" eb="49">
      <t>ゼンネンド</t>
    </rPh>
    <rPh sb="55" eb="57">
      <t>ゾウカ</t>
    </rPh>
    <phoneticPr fontId="17"/>
  </si>
  <si>
    <r>
      <t>○　構造用大断面（１，５９３ｍ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）は、前年より１０９．９％増加しました。</t>
    </r>
    <rPh sb="2" eb="4">
      <t>コウゾウ</t>
    </rPh>
    <rPh sb="4" eb="5">
      <t>ヨウ</t>
    </rPh>
    <rPh sb="5" eb="6">
      <t>ダイ</t>
    </rPh>
    <rPh sb="6" eb="8">
      <t>ダンメン</t>
    </rPh>
    <rPh sb="19" eb="21">
      <t>ゼンネン</t>
    </rPh>
    <rPh sb="29" eb="31">
      <t>ゾウカ</t>
    </rPh>
    <phoneticPr fontId="19"/>
  </si>
  <si>
    <t>○　樹種別にみると、針葉樹は構造用の比率が８８．６％を占め、広葉樹は造作用の比率が１００％となっています。</t>
    <rPh sb="2" eb="3">
      <t>ジュ</t>
    </rPh>
    <rPh sb="3" eb="5">
      <t>シュベツ</t>
    </rPh>
    <rPh sb="30" eb="33">
      <t>コウヨウジュ</t>
    </rPh>
    <rPh sb="34" eb="36">
      <t>ゾウサク</t>
    </rPh>
    <rPh sb="36" eb="37">
      <t>ヨウ</t>
    </rPh>
    <rPh sb="38" eb="40">
      <t>ヒリツ</t>
    </rPh>
    <phoneticPr fontId="17"/>
  </si>
  <si>
    <r>
      <t>○　令和６度の原材料使用量は、針葉樹が３６，６３４ｍ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で前年度より０．６％増加し、広葉樹が２，６０８ｍ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で前年度より</t>
    </r>
    <rPh sb="2" eb="4">
      <t>レイワ</t>
    </rPh>
    <rPh sb="5" eb="6">
      <t>ド</t>
    </rPh>
    <rPh sb="6" eb="8">
      <t>ヘイネンド</t>
    </rPh>
    <rPh sb="7" eb="10">
      <t>ゲンザイリョウ</t>
    </rPh>
    <rPh sb="10" eb="12">
      <t>シヨウ</t>
    </rPh>
    <rPh sb="12" eb="13">
      <t>リョウ</t>
    </rPh>
    <rPh sb="15" eb="18">
      <t>シンヨウジュ</t>
    </rPh>
    <rPh sb="37" eb="39">
      <t>ゾウカ</t>
    </rPh>
    <rPh sb="41" eb="44">
      <t>コウヨウジュ</t>
    </rPh>
    <rPh sb="53" eb="56">
      <t>ゼンネンド</t>
    </rPh>
    <phoneticPr fontId="17"/>
  </si>
  <si>
    <t>○　樹種別の輸入材割合は、針葉樹が１７．１％で前年度（１８．４％）より減少し、広葉樹も３５．５％で前年度（４６．４％）</t>
    <rPh sb="6" eb="9">
      <t>ユニュウザイ</t>
    </rPh>
    <rPh sb="9" eb="11">
      <t>ワリアイ</t>
    </rPh>
    <rPh sb="23" eb="26">
      <t>ゼンネンド</t>
    </rPh>
    <rPh sb="35" eb="37">
      <t>ゲンショウ</t>
    </rPh>
    <rPh sb="49" eb="52">
      <t>ゼンネンド</t>
    </rPh>
    <phoneticPr fontId="17"/>
  </si>
  <si>
    <t>　　より減少しました。</t>
    <rPh sb="4" eb="6">
      <t>ゲンショウ</t>
    </rPh>
    <phoneticPr fontId="17"/>
  </si>
  <si>
    <t>H26</t>
    <phoneticPr fontId="17"/>
  </si>
  <si>
    <t>○　従業員数２０人以下の小規模な工場が、７割です。</t>
    <rPh sb="5" eb="6">
      <t>スウ</t>
    </rPh>
    <rPh sb="21" eb="22">
      <t>ワリ</t>
    </rPh>
    <phoneticPr fontId="17"/>
  </si>
  <si>
    <r>
      <t>○　出荷量は、半製品５８９ｍ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、製品２３，０７２ｍ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、合計が２３，６６１ｍ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で、前年度より７．６％増加しました。</t>
    </r>
    <rPh sb="2" eb="5">
      <t>シュッカリョウ</t>
    </rPh>
    <rPh sb="40" eb="43">
      <t>ゼンネンド</t>
    </rPh>
    <rPh sb="49" eb="51">
      <t>ゾウカ</t>
    </rPh>
    <phoneticPr fontId="17"/>
  </si>
  <si>
    <r>
      <t>○　構造用の出荷量の比率は、中断面が５３．６％（１０，６２４ｍ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）と最も高く、次いで小断面が３８．４％</t>
    </r>
    <rPh sb="2" eb="4">
      <t>コウゾウ</t>
    </rPh>
    <rPh sb="4" eb="5">
      <t>ヨウ</t>
    </rPh>
    <rPh sb="6" eb="8">
      <t>シュッカ</t>
    </rPh>
    <rPh sb="8" eb="9">
      <t>リョウ</t>
    </rPh>
    <rPh sb="10" eb="12">
      <t>ヒリツ</t>
    </rPh>
    <rPh sb="14" eb="15">
      <t>チュウ</t>
    </rPh>
    <rPh sb="15" eb="17">
      <t>ダンメン</t>
    </rPh>
    <rPh sb="34" eb="35">
      <t>モット</t>
    </rPh>
    <rPh sb="36" eb="37">
      <t>タカ</t>
    </rPh>
    <rPh sb="39" eb="40">
      <t>ツ</t>
    </rPh>
    <rPh sb="42" eb="43">
      <t>ショウ</t>
    </rPh>
    <rPh sb="43" eb="45">
      <t>ダンメン</t>
    </rPh>
    <phoneticPr fontId="17"/>
  </si>
  <si>
    <t>　　令和６年度は、前年と同様の割合となりました。</t>
    <rPh sb="2" eb="4">
      <t>レイワ</t>
    </rPh>
    <rPh sb="9" eb="11">
      <t>ゼンネン</t>
    </rPh>
    <rPh sb="12" eb="14">
      <t>ドウヨウ</t>
    </rPh>
    <rPh sb="15" eb="17">
      <t>ワリアイ</t>
    </rPh>
    <phoneticPr fontId="17"/>
  </si>
  <si>
    <t>○　令和６年度の操業工場数は１０工場で、前年度より１社減少しました。</t>
    <rPh sb="2" eb="4">
      <t>レイワ</t>
    </rPh>
    <rPh sb="8" eb="10">
      <t>ソウギョウ</t>
    </rPh>
    <rPh sb="10" eb="12">
      <t>コウジョウ</t>
    </rPh>
    <rPh sb="16" eb="18">
      <t>コウジョウ</t>
    </rPh>
    <rPh sb="20" eb="23">
      <t>ゼンネンド</t>
    </rPh>
    <rPh sb="26" eb="27">
      <t>シャ</t>
    </rPh>
    <rPh sb="27" eb="29">
      <t>ゲンショウ</t>
    </rPh>
    <phoneticPr fontId="17"/>
  </si>
  <si>
    <t>○　１工場当たりの従業員数は平均１４．４人で、前年度より１．１人減少しました。</t>
    <rPh sb="3" eb="5">
      <t>コウジョウ</t>
    </rPh>
    <rPh sb="5" eb="6">
      <t>ア</t>
    </rPh>
    <rPh sb="9" eb="11">
      <t>ジュウギョウ</t>
    </rPh>
    <rPh sb="11" eb="13">
      <t>インスウ</t>
    </rPh>
    <rPh sb="14" eb="16">
      <t>ヘイキン</t>
    </rPh>
    <rPh sb="20" eb="21">
      <t>ニン</t>
    </rPh>
    <rPh sb="23" eb="26">
      <t>ゼンネンド</t>
    </rPh>
    <rPh sb="31" eb="32">
      <t>ニン</t>
    </rPh>
    <rPh sb="32" eb="34">
      <t>ゲンショウ</t>
    </rPh>
    <phoneticPr fontId="17"/>
  </si>
  <si>
    <r>
      <t>○　製品別の出荷量は、構造用が１９，８３０ｍ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で全体の８３．８％を占めています。</t>
    </r>
    <rPh sb="2" eb="5">
      <t>セイヒンベツ</t>
    </rPh>
    <rPh sb="6" eb="9">
      <t>シュッカリョウ</t>
    </rPh>
    <rPh sb="11" eb="13">
      <t>コウゾウ</t>
    </rPh>
    <rPh sb="13" eb="14">
      <t>ヨウ</t>
    </rPh>
    <rPh sb="24" eb="26">
      <t>ゼンタイ</t>
    </rPh>
    <rPh sb="33" eb="34">
      <t>シ</t>
    </rPh>
    <phoneticPr fontId="17"/>
  </si>
  <si>
    <r>
      <t>　　（７，６１３ｍ</t>
    </r>
    <r>
      <rPr>
        <sz val="8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）となっています。</t>
    </r>
    <phoneticPr fontId="17"/>
  </si>
  <si>
    <t>　　０．８％増加しました。</t>
    <rPh sb="6" eb="8">
      <t>ゾウカ</t>
    </rPh>
    <phoneticPr fontId="17"/>
  </si>
  <si>
    <t>○　原材料に占める輸入材の割合は、１８．３％で前年度（２０．３％）より減少しました。</t>
    <rPh sb="35" eb="37">
      <t>ゲンショウ</t>
    </rPh>
    <phoneticPr fontId="17"/>
  </si>
  <si>
    <t>-</t>
    <phoneticPr fontId="17"/>
  </si>
  <si>
    <t>（資料：財務省「貿易統計 竹製集成材を除く」）</t>
    <rPh sb="1" eb="3">
      <t>シリョウ</t>
    </rPh>
    <rPh sb="4" eb="7">
      <t>ザイムショウ</t>
    </rPh>
    <rPh sb="8" eb="10">
      <t>ボウエキ</t>
    </rPh>
    <rPh sb="10" eb="12">
      <t>トウケイ</t>
    </rPh>
    <rPh sb="13" eb="18">
      <t>タケセイシュウセイザイ</t>
    </rPh>
    <rPh sb="19" eb="20">
      <t>ノゾ</t>
    </rPh>
    <phoneticPr fontId="17"/>
  </si>
  <si>
    <t>令和７年（2025年）７月</t>
    <rPh sb="0" eb="2">
      <t>レイワ</t>
    </rPh>
    <rPh sb="3" eb="4">
      <t>ネン</t>
    </rPh>
    <rPh sb="9" eb="10">
      <t>ネン</t>
    </rPh>
    <rPh sb="12" eb="13">
      <t>ガツ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</si>
</sst>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¥&quot;#,##0;[Red]&quot;¥&quot;\-#,##0"/>
    <numFmt numFmtId="176" formatCode="#,##0.0;[Red]\-#,##0.0"/>
    <numFmt numFmtId="177" formatCode="\(?,##0\)"/>
    <numFmt numFmtId="178" formatCode="\(?#.0\)"/>
    <numFmt numFmtId="179" formatCode="\(?,??0\)"/>
    <numFmt numFmtId="180" formatCode="\(?0.0\)"/>
    <numFmt numFmtId="181" formatCode="\(??,??0\)"/>
    <numFmt numFmtId="182" formatCode="\(??0.0\)"/>
    <numFmt numFmtId="183" formatCode="#,##0_);[Red]\(#,##0\)"/>
    <numFmt numFmtId="184" formatCode="#,##0.0;[Red]#,##0.0"/>
    <numFmt numFmtId="185" formatCode="#,##0;[Red]#,##0"/>
    <numFmt numFmtId="186" formatCode="0.0_);[Red]\(0.0\)"/>
    <numFmt numFmtId="187" formatCode="0.0_ "/>
    <numFmt numFmtId="188" formatCode="#,##0.0_);[Red]\(#,##0.0\)"/>
    <numFmt numFmtId="189" formatCode="0.0%"/>
    <numFmt numFmtId="190" formatCode="#,##0.0_ ;[Red]\-#,##0.0\ "/>
    <numFmt numFmtId="191" formatCode="\(?,??0.0%\)"/>
    <numFmt numFmtId="192" formatCode="\(#,##0\)"/>
    <numFmt numFmtId="193" formatCode="0.000_ "/>
    <numFmt numFmtId="194" formatCode="#,##0.0"/>
    <numFmt numFmtId="195" formatCode="?0.0%"/>
    <numFmt numFmtId="196" formatCode="\(0.0%\)"/>
    <numFmt numFmtId="197" formatCode="#,##0_ "/>
  </numFmts>
  <fonts count="41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i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name val="ＤＦＰPOP体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41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8" fontId="6" fillId="0" borderId="0" xfId="2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Continuous"/>
    </xf>
    <xf numFmtId="38" fontId="6" fillId="0" borderId="0" xfId="2" applyFont="1" applyBorder="1" applyAlignment="1">
      <alignment horizontal="centerContinuous"/>
    </xf>
    <xf numFmtId="38" fontId="0" fillId="0" borderId="0" xfId="2" applyFont="1"/>
    <xf numFmtId="0" fontId="6" fillId="0" borderId="2" xfId="0" applyFont="1" applyBorder="1" applyAlignment="1">
      <alignment horizontal="centerContinuous"/>
    </xf>
    <xf numFmtId="38" fontId="6" fillId="0" borderId="0" xfId="0" applyNumberFormat="1" applyFont="1" applyBorder="1"/>
    <xf numFmtId="0" fontId="16" fillId="0" borderId="0" xfId="0" applyFont="1"/>
    <xf numFmtId="0" fontId="11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38" fontId="15" fillId="0" borderId="0" xfId="2" applyFont="1" applyBorder="1" applyAlignment="1">
      <alignment horizontal="center"/>
    </xf>
    <xf numFmtId="38" fontId="18" fillId="0" borderId="0" xfId="2" applyFont="1" applyBorder="1" applyAlignment="1">
      <alignment horizontal="center"/>
    </xf>
    <xf numFmtId="38" fontId="12" fillId="0" borderId="0" xfId="0" applyNumberFormat="1" applyFont="1" applyBorder="1"/>
    <xf numFmtId="38" fontId="12" fillId="0" borderId="0" xfId="2" applyFont="1" applyBorder="1"/>
    <xf numFmtId="0" fontId="8" fillId="0" borderId="0" xfId="0" quotePrefix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38" fontId="9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/>
    <xf numFmtId="38" fontId="5" fillId="0" borderId="1" xfId="2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1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5" fillId="0" borderId="1" xfId="0" applyNumberFormat="1" applyFont="1" applyBorder="1"/>
    <xf numFmtId="38" fontId="22" fillId="0" borderId="12" xfId="0" applyNumberFormat="1" applyFont="1" applyBorder="1"/>
    <xf numFmtId="0" fontId="22" fillId="0" borderId="0" xfId="0" applyFont="1" applyBorder="1"/>
    <xf numFmtId="185" fontId="5" fillId="0" borderId="0" xfId="2" applyNumberFormat="1" applyFont="1" applyBorder="1"/>
    <xf numFmtId="38" fontId="5" fillId="0" borderId="0" xfId="2" applyFont="1" applyBorder="1"/>
    <xf numFmtId="38" fontId="13" fillId="0" borderId="0" xfId="2" applyFont="1" applyBorder="1"/>
    <xf numFmtId="176" fontId="8" fillId="0" borderId="0" xfId="2" applyNumberFormat="1" applyFont="1" applyBorder="1"/>
    <xf numFmtId="176" fontId="8" fillId="0" borderId="0" xfId="2" applyNumberFormat="1" applyFont="1" applyBorder="1" applyAlignment="1">
      <alignment horizontal="right"/>
    </xf>
    <xf numFmtId="183" fontId="5" fillId="0" borderId="0" xfId="0" applyNumberFormat="1" applyFont="1" applyBorder="1"/>
    <xf numFmtId="183" fontId="5" fillId="0" borderId="0" xfId="2" applyNumberFormat="1" applyFont="1" applyBorder="1" applyAlignment="1"/>
    <xf numFmtId="9" fontId="8" fillId="0" borderId="0" xfId="2" applyNumberFormat="1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11" xfId="0" applyFont="1" applyBorder="1" applyAlignment="1"/>
    <xf numFmtId="0" fontId="18" fillId="0" borderId="0" xfId="0" applyFont="1" applyBorder="1"/>
    <xf numFmtId="0" fontId="13" fillId="0" borderId="0" xfId="0" applyFont="1" applyBorder="1" applyAlignment="1">
      <alignment horizontal="center"/>
    </xf>
    <xf numFmtId="178" fontId="8" fillId="0" borderId="0" xfId="2" applyNumberFormat="1" applyFont="1" applyBorder="1"/>
    <xf numFmtId="182" fontId="8" fillId="0" borderId="0" xfId="2" applyNumberFormat="1" applyFont="1" applyBorder="1"/>
    <xf numFmtId="0" fontId="8" fillId="0" borderId="0" xfId="2" applyNumberFormat="1" applyFont="1" applyBorder="1" applyAlignment="1">
      <alignment horizontal="right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3" fontId="5" fillId="0" borderId="0" xfId="2" applyNumberFormat="1" applyFont="1" applyBorder="1"/>
    <xf numFmtId="0" fontId="5" fillId="0" borderId="0" xfId="0" applyFont="1" applyBorder="1" applyAlignment="1">
      <alignment horizontal="left"/>
    </xf>
    <xf numFmtId="185" fontId="5" fillId="0" borderId="0" xfId="2" applyNumberFormat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/>
    <xf numFmtId="0" fontId="13" fillId="0" borderId="0" xfId="0" applyFont="1"/>
    <xf numFmtId="0" fontId="1" fillId="0" borderId="0" xfId="0" applyFont="1"/>
    <xf numFmtId="0" fontId="6" fillId="0" borderId="13" xfId="0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/>
    <xf numFmtId="0" fontId="24" fillId="0" borderId="0" xfId="0" applyFont="1" applyAlignment="1">
      <alignment horizontal="left"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38" fontId="8" fillId="0" borderId="0" xfId="2" applyFont="1" applyBorder="1" applyAlignment="1">
      <alignment horizontal="center"/>
    </xf>
    <xf numFmtId="38" fontId="1" fillId="0" borderId="0" xfId="2" applyFont="1"/>
    <xf numFmtId="38" fontId="5" fillId="0" borderId="0" xfId="2" applyFont="1" applyBorder="1" applyAlignment="1">
      <alignment horizontal="right"/>
    </xf>
    <xf numFmtId="0" fontId="18" fillId="0" borderId="0" xfId="0" applyFont="1"/>
    <xf numFmtId="0" fontId="19" fillId="0" borderId="6" xfId="0" applyFont="1" applyBorder="1" applyAlignment="1">
      <alignment horizontal="right"/>
    </xf>
    <xf numFmtId="38" fontId="22" fillId="0" borderId="0" xfId="0" applyNumberFormat="1" applyFont="1" applyBorder="1"/>
    <xf numFmtId="38" fontId="5" fillId="0" borderId="0" xfId="2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189" fontId="5" fillId="0" borderId="0" xfId="1" applyNumberFormat="1" applyFont="1" applyBorder="1"/>
    <xf numFmtId="190" fontId="6" fillId="0" borderId="0" xfId="0" applyNumberFormat="1" applyFont="1" applyBorder="1" applyAlignment="1"/>
    <xf numFmtId="196" fontId="5" fillId="0" borderId="0" xfId="1" applyNumberFormat="1" applyFont="1"/>
    <xf numFmtId="196" fontId="0" fillId="0" borderId="0" xfId="1" applyNumberFormat="1" applyFont="1"/>
    <xf numFmtId="188" fontId="6" fillId="0" borderId="12" xfId="2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8" fontId="12" fillId="0" borderId="0" xfId="0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16" fillId="0" borderId="0" xfId="0" applyFont="1" applyAlignment="1"/>
    <xf numFmtId="0" fontId="28" fillId="0" borderId="0" xfId="0" applyFont="1" applyAlignment="1">
      <alignment horizontal="center"/>
    </xf>
    <xf numFmtId="183" fontId="5" fillId="0" borderId="1" xfId="0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83" fontId="5" fillId="0" borderId="1" xfId="2" applyNumberFormat="1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8" fillId="0" borderId="0" xfId="2" applyFont="1" applyBorder="1"/>
    <xf numFmtId="0" fontId="0" fillId="0" borderId="0" xfId="0" applyFont="1"/>
    <xf numFmtId="0" fontId="5" fillId="0" borderId="7" xfId="0" applyFont="1" applyBorder="1" applyAlignment="1">
      <alignment horizontal="right"/>
    </xf>
    <xf numFmtId="0" fontId="0" fillId="0" borderId="0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5" fillId="0" borderId="5" xfId="0" applyFont="1" applyBorder="1" applyAlignment="1"/>
    <xf numFmtId="0" fontId="5" fillId="0" borderId="18" xfId="0" applyFont="1" applyBorder="1" applyAlignment="1">
      <alignment horizontal="center" vertical="center" shrinkToFit="1"/>
    </xf>
    <xf numFmtId="38" fontId="5" fillId="0" borderId="18" xfId="2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shrinkToFit="1"/>
    </xf>
    <xf numFmtId="0" fontId="5" fillId="0" borderId="12" xfId="0" applyFont="1" applyBorder="1"/>
    <xf numFmtId="0" fontId="5" fillId="0" borderId="5" xfId="0" applyFont="1" applyBorder="1" applyAlignment="1">
      <alignment horizontal="centerContinuous"/>
    </xf>
    <xf numFmtId="38" fontId="5" fillId="0" borderId="5" xfId="2" applyFont="1" applyBorder="1"/>
    <xf numFmtId="189" fontId="0" fillId="0" borderId="0" xfId="0" applyNumberFormat="1" applyFont="1" applyBorder="1"/>
    <xf numFmtId="38" fontId="5" fillId="0" borderId="1" xfId="2" applyFont="1" applyBorder="1" applyAlignment="1">
      <alignment horizontal="center"/>
    </xf>
    <xf numFmtId="0" fontId="6" fillId="0" borderId="4" xfId="0" applyFont="1" applyBorder="1" applyAlignment="1">
      <alignment horizontal="centerContinuous" vertical="center"/>
    </xf>
    <xf numFmtId="188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shrinkToFit="1"/>
    </xf>
    <xf numFmtId="185" fontId="6" fillId="0" borderId="1" xfId="0" applyNumberFormat="1" applyFont="1" applyFill="1" applyBorder="1" applyAlignment="1">
      <alignment vertical="center"/>
    </xf>
    <xf numFmtId="38" fontId="6" fillId="0" borderId="7" xfId="2" applyFont="1" applyBorder="1" applyAlignment="1">
      <alignment vertical="center"/>
    </xf>
    <xf numFmtId="191" fontId="6" fillId="0" borderId="5" xfId="1" applyNumberFormat="1" applyFont="1" applyBorder="1" applyAlignment="1">
      <alignment horizontal="right" vertical="center" shrinkToFit="1"/>
    </xf>
    <xf numFmtId="191" fontId="6" fillId="0" borderId="5" xfId="1" applyNumberFormat="1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22" fillId="0" borderId="12" xfId="0" applyNumberFormat="1" applyFont="1" applyBorder="1" applyAlignment="1">
      <alignment vertical="center"/>
    </xf>
    <xf numFmtId="38" fontId="23" fillId="0" borderId="12" xfId="0" applyNumberFormat="1" applyFont="1" applyBorder="1" applyAlignment="1">
      <alignment vertical="center"/>
    </xf>
    <xf numFmtId="38" fontId="6" fillId="0" borderId="4" xfId="2" applyFont="1" applyBorder="1" applyAlignment="1">
      <alignment vertical="center"/>
    </xf>
    <xf numFmtId="176" fontId="6" fillId="0" borderId="3" xfId="2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176" fontId="6" fillId="0" borderId="19" xfId="2" applyNumberFormat="1" applyFont="1" applyBorder="1" applyAlignment="1">
      <alignment horizontal="right" vertical="center"/>
    </xf>
    <xf numFmtId="38" fontId="6" fillId="0" borderId="20" xfId="2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19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194" fontId="6" fillId="0" borderId="3" xfId="1" applyNumberFormat="1" applyFont="1" applyBorder="1" applyAlignment="1">
      <alignment horizontal="right" vertical="center"/>
    </xf>
    <xf numFmtId="194" fontId="6" fillId="0" borderId="19" xfId="1" applyNumberFormat="1" applyFont="1" applyBorder="1" applyAlignment="1">
      <alignment horizontal="right" vertical="center"/>
    </xf>
    <xf numFmtId="176" fontId="6" fillId="0" borderId="4" xfId="2" applyNumberFormat="1" applyFont="1" applyBorder="1" applyAlignment="1">
      <alignment vertical="center"/>
    </xf>
    <xf numFmtId="38" fontId="6" fillId="0" borderId="4" xfId="2" applyFont="1" applyBorder="1" applyAlignment="1">
      <alignment horizontal="right" vertical="center"/>
    </xf>
    <xf numFmtId="38" fontId="5" fillId="0" borderId="4" xfId="2" applyFont="1" applyBorder="1" applyAlignment="1">
      <alignment horizontal="right" vertical="center"/>
    </xf>
    <xf numFmtId="185" fontId="5" fillId="0" borderId="19" xfId="2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38" fontId="8" fillId="0" borderId="0" xfId="2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195" fontId="5" fillId="0" borderId="0" xfId="2" applyNumberFormat="1" applyFont="1" applyBorder="1" applyAlignment="1">
      <alignment horizontal="center" vertical="center"/>
    </xf>
    <xf numFmtId="196" fontId="6" fillId="0" borderId="0" xfId="1" applyNumberFormat="1" applyFont="1" applyBorder="1" applyAlignment="1">
      <alignment horizontal="center" wrapText="1"/>
    </xf>
    <xf numFmtId="196" fontId="5" fillId="0" borderId="0" xfId="1" applyNumberFormat="1" applyFont="1" applyBorder="1" applyAlignment="1">
      <alignment horizontal="right" vertical="center"/>
    </xf>
    <xf numFmtId="196" fontId="5" fillId="0" borderId="0" xfId="1" applyNumberFormat="1" applyFont="1" applyBorder="1" applyAlignment="1">
      <alignment horizontal="right" vertical="center" shrinkToFit="1"/>
    </xf>
    <xf numFmtId="196" fontId="6" fillId="0" borderId="5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186" fontId="5" fillId="0" borderId="19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vertical="center"/>
    </xf>
    <xf numFmtId="187" fontId="5" fillId="0" borderId="19" xfId="0" applyNumberFormat="1" applyFont="1" applyBorder="1" applyAlignment="1">
      <alignment horizontal="right" vertical="center"/>
    </xf>
    <xf numFmtId="190" fontId="5" fillId="0" borderId="3" xfId="0" applyNumberFormat="1" applyFont="1" applyBorder="1" applyAlignment="1">
      <alignment horizontal="right" vertical="center"/>
    </xf>
    <xf numFmtId="179" fontId="5" fillId="0" borderId="1" xfId="2" applyNumberFormat="1" applyFont="1" applyBorder="1" applyAlignment="1">
      <alignment vertical="center"/>
    </xf>
    <xf numFmtId="181" fontId="5" fillId="0" borderId="1" xfId="2" applyNumberFormat="1" applyFont="1" applyBorder="1" applyAlignment="1">
      <alignment vertical="center"/>
    </xf>
    <xf numFmtId="185" fontId="5" fillId="0" borderId="20" xfId="0" applyNumberFormat="1" applyFont="1" applyBorder="1" applyAlignment="1">
      <alignment vertical="center"/>
    </xf>
    <xf numFmtId="183" fontId="5" fillId="0" borderId="7" xfId="2" applyNumberFormat="1" applyFont="1" applyBorder="1" applyAlignment="1">
      <alignment vertical="center"/>
    </xf>
    <xf numFmtId="38" fontId="5" fillId="0" borderId="12" xfId="2" applyFont="1" applyBorder="1" applyAlignment="1">
      <alignment vertical="center"/>
    </xf>
    <xf numFmtId="180" fontId="5" fillId="0" borderId="5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77" fontId="5" fillId="0" borderId="7" xfId="2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177" fontId="5" fillId="0" borderId="21" xfId="2" applyNumberFormat="1" applyFont="1" applyFill="1" applyBorder="1" applyAlignment="1">
      <alignment horizontal="right" vertical="center"/>
    </xf>
    <xf numFmtId="38" fontId="5" fillId="0" borderId="10" xfId="2" applyFont="1" applyBorder="1" applyAlignment="1">
      <alignment vertical="center"/>
    </xf>
    <xf numFmtId="38" fontId="5" fillId="0" borderId="11" xfId="2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177" fontId="5" fillId="0" borderId="5" xfId="2" applyNumberFormat="1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horizontal="left" vertical="center"/>
    </xf>
    <xf numFmtId="38" fontId="5" fillId="0" borderId="11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184" fontId="5" fillId="0" borderId="3" xfId="2" applyNumberFormat="1" applyFont="1" applyBorder="1" applyAlignment="1">
      <alignment horizontal="right" vertical="center"/>
    </xf>
    <xf numFmtId="0" fontId="0" fillId="0" borderId="0" xfId="0" applyFont="1" applyAlignment="1"/>
    <xf numFmtId="38" fontId="5" fillId="0" borderId="4" xfId="2" applyFont="1" applyBorder="1" applyAlignment="1">
      <alignment vertical="center"/>
    </xf>
    <xf numFmtId="38" fontId="5" fillId="0" borderId="20" xfId="2" applyFont="1" applyBorder="1" applyAlignment="1">
      <alignment vertical="center"/>
    </xf>
    <xf numFmtId="184" fontId="5" fillId="0" borderId="19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38" fontId="6" fillId="0" borderId="0" xfId="2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193" fontId="19" fillId="0" borderId="0" xfId="0" applyNumberFormat="1" applyFont="1"/>
    <xf numFmtId="0" fontId="19" fillId="0" borderId="0" xfId="0" applyFont="1" applyBorder="1"/>
    <xf numFmtId="189" fontId="5" fillId="0" borderId="5" xfId="1" applyNumberFormat="1" applyFont="1" applyFill="1" applyBorder="1" applyAlignment="1">
      <alignment vertical="center"/>
    </xf>
    <xf numFmtId="192" fontId="5" fillId="0" borderId="16" xfId="2" applyNumberFormat="1" applyFont="1" applyFill="1" applyBorder="1" applyAlignment="1">
      <alignment vertical="center"/>
    </xf>
    <xf numFmtId="192" fontId="5" fillId="0" borderId="16" xfId="0" applyNumberFormat="1" applyFont="1" applyFill="1" applyBorder="1" applyAlignment="1">
      <alignment vertical="center"/>
    </xf>
    <xf numFmtId="188" fontId="12" fillId="2" borderId="0" xfId="2" applyNumberFormat="1" applyFont="1" applyFill="1" applyBorder="1" applyAlignment="1">
      <alignment horizontal="right"/>
    </xf>
    <xf numFmtId="183" fontId="6" fillId="0" borderId="1" xfId="0" applyNumberFormat="1" applyFont="1" applyBorder="1" applyAlignment="1">
      <alignment horizontal="right" vertical="center"/>
    </xf>
    <xf numFmtId="38" fontId="5" fillId="0" borderId="20" xfId="2" applyFont="1" applyBorder="1" applyAlignment="1">
      <alignment horizontal="right" vertical="center"/>
    </xf>
    <xf numFmtId="189" fontId="5" fillId="0" borderId="15" xfId="1" applyNumberFormat="1" applyFont="1" applyBorder="1" applyAlignment="1">
      <alignment vertical="center"/>
    </xf>
    <xf numFmtId="189" fontId="5" fillId="0" borderId="15" xfId="1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center"/>
    </xf>
    <xf numFmtId="49" fontId="5" fillId="0" borderId="19" xfId="2" applyNumberFormat="1" applyFont="1" applyBorder="1" applyAlignment="1">
      <alignment horizontal="right" vertical="center"/>
    </xf>
    <xf numFmtId="0" fontId="32" fillId="0" borderId="0" xfId="0" applyFont="1"/>
    <xf numFmtId="0" fontId="33" fillId="0" borderId="0" xfId="0" applyFont="1" applyAlignment="1">
      <alignment horizontal="left"/>
    </xf>
    <xf numFmtId="188" fontId="6" fillId="0" borderId="0" xfId="2" applyNumberFormat="1" applyFont="1" applyBorder="1" applyAlignment="1">
      <alignment horizontal="right"/>
    </xf>
    <xf numFmtId="0" fontId="31" fillId="0" borderId="0" xfId="0" applyFont="1" applyAlignment="1"/>
    <xf numFmtId="0" fontId="33" fillId="0" borderId="0" xfId="0" applyFont="1" applyAlignment="1"/>
    <xf numFmtId="185" fontId="6" fillId="0" borderId="0" xfId="0" applyNumberFormat="1" applyFont="1" applyFill="1" applyBorder="1" applyAlignment="1">
      <alignment vertical="center"/>
    </xf>
    <xf numFmtId="38" fontId="6" fillId="0" borderId="0" xfId="2" applyFont="1" applyBorder="1" applyAlignment="1">
      <alignment vertical="center"/>
    </xf>
    <xf numFmtId="191" fontId="6" fillId="0" borderId="0" xfId="1" applyNumberFormat="1" applyFont="1" applyBorder="1" applyAlignment="1">
      <alignment vertical="center" shrinkToFit="1"/>
    </xf>
    <xf numFmtId="0" fontId="30" fillId="0" borderId="0" xfId="0" applyFont="1"/>
    <xf numFmtId="183" fontId="5" fillId="3" borderId="7" xfId="0" applyNumberFormat="1" applyFont="1" applyFill="1" applyBorder="1" applyAlignment="1">
      <alignment vertical="center"/>
    </xf>
    <xf numFmtId="189" fontId="5" fillId="3" borderId="5" xfId="1" applyNumberFormat="1" applyFont="1" applyFill="1" applyBorder="1" applyAlignment="1">
      <alignment vertical="center"/>
    </xf>
    <xf numFmtId="183" fontId="5" fillId="3" borderId="6" xfId="2" applyNumberFormat="1" applyFont="1" applyFill="1" applyBorder="1" applyAlignment="1">
      <alignment vertical="center"/>
    </xf>
    <xf numFmtId="183" fontId="5" fillId="3" borderId="21" xfId="2" applyNumberFormat="1" applyFont="1" applyFill="1" applyBorder="1" applyAlignment="1">
      <alignment vertical="center"/>
    </xf>
    <xf numFmtId="183" fontId="5" fillId="3" borderId="5" xfId="2" applyNumberFormat="1" applyFont="1" applyFill="1" applyBorder="1" applyAlignment="1">
      <alignment vertical="center"/>
    </xf>
    <xf numFmtId="183" fontId="5" fillId="3" borderId="7" xfId="2" applyNumberFormat="1" applyFont="1" applyFill="1" applyBorder="1" applyAlignment="1">
      <alignment vertical="center"/>
    </xf>
    <xf numFmtId="192" fontId="5" fillId="3" borderId="7" xfId="2" applyNumberFormat="1" applyFont="1" applyFill="1" applyBorder="1" applyAlignment="1">
      <alignment vertical="center"/>
    </xf>
    <xf numFmtId="192" fontId="5" fillId="3" borderId="7" xfId="0" applyNumberFormat="1" applyFont="1" applyFill="1" applyBorder="1" applyAlignment="1">
      <alignment vertical="center"/>
    </xf>
    <xf numFmtId="180" fontId="5" fillId="3" borderId="5" xfId="1" applyNumberFormat="1" applyFont="1" applyFill="1" applyBorder="1" applyAlignment="1">
      <alignment vertical="center"/>
    </xf>
    <xf numFmtId="0" fontId="30" fillId="0" borderId="1" xfId="0" applyFont="1" applyBorder="1" applyAlignment="1">
      <alignment horizontal="center"/>
    </xf>
    <xf numFmtId="38" fontId="30" fillId="0" borderId="1" xfId="2" applyFont="1" applyBorder="1"/>
    <xf numFmtId="38" fontId="30" fillId="0" borderId="1" xfId="2" applyFont="1" applyBorder="1" applyAlignment="1">
      <alignment horizontal="center"/>
    </xf>
    <xf numFmtId="38" fontId="30" fillId="0" borderId="1" xfId="0" applyNumberFormat="1" applyFont="1" applyBorder="1"/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3" fillId="0" borderId="0" xfId="0" applyFont="1"/>
    <xf numFmtId="0" fontId="33" fillId="0" borderId="0" xfId="0" applyFont="1" applyAlignment="1">
      <alignment vertical="center"/>
    </xf>
    <xf numFmtId="0" fontId="29" fillId="0" borderId="0" xfId="0" applyFont="1"/>
    <xf numFmtId="38" fontId="5" fillId="0" borderId="7" xfId="2" applyFont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38" fontId="5" fillId="0" borderId="18" xfId="0" applyNumberFormat="1" applyFont="1" applyBorder="1" applyAlignment="1">
      <alignment vertical="center"/>
    </xf>
    <xf numFmtId="0" fontId="35" fillId="0" borderId="0" xfId="0" applyFont="1" applyAlignment="1"/>
    <xf numFmtId="190" fontId="6" fillId="0" borderId="0" xfId="2" applyNumberFormat="1" applyFont="1" applyBorder="1" applyAlignment="1"/>
    <xf numFmtId="188" fontId="6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8" fontId="29" fillId="0" borderId="0" xfId="2" applyFont="1" applyBorder="1" applyAlignment="1">
      <alignment horizontal="left"/>
    </xf>
    <xf numFmtId="189" fontId="34" fillId="0" borderId="0" xfId="1" applyNumberFormat="1" applyFont="1" applyAlignment="1">
      <alignment vertical="center"/>
    </xf>
    <xf numFmtId="189" fontId="0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8" fontId="6" fillId="0" borderId="0" xfId="2" applyNumberFormat="1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189" fontId="5" fillId="0" borderId="0" xfId="1" applyNumberFormat="1" applyFont="1" applyAlignment="1">
      <alignment horizontal="right" vertical="center"/>
    </xf>
    <xf numFmtId="189" fontId="0" fillId="0" borderId="0" xfId="1" applyNumberFormat="1" applyFont="1" applyAlignment="1">
      <alignment vertical="center"/>
    </xf>
    <xf numFmtId="192" fontId="5" fillId="0" borderId="7" xfId="2" applyNumberFormat="1" applyFont="1" applyBorder="1" applyAlignment="1">
      <alignment vertical="center"/>
    </xf>
    <xf numFmtId="192" fontId="5" fillId="0" borderId="7" xfId="0" applyNumberFormat="1" applyFont="1" applyBorder="1" applyAlignment="1">
      <alignment vertical="center"/>
    </xf>
    <xf numFmtId="183" fontId="5" fillId="0" borderId="7" xfId="0" applyNumberFormat="1" applyFont="1" applyBorder="1" applyAlignment="1">
      <alignment vertical="center"/>
    </xf>
    <xf numFmtId="0" fontId="2" fillId="0" borderId="0" xfId="0" applyFont="1"/>
    <xf numFmtId="183" fontId="5" fillId="0" borderId="6" xfId="2" applyNumberFormat="1" applyFont="1" applyFill="1" applyBorder="1" applyAlignment="1">
      <alignment vertical="center"/>
    </xf>
    <xf numFmtId="0" fontId="2" fillId="0" borderId="0" xfId="0" applyFont="1" applyBorder="1"/>
    <xf numFmtId="183" fontId="5" fillId="0" borderId="21" xfId="2" applyNumberFormat="1" applyFont="1" applyFill="1" applyBorder="1" applyAlignment="1">
      <alignment vertical="center"/>
    </xf>
    <xf numFmtId="183" fontId="5" fillId="0" borderId="5" xfId="2" applyNumberFormat="1" applyFont="1" applyFill="1" applyBorder="1" applyAlignment="1">
      <alignment vertical="center"/>
    </xf>
    <xf numFmtId="183" fontId="5" fillId="0" borderId="16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89" fontId="1" fillId="0" borderId="0" xfId="1" applyNumberFormat="1" applyFont="1" applyAlignment="1">
      <alignment vertical="center"/>
    </xf>
    <xf numFmtId="196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9" fillId="0" borderId="0" xfId="0" applyFont="1"/>
    <xf numFmtId="0" fontId="6" fillId="0" borderId="3" xfId="0" applyFont="1" applyBorder="1" applyAlignment="1">
      <alignment horizontal="center" vertical="center"/>
    </xf>
    <xf numFmtId="183" fontId="5" fillId="0" borderId="7" xfId="0" applyNumberFormat="1" applyFont="1" applyFill="1" applyBorder="1" applyAlignment="1">
      <alignment vertical="center"/>
    </xf>
    <xf numFmtId="188" fontId="40" fillId="0" borderId="0" xfId="0" applyNumberFormat="1" applyFont="1" applyBorder="1" applyAlignment="1">
      <alignment horizontal="left"/>
    </xf>
    <xf numFmtId="10" fontId="5" fillId="0" borderId="0" xfId="1" applyNumberFormat="1" applyFont="1" applyAlignment="1">
      <alignment vertical="center"/>
    </xf>
    <xf numFmtId="197" fontId="5" fillId="0" borderId="0" xfId="0" applyNumberFormat="1" applyFont="1" applyAlignment="1">
      <alignment vertical="center"/>
    </xf>
    <xf numFmtId="10" fontId="5" fillId="0" borderId="0" xfId="1" applyNumberFormat="1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6" fontId="5" fillId="0" borderId="4" xfId="3" applyFont="1" applyBorder="1" applyAlignment="1">
      <alignment horizontal="center" vertical="center"/>
    </xf>
    <xf numFmtId="6" fontId="5" fillId="0" borderId="3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17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0" xfId="2" applyFont="1" applyBorder="1" applyAlignment="1">
      <alignment horizontal="left" vertical="center"/>
    </xf>
    <xf numFmtId="38" fontId="5" fillId="0" borderId="13" xfId="2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8" fontId="5" fillId="0" borderId="9" xfId="2" applyFont="1" applyBorder="1" applyAlignment="1">
      <alignment horizontal="right" vertical="center"/>
    </xf>
    <xf numFmtId="38" fontId="5" fillId="0" borderId="8" xfId="2" applyFont="1" applyBorder="1" applyAlignment="1">
      <alignment horizontal="right" vertical="center"/>
    </xf>
    <xf numFmtId="192" fontId="5" fillId="0" borderId="10" xfId="2" applyNumberFormat="1" applyFont="1" applyBorder="1" applyAlignment="1">
      <alignment horizontal="right" vertical="center"/>
    </xf>
    <xf numFmtId="192" fontId="5" fillId="0" borderId="11" xfId="2" applyNumberFormat="1" applyFont="1" applyBorder="1" applyAlignment="1">
      <alignment horizontal="right" vertical="center"/>
    </xf>
    <xf numFmtId="9" fontId="5" fillId="0" borderId="1" xfId="1" applyNumberFormat="1" applyFont="1" applyBorder="1" applyAlignment="1">
      <alignment horizontal="right" vertical="center" shrinkToFit="1"/>
    </xf>
    <xf numFmtId="189" fontId="5" fillId="0" borderId="1" xfId="1" applyNumberFormat="1" applyFont="1" applyBorder="1" applyAlignment="1">
      <alignment horizontal="right" vertical="center"/>
    </xf>
    <xf numFmtId="189" fontId="5" fillId="0" borderId="1" xfId="1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9" xfId="2" applyNumberFormat="1" applyFont="1" applyBorder="1" applyAlignment="1">
      <alignment horizontal="right" vertical="center"/>
    </xf>
    <xf numFmtId="3" fontId="5" fillId="0" borderId="8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/>
    </xf>
  </cellXfs>
  <cellStyles count="5">
    <cellStyle name="パーセント" xfId="1" builtinId="5"/>
    <cellStyle name="桁区切り" xfId="2" builtinId="6"/>
    <cellStyle name="通貨" xfId="3" builtinId="7"/>
    <cellStyle name="通貨 2" xfId="4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66670"/>
      <color rgb="FFC0F8C5"/>
      <color rgb="FFACF6B3"/>
      <color rgb="FFFFFF99"/>
      <color rgb="FFFAA4AA"/>
      <color rgb="FFECD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工場数・従業員数</a:t>
            </a:r>
            <a:endParaRPr lang="en-US" alt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849668546932854"/>
          <c:y val="5.1087780694079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57749374241348"/>
          <c:y val="0.2083392756321466"/>
          <c:w val="0.78505571095746118"/>
          <c:h val="0.532696644505962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'1ページ'!$H$21</c:f>
              <c:strCache>
                <c:ptCount val="1"/>
                <c:pt idx="0">
                  <c:v>人　数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078436336936983E-3"/>
                  <c:y val="2.3629836135819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845659163987127E-2"/>
                      <c:h val="6.2875707947572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435-412F-8445-B57992C4AAC9}"/>
                </c:ext>
              </c:extLst>
            </c:dLbl>
            <c:dLbl>
              <c:idx val="1"/>
              <c:layout>
                <c:manualLayout>
                  <c:x val="-2.9474471941396768E-17"/>
                  <c:y val="1.61728209346047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5-412F-8445-B57992C4AAC9}"/>
                </c:ext>
              </c:extLst>
            </c:dLbl>
            <c:dLbl>
              <c:idx val="2"/>
              <c:layout>
                <c:manualLayout>
                  <c:x val="-3.2154340836012861E-3"/>
                  <c:y val="1.03021553124802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5-412F-8445-B57992C4AAC9}"/>
                </c:ext>
              </c:extLst>
            </c:dLbl>
            <c:dLbl>
              <c:idx val="3"/>
              <c:layout>
                <c:manualLayout>
                  <c:x val="0"/>
                  <c:y val="1.262046586320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5-412F-8445-B57992C4AAC9}"/>
                </c:ext>
              </c:extLst>
            </c:dLbl>
            <c:dLbl>
              <c:idx val="4"/>
              <c:layout>
                <c:manualLayout>
                  <c:x val="-3.2154340836012861E-3"/>
                  <c:y val="8.8147897793762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9-4821-9C9D-B117FE3B7C54}"/>
                </c:ext>
              </c:extLst>
            </c:dLbl>
            <c:dLbl>
              <c:idx val="5"/>
              <c:layout>
                <c:manualLayout>
                  <c:x val="0"/>
                  <c:y val="1.5792839415968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5-412F-8445-B57992C4AAC9}"/>
                </c:ext>
              </c:extLst>
            </c:dLbl>
            <c:dLbl>
              <c:idx val="6"/>
              <c:layout>
                <c:manualLayout>
                  <c:x val="0"/>
                  <c:y val="1.9968728855998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5-412F-8445-B57992C4AAC9}"/>
                </c:ext>
              </c:extLst>
            </c:dLbl>
            <c:dLbl>
              <c:idx val="7"/>
              <c:layout>
                <c:manualLayout>
                  <c:x val="-3.2154340836012861E-3"/>
                  <c:y val="1.8775385012122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5-412F-8445-B57992C4AAC9}"/>
                </c:ext>
              </c:extLst>
            </c:dLbl>
            <c:dLbl>
              <c:idx val="8"/>
              <c:layout>
                <c:manualLayout>
                  <c:x val="-3.2154340836014041E-3"/>
                  <c:y val="7.6849389913134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5-412F-8445-B57992C4AAC9}"/>
                </c:ext>
              </c:extLst>
            </c:dLbl>
            <c:dLbl>
              <c:idx val="9"/>
              <c:layout>
                <c:manualLayout>
                  <c:x val="-3.2154340836012861E-3"/>
                  <c:y val="6.41051939924491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5-412F-8445-B57992C4AAC9}"/>
                </c:ext>
              </c:extLst>
            </c:dLbl>
            <c:dLbl>
              <c:idx val="10"/>
              <c:layout>
                <c:manualLayout>
                  <c:x val="-3.2051282051283225E-3"/>
                  <c:y val="-7.269466482504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5-412F-8445-B57992C4AA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'1ページ'!$A$22:$A$32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'1ページ'!$H$22:$H$32</c:f>
              <c:numCache>
                <c:formatCode>#,##0_);[Red]\(#,##0\)</c:formatCode>
                <c:ptCount val="11"/>
                <c:pt idx="0">
                  <c:v>286</c:v>
                </c:pt>
                <c:pt idx="1">
                  <c:v>264</c:v>
                </c:pt>
                <c:pt idx="2">
                  <c:v>258</c:v>
                </c:pt>
                <c:pt idx="3">
                  <c:v>242</c:v>
                </c:pt>
                <c:pt idx="4">
                  <c:v>203</c:v>
                </c:pt>
                <c:pt idx="5">
                  <c:v>194</c:v>
                </c:pt>
                <c:pt idx="6">
                  <c:v>187</c:v>
                </c:pt>
                <c:pt idx="7">
                  <c:v>180</c:v>
                </c:pt>
                <c:pt idx="8">
                  <c:v>163</c:v>
                </c:pt>
                <c:pt idx="9">
                  <c:v>171</c:v>
                </c:pt>
                <c:pt idx="1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F-4CE8-A44B-DD140F77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419616"/>
        <c:axId val="94484696"/>
      </c:barChart>
      <c:lineChart>
        <c:grouping val="standard"/>
        <c:varyColors val="0"/>
        <c:ser>
          <c:idx val="0"/>
          <c:order val="0"/>
          <c:tx>
            <c:strRef>
              <c:f>'1ページ'!$B$21</c:f>
              <c:strCache>
                <c:ptCount val="1"/>
                <c:pt idx="0">
                  <c:v>工場数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615516937341238E-2"/>
                  <c:y val="-7.159266568105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F-4CE8-A44B-DD140F77FE71}"/>
                </c:ext>
              </c:extLst>
            </c:dLbl>
            <c:dLbl>
              <c:idx val="10"/>
              <c:layout>
                <c:manualLayout>
                  <c:x val="-4.3493589743589862E-2"/>
                  <c:y val="-4.1775825881853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3-4CBC-A0FF-0CCDFADEB3F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'1ページ'!$A$22:$A$32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'1ページ'!$B$22:$B$32</c:f>
              <c:numCache>
                <c:formatCode>General</c:formatCode>
                <c:ptCount val="11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F-4CE8-A44B-DD140F77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85080"/>
        <c:axId val="141420000"/>
      </c:lineChart>
      <c:catAx>
        <c:axId val="141419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>
                    <a:solidFill>
                      <a:schemeClr val="tx1"/>
                    </a:solidFill>
                  </a:rPr>
                  <a:t>年度</a:t>
                </a:r>
              </a:p>
            </c:rich>
          </c:tx>
          <c:layout>
            <c:manualLayout>
              <c:xMode val="edge"/>
              <c:yMode val="edge"/>
              <c:x val="0.87152917206103964"/>
              <c:y val="0.82666792650918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484696"/>
        <c:crosses val="autoZero"/>
        <c:auto val="1"/>
        <c:lblAlgn val="ctr"/>
        <c:lblOffset val="100"/>
        <c:tickLblSkip val="1"/>
        <c:noMultiLvlLbl val="0"/>
      </c:catAx>
      <c:valAx>
        <c:axId val="94484696"/>
        <c:scaling>
          <c:orientation val="minMax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>
                    <a:solidFill>
                      <a:schemeClr val="tx1"/>
                    </a:solidFill>
                  </a:rPr>
                  <a:t>人数（人）</a:t>
                </a:r>
                <a:endParaRPr lang="en-US" altLang="ja-JP" sz="900">
                  <a:solidFill>
                    <a:schemeClr val="tx1"/>
                  </a:solidFill>
                </a:endParaRPr>
              </a:p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 sz="9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807500477534648E-2"/>
              <c:y val="8.5799475065616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19616"/>
        <c:crossesAt val="1"/>
        <c:crossBetween val="between"/>
      </c:valAx>
      <c:catAx>
        <c:axId val="9448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20000"/>
        <c:crosses val="autoZero"/>
        <c:auto val="1"/>
        <c:lblAlgn val="ctr"/>
        <c:lblOffset val="100"/>
        <c:noMultiLvlLbl val="0"/>
      </c:catAx>
      <c:valAx>
        <c:axId val="141420000"/>
        <c:scaling>
          <c:orientation val="minMax"/>
          <c:max val="35"/>
          <c:min val="0"/>
        </c:scaling>
        <c:delete val="0"/>
        <c:axPos val="r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485080"/>
        <c:crosses val="max"/>
        <c:crossBetween val="between"/>
        <c:majorUnit val="5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923895833775495"/>
          <c:y val="0.88017091863517061"/>
          <c:w val="0.4173130803637321"/>
          <c:h val="8.4270446194225745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集成材輸入量(全国）</a:t>
            </a:r>
          </a:p>
        </c:rich>
      </c:tx>
      <c:layout>
        <c:manualLayout>
          <c:xMode val="edge"/>
          <c:yMode val="edge"/>
          <c:x val="0.30225354895154233"/>
          <c:y val="8.9771821075557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751190306081"/>
          <c:y val="0.28257186723579408"/>
          <c:w val="0.73463742424867062"/>
          <c:h val="0.56024969534270208"/>
        </c:manualLayout>
      </c:layout>
      <c:barChart>
        <c:barDir val="col"/>
        <c:grouping val="stacked"/>
        <c:varyColors val="0"/>
        <c:ser>
          <c:idx val="0"/>
          <c:order val="0"/>
          <c:tx>
            <c:v>構造用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'7ページ'!$C$35:$M$35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'7ページ'!$C$37:$M$37</c:f>
              <c:numCache>
                <c:formatCode>#,##0;[Red]#,##0</c:formatCode>
                <c:ptCount val="11"/>
                <c:pt idx="0">
                  <c:v>728</c:v>
                </c:pt>
                <c:pt idx="1">
                  <c:v>705</c:v>
                </c:pt>
                <c:pt idx="2">
                  <c:v>772</c:v>
                </c:pt>
                <c:pt idx="3">
                  <c:v>868</c:v>
                </c:pt>
                <c:pt idx="4">
                  <c:v>813</c:v>
                </c:pt>
                <c:pt idx="5">
                  <c:v>838</c:v>
                </c:pt>
                <c:pt idx="6">
                  <c:v>910</c:v>
                </c:pt>
                <c:pt idx="7">
                  <c:v>832</c:v>
                </c:pt>
                <c:pt idx="8">
                  <c:v>746</c:v>
                </c:pt>
                <c:pt idx="9">
                  <c:v>450</c:v>
                </c:pt>
                <c:pt idx="10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E-4600-BFC3-23E69D62E7B9}"/>
            </c:ext>
          </c:extLst>
        </c:ser>
        <c:ser>
          <c:idx val="1"/>
          <c:order val="1"/>
          <c:tx>
            <c:v>構造用以外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'7ページ'!$C$35:$M$35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'7ページ'!$C$36:$M$36</c:f>
              <c:numCache>
                <c:formatCode>#,##0;[Red]#,##0</c:formatCode>
                <c:ptCount val="11"/>
                <c:pt idx="0">
                  <c:v>108</c:v>
                </c:pt>
                <c:pt idx="1">
                  <c:v>112</c:v>
                </c:pt>
                <c:pt idx="2">
                  <c:v>113</c:v>
                </c:pt>
                <c:pt idx="3">
                  <c:v>116</c:v>
                </c:pt>
                <c:pt idx="4">
                  <c:v>123</c:v>
                </c:pt>
                <c:pt idx="5">
                  <c:v>131</c:v>
                </c:pt>
                <c:pt idx="6">
                  <c:v>109</c:v>
                </c:pt>
                <c:pt idx="7">
                  <c:v>132</c:v>
                </c:pt>
                <c:pt idx="8">
                  <c:v>131</c:v>
                </c:pt>
                <c:pt idx="9">
                  <c:v>88</c:v>
                </c:pt>
                <c:pt idx="1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E-4600-BFC3-23E69D62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686240"/>
        <c:axId val="141686632"/>
      </c:barChart>
      <c:catAx>
        <c:axId val="14168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</a:t>
                </a:r>
              </a:p>
            </c:rich>
          </c:tx>
          <c:layout>
            <c:manualLayout>
              <c:xMode val="edge"/>
              <c:yMode val="edge"/>
              <c:x val="0.88795564167044583"/>
              <c:y val="0.8668653018372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686632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en-US" altLang="ja-JP" sz="900"/>
                  <a:t>       </a:t>
                </a:r>
                <a:endParaRPr lang="ja-JP" altLang="en-US" sz="900"/>
              </a:p>
            </c:rich>
          </c:tx>
          <c:layout>
            <c:manualLayout>
              <c:xMode val="edge"/>
              <c:yMode val="edge"/>
              <c:x val="3.2212908870262189E-3"/>
              <c:y val="0.18331110738817222"/>
            </c:manualLayout>
          </c:layout>
          <c:overlay val="0"/>
        </c:title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6240"/>
        <c:crosses val="autoZero"/>
        <c:crossBetween val="between"/>
      </c:valAx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aseline="0"/>
            </a:pPr>
            <a:endParaRPr lang="ja-JP"/>
          </a:p>
        </c:txPr>
      </c:legendEntry>
      <c:layout>
        <c:manualLayout>
          <c:xMode val="edge"/>
          <c:yMode val="edge"/>
          <c:x val="0.73046144050118877"/>
          <c:y val="5.7009661026414242E-2"/>
          <c:w val="0.24222808514184344"/>
          <c:h val="0.208813438320209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集成材輸入量(北海道）</a:t>
            </a:r>
          </a:p>
        </c:rich>
      </c:tx>
      <c:layout>
        <c:manualLayout>
          <c:xMode val="edge"/>
          <c:yMode val="edge"/>
          <c:x val="0.2568951422055849"/>
          <c:y val="9.4218308273498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86432039003038"/>
          <c:y val="0.29726782561054527"/>
          <c:w val="0.71527310401989241"/>
          <c:h val="0.5394673634034115"/>
        </c:manualLayout>
      </c:layout>
      <c:barChart>
        <c:barDir val="col"/>
        <c:grouping val="stacked"/>
        <c:varyColors val="0"/>
        <c:ser>
          <c:idx val="1"/>
          <c:order val="0"/>
          <c:tx>
            <c:v>構造用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'7ページ'!$C$42:$M$42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'7ページ'!$C$44:$M$44</c:f>
              <c:numCache>
                <c:formatCode>#,##0;[Red]#,##0</c:formatCode>
                <c:ptCount val="11"/>
                <c:pt idx="0">
                  <c:v>60342</c:v>
                </c:pt>
                <c:pt idx="1">
                  <c:v>53114</c:v>
                </c:pt>
                <c:pt idx="2">
                  <c:v>69258</c:v>
                </c:pt>
                <c:pt idx="3">
                  <c:v>84976</c:v>
                </c:pt>
                <c:pt idx="4">
                  <c:v>87767</c:v>
                </c:pt>
                <c:pt idx="5">
                  <c:v>68388</c:v>
                </c:pt>
                <c:pt idx="6">
                  <c:v>97999</c:v>
                </c:pt>
                <c:pt idx="7">
                  <c:v>78581</c:v>
                </c:pt>
                <c:pt idx="8">
                  <c:v>107473</c:v>
                </c:pt>
                <c:pt idx="9">
                  <c:v>40768</c:v>
                </c:pt>
                <c:pt idx="10">
                  <c:v>44731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E-4616-BCBF-FA6AE8E714C6}"/>
            </c:ext>
          </c:extLst>
        </c:ser>
        <c:ser>
          <c:idx val="0"/>
          <c:order val="1"/>
          <c:tx>
            <c:v>構造用以外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'7ページ'!$C$42:$M$42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'7ページ'!$C$43:$M$43</c:f>
              <c:numCache>
                <c:formatCode>#,##0;[Red]#,##0</c:formatCode>
                <c:ptCount val="11"/>
                <c:pt idx="0">
                  <c:v>3134</c:v>
                </c:pt>
                <c:pt idx="1">
                  <c:v>2003</c:v>
                </c:pt>
                <c:pt idx="2">
                  <c:v>1511</c:v>
                </c:pt>
                <c:pt idx="3">
                  <c:v>1951</c:v>
                </c:pt>
                <c:pt idx="4">
                  <c:v>3596</c:v>
                </c:pt>
                <c:pt idx="5">
                  <c:v>6946</c:v>
                </c:pt>
                <c:pt idx="6">
                  <c:v>3077</c:v>
                </c:pt>
                <c:pt idx="7">
                  <c:v>2201</c:v>
                </c:pt>
                <c:pt idx="8">
                  <c:v>5748</c:v>
                </c:pt>
                <c:pt idx="9">
                  <c:v>1337</c:v>
                </c:pt>
                <c:pt idx="10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E-4616-BCBF-FA6AE8E7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687416"/>
        <c:axId val="141687808"/>
      </c:barChart>
      <c:catAx>
        <c:axId val="141687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</a:t>
                </a:r>
              </a:p>
            </c:rich>
          </c:tx>
          <c:layout>
            <c:manualLayout>
              <c:xMode val="edge"/>
              <c:yMode val="edge"/>
              <c:x val="0.88902970023483907"/>
              <c:y val="0.86530600341623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687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7416"/>
        <c:crosses val="autoZero"/>
        <c:crossBetween val="between"/>
        <c:majorUnit val="20000"/>
      </c:valAx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82931027064237"/>
          <c:y val="4.7697371161938069E-2"/>
          <c:w val="0.22216112330221016"/>
          <c:h val="0.21093863267091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樹種別</a:t>
            </a:r>
            <a:r>
              <a:rPr lang="ja-JP" altLang="en-US" sz="1100" b="0" u="none"/>
              <a:t>出荷</a:t>
            </a:r>
            <a:r>
              <a:rPr lang="ja-JP" altLang="en-US" sz="1100" b="0" u="sng"/>
              <a:t>量</a:t>
            </a:r>
          </a:p>
        </c:rich>
      </c:tx>
      <c:layout>
        <c:manualLayout>
          <c:xMode val="edge"/>
          <c:yMode val="edge"/>
          <c:x val="0.37590446716548492"/>
          <c:y val="5.9495864903679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4360611639962"/>
          <c:y val="0.22047244094488189"/>
          <c:w val="0.61437040519188835"/>
          <c:h val="0.5952440944881890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'2ページ'!$C$36</c:f>
              <c:strCache>
                <c:ptCount val="1"/>
                <c:pt idx="0">
                  <c:v>針葉樹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'2ページ'!$B$38:$B$48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'2ページ'!$C$38:$C$48</c:f>
              <c:numCache>
                <c:formatCode>#,##0_);[Red]\(#,##0\)</c:formatCode>
                <c:ptCount val="11"/>
                <c:pt idx="0">
                  <c:v>34456</c:v>
                </c:pt>
                <c:pt idx="1">
                  <c:v>32247</c:v>
                </c:pt>
                <c:pt idx="2">
                  <c:v>33579</c:v>
                </c:pt>
                <c:pt idx="3">
                  <c:v>30695</c:v>
                </c:pt>
                <c:pt idx="4">
                  <c:v>30816</c:v>
                </c:pt>
                <c:pt idx="5">
                  <c:v>30428</c:v>
                </c:pt>
                <c:pt idx="6">
                  <c:v>27687</c:v>
                </c:pt>
                <c:pt idx="7">
                  <c:v>29914</c:v>
                </c:pt>
                <c:pt idx="8">
                  <c:v>25478</c:v>
                </c:pt>
                <c:pt idx="9">
                  <c:v>20939</c:v>
                </c:pt>
                <c:pt idx="10">
                  <c:v>22381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0-4586-BD3B-0AEEA588E58F}"/>
            </c:ext>
          </c:extLst>
        </c:ser>
        <c:ser>
          <c:idx val="5"/>
          <c:order val="1"/>
          <c:tx>
            <c:strRef>
              <c:f>'2ページ'!$E$36</c:f>
              <c:strCache>
                <c:ptCount val="1"/>
                <c:pt idx="0">
                  <c:v>広葉樹</c:v>
                </c:pt>
              </c:strCache>
            </c:strRef>
          </c:tx>
          <c:spPr>
            <a:solidFill>
              <a:srgbClr val="FFFF99"/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'2ページ'!$B$38:$B$48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'2ページ'!$E$38:$E$48</c:f>
              <c:numCache>
                <c:formatCode>#,##0_);[Red]\(#,##0\)</c:formatCode>
                <c:ptCount val="11"/>
                <c:pt idx="0">
                  <c:v>3831</c:v>
                </c:pt>
                <c:pt idx="1">
                  <c:v>3680</c:v>
                </c:pt>
                <c:pt idx="2">
                  <c:v>3465</c:v>
                </c:pt>
                <c:pt idx="3">
                  <c:v>2147</c:v>
                </c:pt>
                <c:pt idx="4">
                  <c:v>1891</c:v>
                </c:pt>
                <c:pt idx="5">
                  <c:v>1621</c:v>
                </c:pt>
                <c:pt idx="6">
                  <c:v>1552</c:v>
                </c:pt>
                <c:pt idx="7">
                  <c:v>1536</c:v>
                </c:pt>
                <c:pt idx="8">
                  <c:v>1172</c:v>
                </c:pt>
                <c:pt idx="9">
                  <c:v>1050</c:v>
                </c:pt>
                <c:pt idx="10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0-4586-BD3B-0AEEA588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46144"/>
        <c:axId val="141521120"/>
      </c:barChart>
      <c:catAx>
        <c:axId val="1415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年度</a:t>
                </a:r>
              </a:p>
            </c:rich>
          </c:tx>
          <c:layout>
            <c:manualLayout>
              <c:xMode val="edge"/>
              <c:yMode val="edge"/>
              <c:x val="0.80353674540682407"/>
              <c:y val="0.851401742112913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52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5211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出荷量(m3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1.8114492445201108E-2"/>
              <c:y val="9.55828257316891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546144"/>
        <c:crosses val="autoZero"/>
        <c:crossBetween val="between"/>
      </c:valAx>
      <c:spPr>
        <a:solidFill>
          <a:srgbClr val="FFFFFF"/>
        </a:solidFill>
        <a:ln w="635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71076115485563"/>
          <c:y val="0.37035170603674539"/>
          <c:w val="0.16670813648293961"/>
          <c:h val="0.22456692913385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製品別出荷量</a:t>
            </a:r>
          </a:p>
        </c:rich>
      </c:tx>
      <c:layout>
        <c:manualLayout>
          <c:xMode val="edge"/>
          <c:yMode val="edge"/>
          <c:x val="0.36412509511229663"/>
          <c:y val="7.6694985495234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8811698796497"/>
          <c:y val="0.22058823529411764"/>
          <c:w val="0.60227384120842431"/>
          <c:h val="0.62867647058823528"/>
        </c:manualLayout>
      </c:layout>
      <c:barChart>
        <c:barDir val="col"/>
        <c:grouping val="stacked"/>
        <c:varyColors val="0"/>
        <c:ser>
          <c:idx val="3"/>
          <c:order val="0"/>
          <c:tx>
            <c:v>構造用(小断面)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'3ページ'!$A$19:$B$29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'3ページ'!$E$19:$E$29</c:f>
              <c:numCache>
                <c:formatCode>\(?,??0\)</c:formatCode>
                <c:ptCount val="11"/>
                <c:pt idx="0">
                  <c:v>9288</c:v>
                </c:pt>
                <c:pt idx="1">
                  <c:v>9120</c:v>
                </c:pt>
                <c:pt idx="2">
                  <c:v>12465</c:v>
                </c:pt>
                <c:pt idx="3">
                  <c:v>10697</c:v>
                </c:pt>
                <c:pt idx="4">
                  <c:v>11053</c:v>
                </c:pt>
                <c:pt idx="5">
                  <c:v>13016</c:v>
                </c:pt>
                <c:pt idx="6">
                  <c:v>9690</c:v>
                </c:pt>
                <c:pt idx="7">
                  <c:v>11872</c:v>
                </c:pt>
                <c:pt idx="8">
                  <c:v>10347</c:v>
                </c:pt>
                <c:pt idx="9">
                  <c:v>6114</c:v>
                </c:pt>
                <c:pt idx="10">
                  <c:v>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1-4EE2-90D6-8AA47F68B8C6}"/>
            </c:ext>
          </c:extLst>
        </c:ser>
        <c:ser>
          <c:idx val="4"/>
          <c:order val="1"/>
          <c:tx>
            <c:v>構造用(中断面)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'3ページ'!$A$19:$B$29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'3ページ'!$F$19:$F$29</c:f>
              <c:numCache>
                <c:formatCode>\(??,??0\)</c:formatCode>
                <c:ptCount val="11"/>
                <c:pt idx="0">
                  <c:v>20027</c:v>
                </c:pt>
                <c:pt idx="1">
                  <c:v>19615</c:v>
                </c:pt>
                <c:pt idx="2">
                  <c:v>16858</c:v>
                </c:pt>
                <c:pt idx="3">
                  <c:v>16363</c:v>
                </c:pt>
                <c:pt idx="4">
                  <c:v>16102</c:v>
                </c:pt>
                <c:pt idx="5">
                  <c:v>12315</c:v>
                </c:pt>
                <c:pt idx="6">
                  <c:v>13180</c:v>
                </c:pt>
                <c:pt idx="7">
                  <c:v>13766</c:v>
                </c:pt>
                <c:pt idx="8">
                  <c:v>11112</c:v>
                </c:pt>
                <c:pt idx="9">
                  <c:v>11435</c:v>
                </c:pt>
                <c:pt idx="10">
                  <c:v>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1-4EE2-90D6-8AA47F68B8C6}"/>
            </c:ext>
          </c:extLst>
        </c:ser>
        <c:ser>
          <c:idx val="0"/>
          <c:order val="2"/>
          <c:tx>
            <c:v>構造用(大断面)</c:v>
          </c:tx>
          <c:spPr>
            <a:solidFill>
              <a:srgbClr val="F6667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'3ページ'!$A$19:$B$29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'3ページ'!$G$19:$G$29</c:f>
              <c:numCache>
                <c:formatCode>\(?,??0\)</c:formatCode>
                <c:ptCount val="11"/>
                <c:pt idx="0">
                  <c:v>3848</c:v>
                </c:pt>
                <c:pt idx="1">
                  <c:v>1835</c:v>
                </c:pt>
                <c:pt idx="2">
                  <c:v>2578</c:v>
                </c:pt>
                <c:pt idx="3">
                  <c:v>1462</c:v>
                </c:pt>
                <c:pt idx="4">
                  <c:v>924</c:v>
                </c:pt>
                <c:pt idx="5">
                  <c:v>1625</c:v>
                </c:pt>
                <c:pt idx="6">
                  <c:v>1038</c:v>
                </c:pt>
                <c:pt idx="7">
                  <c:v>982</c:v>
                </c:pt>
                <c:pt idx="8">
                  <c:v>779</c:v>
                </c:pt>
                <c:pt idx="9">
                  <c:v>759</c:v>
                </c:pt>
                <c:pt idx="10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1-4EE2-90D6-8AA47F68B8C6}"/>
            </c:ext>
          </c:extLst>
        </c:ser>
        <c:ser>
          <c:idx val="1"/>
          <c:order val="3"/>
          <c:tx>
            <c:v>造作用</c:v>
          </c:tx>
          <c:spPr>
            <a:solidFill>
              <a:schemeClr val="accent3">
                <a:lumMod val="40000"/>
                <a:lumOff val="6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'3ページ'!$A$19:$B$29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'3ページ'!$H$19:$H$29</c:f>
              <c:numCache>
                <c:formatCode>#,##0_);[Red]\(#,##0\)</c:formatCode>
                <c:ptCount val="11"/>
                <c:pt idx="0">
                  <c:v>3451</c:v>
                </c:pt>
                <c:pt idx="1">
                  <c:v>3679</c:v>
                </c:pt>
                <c:pt idx="2">
                  <c:v>3476</c:v>
                </c:pt>
                <c:pt idx="3">
                  <c:v>3437</c:v>
                </c:pt>
                <c:pt idx="4">
                  <c:v>3285</c:v>
                </c:pt>
                <c:pt idx="5">
                  <c:v>3634</c:v>
                </c:pt>
                <c:pt idx="6">
                  <c:v>4035</c:v>
                </c:pt>
                <c:pt idx="7">
                  <c:v>3206</c:v>
                </c:pt>
                <c:pt idx="8">
                  <c:v>2848</c:v>
                </c:pt>
                <c:pt idx="9">
                  <c:v>3028</c:v>
                </c:pt>
                <c:pt idx="10">
                  <c:v>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1-4EE2-90D6-8AA47F68B8C6}"/>
            </c:ext>
          </c:extLst>
        </c:ser>
        <c:ser>
          <c:idx val="2"/>
          <c:order val="4"/>
          <c:tx>
            <c:v>半製品 </c:v>
          </c:tx>
          <c:spPr>
            <a:solidFill>
              <a:srgbClr val="FFC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'3ページ'!$A$19:$B$29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'3ページ'!$J$19:$J$29</c:f>
              <c:numCache>
                <c:formatCode>#,##0;[Red]#,##0</c:formatCode>
                <c:ptCount val="11"/>
                <c:pt idx="0">
                  <c:v>1673</c:v>
                </c:pt>
                <c:pt idx="1">
                  <c:v>1678</c:v>
                </c:pt>
                <c:pt idx="2">
                  <c:v>1667</c:v>
                </c:pt>
                <c:pt idx="3">
                  <c:v>883</c:v>
                </c:pt>
                <c:pt idx="4">
                  <c:v>1343</c:v>
                </c:pt>
                <c:pt idx="5">
                  <c:v>1459</c:v>
                </c:pt>
                <c:pt idx="6">
                  <c:v>1296</c:v>
                </c:pt>
                <c:pt idx="7">
                  <c:v>1604</c:v>
                </c:pt>
                <c:pt idx="8">
                  <c:v>1564</c:v>
                </c:pt>
                <c:pt idx="9">
                  <c:v>653</c:v>
                </c:pt>
                <c:pt idx="10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E1-4EE2-90D6-8AA47F68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913632"/>
        <c:axId val="141952192"/>
      </c:barChart>
      <c:catAx>
        <c:axId val="1419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年度</a:t>
                </a:r>
              </a:p>
            </c:rich>
          </c:tx>
          <c:layout>
            <c:manualLayout>
              <c:xMode val="edge"/>
              <c:yMode val="edge"/>
              <c:x val="0.72538014995682543"/>
              <c:y val="0.886029147672330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5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9521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出荷量(m3)</a:t>
                </a:r>
              </a:p>
            </c:rich>
          </c:tx>
          <c:layout>
            <c:manualLayout>
              <c:xMode val="edge"/>
              <c:yMode val="edge"/>
              <c:x val="9.4696794822471293E-3"/>
              <c:y val="0.110294239535847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13632"/>
        <c:crosses val="autoZero"/>
        <c:crossBetween val="between"/>
      </c:valAx>
      <c:spPr>
        <a:solidFill>
          <a:srgbClr val="FFFFFF"/>
        </a:solidFill>
        <a:ln w="635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893012559097872"/>
          <c:y val="0.33088202790440674"/>
          <c:w val="0.20598886865526178"/>
          <c:h val="0.38698231799972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地域別出荷量</a:t>
            </a:r>
          </a:p>
        </c:rich>
      </c:tx>
      <c:layout>
        <c:manualLayout>
          <c:xMode val="edge"/>
          <c:yMode val="edge"/>
          <c:x val="0.37521893921675631"/>
          <c:y val="6.9093406334960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90371057031072"/>
          <c:y val="0.21656978924146109"/>
          <c:w val="0.70050848234811525"/>
          <c:h val="0.648205718471237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'4ページ'!$B$12</c:f>
              <c:strCache>
                <c:ptCount val="1"/>
                <c:pt idx="0">
                  <c:v>道　　内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'4ページ'!$A$14:$A$24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'4ページ'!$B$14:$B$24</c:f>
              <c:numCache>
                <c:formatCode>#,##0_);[Red]\(#,##0\)</c:formatCode>
                <c:ptCount val="11"/>
                <c:pt idx="0">
                  <c:v>33167</c:v>
                </c:pt>
                <c:pt idx="1">
                  <c:v>30683</c:v>
                </c:pt>
                <c:pt idx="2">
                  <c:v>29186</c:v>
                </c:pt>
                <c:pt idx="3">
                  <c:v>29646</c:v>
                </c:pt>
                <c:pt idx="4">
                  <c:v>28985</c:v>
                </c:pt>
                <c:pt idx="5">
                  <c:v>30522</c:v>
                </c:pt>
                <c:pt idx="6">
                  <c:v>27938</c:v>
                </c:pt>
                <c:pt idx="7">
                  <c:v>29826</c:v>
                </c:pt>
                <c:pt idx="8">
                  <c:v>25421</c:v>
                </c:pt>
                <c:pt idx="9">
                  <c:v>21150</c:v>
                </c:pt>
                <c:pt idx="10">
                  <c:v>22752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6-405D-8BC5-7FF82697043B}"/>
            </c:ext>
          </c:extLst>
        </c:ser>
        <c:ser>
          <c:idx val="3"/>
          <c:order val="1"/>
          <c:tx>
            <c:strRef>
              <c:f>'4ページ'!$D$12</c:f>
              <c:strCache>
                <c:ptCount val="1"/>
                <c:pt idx="0">
                  <c:v>道　　外</c:v>
                </c:pt>
              </c:strCache>
            </c:strRef>
          </c:tx>
          <c:spPr>
            <a:solidFill>
              <a:srgbClr val="FAA4AA"/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'4ページ'!$A$14:$A$24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'4ページ'!$D$14:$D$24</c:f>
              <c:numCache>
                <c:formatCode>#,##0_);[Red]\(#,##0\)</c:formatCode>
                <c:ptCount val="11"/>
                <c:pt idx="0">
                  <c:v>5120</c:v>
                </c:pt>
                <c:pt idx="1">
                  <c:v>5244</c:v>
                </c:pt>
                <c:pt idx="2">
                  <c:v>7858</c:v>
                </c:pt>
                <c:pt idx="3">
                  <c:v>3196</c:v>
                </c:pt>
                <c:pt idx="4">
                  <c:v>3722</c:v>
                </c:pt>
                <c:pt idx="5">
                  <c:v>1527</c:v>
                </c:pt>
                <c:pt idx="6">
                  <c:v>1301</c:v>
                </c:pt>
                <c:pt idx="7">
                  <c:v>1624</c:v>
                </c:pt>
                <c:pt idx="8">
                  <c:v>1229</c:v>
                </c:pt>
                <c:pt idx="9">
                  <c:v>839</c:v>
                </c:pt>
                <c:pt idx="1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6-405D-8BC5-7FF8269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469984"/>
        <c:axId val="140666672"/>
      </c:barChart>
      <c:catAx>
        <c:axId val="14046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年度</a:t>
                </a:r>
              </a:p>
            </c:rich>
          </c:tx>
          <c:layout>
            <c:manualLayout>
              <c:xMode val="edge"/>
              <c:yMode val="edge"/>
              <c:x val="0.84726938835615828"/>
              <c:y val="0.88600010569148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6666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出荷量(m3)</a:t>
                </a:r>
              </a:p>
            </c:rich>
          </c:tx>
          <c:layout>
            <c:manualLayout>
              <c:xMode val="edge"/>
              <c:yMode val="edge"/>
              <c:x val="1.5948649983108548E-2"/>
              <c:y val="9.14745723898606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69984"/>
        <c:crosses val="autoZero"/>
        <c:crossBetween val="between"/>
      </c:valAx>
      <c:spPr>
        <a:solidFill>
          <a:schemeClr val="bg1"/>
        </a:solidFill>
        <a:ln w="635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06916424004209"/>
          <c:y val="0.43575402068030089"/>
          <c:w val="0.13214313384956233"/>
          <c:h val="0.21665169370607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販売先別出荷量</a:t>
            </a:r>
          </a:p>
        </c:rich>
      </c:tx>
      <c:layout>
        <c:manualLayout>
          <c:xMode val="edge"/>
          <c:yMode val="edge"/>
          <c:x val="0.39149927078788155"/>
          <c:y val="5.2336159281365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2906007222064"/>
          <c:y val="0.19273692829212674"/>
          <c:w val="0.60529101177527911"/>
          <c:h val="0.66943887116151302"/>
        </c:manualLayout>
      </c:layout>
      <c:barChart>
        <c:barDir val="col"/>
        <c:grouping val="stacked"/>
        <c:varyColors val="0"/>
        <c:ser>
          <c:idx val="4"/>
          <c:order val="0"/>
          <c:tx>
            <c:v>製造業者</c:v>
          </c:tx>
          <c:spPr>
            <a:pattFill prst="ltUpDiag">
              <a:fgClr>
                <a:schemeClr val="accent4">
                  <a:lumMod val="75000"/>
                </a:schemeClr>
              </a:fgClr>
              <a:bgClr>
                <a:srgbClr val="FFFFFF"/>
              </a:bgClr>
            </a:patt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'5ページ'!$A$16:$A$26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'5ページ'!$H$16:$H$26</c:f>
              <c:numCache>
                <c:formatCode>#,##0_);[Red]\(#,##0\)</c:formatCode>
                <c:ptCount val="11"/>
                <c:pt idx="0">
                  <c:v>14167</c:v>
                </c:pt>
                <c:pt idx="1">
                  <c:v>14820</c:v>
                </c:pt>
                <c:pt idx="2">
                  <c:v>17440</c:v>
                </c:pt>
                <c:pt idx="3">
                  <c:v>18161</c:v>
                </c:pt>
                <c:pt idx="4">
                  <c:v>19234</c:v>
                </c:pt>
                <c:pt idx="5">
                  <c:v>18105</c:v>
                </c:pt>
                <c:pt idx="6">
                  <c:v>16964</c:v>
                </c:pt>
                <c:pt idx="7">
                  <c:v>18450</c:v>
                </c:pt>
                <c:pt idx="8">
                  <c:v>17357</c:v>
                </c:pt>
                <c:pt idx="9">
                  <c:v>12152</c:v>
                </c:pt>
                <c:pt idx="10">
                  <c:v>12828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5-4598-B277-410956B62BE3}"/>
            </c:ext>
          </c:extLst>
        </c:ser>
        <c:ser>
          <c:idx val="5"/>
          <c:order val="1"/>
          <c:tx>
            <c:v>流通業者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'5ページ'!$A$16:$A$26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'5ページ'!$J$16:$J$26</c:f>
              <c:numCache>
                <c:formatCode>#,##0_);[Red]\(#,##0\)</c:formatCode>
                <c:ptCount val="11"/>
                <c:pt idx="0">
                  <c:v>16324</c:v>
                </c:pt>
                <c:pt idx="1">
                  <c:v>14595</c:v>
                </c:pt>
                <c:pt idx="2">
                  <c:v>14895</c:v>
                </c:pt>
                <c:pt idx="3">
                  <c:v>9859</c:v>
                </c:pt>
                <c:pt idx="4">
                  <c:v>11041</c:v>
                </c:pt>
                <c:pt idx="5">
                  <c:v>10969</c:v>
                </c:pt>
                <c:pt idx="6">
                  <c:v>9658</c:v>
                </c:pt>
                <c:pt idx="7">
                  <c:v>10028</c:v>
                </c:pt>
                <c:pt idx="8">
                  <c:v>7127</c:v>
                </c:pt>
                <c:pt idx="9">
                  <c:v>7861</c:v>
                </c:pt>
                <c:pt idx="10">
                  <c:v>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5-4598-B277-410956B62BE3}"/>
            </c:ext>
          </c:extLst>
        </c:ser>
        <c:ser>
          <c:idx val="6"/>
          <c:order val="2"/>
          <c:tx>
            <c:v>工務店･ハウスメーカー</c:v>
          </c:tx>
          <c:spPr>
            <a:pattFill prst="ltUpDiag">
              <a:fgClr>
                <a:srgbClr val="FF3300"/>
              </a:fgClr>
              <a:bgClr>
                <a:srgbClr val="FFFFFF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'5ページ'!$A$16:$A$26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'5ページ'!$L$16:$L$26</c:f>
              <c:numCache>
                <c:formatCode>#,##0_);[Red]\(#,##0\)</c:formatCode>
                <c:ptCount val="11"/>
                <c:pt idx="0">
                  <c:v>5536</c:v>
                </c:pt>
                <c:pt idx="1">
                  <c:v>3577</c:v>
                </c:pt>
                <c:pt idx="2">
                  <c:v>3950</c:v>
                </c:pt>
                <c:pt idx="3">
                  <c:v>4158</c:v>
                </c:pt>
                <c:pt idx="4">
                  <c:v>1866</c:v>
                </c:pt>
                <c:pt idx="5">
                  <c:v>2149</c:v>
                </c:pt>
                <c:pt idx="6">
                  <c:v>1976</c:v>
                </c:pt>
                <c:pt idx="7">
                  <c:v>2270</c:v>
                </c:pt>
                <c:pt idx="8">
                  <c:v>1690</c:v>
                </c:pt>
                <c:pt idx="9">
                  <c:v>1694</c:v>
                </c:pt>
                <c:pt idx="10">
                  <c:v>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5-4598-B277-410956B62BE3}"/>
            </c:ext>
          </c:extLst>
        </c:ser>
        <c:ser>
          <c:idx val="0"/>
          <c:order val="3"/>
          <c:tx>
            <c:v>その他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'5ページ'!$A$16:$A$26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'5ページ'!$N$16:$N$26</c:f>
              <c:numCache>
                <c:formatCode>#,##0_);[Red]\(#,##0\)</c:formatCode>
                <c:ptCount val="11"/>
                <c:pt idx="0">
                  <c:v>2260</c:v>
                </c:pt>
                <c:pt idx="1">
                  <c:v>2935</c:v>
                </c:pt>
                <c:pt idx="2">
                  <c:v>759</c:v>
                </c:pt>
                <c:pt idx="3">
                  <c:v>664</c:v>
                </c:pt>
                <c:pt idx="4">
                  <c:v>566</c:v>
                </c:pt>
                <c:pt idx="5">
                  <c:v>826</c:v>
                </c:pt>
                <c:pt idx="6">
                  <c:v>641</c:v>
                </c:pt>
                <c:pt idx="7">
                  <c:v>702</c:v>
                </c:pt>
                <c:pt idx="8">
                  <c:v>476</c:v>
                </c:pt>
                <c:pt idx="9">
                  <c:v>282</c:v>
                </c:pt>
                <c:pt idx="1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5-4598-B277-410956B6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67456"/>
        <c:axId val="140667848"/>
      </c:barChart>
      <c:catAx>
        <c:axId val="1406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年度</a:t>
                </a:r>
              </a:p>
            </c:rich>
          </c:tx>
          <c:layout>
            <c:manualLayout>
              <c:xMode val="edge"/>
              <c:yMode val="edge"/>
              <c:x val="0.71342545652113121"/>
              <c:y val="0.89176745063729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7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6678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出荷量(m3）</a:t>
                </a:r>
              </a:p>
            </c:rich>
          </c:tx>
          <c:layout>
            <c:manualLayout>
              <c:xMode val="edge"/>
              <c:yMode val="edge"/>
              <c:x val="2.9266183790432027E-2"/>
              <c:y val="9.16621136643633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7456"/>
        <c:crosses val="autoZero"/>
        <c:crossBetween val="between"/>
      </c:valAx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32804313857659"/>
          <c:y val="0.31075931835051229"/>
          <c:w val="0.23475738287604306"/>
          <c:h val="0.44581529349647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原材料使用量（樹種別）</a:t>
            </a:r>
          </a:p>
        </c:rich>
      </c:tx>
      <c:layout>
        <c:manualLayout>
          <c:xMode val="edge"/>
          <c:yMode val="edge"/>
          <c:x val="0.26408878754409093"/>
          <c:y val="7.2319714752637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82420636334486"/>
          <c:y val="0.24352597434754619"/>
          <c:w val="0.58729350007719627"/>
          <c:h val="0.58854263654999328"/>
        </c:manualLayout>
      </c:layout>
      <c:barChart>
        <c:barDir val="col"/>
        <c:grouping val="stacked"/>
        <c:varyColors val="0"/>
        <c:ser>
          <c:idx val="1"/>
          <c:order val="0"/>
          <c:tx>
            <c:v>エゾ・トド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'6ページ'!$B$84:$B$94</c:f>
              <c:numCache>
                <c:formatCode>#,##0_);[Red]\(#,##0\)</c:formatCode>
                <c:ptCount val="11"/>
                <c:pt idx="0">
                  <c:v>15908</c:v>
                </c:pt>
                <c:pt idx="1">
                  <c:v>20994</c:v>
                </c:pt>
                <c:pt idx="2">
                  <c:v>20116</c:v>
                </c:pt>
                <c:pt idx="3">
                  <c:v>20302</c:v>
                </c:pt>
                <c:pt idx="4">
                  <c:v>18683</c:v>
                </c:pt>
                <c:pt idx="5">
                  <c:v>17418</c:v>
                </c:pt>
                <c:pt idx="6">
                  <c:v>16649</c:v>
                </c:pt>
                <c:pt idx="7">
                  <c:v>14708</c:v>
                </c:pt>
                <c:pt idx="8">
                  <c:v>15922</c:v>
                </c:pt>
                <c:pt idx="9">
                  <c:v>12828</c:v>
                </c:pt>
                <c:pt idx="10">
                  <c:v>10604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5-4C04-91BD-04A9A2EC4E46}"/>
            </c:ext>
          </c:extLst>
        </c:ser>
        <c:ser>
          <c:idx val="0"/>
          <c:order val="1"/>
          <c:tx>
            <c:v>カラマツ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'6ページ'!$C$84:$C$94</c:f>
              <c:numCache>
                <c:formatCode>#,##0_);[Red]\(#,##0\)</c:formatCode>
                <c:ptCount val="11"/>
                <c:pt idx="0">
                  <c:v>25763</c:v>
                </c:pt>
                <c:pt idx="1">
                  <c:v>19778</c:v>
                </c:pt>
                <c:pt idx="2">
                  <c:v>17538</c:v>
                </c:pt>
                <c:pt idx="3">
                  <c:v>16658</c:v>
                </c:pt>
                <c:pt idx="4">
                  <c:v>16659</c:v>
                </c:pt>
                <c:pt idx="5">
                  <c:v>16745</c:v>
                </c:pt>
                <c:pt idx="6">
                  <c:v>16985</c:v>
                </c:pt>
                <c:pt idx="7">
                  <c:v>21893</c:v>
                </c:pt>
                <c:pt idx="8">
                  <c:v>20341</c:v>
                </c:pt>
                <c:pt idx="9">
                  <c:v>17791</c:v>
                </c:pt>
                <c:pt idx="10">
                  <c:v>18909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5-4C04-91BD-04A9A2EC4E46}"/>
            </c:ext>
          </c:extLst>
        </c:ser>
        <c:ser>
          <c:idx val="5"/>
          <c:order val="2"/>
          <c:tx>
            <c:v>その他針葉樹</c:v>
          </c:tx>
          <c:spPr>
            <a:solidFill>
              <a:srgbClr val="FAA4AA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'6ページ'!$D$84:$D$94</c:f>
              <c:numCache>
                <c:formatCode>#,##0_);[Red]\(#,##0\)</c:formatCode>
                <c:ptCount val="11"/>
                <c:pt idx="0">
                  <c:v>12943</c:v>
                </c:pt>
                <c:pt idx="1">
                  <c:v>7809</c:v>
                </c:pt>
                <c:pt idx="2">
                  <c:v>10740</c:v>
                </c:pt>
                <c:pt idx="3">
                  <c:v>10203</c:v>
                </c:pt>
                <c:pt idx="4">
                  <c:v>11553</c:v>
                </c:pt>
                <c:pt idx="5">
                  <c:v>11947</c:v>
                </c:pt>
                <c:pt idx="6">
                  <c:v>9200</c:v>
                </c:pt>
                <c:pt idx="7">
                  <c:v>8932</c:v>
                </c:pt>
                <c:pt idx="8">
                  <c:v>5286</c:v>
                </c:pt>
                <c:pt idx="9">
                  <c:v>5794</c:v>
                </c:pt>
                <c:pt idx="10">
                  <c:v>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5-4C04-91BD-04A9A2EC4E46}"/>
            </c:ext>
          </c:extLst>
        </c:ser>
        <c:ser>
          <c:idx val="2"/>
          <c:order val="3"/>
          <c:tx>
            <c:v>広葉樹</c:v>
          </c:tx>
          <c:spPr>
            <a:solidFill>
              <a:schemeClr val="accent3">
                <a:lumMod val="40000"/>
                <a:lumOff val="6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'6ページ'!$F$84:$F$94</c:f>
              <c:numCache>
                <c:formatCode>#,##0_);[Red]\(#,##0\)</c:formatCode>
                <c:ptCount val="11"/>
                <c:pt idx="0">
                  <c:v>8098</c:v>
                </c:pt>
                <c:pt idx="1">
                  <c:v>7116</c:v>
                </c:pt>
                <c:pt idx="2">
                  <c:v>6731</c:v>
                </c:pt>
                <c:pt idx="3">
                  <c:v>4272</c:v>
                </c:pt>
                <c:pt idx="4">
                  <c:v>3552</c:v>
                </c:pt>
                <c:pt idx="5">
                  <c:v>3643</c:v>
                </c:pt>
                <c:pt idx="6">
                  <c:v>3647</c:v>
                </c:pt>
                <c:pt idx="7">
                  <c:v>3389</c:v>
                </c:pt>
                <c:pt idx="8">
                  <c:v>2771</c:v>
                </c:pt>
                <c:pt idx="9">
                  <c:v>2587</c:v>
                </c:pt>
                <c:pt idx="10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5-4C04-91BD-04A9A2EC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68632"/>
        <c:axId val="140669024"/>
      </c:barChart>
      <c:catAx>
        <c:axId val="14066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年度</a:t>
                </a:r>
              </a:p>
            </c:rich>
          </c:tx>
          <c:layout>
            <c:manualLayout>
              <c:xMode val="edge"/>
              <c:yMode val="edge"/>
              <c:x val="0.73291265505964887"/>
              <c:y val="0.85995057187194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669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使用量(m3）</a:t>
                </a:r>
              </a:p>
            </c:rich>
          </c:tx>
          <c:layout>
            <c:manualLayout>
              <c:xMode val="edge"/>
              <c:yMode val="edge"/>
              <c:x val="1.2284926101174709E-2"/>
              <c:y val="0.11284020154415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8632"/>
        <c:crosses val="autoZero"/>
        <c:crossBetween val="between"/>
        <c:majorUnit val="20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23269319841812"/>
          <c:y val="0.36964968058238001"/>
          <c:w val="0.23177351090974418"/>
          <c:h val="0.343484573862229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原材料に占める輸入材の状況</a:t>
            </a:r>
          </a:p>
        </c:rich>
      </c:tx>
      <c:layout>
        <c:manualLayout>
          <c:xMode val="edge"/>
          <c:yMode val="edge"/>
          <c:x val="0.22043809489011087"/>
          <c:y val="8.2625860446689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3458781689412"/>
          <c:y val="0.24712088347447131"/>
          <c:w val="0.60678663426932422"/>
          <c:h val="0.58527450106472545"/>
        </c:manualLayout>
      </c:layout>
      <c:barChart>
        <c:barDir val="col"/>
        <c:grouping val="stacked"/>
        <c:varyColors val="0"/>
        <c:ser>
          <c:idx val="3"/>
          <c:order val="0"/>
          <c:tx>
            <c:v>輸入材以外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'6ページ'!$J$84:$J$94</c:f>
              <c:numCache>
                <c:formatCode>#,##0_);[Red]\(#,##0\)</c:formatCode>
                <c:ptCount val="11"/>
                <c:pt idx="0">
                  <c:v>47631</c:v>
                </c:pt>
                <c:pt idx="1">
                  <c:v>44391</c:v>
                </c:pt>
                <c:pt idx="2">
                  <c:v>41687</c:v>
                </c:pt>
                <c:pt idx="3">
                  <c:v>38022</c:v>
                </c:pt>
                <c:pt idx="4">
                  <c:v>36585</c:v>
                </c:pt>
                <c:pt idx="5">
                  <c:v>35873</c:v>
                </c:pt>
                <c:pt idx="6">
                  <c:v>34620</c:v>
                </c:pt>
                <c:pt idx="7">
                  <c:v>37811</c:v>
                </c:pt>
                <c:pt idx="8">
                  <c:v>37044</c:v>
                </c:pt>
                <c:pt idx="9">
                  <c:v>31086</c:v>
                </c:pt>
                <c:pt idx="10">
                  <c:v>32058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76A-95D9-222DB9CDB753}"/>
            </c:ext>
          </c:extLst>
        </c:ser>
        <c:ser>
          <c:idx val="4"/>
          <c:order val="1"/>
          <c:tx>
            <c:v>輸入材</c:v>
          </c:tx>
          <c:spPr>
            <a:solidFill>
              <a:srgbClr val="FAA4AA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'6ページ'!$A$84:$A$94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'6ページ'!$I$84:$I$94</c:f>
              <c:numCache>
                <c:formatCode>#,##0_);[Red]\(#,##0\)</c:formatCode>
                <c:ptCount val="11"/>
                <c:pt idx="0">
                  <c:v>15081</c:v>
                </c:pt>
                <c:pt idx="1">
                  <c:v>11306</c:v>
                </c:pt>
                <c:pt idx="2">
                  <c:v>13438</c:v>
                </c:pt>
                <c:pt idx="3">
                  <c:v>13413</c:v>
                </c:pt>
                <c:pt idx="4">
                  <c:v>13862</c:v>
                </c:pt>
                <c:pt idx="5">
                  <c:v>13880</c:v>
                </c:pt>
                <c:pt idx="6">
                  <c:v>11861</c:v>
                </c:pt>
                <c:pt idx="7">
                  <c:v>11111</c:v>
                </c:pt>
                <c:pt idx="8">
                  <c:v>7276</c:v>
                </c:pt>
                <c:pt idx="9">
                  <c:v>7914</c:v>
                </c:pt>
                <c:pt idx="10">
                  <c:v>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76A-95D9-222DB9CDB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69808"/>
        <c:axId val="140670200"/>
      </c:barChart>
      <c:catAx>
        <c:axId val="14066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年度</a:t>
                </a:r>
              </a:p>
            </c:rich>
          </c:tx>
          <c:layout>
            <c:manualLayout>
              <c:xMode val="edge"/>
              <c:yMode val="edge"/>
              <c:x val="0.77493626693792461"/>
              <c:y val="0.86020345996896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70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6702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使用量(m3）</a:t>
                </a:r>
              </a:p>
            </c:rich>
          </c:tx>
          <c:layout>
            <c:manualLayout>
              <c:xMode val="edge"/>
              <c:yMode val="edge"/>
              <c:x val="2.5285402408811049E-2"/>
              <c:y val="0.125531025602931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69808"/>
        <c:crosses val="autoZero"/>
        <c:crossBetween val="between"/>
        <c:majorUnit val="20000"/>
      </c:valAx>
      <c:spPr>
        <a:noFill/>
        <a:ln w="635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38568061822899"/>
          <c:y val="0.3669937106918239"/>
          <c:w val="0.20094975367058232"/>
          <c:h val="0.21550279799930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&amp;C-6-</c:oddFooter>
    </c:headerFooter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集成材生産量の推移(全国）</a:t>
            </a:r>
          </a:p>
        </c:rich>
      </c:tx>
      <c:layout>
        <c:manualLayout>
          <c:xMode val="edge"/>
          <c:yMode val="edge"/>
          <c:x val="0.25464808920161575"/>
          <c:y val="6.2354674020177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5452225853388E-2"/>
          <c:y val="0.22548869103639879"/>
          <c:w val="0.66569429517689116"/>
          <c:h val="0.63167676330289957"/>
        </c:manualLayout>
      </c:layout>
      <c:barChart>
        <c:barDir val="col"/>
        <c:grouping val="stacked"/>
        <c:varyColors val="0"/>
        <c:ser>
          <c:idx val="4"/>
          <c:order val="0"/>
          <c:tx>
            <c:v>構造用（国産）</c:v>
          </c:tx>
          <c:spPr>
            <a:pattFill prst="narHorz">
              <a:fgClr>
                <a:srgbClr val="C6D9F1"/>
              </a:fgClr>
              <a:bgClr>
                <a:schemeClr val="bg1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'7ページ'!$B$9:$B$13</c:f>
              <c:strCache>
                <c:ptCount val="5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'7ページ'!$C$9:$C$13</c:f>
              <c:numCache>
                <c:formatCode>#,##0_);[Red]\(#,##0\)</c:formatCode>
                <c:ptCount val="5"/>
                <c:pt idx="0">
                  <c:v>611</c:v>
                </c:pt>
                <c:pt idx="1">
                  <c:v>419</c:v>
                </c:pt>
                <c:pt idx="2">
                  <c:v>592</c:v>
                </c:pt>
                <c:pt idx="3">
                  <c:v>629</c:v>
                </c:pt>
                <c:pt idx="4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D-4D65-8179-8FC0D76602C9}"/>
            </c:ext>
          </c:extLst>
        </c:ser>
        <c:ser>
          <c:idx val="3"/>
          <c:order val="1"/>
          <c:tx>
            <c:v>構造用（輸入）</c:v>
          </c:tx>
          <c:spPr>
            <a:pattFill prst="trellis">
              <a:fgClr>
                <a:srgbClr val="FFFF99"/>
              </a:fgClr>
              <a:bgClr>
                <a:schemeClr val="bg1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'7ページ'!$B$9:$B$13</c:f>
              <c:strCache>
                <c:ptCount val="5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'7ページ'!$D$9:$D$13</c:f>
              <c:numCache>
                <c:formatCode>#,##0_);[Red]\(#,##0\)</c:formatCode>
                <c:ptCount val="5"/>
                <c:pt idx="0">
                  <c:v>1117</c:v>
                </c:pt>
                <c:pt idx="1">
                  <c:v>1140</c:v>
                </c:pt>
                <c:pt idx="2">
                  <c:v>1171</c:v>
                </c:pt>
                <c:pt idx="3">
                  <c:v>846</c:v>
                </c:pt>
                <c:pt idx="4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D-4D65-8179-8FC0D76602C9}"/>
            </c:ext>
          </c:extLst>
        </c:ser>
        <c:ser>
          <c:idx val="2"/>
          <c:order val="2"/>
          <c:tx>
            <c:v>構造用（混合）</c:v>
          </c:tx>
          <c:spPr>
            <a:pattFill prst="pct80">
              <a:fgClr>
                <a:schemeClr val="accent3">
                  <a:lumMod val="60000"/>
                  <a:lumOff val="40000"/>
                </a:schemeClr>
              </a:fgClr>
              <a:bgClr>
                <a:schemeClr val="bg1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'7ページ'!$B$9:$B$13</c:f>
              <c:strCache>
                <c:ptCount val="5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'7ページ'!$E$9:$E$13</c:f>
              <c:numCache>
                <c:formatCode>#,##0_);[Red]\(#,##0\)</c:formatCode>
                <c:ptCount val="5"/>
                <c:pt idx="0">
                  <c:v>102</c:v>
                </c:pt>
                <c:pt idx="1">
                  <c:v>112</c:v>
                </c:pt>
                <c:pt idx="2">
                  <c:v>133</c:v>
                </c:pt>
                <c:pt idx="3">
                  <c:v>102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D-4D65-8179-8FC0D76602C9}"/>
            </c:ext>
          </c:extLst>
        </c:ser>
        <c:ser>
          <c:idx val="8"/>
          <c:order val="3"/>
          <c:tx>
            <c:v>構造用（化粧ばり柱）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'7ページ'!$B$9:$B$13</c:f>
              <c:strCache>
                <c:ptCount val="5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'3ページ'!#REF!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AD-4D65-8179-8FC0D76602C9}"/>
            </c:ext>
          </c:extLst>
        </c:ser>
        <c:ser>
          <c:idx val="0"/>
          <c:order val="4"/>
          <c:tx>
            <c:v>構造用以外</c:v>
          </c:tx>
          <c:spPr>
            <a:pattFill prst="dkUpDiag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'7ページ'!$B$9:$B$13</c:f>
              <c:strCache>
                <c:ptCount val="5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'7ページ'!$J$9:$J$13</c:f>
              <c:numCache>
                <c:formatCode>#,##0_);[Red]\(#,##0\)</c:formatCode>
                <c:ptCount val="5"/>
                <c:pt idx="0">
                  <c:v>90</c:v>
                </c:pt>
                <c:pt idx="1">
                  <c:v>69</c:v>
                </c:pt>
                <c:pt idx="2">
                  <c:v>86</c:v>
                </c:pt>
                <c:pt idx="3">
                  <c:v>82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AD-4D65-8179-8FC0D7660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685064"/>
        <c:axId val="141685456"/>
      </c:barChart>
      <c:catAx>
        <c:axId val="14168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6854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生産量(千ｍ3）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2122036854407175E-3"/>
              <c:y val="7.3062857234760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5064"/>
        <c:crosses val="autoZero"/>
        <c:crossBetween val="between"/>
        <c:majorUnit val="3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701765621915645"/>
          <c:y val="0.15919291613220518"/>
          <c:w val="0.20191298875461691"/>
          <c:h val="0.70017586484770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集成材輸入量(全国）</a:t>
            </a:r>
          </a:p>
        </c:rich>
      </c:tx>
      <c:layout>
        <c:manualLayout>
          <c:xMode val="edge"/>
          <c:yMode val="edge"/>
          <c:x val="0.30225354895154233"/>
          <c:y val="8.9771821075557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751190306081"/>
          <c:y val="0.28257186723579408"/>
          <c:w val="0.73463742424867062"/>
          <c:h val="0.56024969534270208"/>
        </c:manualLayout>
      </c:layout>
      <c:barChart>
        <c:barDir val="col"/>
        <c:grouping val="stacked"/>
        <c:varyColors val="0"/>
        <c:ser>
          <c:idx val="0"/>
          <c:order val="0"/>
          <c:tx>
            <c:v>構造用</c:v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'[1]3ページ'!$C$35:$M$35</c:f>
              <c:strCache>
                <c:ptCount val="11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R元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</c:strCache>
            </c:strRef>
          </c:cat>
          <c:val>
            <c:numRef>
              <c:f>'[1]3ページ'!$C$37:$M$37</c:f>
              <c:numCache>
                <c:formatCode>General</c:formatCode>
                <c:ptCount val="11"/>
                <c:pt idx="0">
                  <c:v>674</c:v>
                </c:pt>
                <c:pt idx="1">
                  <c:v>761</c:v>
                </c:pt>
                <c:pt idx="2">
                  <c:v>728</c:v>
                </c:pt>
                <c:pt idx="3">
                  <c:v>705</c:v>
                </c:pt>
                <c:pt idx="4">
                  <c:v>772</c:v>
                </c:pt>
                <c:pt idx="5">
                  <c:v>868</c:v>
                </c:pt>
                <c:pt idx="6">
                  <c:v>813</c:v>
                </c:pt>
                <c:pt idx="7">
                  <c:v>838</c:v>
                </c:pt>
                <c:pt idx="8">
                  <c:v>910</c:v>
                </c:pt>
                <c:pt idx="9">
                  <c:v>832</c:v>
                </c:pt>
                <c:pt idx="10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6-4F60-A9A9-24CA84B79E44}"/>
            </c:ext>
          </c:extLst>
        </c:ser>
        <c:ser>
          <c:idx val="1"/>
          <c:order val="1"/>
          <c:tx>
            <c:v>構造用以外</c:v>
          </c:tx>
          <c:spPr>
            <a:solidFill>
              <a:srgbClr val="FFFF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'[1]3ページ'!$C$35:$M$35</c:f>
              <c:strCache>
                <c:ptCount val="11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R元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</c:strCache>
            </c:strRef>
          </c:cat>
          <c:val>
            <c:numRef>
              <c:f>'[1]3ページ'!$C$36:$M$36</c:f>
              <c:numCache>
                <c:formatCode>General</c:formatCode>
                <c:ptCount val="11"/>
                <c:pt idx="0">
                  <c:v>122</c:v>
                </c:pt>
                <c:pt idx="1">
                  <c:v>122</c:v>
                </c:pt>
                <c:pt idx="2">
                  <c:v>108</c:v>
                </c:pt>
                <c:pt idx="3">
                  <c:v>112</c:v>
                </c:pt>
                <c:pt idx="4">
                  <c:v>113</c:v>
                </c:pt>
                <c:pt idx="5">
                  <c:v>116</c:v>
                </c:pt>
                <c:pt idx="6">
                  <c:v>123</c:v>
                </c:pt>
                <c:pt idx="7">
                  <c:v>131</c:v>
                </c:pt>
                <c:pt idx="8">
                  <c:v>109</c:v>
                </c:pt>
                <c:pt idx="9">
                  <c:v>132</c:v>
                </c:pt>
                <c:pt idx="1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6-4F60-A9A9-24CA84B79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686240"/>
        <c:axId val="141686632"/>
      </c:barChart>
      <c:catAx>
        <c:axId val="14168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年</a:t>
                </a:r>
              </a:p>
            </c:rich>
          </c:tx>
          <c:layout>
            <c:manualLayout>
              <c:xMode val="edge"/>
              <c:yMode val="edge"/>
              <c:x val="0.88795564167044583"/>
              <c:y val="0.8668653018372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686632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en-US" altLang="ja-JP" sz="900"/>
                  <a:t>       </a:t>
                </a:r>
                <a:endParaRPr lang="ja-JP" altLang="en-US" sz="900"/>
              </a:p>
            </c:rich>
          </c:tx>
          <c:layout>
            <c:manualLayout>
              <c:xMode val="edge"/>
              <c:yMode val="edge"/>
              <c:x val="3.2212908870262189E-3"/>
              <c:y val="0.18331110738817222"/>
            </c:manualLayout>
          </c:layout>
          <c:overlay val="0"/>
        </c:title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686240"/>
        <c:crosses val="autoZero"/>
        <c:crossBetween val="between"/>
      </c:valAx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aseline="0"/>
            </a:pPr>
            <a:endParaRPr lang="ja-JP"/>
          </a:p>
        </c:txPr>
      </c:legendEntry>
      <c:layout>
        <c:manualLayout>
          <c:xMode val="edge"/>
          <c:yMode val="edge"/>
          <c:x val="0.73046144050118877"/>
          <c:y val="5.7009661026414242E-2"/>
          <c:w val="0.24222808514184344"/>
          <c:h val="0.208813438320209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431800</xdr:colOff>
      <xdr:row>34</xdr:row>
      <xdr:rowOff>27598</xdr:rowOff>
    </xdr:from>
    <xdr:to>
      <xdr:col>10</xdr:col>
      <xdr:colOff>527050</xdr:colOff>
      <xdr:row>51</xdr:row>
      <xdr:rowOff>6350</xdr:rowOff>
    </xdr:to>
    <xdr:graphicFrame macro="">
      <xdr:nvGraphicFramePr>
        <xdr:cNvPr id="5961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35</xdr:row>
      <xdr:rowOff>57150</xdr:rowOff>
    </xdr:from>
    <xdr:to>
      <xdr:col>10</xdr:col>
      <xdr:colOff>209550</xdr:colOff>
      <xdr:row>36</xdr:row>
      <xdr:rowOff>133349</xdr:rowOff>
    </xdr:to>
    <xdr:sp macro="" textlink="">
      <xdr:nvSpPr>
        <xdr:cNvPr id="2" name="テキスト ボックス 1"/>
        <xdr:cNvSpPr txBox="1"/>
      </xdr:nvSpPr>
      <xdr:spPr>
        <a:xfrm>
          <a:off x="5149850" y="7162800"/>
          <a:ext cx="590550" cy="273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工場数</a:t>
          </a:r>
          <a:endParaRPr kumimoji="1" lang="en-US" altLang="ja-JP" sz="900"/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0.16905</cdr:y>
    </cdr:from>
    <cdr:to>
      <cdr:x>0.34677</cdr:x>
      <cdr:y>0.28085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78397"/>
          <a:ext cx="1228711" cy="250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輸入量（千ｍ</a:t>
          </a:r>
          <a:r>
            <a:rPr lang="en-US" altLang="ja-JP" sz="900"/>
            <a:t>3</a:t>
          </a:r>
          <a:r>
            <a:rPr lang="ja-JP" altLang="en-US" sz="900"/>
            <a:t>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0.0082</cdr:x>
      <cdr:y>0.16996</cdr:y>
    </cdr:from>
    <cdr:to>
      <cdr:x>0.27869</cdr:x>
      <cdr:y>0.2766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5" y="380434"/>
          <a:ext cx="942980" cy="238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輸入量（ｍ</a:t>
          </a:r>
          <a:r>
            <a:rPr lang="en-US" altLang="ja-JP" sz="900"/>
            <a:t>3</a:t>
          </a:r>
          <a:r>
            <a:rPr lang="ja-JP" altLang="en-US" sz="900"/>
            <a:t>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0.87333</cdr:x>
      <cdr:y>0.09562</cdr:y>
    </cdr:from>
    <cdr:to>
      <cdr:x>0.98444</cdr:x>
      <cdr:y>0.14741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43325" y="228600"/>
          <a:ext cx="476250" cy="123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2326797" name="Line 1"/>
        <xdr:cNvSpPr>
          <a:spLocks noChangeShapeType="1"/>
        </xdr:cNvSpPr>
      </xdr:nvSpPr>
      <xdr:spPr bwMode="auto">
        <a:xfrm>
          <a:off x="9525" y="2914650"/>
          <a:ext cx="6000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34</xdr:row>
      <xdr:rowOff>9525</xdr:rowOff>
    </xdr:from>
    <xdr:to>
      <xdr:col>2</xdr:col>
      <xdr:colOff>0</xdr:colOff>
      <xdr:row>37</xdr:row>
      <xdr:rowOff>0</xdr:rowOff>
    </xdr:to>
    <xdr:sp macro="" textlink="">
      <xdr:nvSpPr>
        <xdr:cNvPr id="2326798" name="Line 2"/>
        <xdr:cNvSpPr>
          <a:spLocks noChangeShapeType="1"/>
        </xdr:cNvSpPr>
      </xdr:nvSpPr>
      <xdr:spPr bwMode="auto">
        <a:xfrm>
          <a:off x="9525" y="6845113"/>
          <a:ext cx="595593" cy="5955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73024</xdr:colOff>
      <xdr:row>34</xdr:row>
      <xdr:rowOff>0</xdr:rowOff>
    </xdr:from>
    <xdr:to>
      <xdr:col>13</xdr:col>
      <xdr:colOff>479424</xdr:colOff>
      <xdr:row>46</xdr:row>
      <xdr:rowOff>73025</xdr:rowOff>
    </xdr:to>
    <xdr:graphicFrame macro="">
      <xdr:nvGraphicFramePr>
        <xdr:cNvPr id="232679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45</xdr:row>
      <xdr:rowOff>69850</xdr:rowOff>
    </xdr:from>
    <xdr:to>
      <xdr:col>9</xdr:col>
      <xdr:colOff>600075</xdr:colOff>
      <xdr:row>60</xdr:row>
      <xdr:rowOff>120650</xdr:rowOff>
    </xdr:to>
    <xdr:graphicFrame macro="">
      <xdr:nvGraphicFramePr>
        <xdr:cNvPr id="879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657224</xdr:colOff>
      <xdr:row>37</xdr:row>
      <xdr:rowOff>0</xdr:rowOff>
    </xdr:from>
    <xdr:to>
      <xdr:col>6</xdr:col>
      <xdr:colOff>657224</xdr:colOff>
      <xdr:row>39</xdr:row>
      <xdr:rowOff>200025</xdr:rowOff>
    </xdr:to>
    <xdr:sp macro="" textlink="">
      <xdr:nvSpPr>
        <xdr:cNvPr id="8800" name="Line 8"/>
        <xdr:cNvSpPr>
          <a:spLocks noChangeShapeType="1"/>
        </xdr:cNvSpPr>
      </xdr:nvSpPr>
      <xdr:spPr bwMode="auto">
        <a:xfrm flipH="1">
          <a:off x="1924049" y="7410450"/>
          <a:ext cx="197167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54113</xdr:colOff>
      <xdr:row>26</xdr:row>
      <xdr:rowOff>173245</xdr:rowOff>
    </xdr:from>
    <xdr:to>
      <xdr:col>6</xdr:col>
      <xdr:colOff>854213</xdr:colOff>
      <xdr:row>43</xdr:row>
      <xdr:rowOff>39895</xdr:rowOff>
    </xdr:to>
    <xdr:graphicFrame macro="">
      <xdr:nvGraphicFramePr>
        <xdr:cNvPr id="638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180974</xdr:rowOff>
    </xdr:from>
    <xdr:to>
      <xdr:col>1</xdr:col>
      <xdr:colOff>0</xdr:colOff>
      <xdr:row>14</xdr:row>
      <xdr:rowOff>190500</xdr:rowOff>
    </xdr:to>
    <xdr:sp macro="" textlink="">
      <xdr:nvSpPr>
        <xdr:cNvPr id="4812" name="Line 2"/>
        <xdr:cNvSpPr>
          <a:spLocks noChangeShapeType="1"/>
        </xdr:cNvSpPr>
      </xdr:nvSpPr>
      <xdr:spPr bwMode="auto">
        <a:xfrm>
          <a:off x="1" y="2409824"/>
          <a:ext cx="504824" cy="6096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1</xdr:col>
      <xdr:colOff>19050</xdr:colOff>
      <xdr:row>33</xdr:row>
      <xdr:rowOff>0</xdr:rowOff>
    </xdr:to>
    <xdr:sp macro="" textlink="">
      <xdr:nvSpPr>
        <xdr:cNvPr id="4813" name="Line 3"/>
        <xdr:cNvSpPr>
          <a:spLocks noChangeShapeType="1"/>
        </xdr:cNvSpPr>
      </xdr:nvSpPr>
      <xdr:spPr bwMode="auto">
        <a:xfrm>
          <a:off x="0" y="6648450"/>
          <a:ext cx="5238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38</xdr:row>
      <xdr:rowOff>38099</xdr:rowOff>
    </xdr:from>
    <xdr:to>
      <xdr:col>15</xdr:col>
      <xdr:colOff>6350</xdr:colOff>
      <xdr:row>57</xdr:row>
      <xdr:rowOff>47624</xdr:rowOff>
    </xdr:to>
    <xdr:graphicFrame macro="">
      <xdr:nvGraphicFramePr>
        <xdr:cNvPr id="481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1</xdr:col>
      <xdr:colOff>0</xdr:colOff>
      <xdr:row>14</xdr:row>
      <xdr:rowOff>0</xdr:rowOff>
    </xdr:to>
    <xdr:sp macro="" textlink="">
      <xdr:nvSpPr>
        <xdr:cNvPr id="2002324" name="Line 1"/>
        <xdr:cNvSpPr>
          <a:spLocks noChangeShapeType="1"/>
        </xdr:cNvSpPr>
      </xdr:nvSpPr>
      <xdr:spPr bwMode="auto">
        <a:xfrm>
          <a:off x="0" y="1962150"/>
          <a:ext cx="5810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002325" name="Line 2"/>
        <xdr:cNvSpPr>
          <a:spLocks noChangeShapeType="1"/>
        </xdr:cNvSpPr>
      </xdr:nvSpPr>
      <xdr:spPr bwMode="auto">
        <a:xfrm>
          <a:off x="0" y="778192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002326" name="Line 3"/>
        <xdr:cNvSpPr>
          <a:spLocks noChangeShapeType="1"/>
        </xdr:cNvSpPr>
      </xdr:nvSpPr>
      <xdr:spPr bwMode="auto">
        <a:xfrm>
          <a:off x="0" y="778192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8283</xdr:colOff>
      <xdr:row>49</xdr:row>
      <xdr:rowOff>118442</xdr:rowOff>
    </xdr:from>
    <xdr:to>
      <xdr:col>6</xdr:col>
      <xdr:colOff>560733</xdr:colOff>
      <xdr:row>63</xdr:row>
      <xdr:rowOff>119270</xdr:rowOff>
    </xdr:to>
    <xdr:graphicFrame macro="">
      <xdr:nvGraphicFramePr>
        <xdr:cNvPr id="2002327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83</xdr:row>
      <xdr:rowOff>0</xdr:rowOff>
    </xdr:to>
    <xdr:sp macro="" textlink="">
      <xdr:nvSpPr>
        <xdr:cNvPr id="2002328" name="Line 8"/>
        <xdr:cNvSpPr>
          <a:spLocks noChangeShapeType="1"/>
        </xdr:cNvSpPr>
      </xdr:nvSpPr>
      <xdr:spPr bwMode="auto">
        <a:xfrm>
          <a:off x="0" y="1452562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31060</xdr:colOff>
      <xdr:row>49</xdr:row>
      <xdr:rowOff>107673</xdr:rowOff>
    </xdr:from>
    <xdr:to>
      <xdr:col>13</xdr:col>
      <xdr:colOff>480392</xdr:colOff>
      <xdr:row>63</xdr:row>
      <xdr:rowOff>112229</xdr:rowOff>
    </xdr:to>
    <xdr:graphicFrame macro="">
      <xdr:nvGraphicFramePr>
        <xdr:cNvPr id="2002329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28575</xdr:rowOff>
    </xdr:from>
    <xdr:to>
      <xdr:col>2</xdr:col>
      <xdr:colOff>0</xdr:colOff>
      <xdr:row>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120775"/>
          <a:ext cx="7874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28575</xdr:rowOff>
    </xdr:from>
    <xdr:to>
      <xdr:col>2</xdr:col>
      <xdr:colOff>0</xdr:colOff>
      <xdr:row>8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0" y="1120775"/>
          <a:ext cx="7874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16</xdr:row>
      <xdr:rowOff>135550</xdr:rowOff>
    </xdr:from>
    <xdr:to>
      <xdr:col>12</xdr:col>
      <xdr:colOff>342900</xdr:colOff>
      <xdr:row>29</xdr:row>
      <xdr:rowOff>126023</xdr:rowOff>
    </xdr:to>
    <xdr:graphicFrame macro="">
      <xdr:nvGraphicFramePr>
        <xdr:cNvPr id="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61058</xdr:rowOff>
    </xdr:from>
    <xdr:to>
      <xdr:col>6</xdr:col>
      <xdr:colOff>359020</xdr:colOff>
      <xdr:row>102</xdr:row>
      <xdr:rowOff>111370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47</xdr:row>
      <xdr:rowOff>114300</xdr:rowOff>
    </xdr:from>
    <xdr:to>
      <xdr:col>6</xdr:col>
      <xdr:colOff>409820</xdr:colOff>
      <xdr:row>60</xdr:row>
      <xdr:rowOff>132862</xdr:rowOff>
    </xdr:to>
    <xdr:graphicFrame macro="">
      <xdr:nvGraphicFramePr>
        <xdr:cNvPr id="1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431800</xdr:colOff>
      <xdr:row>47</xdr:row>
      <xdr:rowOff>114300</xdr:rowOff>
    </xdr:from>
    <xdr:to>
      <xdr:col>12</xdr:col>
      <xdr:colOff>577850</xdr:colOff>
      <xdr:row>60</xdr:row>
      <xdr:rowOff>139700</xdr:rowOff>
    </xdr:to>
    <xdr:graphicFrame macro="">
      <xdr:nvGraphicFramePr>
        <xdr:cNvPr id="1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0.16905</cdr:y>
    </cdr:from>
    <cdr:to>
      <cdr:x>0.34677</cdr:x>
      <cdr:y>0.28085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78397"/>
          <a:ext cx="1228711" cy="250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輸入量（千ｍ</a:t>
          </a:r>
          <a:r>
            <a:rPr lang="en-US" altLang="ja-JP" sz="900"/>
            <a:t>3</a:t>
          </a:r>
          <a:r>
            <a:rPr lang="ja-JP" altLang="en-US" sz="900"/>
            <a:t>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2113;&#35336;&#35519;&#26619;/007%20&#9632;&#38598;&#25104;&#26448;&#24037;&#22580;&#9675;/R4&#38598;&#25104;&#26448;&#9675;/03&#32080;&#26524;/&#8251;&#20316;&#25104;&#29992;R4&#29992;&#12304;&#20844;&#34920;&#36039;&#26009;&#12305;&#38598;&#25104;&#26448;&#24037;&#22580;&#23455;&#24907;&#35519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ページ"/>
      <sheetName val="2ページ "/>
      <sheetName val="3ページ"/>
    </sheetNames>
    <sheetDataSet>
      <sheetData sheetId="0"/>
      <sheetData sheetId="1"/>
      <sheetData sheetId="2">
        <row r="9">
          <cell r="B9">
            <v>29</v>
          </cell>
        </row>
        <row r="35">
          <cell r="C35" t="str">
            <v>H24</v>
          </cell>
          <cell r="D35">
            <v>25</v>
          </cell>
          <cell r="E35">
            <v>26</v>
          </cell>
          <cell r="F35">
            <v>27</v>
          </cell>
          <cell r="G35">
            <v>28</v>
          </cell>
          <cell r="H35">
            <v>29</v>
          </cell>
          <cell r="I35">
            <v>30</v>
          </cell>
          <cell r="J35" t="str">
            <v>R元</v>
          </cell>
          <cell r="K35">
            <v>2</v>
          </cell>
          <cell r="L35">
            <v>3</v>
          </cell>
          <cell r="M35">
            <v>4</v>
          </cell>
        </row>
        <row r="36">
          <cell r="C36">
            <v>122</v>
          </cell>
          <cell r="D36">
            <v>122</v>
          </cell>
          <cell r="E36">
            <v>108</v>
          </cell>
          <cell r="F36">
            <v>112</v>
          </cell>
          <cell r="G36">
            <v>113</v>
          </cell>
          <cell r="H36">
            <v>116</v>
          </cell>
          <cell r="I36">
            <v>123</v>
          </cell>
          <cell r="J36">
            <v>131</v>
          </cell>
          <cell r="K36">
            <v>109</v>
          </cell>
          <cell r="L36">
            <v>132</v>
          </cell>
          <cell r="M36">
            <v>131</v>
          </cell>
        </row>
        <row r="37">
          <cell r="C37">
            <v>674</v>
          </cell>
          <cell r="D37">
            <v>761</v>
          </cell>
          <cell r="E37">
            <v>728</v>
          </cell>
          <cell r="F37">
            <v>705</v>
          </cell>
          <cell r="G37">
            <v>772</v>
          </cell>
          <cell r="H37">
            <v>868</v>
          </cell>
          <cell r="I37">
            <v>813</v>
          </cell>
          <cell r="J37">
            <v>838</v>
          </cell>
          <cell r="K37">
            <v>910</v>
          </cell>
          <cell r="L37">
            <v>832</v>
          </cell>
          <cell r="M37">
            <v>746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44"/>
  <sheetViews>
    <sheetView tabSelected="1" view="pageBreakPreview" topLeftCell="A25" zoomScaleNormal="100" zoomScaleSheetLayoutView="100" workbookViewId="0">
      <selection activeCell="F38" sqref="F38"/>
    </sheetView>
  </sheetViews>
  <sheetFormatPr defaultColWidth="9" defaultRowHeight="13"/>
  <cols>
    <col min="1" max="8" width="9.6328125" style="65" customWidth="1"/>
    <col min="9" max="12" width="9" style="65"/>
    <col min="13" max="13" width="6.6328125" style="65" customWidth="1"/>
    <col min="14" max="16384" width="9" style="65"/>
  </cols>
  <sheetData>
    <row r="1" spans="2:9" ht="16.5">
      <c r="G1" s="287"/>
    </row>
    <row r="2" spans="2:9">
      <c r="G2" s="269"/>
      <c r="I2" s="225"/>
    </row>
    <row r="7" spans="2:9" ht="21">
      <c r="C7" s="331" t="s">
        <v>163</v>
      </c>
      <c r="D7" s="331"/>
      <c r="E7" s="331"/>
      <c r="F7" s="331"/>
    </row>
    <row r="13" spans="2:9" ht="25.5">
      <c r="B13" s="333" t="s">
        <v>113</v>
      </c>
      <c r="C13" s="333"/>
      <c r="D13" s="333"/>
      <c r="E13" s="333"/>
      <c r="F13" s="333"/>
      <c r="G13" s="333"/>
      <c r="H13" s="93"/>
    </row>
    <row r="27" spans="2:7" ht="21">
      <c r="C27" s="247"/>
      <c r="D27" s="247"/>
      <c r="E27" s="247"/>
      <c r="F27" s="247"/>
    </row>
    <row r="31" spans="2:7" ht="21">
      <c r="B31" s="247"/>
      <c r="C31" s="247"/>
      <c r="D31" s="247"/>
      <c r="E31" s="247"/>
      <c r="F31" s="247"/>
      <c r="G31" s="247"/>
    </row>
    <row r="40" spans="2:7" ht="21">
      <c r="B40" s="332" t="s">
        <v>204</v>
      </c>
      <c r="C40" s="332"/>
      <c r="D40" s="332"/>
      <c r="E40" s="332"/>
      <c r="F40" s="332"/>
      <c r="G40" s="332"/>
    </row>
    <row r="44" spans="2:7" ht="21">
      <c r="B44" s="332" t="s">
        <v>76</v>
      </c>
      <c r="C44" s="332"/>
      <c r="D44" s="332"/>
      <c r="E44" s="332"/>
      <c r="F44" s="332"/>
      <c r="G44" s="332"/>
    </row>
  </sheetData>
  <mergeCells count="4">
    <mergeCell ref="C7:F7"/>
    <mergeCell ref="B44:G44"/>
    <mergeCell ref="B13:G13"/>
    <mergeCell ref="B40:G40"/>
  </mergeCells>
  <phoneticPr fontId="17"/>
  <pageMargins left="1.1811023622047245" right="0.98425196850393704" top="0.9055118110236221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4"/>
  <sheetViews>
    <sheetView view="pageBreakPreview" zoomScaleNormal="100" zoomScaleSheetLayoutView="100" workbookViewId="0">
      <selection activeCell="F38" sqref="F38"/>
    </sheetView>
  </sheetViews>
  <sheetFormatPr defaultRowHeight="13"/>
  <cols>
    <col min="1" max="1" width="8" style="101" customWidth="1"/>
    <col min="2" max="11" width="7.90625" style="101" customWidth="1"/>
    <col min="12" max="12" width="6.54296875" style="101" customWidth="1"/>
    <col min="13" max="13" width="6.6328125" style="101" customWidth="1"/>
    <col min="14" max="14" width="8.6328125" style="101" customWidth="1"/>
    <col min="15" max="15" width="5.26953125" style="101" customWidth="1"/>
    <col min="16" max="16" width="10" style="101" customWidth="1"/>
    <col min="17" max="17" width="5.26953125" style="101" customWidth="1"/>
    <col min="18" max="18" width="9.90625" style="101" customWidth="1"/>
    <col min="19" max="19" width="5.36328125" style="101" customWidth="1"/>
    <col min="20" max="16384" width="8.7265625" style="101"/>
  </cols>
  <sheetData>
    <row r="1" spans="1:20" s="145" customFormat="1" ht="19.5" customHeight="1">
      <c r="A1" s="342" t="s">
        <v>74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248"/>
      <c r="M1" s="248"/>
    </row>
    <row r="2" spans="1:20" s="145" customFormat="1" ht="19.5" customHeight="1">
      <c r="A2" s="146"/>
    </row>
    <row r="3" spans="1:20" s="145" customFormat="1" ht="19.5" customHeight="1">
      <c r="A3" s="144"/>
    </row>
    <row r="4" spans="1:20" s="145" customFormat="1" ht="16.5" customHeight="1">
      <c r="A4" s="99" t="s">
        <v>159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s="145" customFormat="1" ht="13.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s="145" customFormat="1" ht="14.25" customHeight="1">
      <c r="A6" s="144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spans="1:20" s="145" customFormat="1" ht="15.75" customHeight="1">
      <c r="A7" s="133" t="s">
        <v>32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0" s="145" customFormat="1" ht="15.75" customHeight="1">
      <c r="A8" s="14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0" s="145" customFormat="1" ht="15.75" customHeight="1">
      <c r="A9" s="343" t="s">
        <v>196</v>
      </c>
      <c r="B9" s="344"/>
      <c r="C9" s="344"/>
      <c r="D9" s="344"/>
      <c r="E9" s="344"/>
      <c r="F9" s="344"/>
      <c r="G9" s="344"/>
      <c r="H9" s="344"/>
      <c r="I9" s="344"/>
    </row>
    <row r="10" spans="1:20" s="145" customFormat="1" ht="15.75" customHeight="1">
      <c r="A10" s="298"/>
    </row>
    <row r="11" spans="1:20" s="145" customFormat="1" ht="15.75" customHeight="1">
      <c r="A11" s="340" t="s">
        <v>164</v>
      </c>
      <c r="B11" s="341"/>
      <c r="C11" s="341"/>
      <c r="D11" s="341"/>
      <c r="E11" s="341"/>
      <c r="F11" s="341"/>
      <c r="G11" s="341"/>
      <c r="H11" s="341"/>
    </row>
    <row r="12" spans="1:20" s="145" customFormat="1" ht="15.75" customHeight="1">
      <c r="A12" s="298"/>
    </row>
    <row r="13" spans="1:20" s="145" customFormat="1" ht="15.75" customHeight="1">
      <c r="A13" s="340" t="s">
        <v>197</v>
      </c>
      <c r="B13" s="341"/>
      <c r="C13" s="341"/>
      <c r="D13" s="341"/>
      <c r="E13" s="341"/>
      <c r="F13" s="341"/>
      <c r="G13" s="341"/>
      <c r="H13" s="341"/>
      <c r="I13" s="341"/>
      <c r="J13" s="341"/>
    </row>
    <row r="14" spans="1:20" s="145" customFormat="1" ht="15.75" customHeight="1">
      <c r="A14" s="298"/>
    </row>
    <row r="15" spans="1:20" s="145" customFormat="1" ht="15.75" customHeight="1">
      <c r="A15" s="298" t="s">
        <v>192</v>
      </c>
      <c r="M15" s="282"/>
    </row>
    <row r="16" spans="1:20" s="145" customFormat="1" ht="15.75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</row>
    <row r="17" spans="1:20" s="145" customFormat="1" ht="15.75" customHeight="1">
      <c r="A17" s="99" t="s">
        <v>64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O17" s="99"/>
      <c r="P17" s="99"/>
      <c r="Q17" s="99"/>
      <c r="R17" s="99"/>
      <c r="S17" s="99"/>
      <c r="T17" s="99"/>
    </row>
    <row r="18" spans="1:20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57" t="s">
        <v>87</v>
      </c>
      <c r="L18" s="2"/>
      <c r="O18" s="2"/>
      <c r="P18" s="2"/>
      <c r="Q18" s="2"/>
    </row>
    <row r="19" spans="1:20" ht="15.75" customHeight="1">
      <c r="A19" s="338" t="s">
        <v>0</v>
      </c>
      <c r="B19" s="338" t="s">
        <v>1</v>
      </c>
      <c r="C19" s="338"/>
      <c r="D19" s="339" t="s">
        <v>137</v>
      </c>
      <c r="E19" s="339"/>
      <c r="F19" s="339"/>
      <c r="G19" s="339"/>
      <c r="H19" s="339"/>
      <c r="I19" s="339"/>
      <c r="J19" s="339"/>
      <c r="K19" s="339"/>
      <c r="L19" s="2"/>
      <c r="O19" s="2"/>
      <c r="P19" s="2"/>
      <c r="Q19" s="2"/>
    </row>
    <row r="20" spans="1:20" ht="15.75" customHeight="1">
      <c r="A20" s="338"/>
      <c r="B20" s="338"/>
      <c r="C20" s="338"/>
      <c r="D20" s="338" t="s">
        <v>35</v>
      </c>
      <c r="E20" s="338"/>
      <c r="F20" s="338" t="s">
        <v>34</v>
      </c>
      <c r="G20" s="338"/>
      <c r="H20" s="338" t="s">
        <v>36</v>
      </c>
      <c r="I20" s="338"/>
      <c r="J20" s="338" t="s">
        <v>2</v>
      </c>
      <c r="K20" s="338"/>
      <c r="L20" s="8"/>
      <c r="O20" s="2"/>
      <c r="P20" s="2"/>
      <c r="Q20" s="2"/>
    </row>
    <row r="21" spans="1:20" ht="15.75" customHeight="1">
      <c r="A21" s="338"/>
      <c r="B21" s="250" t="s">
        <v>3</v>
      </c>
      <c r="C21" s="142" t="s">
        <v>4</v>
      </c>
      <c r="D21" s="152" t="s">
        <v>138</v>
      </c>
      <c r="E21" s="251" t="s">
        <v>4</v>
      </c>
      <c r="F21" s="250" t="s">
        <v>138</v>
      </c>
      <c r="G21" s="142" t="s">
        <v>4</v>
      </c>
      <c r="H21" s="152" t="s">
        <v>138</v>
      </c>
      <c r="I21" s="251" t="s">
        <v>4</v>
      </c>
      <c r="J21" s="250" t="s">
        <v>138</v>
      </c>
      <c r="K21" s="142" t="s">
        <v>4</v>
      </c>
      <c r="L21" s="8"/>
      <c r="O21" s="2"/>
      <c r="P21" s="2"/>
      <c r="Q21" s="2"/>
    </row>
    <row r="22" spans="1:20" ht="16" customHeight="1">
      <c r="A22" s="321" t="s">
        <v>165</v>
      </c>
      <c r="B22" s="158">
        <v>17</v>
      </c>
      <c r="C22" s="160" t="s">
        <v>166</v>
      </c>
      <c r="D22" s="154">
        <v>257</v>
      </c>
      <c r="E22" s="159" t="s">
        <v>166</v>
      </c>
      <c r="F22" s="158">
        <v>29</v>
      </c>
      <c r="G22" s="160" t="s">
        <v>166</v>
      </c>
      <c r="H22" s="154">
        <f t="shared" ref="H22:H31" si="0">D22+F22</f>
        <v>286</v>
      </c>
      <c r="I22" s="159" t="s">
        <v>166</v>
      </c>
      <c r="J22" s="161">
        <f t="shared" ref="J22:J31" si="1">H22/B22</f>
        <v>16.823529411764707</v>
      </c>
      <c r="K22" s="160" t="s">
        <v>166</v>
      </c>
      <c r="L22" s="8"/>
      <c r="O22" s="2"/>
      <c r="P22" s="2"/>
      <c r="Q22" s="2"/>
    </row>
    <row r="23" spans="1:20" ht="16" customHeight="1">
      <c r="A23" s="321">
        <v>27</v>
      </c>
      <c r="B23" s="158">
        <v>16</v>
      </c>
      <c r="C23" s="160">
        <f t="shared" ref="C23:C31" si="2">B23/B22%</f>
        <v>94.117647058823522</v>
      </c>
      <c r="D23" s="154">
        <v>241</v>
      </c>
      <c r="E23" s="159">
        <f t="shared" ref="E23:E31" si="3">D23/D22%</f>
        <v>93.774319066147868</v>
      </c>
      <c r="F23" s="158">
        <v>23</v>
      </c>
      <c r="G23" s="160">
        <f t="shared" ref="G23:G31" si="4">F23/F22%</f>
        <v>79.310344827586206</v>
      </c>
      <c r="H23" s="154">
        <f t="shared" si="0"/>
        <v>264</v>
      </c>
      <c r="I23" s="159">
        <f t="shared" ref="I23:I31" si="5">H23/H22%</f>
        <v>92.307692307692307</v>
      </c>
      <c r="J23" s="161">
        <f t="shared" si="1"/>
        <v>16.5</v>
      </c>
      <c r="K23" s="160">
        <f t="shared" ref="K23:K31" si="6">J23/J22%</f>
        <v>98.076923076923066</v>
      </c>
      <c r="L23" s="8"/>
      <c r="O23" s="2"/>
      <c r="P23" s="2"/>
      <c r="Q23" s="2"/>
    </row>
    <row r="24" spans="1:20" ht="16" customHeight="1">
      <c r="A24" s="321">
        <v>28</v>
      </c>
      <c r="B24" s="158">
        <v>16</v>
      </c>
      <c r="C24" s="160">
        <f t="shared" si="2"/>
        <v>100</v>
      </c>
      <c r="D24" s="154">
        <v>246</v>
      </c>
      <c r="E24" s="159">
        <f t="shared" si="3"/>
        <v>102.07468879668049</v>
      </c>
      <c r="F24" s="158">
        <v>12</v>
      </c>
      <c r="G24" s="160">
        <f t="shared" si="4"/>
        <v>52.173913043478258</v>
      </c>
      <c r="H24" s="154">
        <f t="shared" si="0"/>
        <v>258</v>
      </c>
      <c r="I24" s="159">
        <f t="shared" si="5"/>
        <v>97.72727272727272</v>
      </c>
      <c r="J24" s="161">
        <f t="shared" si="1"/>
        <v>16.125</v>
      </c>
      <c r="K24" s="160">
        <f t="shared" si="6"/>
        <v>97.72727272727272</v>
      </c>
      <c r="L24" s="8"/>
      <c r="M24" s="8"/>
      <c r="N24" s="8"/>
      <c r="O24" s="2"/>
      <c r="P24" s="2"/>
      <c r="Q24" s="2"/>
    </row>
    <row r="25" spans="1:20" ht="16" customHeight="1">
      <c r="A25" s="321">
        <v>29</v>
      </c>
      <c r="B25" s="158">
        <v>14</v>
      </c>
      <c r="C25" s="160">
        <f t="shared" si="2"/>
        <v>87.5</v>
      </c>
      <c r="D25" s="154">
        <v>232</v>
      </c>
      <c r="E25" s="159">
        <f t="shared" si="3"/>
        <v>94.308943089430898</v>
      </c>
      <c r="F25" s="158">
        <v>10</v>
      </c>
      <c r="G25" s="160">
        <f t="shared" si="4"/>
        <v>83.333333333333343</v>
      </c>
      <c r="H25" s="154">
        <f t="shared" si="0"/>
        <v>242</v>
      </c>
      <c r="I25" s="159">
        <f t="shared" si="5"/>
        <v>93.798449612403104</v>
      </c>
      <c r="J25" s="161">
        <f t="shared" si="1"/>
        <v>17.285714285714285</v>
      </c>
      <c r="K25" s="160">
        <f t="shared" si="6"/>
        <v>107.19822812846068</v>
      </c>
      <c r="L25" s="8"/>
      <c r="M25" s="11"/>
      <c r="N25" s="11"/>
      <c r="O25" s="2"/>
      <c r="P25" s="2"/>
      <c r="Q25" s="2"/>
    </row>
    <row r="26" spans="1:20" ht="16" customHeight="1">
      <c r="A26" s="321">
        <v>30</v>
      </c>
      <c r="B26" s="158">
        <v>13</v>
      </c>
      <c r="C26" s="160">
        <f t="shared" si="2"/>
        <v>92.857142857142847</v>
      </c>
      <c r="D26" s="154">
        <v>191</v>
      </c>
      <c r="E26" s="159">
        <f t="shared" si="3"/>
        <v>82.327586206896555</v>
      </c>
      <c r="F26" s="158">
        <v>12</v>
      </c>
      <c r="G26" s="160">
        <f t="shared" si="4"/>
        <v>120</v>
      </c>
      <c r="H26" s="154">
        <f t="shared" si="0"/>
        <v>203</v>
      </c>
      <c r="I26" s="159">
        <f t="shared" si="5"/>
        <v>83.884297520661164</v>
      </c>
      <c r="J26" s="161">
        <f t="shared" si="1"/>
        <v>15.615384615384615</v>
      </c>
      <c r="K26" s="160">
        <f t="shared" si="6"/>
        <v>90.336935791481253</v>
      </c>
      <c r="L26" s="8"/>
      <c r="M26" s="17"/>
      <c r="N26" s="11"/>
      <c r="O26" s="3"/>
      <c r="P26" s="2"/>
      <c r="Q26" s="2"/>
    </row>
    <row r="27" spans="1:20" ht="16.5" customHeight="1">
      <c r="A27" s="321" t="s">
        <v>145</v>
      </c>
      <c r="B27" s="158">
        <v>12</v>
      </c>
      <c r="C27" s="160">
        <f t="shared" si="2"/>
        <v>92.307692307692307</v>
      </c>
      <c r="D27" s="154">
        <v>179</v>
      </c>
      <c r="E27" s="159">
        <f t="shared" si="3"/>
        <v>93.717277486911001</v>
      </c>
      <c r="F27" s="158">
        <v>15</v>
      </c>
      <c r="G27" s="160">
        <f t="shared" si="4"/>
        <v>125</v>
      </c>
      <c r="H27" s="154">
        <f t="shared" si="0"/>
        <v>194</v>
      </c>
      <c r="I27" s="159">
        <f t="shared" si="5"/>
        <v>95.566502463054192</v>
      </c>
      <c r="J27" s="161">
        <f t="shared" si="1"/>
        <v>16.166666666666668</v>
      </c>
      <c r="K27" s="160">
        <f t="shared" si="6"/>
        <v>103.53037766830872</v>
      </c>
      <c r="L27" s="8"/>
      <c r="M27" s="17"/>
      <c r="N27" s="11"/>
      <c r="O27" s="3"/>
      <c r="P27" s="2"/>
      <c r="Q27" s="2"/>
    </row>
    <row r="28" spans="1:20" ht="16.5" customHeight="1">
      <c r="A28" s="321">
        <v>2</v>
      </c>
      <c r="B28" s="158">
        <v>12</v>
      </c>
      <c r="C28" s="160">
        <f t="shared" si="2"/>
        <v>100</v>
      </c>
      <c r="D28" s="154">
        <v>173</v>
      </c>
      <c r="E28" s="159">
        <f t="shared" si="3"/>
        <v>96.648044692737429</v>
      </c>
      <c r="F28" s="158">
        <v>14</v>
      </c>
      <c r="G28" s="160">
        <f t="shared" si="4"/>
        <v>93.333333333333343</v>
      </c>
      <c r="H28" s="154">
        <f t="shared" si="0"/>
        <v>187</v>
      </c>
      <c r="I28" s="159">
        <f t="shared" si="5"/>
        <v>96.391752577319593</v>
      </c>
      <c r="J28" s="161">
        <f t="shared" si="1"/>
        <v>15.583333333333334</v>
      </c>
      <c r="K28" s="160">
        <f t="shared" si="6"/>
        <v>96.391752577319579</v>
      </c>
      <c r="L28" s="8"/>
      <c r="M28" s="17"/>
      <c r="N28" s="11"/>
      <c r="O28" s="3"/>
      <c r="P28" s="2"/>
      <c r="Q28" s="2"/>
    </row>
    <row r="29" spans="1:20" ht="16" customHeight="1">
      <c r="A29" s="321">
        <v>3</v>
      </c>
      <c r="B29" s="158">
        <v>12</v>
      </c>
      <c r="C29" s="160">
        <f t="shared" si="2"/>
        <v>100</v>
      </c>
      <c r="D29" s="154">
        <v>166</v>
      </c>
      <c r="E29" s="159">
        <f t="shared" si="3"/>
        <v>95.95375722543352</v>
      </c>
      <c r="F29" s="158">
        <v>14</v>
      </c>
      <c r="G29" s="160">
        <f t="shared" si="4"/>
        <v>99.999999999999986</v>
      </c>
      <c r="H29" s="154">
        <f t="shared" si="0"/>
        <v>180</v>
      </c>
      <c r="I29" s="159">
        <f t="shared" si="5"/>
        <v>96.256684491978604</v>
      </c>
      <c r="J29" s="161">
        <f t="shared" si="1"/>
        <v>15</v>
      </c>
      <c r="K29" s="160">
        <f t="shared" si="6"/>
        <v>96.256684491978604</v>
      </c>
      <c r="L29" s="8"/>
      <c r="M29" s="17"/>
      <c r="N29" s="11"/>
      <c r="O29" s="3"/>
      <c r="P29" s="2"/>
      <c r="Q29" s="2"/>
    </row>
    <row r="30" spans="1:20" ht="16" customHeight="1">
      <c r="A30" s="321">
        <v>4</v>
      </c>
      <c r="B30" s="158">
        <v>11</v>
      </c>
      <c r="C30" s="160">
        <f t="shared" si="2"/>
        <v>91.666666666666671</v>
      </c>
      <c r="D30" s="154">
        <v>151</v>
      </c>
      <c r="E30" s="159">
        <f t="shared" si="3"/>
        <v>90.963855421686745</v>
      </c>
      <c r="F30" s="158">
        <v>12</v>
      </c>
      <c r="G30" s="160">
        <f t="shared" si="4"/>
        <v>85.714285714285708</v>
      </c>
      <c r="H30" s="154">
        <f t="shared" si="0"/>
        <v>163</v>
      </c>
      <c r="I30" s="159">
        <f t="shared" si="5"/>
        <v>90.555555555555557</v>
      </c>
      <c r="J30" s="161">
        <f t="shared" si="1"/>
        <v>14.818181818181818</v>
      </c>
      <c r="K30" s="160">
        <f t="shared" si="6"/>
        <v>98.787878787878796</v>
      </c>
      <c r="L30" s="8"/>
      <c r="M30" s="17"/>
      <c r="N30" s="11"/>
      <c r="O30" s="3"/>
      <c r="P30" s="2"/>
      <c r="Q30" s="2"/>
    </row>
    <row r="31" spans="1:20" ht="16" customHeight="1">
      <c r="A31" s="321">
        <v>5</v>
      </c>
      <c r="B31" s="158">
        <v>11</v>
      </c>
      <c r="C31" s="160">
        <f t="shared" si="2"/>
        <v>100</v>
      </c>
      <c r="D31" s="154">
        <v>150</v>
      </c>
      <c r="E31" s="159">
        <f t="shared" si="3"/>
        <v>99.337748344370866</v>
      </c>
      <c r="F31" s="158">
        <v>21</v>
      </c>
      <c r="G31" s="160">
        <f t="shared" si="4"/>
        <v>175</v>
      </c>
      <c r="H31" s="154">
        <f t="shared" si="0"/>
        <v>171</v>
      </c>
      <c r="I31" s="159">
        <f t="shared" si="5"/>
        <v>104.9079754601227</v>
      </c>
      <c r="J31" s="161">
        <f t="shared" si="1"/>
        <v>15.545454545454545</v>
      </c>
      <c r="K31" s="160">
        <f t="shared" si="6"/>
        <v>104.90797546012269</v>
      </c>
      <c r="L31" s="8"/>
      <c r="M31" s="17"/>
      <c r="N31" s="11"/>
      <c r="O31" s="3"/>
      <c r="P31" s="2"/>
      <c r="Q31" s="2"/>
    </row>
    <row r="32" spans="1:20" ht="16" customHeight="1">
      <c r="A32" s="299">
        <v>6</v>
      </c>
      <c r="B32" s="158">
        <v>10</v>
      </c>
      <c r="C32" s="160">
        <f t="shared" ref="C32" si="7">B32/B31%</f>
        <v>90.909090909090907</v>
      </c>
      <c r="D32" s="154">
        <v>137</v>
      </c>
      <c r="E32" s="159">
        <f t="shared" ref="E32" si="8">D32/D31%</f>
        <v>91.333333333333329</v>
      </c>
      <c r="F32" s="158">
        <v>7</v>
      </c>
      <c r="G32" s="160">
        <f t="shared" ref="G32" si="9">F32/F31%</f>
        <v>33.333333333333336</v>
      </c>
      <c r="H32" s="154">
        <f t="shared" ref="H32" si="10">D32+F32</f>
        <v>144</v>
      </c>
      <c r="I32" s="159">
        <f t="shared" ref="I32" si="11">H32/H31%</f>
        <v>84.21052631578948</v>
      </c>
      <c r="J32" s="161">
        <f t="shared" ref="J32" si="12">H32/B32</f>
        <v>14.4</v>
      </c>
      <c r="K32" s="160">
        <f t="shared" ref="K32" si="13">J32/J31%</f>
        <v>92.631578947368425</v>
      </c>
      <c r="L32" s="271"/>
      <c r="M32" s="17"/>
      <c r="N32" s="11"/>
      <c r="O32" s="3"/>
      <c r="P32" s="2"/>
      <c r="Q32" s="2"/>
    </row>
    <row r="33" spans="1:20" ht="1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8"/>
      <c r="M33" s="11"/>
      <c r="N33" s="11"/>
      <c r="O33" s="3"/>
      <c r="P33" s="2"/>
      <c r="Q33" s="2"/>
    </row>
    <row r="34" spans="1:20" ht="16" customHeight="1">
      <c r="L34" s="8"/>
      <c r="M34" s="2"/>
      <c r="N34" s="2"/>
      <c r="O34" s="3"/>
      <c r="P34" s="2"/>
      <c r="Q34" s="2"/>
    </row>
    <row r="35" spans="1:20" ht="15.75" customHeight="1">
      <c r="A35" s="99" t="s">
        <v>115</v>
      </c>
      <c r="B35" s="2"/>
    </row>
    <row r="36" spans="1:20" ht="15.75" customHeight="1">
      <c r="A36" s="2"/>
      <c r="B36" s="2"/>
    </row>
    <row r="37" spans="1:20" ht="15.75" customHeight="1">
      <c r="A37" s="334" t="s">
        <v>114</v>
      </c>
      <c r="B37" s="335"/>
      <c r="C37" s="249" t="s">
        <v>3</v>
      </c>
    </row>
    <row r="38" spans="1:20" ht="15.75" customHeight="1">
      <c r="A38" s="334" t="s">
        <v>5</v>
      </c>
      <c r="B38" s="335"/>
      <c r="C38" s="288">
        <v>4</v>
      </c>
    </row>
    <row r="39" spans="1:20" ht="15.75" customHeight="1">
      <c r="A39" s="334" t="s">
        <v>6</v>
      </c>
      <c r="B39" s="335"/>
      <c r="C39" s="288">
        <v>3</v>
      </c>
    </row>
    <row r="40" spans="1:20" ht="15.75" customHeight="1">
      <c r="A40" s="334" t="s">
        <v>7</v>
      </c>
      <c r="B40" s="335"/>
      <c r="C40" s="300">
        <v>3</v>
      </c>
    </row>
    <row r="41" spans="1:20" ht="15.75" customHeight="1">
      <c r="A41" s="336" t="s">
        <v>8</v>
      </c>
      <c r="B41" s="337"/>
      <c r="C41" s="300">
        <v>0</v>
      </c>
    </row>
    <row r="42" spans="1:20" ht="15.75" customHeight="1">
      <c r="A42" s="334" t="s">
        <v>9</v>
      </c>
      <c r="B42" s="335"/>
      <c r="C42" s="288">
        <f>SUM(C38:C41)</f>
        <v>10</v>
      </c>
    </row>
    <row r="43" spans="1:20" ht="15.75" customHeight="1"/>
    <row r="44" spans="1:20">
      <c r="A44" s="4"/>
      <c r="B44" s="44"/>
      <c r="C44" s="3"/>
    </row>
    <row r="45" spans="1:20">
      <c r="A45" s="2"/>
      <c r="B45" s="2"/>
      <c r="C45" s="2"/>
      <c r="D45" s="44"/>
      <c r="E45" s="3"/>
      <c r="F45" s="44"/>
      <c r="G45" s="3"/>
      <c r="H45" s="44"/>
      <c r="I45" s="3"/>
      <c r="J45" s="44"/>
      <c r="K45" s="3"/>
    </row>
    <row r="46" spans="1:20">
      <c r="A46" s="3"/>
      <c r="B46" s="3"/>
      <c r="C46" s="3"/>
      <c r="D46" s="2"/>
      <c r="E46" s="2"/>
      <c r="F46" s="2"/>
      <c r="G46" s="2"/>
      <c r="H46" s="2"/>
      <c r="I46" s="2"/>
      <c r="J46" s="2"/>
      <c r="K46" s="2"/>
      <c r="M46" s="3"/>
      <c r="N46" s="44"/>
    </row>
    <row r="47" spans="1:20">
      <c r="A47" s="3"/>
      <c r="B47" s="3"/>
      <c r="C47" s="3"/>
      <c r="D47" s="3"/>
      <c r="E47" s="3"/>
      <c r="F47" s="3"/>
      <c r="G47" s="2"/>
      <c r="H47" s="2"/>
      <c r="I47" s="2"/>
      <c r="J47" s="2"/>
      <c r="K47" s="2"/>
      <c r="L47" s="6"/>
      <c r="M47" s="2"/>
      <c r="N47" s="2"/>
      <c r="O47" s="3"/>
      <c r="P47" s="6"/>
      <c r="Q47" s="3"/>
      <c r="R47" s="6"/>
      <c r="S47" s="6"/>
      <c r="T47" s="3"/>
    </row>
    <row r="48" spans="1:20">
      <c r="A48" s="3"/>
      <c r="B48" s="11"/>
      <c r="C48" s="12"/>
      <c r="D48" s="3"/>
      <c r="E48" s="3"/>
      <c r="F48" s="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3"/>
      <c r="B49" s="6"/>
      <c r="C49" s="6"/>
      <c r="D49" s="13"/>
      <c r="E49" s="13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3"/>
      <c r="B50" s="6"/>
      <c r="C50" s="6"/>
      <c r="D50" s="14"/>
      <c r="E50" s="14"/>
      <c r="F50" s="1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3"/>
      <c r="B51" s="6"/>
      <c r="C51" s="6"/>
      <c r="D51" s="14"/>
      <c r="E51" s="14"/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D52" s="14"/>
      <c r="E52" s="13"/>
      <c r="F52" s="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L54" s="2"/>
      <c r="O54" s="2"/>
      <c r="P54" s="2"/>
      <c r="Q54" s="2"/>
      <c r="R54" s="2"/>
      <c r="S54" s="2"/>
      <c r="T54" s="2"/>
    </row>
  </sheetData>
  <mergeCells count="17">
    <mergeCell ref="A13:J13"/>
    <mergeCell ref="A19:A21"/>
    <mergeCell ref="A1:K1"/>
    <mergeCell ref="A37:B37"/>
    <mergeCell ref="A40:B40"/>
    <mergeCell ref="F20:G20"/>
    <mergeCell ref="H20:I20"/>
    <mergeCell ref="J20:K20"/>
    <mergeCell ref="A9:I9"/>
    <mergeCell ref="A11:H11"/>
    <mergeCell ref="A42:B42"/>
    <mergeCell ref="A41:B41"/>
    <mergeCell ref="A39:B39"/>
    <mergeCell ref="A38:B38"/>
    <mergeCell ref="D20:E20"/>
    <mergeCell ref="B19:C20"/>
    <mergeCell ref="D19:K19"/>
  </mergeCells>
  <phoneticPr fontId="17"/>
  <pageMargins left="1.3385826771653544" right="0.47244094488188981" top="0.78740157480314965" bottom="0.78740157480314965" header="0.51181102362204722" footer="0.51181102362204722"/>
  <pageSetup paperSize="9" scale="90" orientation="portrait" r:id="rId1"/>
  <headerFooter alignWithMargins="0">
    <oddFooter>&amp;C&amp;"ＭＳ Ｐゴシック,標準"&amp;12-１-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W59"/>
  <sheetViews>
    <sheetView view="pageBreakPreview" topLeftCell="A34" zoomScale="130" zoomScaleNormal="100" zoomScaleSheetLayoutView="130" workbookViewId="0">
      <selection activeCell="F38" sqref="F38"/>
    </sheetView>
  </sheetViews>
  <sheetFormatPr defaultColWidth="9" defaultRowHeight="13"/>
  <cols>
    <col min="1" max="1" width="9" style="101"/>
    <col min="2" max="2" width="7.7265625" style="101" customWidth="1"/>
    <col min="3" max="3" width="8.6328125" style="101" customWidth="1"/>
    <col min="4" max="4" width="6.6328125" style="101" customWidth="1"/>
    <col min="5" max="5" width="8.6328125" style="101" customWidth="1"/>
    <col min="6" max="6" width="6.6328125" style="101" customWidth="1"/>
    <col min="7" max="7" width="8.6328125" style="101" customWidth="1"/>
    <col min="8" max="8" width="6.6328125" style="101" customWidth="1"/>
    <col min="9" max="9" width="10.6328125" style="101" customWidth="1"/>
    <col min="10" max="10" width="6.6328125" style="101" customWidth="1"/>
    <col min="11" max="11" width="10.6328125" style="101" customWidth="1"/>
    <col min="12" max="12" width="6.6328125" style="101" customWidth="1"/>
    <col min="13" max="13" width="10.6328125" style="101" customWidth="1"/>
    <col min="14" max="14" width="7.453125" style="101" customWidth="1"/>
    <col min="15" max="15" width="6" style="101" customWidth="1"/>
    <col min="16" max="16" width="9.6328125" style="101" customWidth="1"/>
    <col min="17" max="17" width="7.7265625" style="101" customWidth="1"/>
    <col min="18" max="18" width="10" style="101" customWidth="1"/>
    <col min="19" max="19" width="6.7265625" style="101" customWidth="1"/>
    <col min="20" max="16384" width="9" style="101"/>
  </cols>
  <sheetData>
    <row r="2" spans="2:19" s="145" customFormat="1" ht="17.25" customHeight="1">
      <c r="B2" s="133" t="s">
        <v>162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2:19" s="145" customFormat="1" ht="15.75" customHeight="1">
      <c r="B3" s="144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2:19" s="145" customFormat="1" ht="15.75" customHeight="1">
      <c r="B4" s="340" t="s">
        <v>185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270"/>
      <c r="P4" s="99"/>
      <c r="Q4" s="99"/>
      <c r="R4" s="99"/>
      <c r="S4" s="99"/>
    </row>
    <row r="5" spans="2:19" s="145" customFormat="1" ht="15.75" customHeight="1">
      <c r="B5" s="298" t="s">
        <v>144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99"/>
      <c r="P5" s="99"/>
      <c r="Q5" s="99"/>
      <c r="R5" s="99"/>
      <c r="S5" s="99"/>
    </row>
    <row r="6" spans="2:19" s="145" customFormat="1" ht="12" customHeight="1"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99"/>
      <c r="P6" s="99"/>
      <c r="Q6" s="99"/>
      <c r="R6" s="99"/>
      <c r="S6" s="99"/>
    </row>
    <row r="7" spans="2:19" s="145" customFormat="1" ht="15" customHeight="1">
      <c r="B7" s="340" t="s">
        <v>193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99"/>
      <c r="P7" s="99"/>
      <c r="Q7" s="99"/>
      <c r="R7" s="99"/>
      <c r="S7" s="99"/>
    </row>
    <row r="8" spans="2:19" s="145" customFormat="1" ht="12" customHeight="1"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99"/>
      <c r="P8" s="99"/>
      <c r="Q8" s="99"/>
      <c r="R8" s="99"/>
      <c r="S8" s="99"/>
    </row>
    <row r="9" spans="2:19" s="145" customFormat="1" ht="15.75" customHeight="1">
      <c r="B9" s="343" t="s">
        <v>167</v>
      </c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99"/>
      <c r="P9" s="99"/>
      <c r="Q9" s="99"/>
      <c r="R9" s="99"/>
      <c r="S9" s="99"/>
    </row>
    <row r="10" spans="2:19" s="145" customFormat="1" ht="15.75" customHeight="1">
      <c r="B10" s="298" t="s">
        <v>168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99"/>
      <c r="P10" s="99"/>
      <c r="Q10" s="99"/>
      <c r="R10" s="99"/>
      <c r="S10" s="99"/>
    </row>
    <row r="11" spans="2:19" s="145" customFormat="1" ht="15" customHeight="1"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spans="2:19" s="145" customFormat="1" ht="15" customHeight="1"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270"/>
      <c r="P12" s="99"/>
      <c r="Q12" s="99"/>
      <c r="R12" s="99"/>
      <c r="S12" s="99"/>
    </row>
    <row r="13" spans="2:19" s="145" customFormat="1" ht="15" customHeight="1">
      <c r="B13" s="28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270"/>
      <c r="P13" s="99"/>
      <c r="Q13" s="99"/>
      <c r="R13" s="99"/>
      <c r="S13" s="99"/>
    </row>
    <row r="14" spans="2:19" ht="15" customHeight="1">
      <c r="B14" s="99" t="s">
        <v>72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19" ht="1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7" t="s">
        <v>85</v>
      </c>
      <c r="O15" s="11"/>
      <c r="P15" s="3"/>
      <c r="Q15" s="3"/>
      <c r="R15" s="3"/>
      <c r="S15" s="103"/>
    </row>
    <row r="16" spans="2:19" ht="16" customHeight="1">
      <c r="B16" s="34" t="s">
        <v>10</v>
      </c>
      <c r="C16" s="345" t="s">
        <v>11</v>
      </c>
      <c r="D16" s="347"/>
      <c r="E16" s="347"/>
      <c r="F16" s="347"/>
      <c r="G16" s="347"/>
      <c r="H16" s="346"/>
      <c r="I16" s="345" t="s">
        <v>12</v>
      </c>
      <c r="J16" s="347"/>
      <c r="K16" s="347"/>
      <c r="L16" s="347"/>
      <c r="M16" s="347"/>
      <c r="N16" s="346"/>
      <c r="O16" s="13"/>
      <c r="P16" s="13"/>
      <c r="Q16" s="13"/>
      <c r="R16" s="19"/>
    </row>
    <row r="17" spans="2:23" ht="16" customHeight="1">
      <c r="B17" s="32"/>
      <c r="C17" s="119" t="s">
        <v>13</v>
      </c>
      <c r="D17" s="122"/>
      <c r="E17" s="119" t="s">
        <v>135</v>
      </c>
      <c r="F17" s="122"/>
      <c r="G17" s="119" t="s">
        <v>105</v>
      </c>
      <c r="H17" s="122"/>
      <c r="I17" s="119" t="s">
        <v>13</v>
      </c>
      <c r="J17" s="122"/>
      <c r="K17" s="119" t="s">
        <v>135</v>
      </c>
      <c r="L17" s="122"/>
      <c r="M17" s="345" t="s">
        <v>136</v>
      </c>
      <c r="N17" s="346"/>
      <c r="O17" s="13"/>
      <c r="P17" s="13"/>
      <c r="Q17" s="13"/>
      <c r="R17" s="19"/>
      <c r="S17" s="1"/>
    </row>
    <row r="18" spans="2:23" ht="16" customHeight="1">
      <c r="B18" s="143" t="s">
        <v>0</v>
      </c>
      <c r="C18" s="250" t="s">
        <v>134</v>
      </c>
      <c r="D18" s="142" t="s">
        <v>4</v>
      </c>
      <c r="E18" s="250" t="s">
        <v>134</v>
      </c>
      <c r="F18" s="142" t="s">
        <v>4</v>
      </c>
      <c r="G18" s="250" t="s">
        <v>134</v>
      </c>
      <c r="H18" s="142" t="s">
        <v>4</v>
      </c>
      <c r="I18" s="152" t="s">
        <v>134</v>
      </c>
      <c r="J18" s="251" t="s">
        <v>4</v>
      </c>
      <c r="K18" s="250" t="s">
        <v>134</v>
      </c>
      <c r="L18" s="142" t="s">
        <v>4</v>
      </c>
      <c r="M18" s="250" t="s">
        <v>134</v>
      </c>
      <c r="N18" s="142" t="s">
        <v>4</v>
      </c>
      <c r="O18" s="28"/>
      <c r="P18" s="28"/>
      <c r="Q18" s="28"/>
      <c r="R18" s="20"/>
    </row>
    <row r="19" spans="2:23" ht="16" customHeight="1">
      <c r="B19" s="322" t="s">
        <v>170</v>
      </c>
      <c r="C19" s="150">
        <v>1673</v>
      </c>
      <c r="D19" s="153" t="s">
        <v>169</v>
      </c>
      <c r="E19" s="154">
        <v>37490</v>
      </c>
      <c r="F19" s="151" t="s">
        <v>169</v>
      </c>
      <c r="G19" s="150">
        <f t="shared" ref="G19:G28" si="0">+C19+E19</f>
        <v>39163</v>
      </c>
      <c r="H19" s="153" t="s">
        <v>169</v>
      </c>
      <c r="I19" s="154">
        <v>1673</v>
      </c>
      <c r="J19" s="155" t="s">
        <v>169</v>
      </c>
      <c r="K19" s="150">
        <v>36614</v>
      </c>
      <c r="L19" s="156" t="s">
        <v>169</v>
      </c>
      <c r="M19" s="154">
        <f t="shared" ref="M19:M28" si="1">+I19+K19</f>
        <v>38287</v>
      </c>
      <c r="N19" s="151" t="s">
        <v>169</v>
      </c>
      <c r="O19" s="6"/>
      <c r="P19" s="29"/>
      <c r="Q19" s="6"/>
      <c r="R19" s="21"/>
      <c r="S19" s="15"/>
    </row>
    <row r="20" spans="2:23" ht="16" customHeight="1">
      <c r="B20" s="322">
        <v>27</v>
      </c>
      <c r="C20" s="150">
        <v>1678</v>
      </c>
      <c r="D20" s="153">
        <f t="shared" ref="D20:D23" si="2">C20/C19%</f>
        <v>100.29886431560071</v>
      </c>
      <c r="E20" s="154">
        <v>34241</v>
      </c>
      <c r="F20" s="151">
        <f t="shared" ref="F20:F28" si="3">E20/E19%</f>
        <v>91.333688983729004</v>
      </c>
      <c r="G20" s="150">
        <f t="shared" si="0"/>
        <v>35919</v>
      </c>
      <c r="H20" s="153">
        <f t="shared" ref="H20:H28" si="4">G20/G19%</f>
        <v>91.71667134795598</v>
      </c>
      <c r="I20" s="154">
        <v>1678</v>
      </c>
      <c r="J20" s="155">
        <f t="shared" ref="J20:J28" si="5">I20/I19%</f>
        <v>100.29886431560071</v>
      </c>
      <c r="K20" s="150">
        <v>34249</v>
      </c>
      <c r="L20" s="156">
        <f t="shared" ref="L20:L28" si="6">K20/K19%</f>
        <v>93.540722128147706</v>
      </c>
      <c r="M20" s="154">
        <f t="shared" si="1"/>
        <v>35927</v>
      </c>
      <c r="N20" s="151">
        <f t="shared" ref="N20:N28" si="7">M20/M19%</f>
        <v>93.836027894585627</v>
      </c>
      <c r="O20" s="6"/>
      <c r="P20" s="29"/>
      <c r="Q20" s="6"/>
      <c r="R20" s="21"/>
      <c r="S20" s="15"/>
    </row>
    <row r="21" spans="2:23" ht="16" customHeight="1">
      <c r="B21" s="322">
        <v>28</v>
      </c>
      <c r="C21" s="150">
        <v>1671</v>
      </c>
      <c r="D21" s="153">
        <f t="shared" si="2"/>
        <v>99.582836710369477</v>
      </c>
      <c r="E21" s="154">
        <v>34810</v>
      </c>
      <c r="F21" s="151">
        <f t="shared" si="3"/>
        <v>101.66175053298676</v>
      </c>
      <c r="G21" s="150">
        <f t="shared" si="0"/>
        <v>36481</v>
      </c>
      <c r="H21" s="153">
        <f t="shared" si="4"/>
        <v>101.56463153205824</v>
      </c>
      <c r="I21" s="154">
        <v>1667</v>
      </c>
      <c r="J21" s="155">
        <f t="shared" si="5"/>
        <v>99.344457687723477</v>
      </c>
      <c r="K21" s="150">
        <v>35377</v>
      </c>
      <c r="L21" s="156">
        <f t="shared" si="6"/>
        <v>103.29352681830126</v>
      </c>
      <c r="M21" s="154">
        <f t="shared" si="1"/>
        <v>37044</v>
      </c>
      <c r="N21" s="151">
        <f t="shared" si="7"/>
        <v>103.10908230578674</v>
      </c>
      <c r="O21" s="6"/>
      <c r="P21" s="29"/>
      <c r="Q21" s="6"/>
      <c r="R21" s="21"/>
      <c r="S21" s="15"/>
    </row>
    <row r="22" spans="2:23" ht="16" customHeight="1">
      <c r="B22" s="322">
        <v>29</v>
      </c>
      <c r="C22" s="150">
        <v>1404</v>
      </c>
      <c r="D22" s="153">
        <f t="shared" si="2"/>
        <v>84.021543985637337</v>
      </c>
      <c r="E22" s="154">
        <v>32029</v>
      </c>
      <c r="F22" s="151">
        <f t="shared" si="3"/>
        <v>92.010916403332374</v>
      </c>
      <c r="G22" s="150">
        <f t="shared" si="0"/>
        <v>33433</v>
      </c>
      <c r="H22" s="153">
        <f t="shared" si="4"/>
        <v>91.64496587264604</v>
      </c>
      <c r="I22" s="154">
        <v>883</v>
      </c>
      <c r="J22" s="155">
        <f t="shared" si="5"/>
        <v>52.969406118776241</v>
      </c>
      <c r="K22" s="150">
        <v>31959</v>
      </c>
      <c r="L22" s="156">
        <f t="shared" si="6"/>
        <v>90.338355428668351</v>
      </c>
      <c r="M22" s="154">
        <f t="shared" si="1"/>
        <v>32842</v>
      </c>
      <c r="N22" s="151">
        <f t="shared" si="7"/>
        <v>88.656732534283549</v>
      </c>
      <c r="O22" s="6"/>
      <c r="P22" s="29"/>
      <c r="Q22" s="6"/>
      <c r="R22" s="21"/>
      <c r="S22" s="15"/>
    </row>
    <row r="23" spans="2:23" ht="16" customHeight="1">
      <c r="B23" s="322">
        <v>30</v>
      </c>
      <c r="C23" s="150">
        <v>1325</v>
      </c>
      <c r="D23" s="153">
        <f t="shared" si="2"/>
        <v>94.373219373219385</v>
      </c>
      <c r="E23" s="154">
        <v>31264</v>
      </c>
      <c r="F23" s="151">
        <f t="shared" si="3"/>
        <v>97.61153954228979</v>
      </c>
      <c r="G23" s="150">
        <f t="shared" si="0"/>
        <v>32589</v>
      </c>
      <c r="H23" s="153">
        <f t="shared" si="4"/>
        <v>97.475548111147674</v>
      </c>
      <c r="I23" s="154">
        <v>1343</v>
      </c>
      <c r="J23" s="155">
        <f t="shared" si="5"/>
        <v>152.0951302378256</v>
      </c>
      <c r="K23" s="150">
        <v>31364</v>
      </c>
      <c r="L23" s="156">
        <f t="shared" si="6"/>
        <v>98.138239619512504</v>
      </c>
      <c r="M23" s="154">
        <f t="shared" si="1"/>
        <v>32707</v>
      </c>
      <c r="N23" s="151">
        <f t="shared" si="7"/>
        <v>99.588940990195482</v>
      </c>
      <c r="O23" s="6"/>
      <c r="P23" s="29"/>
      <c r="Q23" s="6"/>
      <c r="R23" s="21"/>
      <c r="S23" s="15"/>
    </row>
    <row r="24" spans="2:23" ht="16" customHeight="1">
      <c r="B24" s="322" t="s">
        <v>145</v>
      </c>
      <c r="C24" s="150">
        <v>1459</v>
      </c>
      <c r="D24" s="153">
        <f>C24/C23%</f>
        <v>110.11320754716981</v>
      </c>
      <c r="E24" s="154">
        <v>30776</v>
      </c>
      <c r="F24" s="151">
        <f t="shared" si="3"/>
        <v>98.439099283520989</v>
      </c>
      <c r="G24" s="150">
        <f t="shared" si="0"/>
        <v>32235</v>
      </c>
      <c r="H24" s="153">
        <f t="shared" si="4"/>
        <v>98.913743901316394</v>
      </c>
      <c r="I24" s="154">
        <v>1459</v>
      </c>
      <c r="J24" s="155">
        <f t="shared" si="5"/>
        <v>108.63737900223381</v>
      </c>
      <c r="K24" s="150">
        <v>30590</v>
      </c>
      <c r="L24" s="156">
        <f t="shared" si="6"/>
        <v>97.532202525188112</v>
      </c>
      <c r="M24" s="154">
        <f t="shared" si="1"/>
        <v>32049</v>
      </c>
      <c r="N24" s="151">
        <f t="shared" si="7"/>
        <v>97.988198245024009</v>
      </c>
      <c r="O24" s="17"/>
      <c r="P24" s="29"/>
      <c r="Q24" s="6"/>
      <c r="R24" s="22"/>
      <c r="S24" s="15"/>
    </row>
    <row r="25" spans="2:23" ht="16" customHeight="1">
      <c r="B25" s="322">
        <v>2</v>
      </c>
      <c r="C25" s="150">
        <v>1251</v>
      </c>
      <c r="D25" s="153">
        <f t="shared" ref="D25:D28" si="8">C25/C24%</f>
        <v>85.743660041124059</v>
      </c>
      <c r="E25" s="154">
        <v>27638</v>
      </c>
      <c r="F25" s="151">
        <f t="shared" si="3"/>
        <v>89.803743176501172</v>
      </c>
      <c r="G25" s="150">
        <f t="shared" si="0"/>
        <v>28889</v>
      </c>
      <c r="H25" s="153">
        <f t="shared" si="4"/>
        <v>89.61997828447339</v>
      </c>
      <c r="I25" s="154">
        <v>1296</v>
      </c>
      <c r="J25" s="155">
        <f t="shared" si="5"/>
        <v>88.827964359150101</v>
      </c>
      <c r="K25" s="150">
        <v>27943</v>
      </c>
      <c r="L25" s="156">
        <f t="shared" si="6"/>
        <v>91.346845374305332</v>
      </c>
      <c r="M25" s="154">
        <f t="shared" si="1"/>
        <v>29239</v>
      </c>
      <c r="N25" s="151">
        <f t="shared" si="7"/>
        <v>91.232175730912033</v>
      </c>
      <c r="O25" s="23"/>
      <c r="P25" s="29"/>
      <c r="Q25" s="24"/>
      <c r="R25" s="76"/>
      <c r="S25" s="15"/>
    </row>
    <row r="26" spans="2:23" ht="16" customHeight="1">
      <c r="B26" s="322">
        <v>3</v>
      </c>
      <c r="C26" s="150">
        <v>1581</v>
      </c>
      <c r="D26" s="153">
        <f t="shared" si="8"/>
        <v>126.378896882494</v>
      </c>
      <c r="E26" s="154">
        <v>29640</v>
      </c>
      <c r="F26" s="151">
        <f t="shared" si="3"/>
        <v>107.2436500470367</v>
      </c>
      <c r="G26" s="150">
        <f t="shared" si="0"/>
        <v>31221</v>
      </c>
      <c r="H26" s="153">
        <f t="shared" si="4"/>
        <v>108.07227664508983</v>
      </c>
      <c r="I26" s="154">
        <v>1624</v>
      </c>
      <c r="J26" s="155">
        <f t="shared" si="5"/>
        <v>125.30864197530863</v>
      </c>
      <c r="K26" s="150">
        <v>29826</v>
      </c>
      <c r="L26" s="156">
        <f t="shared" si="6"/>
        <v>106.73871810471316</v>
      </c>
      <c r="M26" s="154">
        <f t="shared" si="1"/>
        <v>31450</v>
      </c>
      <c r="N26" s="151">
        <f t="shared" si="7"/>
        <v>107.56181811963474</v>
      </c>
      <c r="O26" s="23"/>
      <c r="P26" s="29"/>
      <c r="Q26" s="24"/>
      <c r="R26" s="76"/>
      <c r="S26" s="15"/>
      <c r="W26" s="279"/>
    </row>
    <row r="27" spans="2:23" ht="16" customHeight="1">
      <c r="B27" s="322">
        <v>4</v>
      </c>
      <c r="C27" s="150">
        <v>1556</v>
      </c>
      <c r="D27" s="153">
        <f t="shared" si="8"/>
        <v>98.418722327640737</v>
      </c>
      <c r="E27" s="154">
        <v>26523</v>
      </c>
      <c r="F27" s="151">
        <f t="shared" si="3"/>
        <v>89.483805668016203</v>
      </c>
      <c r="G27" s="150">
        <f t="shared" si="0"/>
        <v>28079</v>
      </c>
      <c r="H27" s="153">
        <f t="shared" si="4"/>
        <v>89.936260850068876</v>
      </c>
      <c r="I27" s="154">
        <v>1564</v>
      </c>
      <c r="J27" s="155">
        <f t="shared" si="5"/>
        <v>96.305418719211829</v>
      </c>
      <c r="K27" s="150">
        <v>25086</v>
      </c>
      <c r="L27" s="156">
        <f t="shared" si="6"/>
        <v>84.107825387246024</v>
      </c>
      <c r="M27" s="154">
        <f t="shared" si="1"/>
        <v>26650</v>
      </c>
      <c r="N27" s="151">
        <f t="shared" si="7"/>
        <v>84.73767885532591</v>
      </c>
      <c r="O27" s="23"/>
      <c r="P27" s="29"/>
      <c r="Q27" s="24"/>
      <c r="R27" s="76"/>
      <c r="S27" s="15"/>
    </row>
    <row r="28" spans="2:23" s="67" customFormat="1" ht="16" customHeight="1">
      <c r="B28" s="322">
        <v>5</v>
      </c>
      <c r="C28" s="150">
        <v>653</v>
      </c>
      <c r="D28" s="153">
        <f t="shared" si="8"/>
        <v>41.966580976863753</v>
      </c>
      <c r="E28" s="154">
        <v>22599</v>
      </c>
      <c r="F28" s="151">
        <f t="shared" si="3"/>
        <v>85.205293518832704</v>
      </c>
      <c r="G28" s="150">
        <f t="shared" si="0"/>
        <v>23252</v>
      </c>
      <c r="H28" s="153">
        <f t="shared" si="4"/>
        <v>82.80921685245201</v>
      </c>
      <c r="I28" s="154">
        <v>653</v>
      </c>
      <c r="J28" s="155">
        <f t="shared" si="5"/>
        <v>41.751918158567776</v>
      </c>
      <c r="K28" s="150">
        <v>21336</v>
      </c>
      <c r="L28" s="156">
        <f t="shared" si="6"/>
        <v>85.051423104520438</v>
      </c>
      <c r="M28" s="154">
        <f t="shared" si="1"/>
        <v>21989</v>
      </c>
      <c r="N28" s="151">
        <f t="shared" si="7"/>
        <v>82.510318949343343</v>
      </c>
      <c r="O28" s="23"/>
      <c r="P28" s="252"/>
      <c r="Q28" s="24"/>
      <c r="R28" s="76"/>
      <c r="S28" s="77"/>
    </row>
    <row r="29" spans="2:23" s="67" customFormat="1" ht="16" customHeight="1">
      <c r="B29" s="300">
        <v>6</v>
      </c>
      <c r="C29" s="150">
        <v>589</v>
      </c>
      <c r="D29" s="153">
        <f t="shared" ref="D29" si="9">C29/C28%</f>
        <v>90.199081163859105</v>
      </c>
      <c r="E29" s="154">
        <v>23473</v>
      </c>
      <c r="F29" s="151">
        <f t="shared" ref="F29" si="10">E29/E28%</f>
        <v>103.86742776229036</v>
      </c>
      <c r="G29" s="150">
        <f t="shared" ref="G29" si="11">+C29+E29</f>
        <v>24062</v>
      </c>
      <c r="H29" s="153">
        <f t="shared" ref="H29" si="12">G29/G28%</f>
        <v>103.48357130569413</v>
      </c>
      <c r="I29" s="154">
        <v>589</v>
      </c>
      <c r="J29" s="155">
        <f t="shared" ref="J29" si="13">I29/I28%</f>
        <v>90.199081163859105</v>
      </c>
      <c r="K29" s="150">
        <v>23072</v>
      </c>
      <c r="L29" s="156">
        <f t="shared" ref="L29" si="14">K29/K28%</f>
        <v>108.13648293963254</v>
      </c>
      <c r="M29" s="154">
        <f t="shared" ref="M29" si="15">+I29+K29</f>
        <v>23661</v>
      </c>
      <c r="N29" s="151">
        <f t="shared" ref="N29" si="16">M29/M28%</f>
        <v>107.60380190095049</v>
      </c>
      <c r="O29" s="23"/>
      <c r="P29" s="303"/>
      <c r="Q29" s="24"/>
      <c r="R29" s="76"/>
      <c r="S29" s="77"/>
    </row>
    <row r="30" spans="2:23" ht="15" customHeight="1">
      <c r="B30" s="25"/>
      <c r="C30" s="30"/>
      <c r="D30" s="252"/>
      <c r="E30" s="30"/>
      <c r="F30" s="252"/>
      <c r="G30" s="30"/>
      <c r="H30" s="252"/>
      <c r="I30" s="30"/>
      <c r="J30" s="252"/>
      <c r="K30" s="30"/>
      <c r="L30" s="252"/>
      <c r="M30" s="30"/>
      <c r="N30" s="9"/>
      <c r="O30" s="252"/>
      <c r="P30" s="30"/>
      <c r="Q30" s="252"/>
      <c r="R30" s="30"/>
      <c r="S30" s="30"/>
    </row>
    <row r="31" spans="2:23" ht="15" customHeight="1">
      <c r="B31" s="25"/>
      <c r="C31" s="30"/>
      <c r="D31" s="292"/>
      <c r="E31" s="30"/>
      <c r="F31" s="292"/>
      <c r="G31" s="30"/>
      <c r="H31" s="292"/>
      <c r="I31" s="30"/>
      <c r="J31" s="292"/>
      <c r="K31" s="30"/>
      <c r="L31" s="292"/>
      <c r="M31" s="30"/>
      <c r="N31" s="9"/>
      <c r="O31" s="292"/>
      <c r="P31" s="30"/>
      <c r="Q31" s="292"/>
      <c r="R31" s="30"/>
      <c r="S31" s="30"/>
    </row>
    <row r="32" spans="2:23" ht="15" customHeight="1">
      <c r="B32" s="25"/>
      <c r="C32" s="30"/>
      <c r="D32" s="292"/>
      <c r="E32" s="30"/>
      <c r="F32" s="292"/>
      <c r="G32" s="30"/>
      <c r="H32" s="292"/>
      <c r="I32" s="30"/>
      <c r="J32" s="292"/>
      <c r="K32" s="30"/>
      <c r="L32" s="292"/>
      <c r="M32" s="30"/>
      <c r="N32" s="9"/>
      <c r="O32" s="292"/>
      <c r="P32" s="30"/>
      <c r="Q32" s="292"/>
      <c r="R32" s="30"/>
      <c r="S32" s="30"/>
    </row>
    <row r="33" spans="2:19" ht="17.25" customHeight="1">
      <c r="B33" s="99" t="s">
        <v>161</v>
      </c>
      <c r="C33" s="30"/>
      <c r="D33" s="252"/>
      <c r="E33" s="30"/>
      <c r="F33" s="252"/>
      <c r="G33" s="30"/>
      <c r="H33" s="252"/>
      <c r="I33" s="30"/>
      <c r="J33" s="252"/>
      <c r="K33" s="30"/>
      <c r="L33" s="252"/>
      <c r="M33" s="30"/>
      <c r="N33" s="280"/>
      <c r="P33" s="30"/>
      <c r="Q33" s="252"/>
      <c r="R33" s="30"/>
      <c r="S33" s="30"/>
    </row>
    <row r="34" spans="2:19" ht="14">
      <c r="B34" s="25"/>
      <c r="C34" s="30"/>
      <c r="D34" s="252"/>
      <c r="E34" s="30"/>
      <c r="F34" s="252"/>
      <c r="G34" s="30"/>
      <c r="H34" s="7" t="s">
        <v>85</v>
      </c>
      <c r="I34" s="30"/>
      <c r="J34" s="292"/>
      <c r="K34" s="30"/>
      <c r="L34" s="292"/>
      <c r="M34" s="30"/>
      <c r="N34" s="10"/>
      <c r="O34" s="252"/>
      <c r="P34" s="30"/>
      <c r="Q34" s="252"/>
      <c r="R34" s="30"/>
      <c r="S34" s="30"/>
    </row>
    <row r="35" spans="2:19" ht="16" customHeight="1">
      <c r="B35" s="34" t="s">
        <v>10</v>
      </c>
      <c r="C35" s="345" t="s">
        <v>126</v>
      </c>
      <c r="D35" s="347"/>
      <c r="E35" s="347"/>
      <c r="F35" s="347"/>
      <c r="G35" s="347"/>
      <c r="H35" s="346"/>
      <c r="I35" s="293"/>
      <c r="J35" s="293"/>
      <c r="K35" s="293"/>
      <c r="L35" s="293"/>
      <c r="M35" s="293"/>
      <c r="N35" s="293"/>
      <c r="O35" s="252"/>
      <c r="P35" s="281"/>
      <c r="Q35" s="252"/>
      <c r="R35" s="30"/>
      <c r="S35" s="30"/>
    </row>
    <row r="36" spans="2:19" ht="16" customHeight="1">
      <c r="B36" s="32"/>
      <c r="C36" s="345" t="s">
        <v>38</v>
      </c>
      <c r="D36" s="346"/>
      <c r="E36" s="345" t="s">
        <v>39</v>
      </c>
      <c r="F36" s="346"/>
      <c r="G36" s="345" t="s">
        <v>136</v>
      </c>
      <c r="H36" s="346"/>
      <c r="I36" s="293"/>
      <c r="J36" s="293"/>
      <c r="K36" s="293"/>
      <c r="L36" s="293"/>
      <c r="M36" s="293"/>
      <c r="N36" s="293"/>
      <c r="O36" s="252"/>
      <c r="P36" s="30"/>
      <c r="Q36" s="252"/>
      <c r="R36" s="30"/>
      <c r="S36" s="30"/>
    </row>
    <row r="37" spans="2:19" ht="16" customHeight="1">
      <c r="B37" s="143" t="s">
        <v>0</v>
      </c>
      <c r="C37" s="290" t="s">
        <v>134</v>
      </c>
      <c r="D37" s="142" t="s">
        <v>4</v>
      </c>
      <c r="E37" s="152" t="s">
        <v>134</v>
      </c>
      <c r="F37" s="291" t="s">
        <v>4</v>
      </c>
      <c r="G37" s="290" t="s">
        <v>134</v>
      </c>
      <c r="H37" s="142" t="s">
        <v>4</v>
      </c>
      <c r="I37" s="293"/>
      <c r="J37" s="293"/>
      <c r="K37" s="293"/>
      <c r="L37" s="293"/>
      <c r="M37" s="293"/>
      <c r="N37" s="293"/>
      <c r="O37" s="252"/>
      <c r="P37" s="30"/>
      <c r="Q37" s="252"/>
      <c r="R37" s="30"/>
      <c r="S37" s="30"/>
    </row>
    <row r="38" spans="2:19" ht="16" customHeight="1">
      <c r="B38" s="322" t="s">
        <v>170</v>
      </c>
      <c r="C38" s="162">
        <v>34456</v>
      </c>
      <c r="D38" s="153" t="s">
        <v>171</v>
      </c>
      <c r="E38" s="154">
        <v>3831</v>
      </c>
      <c r="F38" s="151" t="s">
        <v>171</v>
      </c>
      <c r="G38" s="150">
        <f t="shared" ref="G38:G47" si="17">+C38+E38</f>
        <v>38287</v>
      </c>
      <c r="H38" s="153" t="s">
        <v>171</v>
      </c>
      <c r="I38" s="294"/>
      <c r="J38" s="295"/>
      <c r="K38" s="231"/>
      <c r="L38" s="295"/>
      <c r="M38" s="231"/>
      <c r="N38" s="296"/>
      <c r="O38" s="252"/>
      <c r="P38" s="30"/>
      <c r="Q38" s="252"/>
      <c r="R38" s="30"/>
      <c r="S38" s="30"/>
    </row>
    <row r="39" spans="2:19" ht="16" customHeight="1">
      <c r="B39" s="322">
        <v>27</v>
      </c>
      <c r="C39" s="162">
        <v>32247</v>
      </c>
      <c r="D39" s="153">
        <f t="shared" ref="D39:D47" si="18">C39/C38%</f>
        <v>93.588925005804498</v>
      </c>
      <c r="E39" s="154">
        <v>3680</v>
      </c>
      <c r="F39" s="151">
        <f t="shared" ref="F39:F47" si="19">E39/E38%</f>
        <v>96.05847037327068</v>
      </c>
      <c r="G39" s="150">
        <f t="shared" si="17"/>
        <v>35927</v>
      </c>
      <c r="H39" s="153">
        <f t="shared" ref="H39:H47" si="20">G39/G38%</f>
        <v>93.836027894585627</v>
      </c>
      <c r="I39" s="294"/>
      <c r="J39" s="297"/>
      <c r="K39" s="231"/>
      <c r="L39" s="295"/>
      <c r="M39" s="231"/>
      <c r="N39" s="296"/>
      <c r="O39" s="252"/>
      <c r="P39" s="30"/>
      <c r="Q39" s="252"/>
      <c r="R39" s="30"/>
      <c r="S39" s="30"/>
    </row>
    <row r="40" spans="2:19" ht="16" customHeight="1">
      <c r="B40" s="322">
        <v>28</v>
      </c>
      <c r="C40" s="162">
        <v>33579</v>
      </c>
      <c r="D40" s="153">
        <f t="shared" si="18"/>
        <v>104.13061680156292</v>
      </c>
      <c r="E40" s="154">
        <v>3465</v>
      </c>
      <c r="F40" s="151">
        <f t="shared" si="19"/>
        <v>94.157608695652186</v>
      </c>
      <c r="G40" s="150">
        <f t="shared" si="17"/>
        <v>37044</v>
      </c>
      <c r="H40" s="153">
        <f t="shared" si="20"/>
        <v>103.10908230578674</v>
      </c>
      <c r="I40" s="294"/>
      <c r="J40" s="297"/>
      <c r="K40" s="231"/>
      <c r="L40" s="295"/>
      <c r="M40" s="231"/>
      <c r="N40" s="296"/>
      <c r="O40" s="252"/>
      <c r="P40" s="30"/>
      <c r="Q40" s="252"/>
      <c r="R40" s="30"/>
      <c r="S40" s="30"/>
    </row>
    <row r="41" spans="2:19" ht="16" customHeight="1">
      <c r="B41" s="322">
        <v>29</v>
      </c>
      <c r="C41" s="162">
        <v>30695</v>
      </c>
      <c r="D41" s="153">
        <f t="shared" si="18"/>
        <v>91.411298728371889</v>
      </c>
      <c r="E41" s="154">
        <v>2147</v>
      </c>
      <c r="F41" s="151">
        <f t="shared" si="19"/>
        <v>61.962481962481966</v>
      </c>
      <c r="G41" s="150">
        <f t="shared" si="17"/>
        <v>32842</v>
      </c>
      <c r="H41" s="153">
        <f t="shared" si="20"/>
        <v>88.656732534283549</v>
      </c>
      <c r="I41" s="294"/>
      <c r="J41" s="297"/>
      <c r="K41" s="231"/>
      <c r="L41" s="295"/>
      <c r="M41" s="231"/>
      <c r="N41" s="296"/>
      <c r="O41" s="252"/>
      <c r="P41" s="30"/>
      <c r="Q41" s="252"/>
      <c r="R41" s="30"/>
      <c r="S41" s="30"/>
    </row>
    <row r="42" spans="2:19" ht="16" customHeight="1">
      <c r="B42" s="322">
        <v>30</v>
      </c>
      <c r="C42" s="162">
        <v>30816</v>
      </c>
      <c r="D42" s="153">
        <f t="shared" si="18"/>
        <v>100.39420100993648</v>
      </c>
      <c r="E42" s="154">
        <v>1891</v>
      </c>
      <c r="F42" s="151">
        <f t="shared" si="19"/>
        <v>88.076385654401491</v>
      </c>
      <c r="G42" s="150">
        <f t="shared" si="17"/>
        <v>32707</v>
      </c>
      <c r="H42" s="153">
        <f t="shared" si="20"/>
        <v>99.588940990195482</v>
      </c>
      <c r="I42" s="294"/>
      <c r="J42" s="297"/>
      <c r="K42" s="231"/>
      <c r="L42" s="295"/>
      <c r="M42" s="231"/>
      <c r="N42" s="296"/>
      <c r="O42" s="252"/>
      <c r="P42" s="30"/>
      <c r="Q42" s="252"/>
      <c r="R42" s="30"/>
      <c r="S42" s="30"/>
    </row>
    <row r="43" spans="2:19" ht="16" customHeight="1">
      <c r="B43" s="322" t="s">
        <v>145</v>
      </c>
      <c r="C43" s="162">
        <v>30428</v>
      </c>
      <c r="D43" s="153">
        <f t="shared" si="18"/>
        <v>98.74091381100726</v>
      </c>
      <c r="E43" s="154">
        <v>1621</v>
      </c>
      <c r="F43" s="151">
        <f t="shared" si="19"/>
        <v>85.721840296139604</v>
      </c>
      <c r="G43" s="150">
        <f t="shared" si="17"/>
        <v>32049</v>
      </c>
      <c r="H43" s="153">
        <f t="shared" si="20"/>
        <v>97.988198245024009</v>
      </c>
      <c r="I43" s="294"/>
      <c r="J43" s="297"/>
      <c r="K43" s="231"/>
      <c r="L43" s="295"/>
      <c r="M43" s="231"/>
      <c r="N43" s="296"/>
      <c r="O43" s="252"/>
      <c r="P43" s="30"/>
      <c r="Q43" s="252"/>
      <c r="R43" s="30"/>
      <c r="S43" s="30"/>
    </row>
    <row r="44" spans="2:19" ht="16" customHeight="1">
      <c r="B44" s="322">
        <v>2</v>
      </c>
      <c r="C44" s="162">
        <v>27687</v>
      </c>
      <c r="D44" s="153">
        <f t="shared" si="18"/>
        <v>90.991849612199303</v>
      </c>
      <c r="E44" s="154">
        <v>1552</v>
      </c>
      <c r="F44" s="151">
        <f t="shared" si="19"/>
        <v>95.743368291178285</v>
      </c>
      <c r="G44" s="150">
        <f t="shared" si="17"/>
        <v>29239</v>
      </c>
      <c r="H44" s="153">
        <f t="shared" si="20"/>
        <v>91.232175730912033</v>
      </c>
      <c r="I44" s="294"/>
      <c r="J44" s="297"/>
      <c r="K44" s="231"/>
      <c r="L44" s="295"/>
      <c r="M44" s="231"/>
      <c r="N44" s="296"/>
      <c r="O44" s="252"/>
      <c r="P44" s="30"/>
      <c r="Q44" s="252"/>
      <c r="R44" s="210"/>
      <c r="S44" s="30"/>
    </row>
    <row r="45" spans="2:19" ht="16" customHeight="1">
      <c r="B45" s="322">
        <v>3</v>
      </c>
      <c r="C45" s="162">
        <v>29914</v>
      </c>
      <c r="D45" s="153">
        <f t="shared" si="18"/>
        <v>108.04348611261602</v>
      </c>
      <c r="E45" s="154">
        <v>1536</v>
      </c>
      <c r="F45" s="151">
        <f t="shared" si="19"/>
        <v>98.969072164948457</v>
      </c>
      <c r="G45" s="150">
        <f t="shared" si="17"/>
        <v>31450</v>
      </c>
      <c r="H45" s="153">
        <f t="shared" si="20"/>
        <v>107.56181811963474</v>
      </c>
      <c r="I45" s="294"/>
      <c r="J45" s="297"/>
      <c r="K45" s="231"/>
      <c r="L45" s="295"/>
      <c r="M45" s="231"/>
      <c r="N45" s="296"/>
      <c r="O45" s="252"/>
      <c r="P45" s="30"/>
      <c r="Q45" s="252"/>
      <c r="R45" s="210"/>
      <c r="S45" s="30"/>
    </row>
    <row r="46" spans="2:19" ht="16" customHeight="1">
      <c r="B46" s="322">
        <v>4</v>
      </c>
      <c r="C46" s="162">
        <v>25478</v>
      </c>
      <c r="D46" s="153">
        <f t="shared" si="18"/>
        <v>85.170823026007895</v>
      </c>
      <c r="E46" s="154">
        <v>1172</v>
      </c>
      <c r="F46" s="151">
        <f t="shared" si="19"/>
        <v>76.302083333333343</v>
      </c>
      <c r="G46" s="150">
        <f t="shared" si="17"/>
        <v>26650</v>
      </c>
      <c r="H46" s="153">
        <f t="shared" si="20"/>
        <v>84.73767885532591</v>
      </c>
      <c r="I46" s="294"/>
      <c r="J46" s="297"/>
      <c r="K46" s="231"/>
      <c r="L46" s="295"/>
      <c r="M46" s="231"/>
      <c r="N46" s="296"/>
      <c r="O46" s="252"/>
      <c r="P46" s="30"/>
      <c r="Q46" s="252"/>
      <c r="R46" s="210"/>
      <c r="S46" s="30"/>
    </row>
    <row r="47" spans="2:19" s="67" customFormat="1" ht="16" customHeight="1">
      <c r="B47" s="322">
        <v>5</v>
      </c>
      <c r="C47" s="162">
        <v>20939</v>
      </c>
      <c r="D47" s="153">
        <f t="shared" si="18"/>
        <v>82.184629876756418</v>
      </c>
      <c r="E47" s="154">
        <v>1050</v>
      </c>
      <c r="F47" s="151">
        <f t="shared" si="19"/>
        <v>89.590443686006822</v>
      </c>
      <c r="G47" s="150">
        <f t="shared" si="17"/>
        <v>21989</v>
      </c>
      <c r="H47" s="153">
        <f t="shared" si="20"/>
        <v>82.510318949343343</v>
      </c>
      <c r="I47" s="294"/>
      <c r="J47" s="297"/>
      <c r="K47" s="231"/>
      <c r="L47" s="295"/>
      <c r="M47" s="231"/>
      <c r="N47" s="296"/>
      <c r="O47" s="252"/>
      <c r="P47" s="30"/>
      <c r="Q47" s="252"/>
      <c r="R47" s="210"/>
      <c r="S47" s="30"/>
    </row>
    <row r="48" spans="2:19" s="67" customFormat="1" ht="16" customHeight="1">
      <c r="B48" s="300">
        <v>6</v>
      </c>
      <c r="C48" s="162">
        <v>22381</v>
      </c>
      <c r="D48" s="153">
        <f t="shared" ref="D48" si="21">C48/C47%</f>
        <v>106.88667080567363</v>
      </c>
      <c r="E48" s="154">
        <v>1280</v>
      </c>
      <c r="F48" s="151">
        <f t="shared" ref="F48" si="22">E48/E47%</f>
        <v>121.9047619047619</v>
      </c>
      <c r="G48" s="150">
        <f t="shared" ref="G48" si="23">+C48+E48</f>
        <v>23661</v>
      </c>
      <c r="H48" s="153">
        <f t="shared" ref="H48" si="24">G48/G47%</f>
        <v>107.60380190095049</v>
      </c>
      <c r="I48" s="294"/>
      <c r="J48" s="297"/>
      <c r="K48" s="231"/>
      <c r="L48" s="295"/>
      <c r="M48" s="231"/>
      <c r="N48" s="296"/>
      <c r="O48" s="23"/>
      <c r="P48" s="30"/>
      <c r="Q48" s="303"/>
      <c r="R48" s="210"/>
      <c r="S48" s="30"/>
    </row>
    <row r="49" spans="6:19" s="211" customFormat="1" ht="16" customHeight="1">
      <c r="H49" s="212"/>
      <c r="I49" s="213"/>
      <c r="K49" s="213"/>
      <c r="O49" s="214"/>
      <c r="P49" s="214"/>
      <c r="Q49" s="214"/>
      <c r="R49" s="214"/>
      <c r="S49" s="214"/>
    </row>
    <row r="50" spans="6:19" s="211" customFormat="1" ht="11"/>
    <row r="51" spans="6:19" s="211" customFormat="1" ht="11"/>
    <row r="59" spans="6:19">
      <c r="F59" s="2"/>
    </row>
  </sheetData>
  <mergeCells count="10">
    <mergeCell ref="C36:D36"/>
    <mergeCell ref="E36:F36"/>
    <mergeCell ref="G36:H36"/>
    <mergeCell ref="C35:H35"/>
    <mergeCell ref="B4:N4"/>
    <mergeCell ref="B7:N7"/>
    <mergeCell ref="B9:N9"/>
    <mergeCell ref="M17:N17"/>
    <mergeCell ref="I16:N16"/>
    <mergeCell ref="C16:H16"/>
  </mergeCells>
  <phoneticPr fontId="17"/>
  <pageMargins left="0.78740157480314965" right="0.39370078740157483" top="0.59055118110236227" bottom="0.59055118110236227" header="0.51181102362204722" footer="0.35433070866141736"/>
  <pageSetup paperSize="9" scale="87" orientation="portrait" r:id="rId1"/>
  <headerFooter alignWithMargins="0">
    <oddFooter>&amp;C&amp;"ＭＳ Ｐゴシック,標準"&amp;12- ２ -</oddFooter>
  </headerFooter>
  <cellWatches>
    <cellWatch r="F59"/>
  </cellWatch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54"/>
  <sheetViews>
    <sheetView view="pageBreakPreview" topLeftCell="A19" zoomScaleNormal="100" zoomScaleSheetLayoutView="100" workbookViewId="0">
      <selection activeCell="F38" sqref="F38"/>
    </sheetView>
  </sheetViews>
  <sheetFormatPr defaultColWidth="9" defaultRowHeight="13"/>
  <cols>
    <col min="1" max="1" width="3.08984375" style="101" customWidth="1"/>
    <col min="2" max="2" width="4.08984375" style="101" customWidth="1"/>
    <col min="3" max="3" width="9.36328125" style="101" customWidth="1"/>
    <col min="4" max="11" width="8.6328125" style="101" customWidth="1"/>
    <col min="12" max="12" width="9" style="101" customWidth="1"/>
    <col min="13" max="13" width="8.6328125" style="101" customWidth="1"/>
    <col min="14" max="14" width="8.54296875" style="106" customWidth="1"/>
    <col min="15" max="15" width="1" style="101" customWidth="1"/>
    <col min="16" max="18" width="7.6328125" style="101" customWidth="1"/>
    <col min="19" max="19" width="6.36328125" style="101" customWidth="1"/>
    <col min="20" max="20" width="5" style="101" customWidth="1"/>
    <col min="21" max="21" width="5.6328125" style="101" customWidth="1"/>
    <col min="22" max="22" width="4.7265625" style="101" customWidth="1"/>
    <col min="23" max="24" width="5.26953125" style="101" customWidth="1"/>
    <col min="25" max="25" width="4.90625" style="101" customWidth="1"/>
    <col min="26" max="26" width="4.7265625" style="101" customWidth="1"/>
    <col min="27" max="27" width="6.36328125" style="101" customWidth="1"/>
    <col min="28" max="28" width="4.36328125" style="101" customWidth="1"/>
    <col min="29" max="29" width="7.08984375" style="101" customWidth="1"/>
    <col min="30" max="30" width="5.08984375" style="101" customWidth="1"/>
    <col min="31" max="31" width="7.08984375" style="101" customWidth="1"/>
    <col min="32" max="32" width="5.36328125" style="101" customWidth="1"/>
    <col min="33" max="16384" width="9" style="101"/>
  </cols>
  <sheetData>
    <row r="1" spans="1:30" s="145" customFormat="1" ht="15.75" customHeight="1">
      <c r="A1" s="133" t="s">
        <v>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47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0" s="145" customFormat="1">
      <c r="N2" s="175"/>
    </row>
    <row r="3" spans="1:30" s="145" customFormat="1">
      <c r="N3" s="175"/>
    </row>
    <row r="4" spans="1:30" s="145" customFormat="1" ht="15.5">
      <c r="A4" s="340" t="s">
        <v>198</v>
      </c>
      <c r="B4" s="341"/>
      <c r="C4" s="341"/>
      <c r="D4" s="341"/>
      <c r="E4" s="341"/>
      <c r="F4" s="341"/>
      <c r="G4" s="341"/>
      <c r="H4" s="341"/>
      <c r="I4" s="341"/>
      <c r="J4" s="341"/>
      <c r="K4" s="298"/>
      <c r="L4" s="298"/>
      <c r="M4" s="298"/>
      <c r="N4" s="330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</row>
    <row r="5" spans="1:30" s="145" customFormat="1"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147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</row>
    <row r="6" spans="1:30" s="145" customFormat="1" ht="15" customHeight="1">
      <c r="A6" s="340" t="s">
        <v>194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298"/>
      <c r="N6" s="306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</row>
    <row r="7" spans="1:30" s="145" customFormat="1">
      <c r="A7" s="340" t="s">
        <v>199</v>
      </c>
      <c r="B7" s="341"/>
      <c r="C7" s="341"/>
      <c r="D7" s="341"/>
      <c r="E7" s="341"/>
      <c r="F7" s="341"/>
      <c r="G7" s="298"/>
      <c r="H7" s="298"/>
      <c r="I7" s="298"/>
      <c r="J7" s="298"/>
      <c r="K7" s="298"/>
      <c r="L7" s="298"/>
      <c r="M7" s="298"/>
      <c r="N7" s="306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</row>
    <row r="8" spans="1:30" s="145" customFormat="1"/>
    <row r="9" spans="1:30" s="145" customFormat="1" ht="15.5">
      <c r="A9" s="340" t="s">
        <v>186</v>
      </c>
      <c r="B9" s="341"/>
      <c r="C9" s="341"/>
      <c r="D9" s="341"/>
      <c r="E9" s="341"/>
      <c r="F9" s="341"/>
      <c r="G9" s="341"/>
      <c r="H9" s="341"/>
      <c r="N9" s="307"/>
      <c r="Q9" s="283"/>
    </row>
    <row r="10" spans="1:30" s="145" customFormat="1"/>
    <row r="11" spans="1:30" s="145" customFormat="1">
      <c r="A11" s="340" t="s">
        <v>187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147"/>
      <c r="O11" s="374"/>
      <c r="P11" s="375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</row>
    <row r="12" spans="1:3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6"/>
      <c r="O12" s="376"/>
      <c r="P12" s="37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45" customFormat="1" ht="15.75" customHeight="1">
      <c r="A14" s="99" t="s">
        <v>73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47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0" ht="14">
      <c r="B15" s="2"/>
      <c r="C15" s="2"/>
      <c r="D15" s="2"/>
      <c r="E15" s="2"/>
      <c r="F15" s="2"/>
      <c r="G15" s="2"/>
      <c r="H15" s="2"/>
      <c r="I15" s="2"/>
      <c r="J15" s="2"/>
      <c r="K15" s="2"/>
      <c r="L15" s="348" t="s">
        <v>143</v>
      </c>
      <c r="M15" s="348"/>
    </row>
    <row r="16" spans="1:30" s="145" customFormat="1" ht="16.5" customHeight="1">
      <c r="A16" s="351" t="s">
        <v>40</v>
      </c>
      <c r="B16" s="353"/>
      <c r="C16" s="351" t="s">
        <v>41</v>
      </c>
      <c r="D16" s="361"/>
      <c r="E16" s="352"/>
      <c r="F16" s="352"/>
      <c r="G16" s="335"/>
      <c r="H16" s="351" t="s">
        <v>33</v>
      </c>
      <c r="I16" s="353"/>
      <c r="J16" s="351" t="s">
        <v>13</v>
      </c>
      <c r="K16" s="353"/>
      <c r="L16" s="351" t="s">
        <v>139</v>
      </c>
      <c r="M16" s="353"/>
      <c r="N16" s="38"/>
    </row>
    <row r="17" spans="1:32" s="145" customFormat="1" ht="16.5" customHeight="1">
      <c r="A17" s="356"/>
      <c r="B17" s="357"/>
      <c r="C17" s="351" t="s">
        <v>129</v>
      </c>
      <c r="D17" s="359" t="s">
        <v>42</v>
      </c>
      <c r="E17" s="334" t="s">
        <v>43</v>
      </c>
      <c r="F17" s="352"/>
      <c r="G17" s="335"/>
      <c r="H17" s="354"/>
      <c r="I17" s="355"/>
      <c r="J17" s="354"/>
      <c r="K17" s="355"/>
      <c r="L17" s="354"/>
      <c r="M17" s="355"/>
      <c r="N17" s="176"/>
    </row>
    <row r="18" spans="1:32" s="145" customFormat="1" ht="16.5" customHeight="1">
      <c r="A18" s="354"/>
      <c r="B18" s="358"/>
      <c r="C18" s="354"/>
      <c r="D18" s="360"/>
      <c r="E18" s="259" t="s">
        <v>89</v>
      </c>
      <c r="F18" s="259" t="s">
        <v>106</v>
      </c>
      <c r="G18" s="259" t="s">
        <v>90</v>
      </c>
      <c r="H18" s="260" t="s">
        <v>134</v>
      </c>
      <c r="I18" s="140" t="s">
        <v>37</v>
      </c>
      <c r="J18" s="141" t="s">
        <v>134</v>
      </c>
      <c r="K18" s="255" t="s">
        <v>37</v>
      </c>
      <c r="L18" s="254" t="s">
        <v>134</v>
      </c>
      <c r="M18" s="140" t="s">
        <v>4</v>
      </c>
      <c r="N18" s="39"/>
    </row>
    <row r="19" spans="1:32" s="145" customFormat="1" ht="16.5" customHeight="1">
      <c r="A19" s="334" t="s">
        <v>170</v>
      </c>
      <c r="B19" s="373"/>
      <c r="C19" s="204">
        <f t="shared" ref="C19:C23" si="0">E19+F19+G19</f>
        <v>33163</v>
      </c>
      <c r="D19" s="177">
        <f t="shared" ref="D19:D28" si="1">ROUND(C19/L19%,1)</f>
        <v>86.6</v>
      </c>
      <c r="E19" s="181">
        <v>9288</v>
      </c>
      <c r="F19" s="182">
        <v>20027</v>
      </c>
      <c r="G19" s="181">
        <v>3848</v>
      </c>
      <c r="H19" s="204">
        <f>3286+165</f>
        <v>3451</v>
      </c>
      <c r="I19" s="179">
        <f t="shared" ref="I19:I28" si="2">ROUND(H19/L19%,1)</f>
        <v>9</v>
      </c>
      <c r="J19" s="183">
        <v>1673</v>
      </c>
      <c r="K19" s="180">
        <f t="shared" ref="K19:K28" si="3">ROUND(J19/L19%,1)</f>
        <v>4.4000000000000004</v>
      </c>
      <c r="L19" s="178">
        <f t="shared" ref="L19:L28" si="4">C19+H19+J19</f>
        <v>38287</v>
      </c>
      <c r="M19" s="208" t="s">
        <v>202</v>
      </c>
      <c r="N19" s="148"/>
    </row>
    <row r="20" spans="1:32" s="145" customFormat="1" ht="16.5" customHeight="1">
      <c r="A20" s="334">
        <v>27</v>
      </c>
      <c r="B20" s="373"/>
      <c r="C20" s="204">
        <f t="shared" si="0"/>
        <v>30570</v>
      </c>
      <c r="D20" s="177">
        <f t="shared" si="1"/>
        <v>85.1</v>
      </c>
      <c r="E20" s="181">
        <v>9120</v>
      </c>
      <c r="F20" s="182">
        <v>19615</v>
      </c>
      <c r="G20" s="181">
        <v>1835</v>
      </c>
      <c r="H20" s="204">
        <v>3679</v>
      </c>
      <c r="I20" s="179">
        <f t="shared" si="2"/>
        <v>10.199999999999999</v>
      </c>
      <c r="J20" s="183">
        <v>1678</v>
      </c>
      <c r="K20" s="180">
        <f t="shared" si="3"/>
        <v>4.7</v>
      </c>
      <c r="L20" s="178">
        <f t="shared" si="4"/>
        <v>35927</v>
      </c>
      <c r="M20" s="208">
        <f t="shared" ref="M20:M28" si="5">L20/L19%</f>
        <v>93.836027894585627</v>
      </c>
      <c r="N20" s="148"/>
    </row>
    <row r="21" spans="1:32" s="145" customFormat="1" ht="16.5" customHeight="1">
      <c r="A21" s="334">
        <v>28</v>
      </c>
      <c r="B21" s="373"/>
      <c r="C21" s="204">
        <f t="shared" si="0"/>
        <v>31901</v>
      </c>
      <c r="D21" s="177">
        <f t="shared" si="1"/>
        <v>86.1</v>
      </c>
      <c r="E21" s="181">
        <v>12465</v>
      </c>
      <c r="F21" s="182">
        <v>16858</v>
      </c>
      <c r="G21" s="181">
        <v>2578</v>
      </c>
      <c r="H21" s="204">
        <v>3476</v>
      </c>
      <c r="I21" s="179">
        <f t="shared" si="2"/>
        <v>9.4</v>
      </c>
      <c r="J21" s="183">
        <v>1667</v>
      </c>
      <c r="K21" s="180">
        <f t="shared" si="3"/>
        <v>4.5</v>
      </c>
      <c r="L21" s="178">
        <f t="shared" si="4"/>
        <v>37044</v>
      </c>
      <c r="M21" s="208">
        <f t="shared" si="5"/>
        <v>103.10908230578674</v>
      </c>
      <c r="N21" s="148"/>
    </row>
    <row r="22" spans="1:32" s="145" customFormat="1" ht="16.5" customHeight="1">
      <c r="A22" s="334">
        <v>29</v>
      </c>
      <c r="B22" s="373"/>
      <c r="C22" s="204">
        <f t="shared" si="0"/>
        <v>28522</v>
      </c>
      <c r="D22" s="177">
        <f t="shared" si="1"/>
        <v>86.8</v>
      </c>
      <c r="E22" s="181">
        <v>10697</v>
      </c>
      <c r="F22" s="182">
        <v>16363</v>
      </c>
      <c r="G22" s="181">
        <v>1462</v>
      </c>
      <c r="H22" s="204">
        <f>3266+171</f>
        <v>3437</v>
      </c>
      <c r="I22" s="179">
        <f t="shared" si="2"/>
        <v>10.5</v>
      </c>
      <c r="J22" s="183">
        <v>883</v>
      </c>
      <c r="K22" s="180">
        <f t="shared" si="3"/>
        <v>2.7</v>
      </c>
      <c r="L22" s="178">
        <f t="shared" si="4"/>
        <v>32842</v>
      </c>
      <c r="M22" s="208">
        <f t="shared" si="5"/>
        <v>88.656732534283549</v>
      </c>
      <c r="N22" s="148"/>
    </row>
    <row r="23" spans="1:32" s="145" customFormat="1" ht="16.5" customHeight="1">
      <c r="A23" s="334">
        <v>30</v>
      </c>
      <c r="B23" s="373"/>
      <c r="C23" s="204">
        <f t="shared" si="0"/>
        <v>28079</v>
      </c>
      <c r="D23" s="177">
        <f t="shared" si="1"/>
        <v>85.9</v>
      </c>
      <c r="E23" s="181">
        <v>11053</v>
      </c>
      <c r="F23" s="182">
        <v>16102</v>
      </c>
      <c r="G23" s="181">
        <v>924</v>
      </c>
      <c r="H23" s="204">
        <f>3149+136</f>
        <v>3285</v>
      </c>
      <c r="I23" s="179">
        <f t="shared" si="2"/>
        <v>10</v>
      </c>
      <c r="J23" s="183">
        <v>1343</v>
      </c>
      <c r="K23" s="180">
        <f t="shared" si="3"/>
        <v>4.0999999999999996</v>
      </c>
      <c r="L23" s="178">
        <f t="shared" si="4"/>
        <v>32707</v>
      </c>
      <c r="M23" s="208">
        <f t="shared" si="5"/>
        <v>99.588940990195482</v>
      </c>
      <c r="N23" s="148"/>
    </row>
    <row r="24" spans="1:32" s="145" customFormat="1" ht="16.5" customHeight="1">
      <c r="A24" s="334" t="s">
        <v>172</v>
      </c>
      <c r="B24" s="373"/>
      <c r="C24" s="204">
        <v>26956</v>
      </c>
      <c r="D24" s="177">
        <f t="shared" si="1"/>
        <v>84.1</v>
      </c>
      <c r="E24" s="181">
        <v>13016</v>
      </c>
      <c r="F24" s="182">
        <v>12315</v>
      </c>
      <c r="G24" s="181">
        <v>1625</v>
      </c>
      <c r="H24" s="204">
        <v>3634</v>
      </c>
      <c r="I24" s="179">
        <f t="shared" si="2"/>
        <v>11.3</v>
      </c>
      <c r="J24" s="183">
        <v>1459</v>
      </c>
      <c r="K24" s="180">
        <f t="shared" si="3"/>
        <v>4.5999999999999996</v>
      </c>
      <c r="L24" s="178">
        <f t="shared" si="4"/>
        <v>32049</v>
      </c>
      <c r="M24" s="208">
        <f t="shared" si="5"/>
        <v>97.988198245024009</v>
      </c>
      <c r="N24" s="148"/>
    </row>
    <row r="25" spans="1:32" s="145" customFormat="1" ht="16.5" customHeight="1">
      <c r="A25" s="334">
        <v>2</v>
      </c>
      <c r="B25" s="373"/>
      <c r="C25" s="204">
        <v>23908</v>
      </c>
      <c r="D25" s="177">
        <f t="shared" si="1"/>
        <v>81.8</v>
      </c>
      <c r="E25" s="181">
        <v>9690</v>
      </c>
      <c r="F25" s="182">
        <v>13180</v>
      </c>
      <c r="G25" s="181">
        <v>1038</v>
      </c>
      <c r="H25" s="204">
        <v>4035</v>
      </c>
      <c r="I25" s="179">
        <f t="shared" si="2"/>
        <v>13.8</v>
      </c>
      <c r="J25" s="183">
        <v>1296</v>
      </c>
      <c r="K25" s="180">
        <f t="shared" si="3"/>
        <v>4.4000000000000004</v>
      </c>
      <c r="L25" s="178">
        <f t="shared" si="4"/>
        <v>29239</v>
      </c>
      <c r="M25" s="208">
        <f t="shared" si="5"/>
        <v>91.232175730912033</v>
      </c>
      <c r="N25" s="148"/>
    </row>
    <row r="26" spans="1:32" s="145" customFormat="1" ht="16.5" customHeight="1">
      <c r="A26" s="334">
        <v>3</v>
      </c>
      <c r="B26" s="373"/>
      <c r="C26" s="204">
        <v>26620</v>
      </c>
      <c r="D26" s="177">
        <f t="shared" si="1"/>
        <v>84.7</v>
      </c>
      <c r="E26" s="181">
        <v>11872</v>
      </c>
      <c r="F26" s="182">
        <v>13766</v>
      </c>
      <c r="G26" s="181">
        <v>982</v>
      </c>
      <c r="H26" s="204">
        <v>3206</v>
      </c>
      <c r="I26" s="179">
        <f t="shared" si="2"/>
        <v>10.199999999999999</v>
      </c>
      <c r="J26" s="183">
        <v>1604</v>
      </c>
      <c r="K26" s="180">
        <f t="shared" si="3"/>
        <v>5.0999999999999996</v>
      </c>
      <c r="L26" s="178">
        <f t="shared" si="4"/>
        <v>31430</v>
      </c>
      <c r="M26" s="208">
        <f t="shared" si="5"/>
        <v>107.49341632750779</v>
      </c>
      <c r="N26" s="148"/>
    </row>
    <row r="27" spans="1:32" s="145" customFormat="1" ht="16.5" customHeight="1">
      <c r="A27" s="334">
        <v>4</v>
      </c>
      <c r="B27" s="373"/>
      <c r="C27" s="204">
        <v>22238</v>
      </c>
      <c r="D27" s="177">
        <f t="shared" si="1"/>
        <v>83.4</v>
      </c>
      <c r="E27" s="181">
        <v>10347</v>
      </c>
      <c r="F27" s="182">
        <v>11112</v>
      </c>
      <c r="G27" s="181">
        <v>779</v>
      </c>
      <c r="H27" s="204">
        <v>2848</v>
      </c>
      <c r="I27" s="179">
        <f t="shared" si="2"/>
        <v>10.7</v>
      </c>
      <c r="J27" s="183">
        <v>1564</v>
      </c>
      <c r="K27" s="180">
        <f t="shared" si="3"/>
        <v>5.9</v>
      </c>
      <c r="L27" s="178">
        <f t="shared" si="4"/>
        <v>26650</v>
      </c>
      <c r="M27" s="208">
        <f t="shared" si="5"/>
        <v>84.791600381800819</v>
      </c>
      <c r="N27" s="148"/>
    </row>
    <row r="28" spans="1:32" s="145" customFormat="1" ht="16.5" customHeight="1">
      <c r="A28" s="334">
        <v>5</v>
      </c>
      <c r="B28" s="335"/>
      <c r="C28" s="204">
        <v>18308</v>
      </c>
      <c r="D28" s="177">
        <f t="shared" si="1"/>
        <v>83.3</v>
      </c>
      <c r="E28" s="181">
        <v>6114</v>
      </c>
      <c r="F28" s="182">
        <v>11435</v>
      </c>
      <c r="G28" s="181">
        <v>759</v>
      </c>
      <c r="H28" s="204">
        <v>3028</v>
      </c>
      <c r="I28" s="179">
        <f t="shared" si="2"/>
        <v>13.8</v>
      </c>
      <c r="J28" s="183">
        <v>653</v>
      </c>
      <c r="K28" s="180">
        <f t="shared" si="3"/>
        <v>3</v>
      </c>
      <c r="L28" s="178">
        <f t="shared" si="4"/>
        <v>21989</v>
      </c>
      <c r="M28" s="208">
        <f t="shared" si="5"/>
        <v>82.510318949343343</v>
      </c>
      <c r="N28" s="149"/>
    </row>
    <row r="29" spans="1:32" s="145" customFormat="1" ht="16.5" customHeight="1">
      <c r="A29" s="334">
        <v>6</v>
      </c>
      <c r="B29" s="335"/>
      <c r="C29" s="204">
        <v>19830</v>
      </c>
      <c r="D29" s="177">
        <f t="shared" ref="D29" si="6">ROUND(C29/L29%,1)</f>
        <v>83.8</v>
      </c>
      <c r="E29" s="181">
        <v>7613</v>
      </c>
      <c r="F29" s="182">
        <v>10624</v>
      </c>
      <c r="G29" s="181">
        <v>1593</v>
      </c>
      <c r="H29" s="204">
        <v>3242</v>
      </c>
      <c r="I29" s="179">
        <f t="shared" ref="I29" si="7">ROUND(H29/L29%,1)</f>
        <v>13.7</v>
      </c>
      <c r="J29" s="183">
        <v>589</v>
      </c>
      <c r="K29" s="180">
        <f t="shared" ref="K29" si="8">ROUND(J29/L29%,1)</f>
        <v>2.5</v>
      </c>
      <c r="L29" s="178">
        <f>C29+H29+J29</f>
        <v>23661</v>
      </c>
      <c r="M29" s="208">
        <f t="shared" ref="M29" si="9">L29/L28%</f>
        <v>107.60380190095049</v>
      </c>
      <c r="N29" s="149"/>
    </row>
    <row r="30" spans="1:3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E30" s="103"/>
      <c r="AF30" s="103"/>
    </row>
    <row r="31" spans="1:32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03"/>
      <c r="AF31" s="103"/>
    </row>
    <row r="32" spans="1:32">
      <c r="A32" s="298" t="s">
        <v>173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03"/>
      <c r="AF32" s="103"/>
    </row>
    <row r="33" spans="1:33" ht="14">
      <c r="B33" s="2"/>
      <c r="C33" s="2"/>
      <c r="D33" s="2"/>
      <c r="E33" s="2"/>
      <c r="F33" s="2"/>
      <c r="G33" s="2"/>
      <c r="H33" s="2"/>
      <c r="I33" s="2"/>
      <c r="J33" s="7" t="s">
        <v>28</v>
      </c>
      <c r="M33" s="2"/>
      <c r="N33" s="2"/>
      <c r="P33" s="106"/>
    </row>
    <row r="34" spans="1:33" ht="16.5" customHeight="1">
      <c r="A34" s="351" t="s">
        <v>99</v>
      </c>
      <c r="B34" s="361"/>
      <c r="C34" s="353"/>
      <c r="D34" s="351" t="s">
        <v>41</v>
      </c>
      <c r="E34" s="352"/>
      <c r="F34" s="352"/>
      <c r="G34" s="335"/>
      <c r="H34" s="349" t="s">
        <v>104</v>
      </c>
      <c r="I34" s="349" t="s">
        <v>13</v>
      </c>
      <c r="J34" s="349" t="s">
        <v>139</v>
      </c>
      <c r="K34" s="38"/>
      <c r="N34" s="101"/>
    </row>
    <row r="35" spans="1:33" ht="16.5" customHeight="1">
      <c r="A35" s="354"/>
      <c r="B35" s="358"/>
      <c r="C35" s="355"/>
      <c r="D35" s="259"/>
      <c r="E35" s="259" t="s">
        <v>89</v>
      </c>
      <c r="F35" s="259" t="s">
        <v>106</v>
      </c>
      <c r="G35" s="259" t="s">
        <v>90</v>
      </c>
      <c r="H35" s="350"/>
      <c r="I35" s="350"/>
      <c r="J35" s="350"/>
      <c r="K35" s="176"/>
      <c r="N35" s="101"/>
    </row>
    <row r="36" spans="1:33" s="311" customFormat="1" ht="16.5" customHeight="1">
      <c r="A36" s="362" t="s">
        <v>97</v>
      </c>
      <c r="B36" s="363"/>
      <c r="C36" s="364"/>
      <c r="D36" s="184">
        <f>E36+F36+G36</f>
        <v>19830</v>
      </c>
      <c r="E36" s="308">
        <v>7613</v>
      </c>
      <c r="F36" s="308">
        <v>10624</v>
      </c>
      <c r="G36" s="309">
        <v>1593</v>
      </c>
      <c r="H36" s="310">
        <v>1962</v>
      </c>
      <c r="I36" s="326">
        <v>589</v>
      </c>
      <c r="J36" s="234">
        <f>J38+J39+J40</f>
        <v>22381</v>
      </c>
      <c r="K36" s="41"/>
    </row>
    <row r="37" spans="1:33" s="311" customFormat="1" ht="16.5" customHeight="1">
      <c r="A37" s="185"/>
      <c r="B37" s="371" t="s">
        <v>95</v>
      </c>
      <c r="C37" s="372"/>
      <c r="D37" s="215">
        <f>D36/J36</f>
        <v>0.88601939144810327</v>
      </c>
      <c r="E37" s="186">
        <f>E36/D36*100</f>
        <v>38.391326273323244</v>
      </c>
      <c r="F37" s="186">
        <f>F36/D36*100</f>
        <v>53.575390821986893</v>
      </c>
      <c r="G37" s="186">
        <f>G36/D36*100</f>
        <v>8.0332829046898624</v>
      </c>
      <c r="H37" s="215">
        <f>H36/J36</f>
        <v>8.7663643268844113E-2</v>
      </c>
      <c r="I37" s="215">
        <f>I36/J36</f>
        <v>2.631696528305259E-2</v>
      </c>
      <c r="J37" s="235">
        <f>J36/J36</f>
        <v>1</v>
      </c>
      <c r="K37" s="81"/>
      <c r="L37" s="324"/>
    </row>
    <row r="38" spans="1:33" s="311" customFormat="1" ht="16.5" customHeight="1">
      <c r="A38" s="185"/>
      <c r="B38" s="82"/>
      <c r="C38" s="187" t="s">
        <v>91</v>
      </c>
      <c r="D38" s="312">
        <v>6344</v>
      </c>
      <c r="E38" s="188"/>
      <c r="F38" s="188"/>
      <c r="G38" s="188"/>
      <c r="H38" s="312">
        <v>731</v>
      </c>
      <c r="I38" s="312">
        <v>441</v>
      </c>
      <c r="J38" s="236">
        <f>D38+H38+I38</f>
        <v>7516</v>
      </c>
      <c r="K38" s="43"/>
      <c r="L38" s="78"/>
      <c r="M38" s="44"/>
      <c r="N38" s="26"/>
      <c r="O38" s="44"/>
      <c r="P38" s="44"/>
      <c r="Q38" s="44"/>
      <c r="R38" s="44"/>
      <c r="S38" s="44"/>
      <c r="T38" s="2"/>
      <c r="U38" s="2"/>
      <c r="V38" s="2"/>
      <c r="W38" s="2"/>
      <c r="X38" s="2"/>
      <c r="Y38" s="2"/>
      <c r="AA38" s="313"/>
      <c r="AB38" s="313"/>
      <c r="AD38" s="2"/>
      <c r="AF38" s="313"/>
      <c r="AG38" s="313"/>
    </row>
    <row r="39" spans="1:33" s="311" customFormat="1" ht="16.5" customHeight="1">
      <c r="A39" s="185"/>
      <c r="B39" s="82"/>
      <c r="C39" s="189" t="s">
        <v>92</v>
      </c>
      <c r="D39" s="314">
        <v>11080</v>
      </c>
      <c r="E39" s="190"/>
      <c r="F39" s="190"/>
      <c r="G39" s="190"/>
      <c r="H39" s="314">
        <v>558</v>
      </c>
      <c r="I39" s="314">
        <v>6</v>
      </c>
      <c r="J39" s="237">
        <f>D39+H39+I39</f>
        <v>11644</v>
      </c>
      <c r="K39" s="43"/>
      <c r="L39" s="78"/>
      <c r="M39" s="44"/>
      <c r="N39" s="2"/>
      <c r="O39" s="44"/>
      <c r="P39" s="44"/>
      <c r="Q39" s="44"/>
      <c r="R39" s="44"/>
      <c r="S39" s="44"/>
      <c r="T39" s="2"/>
      <c r="U39" s="2"/>
      <c r="V39" s="2"/>
      <c r="W39" s="2"/>
      <c r="X39" s="2"/>
      <c r="Y39" s="2"/>
      <c r="AA39" s="313"/>
      <c r="AB39" s="313"/>
      <c r="AD39" s="2"/>
      <c r="AF39" s="313"/>
      <c r="AG39" s="313"/>
    </row>
    <row r="40" spans="1:33" s="311" customFormat="1" ht="16.5" customHeight="1">
      <c r="A40" s="191"/>
      <c r="B40" s="192"/>
      <c r="C40" s="193" t="s">
        <v>93</v>
      </c>
      <c r="D40" s="315">
        <v>2406</v>
      </c>
      <c r="E40" s="194"/>
      <c r="F40" s="194"/>
      <c r="G40" s="194"/>
      <c r="H40" s="315">
        <v>673</v>
      </c>
      <c r="I40" s="315">
        <v>142</v>
      </c>
      <c r="J40" s="238">
        <f>D40+H40+I40</f>
        <v>3221</v>
      </c>
      <c r="K40" s="43"/>
      <c r="L40" s="78"/>
      <c r="M40" s="44"/>
      <c r="N40" s="101"/>
      <c r="O40" s="44"/>
      <c r="P40" s="44"/>
      <c r="Q40" s="44"/>
      <c r="R40" s="44"/>
      <c r="S40" s="44"/>
      <c r="T40" s="2"/>
      <c r="U40" s="2"/>
      <c r="V40" s="2"/>
      <c r="W40" s="2"/>
      <c r="X40" s="2"/>
      <c r="Y40" s="2"/>
      <c r="AA40" s="313"/>
      <c r="AB40" s="313"/>
      <c r="AD40" s="2"/>
      <c r="AF40" s="313"/>
      <c r="AG40" s="313"/>
    </row>
    <row r="41" spans="1:33" s="311" customFormat="1" ht="16.5" customHeight="1">
      <c r="A41" s="368" t="s">
        <v>98</v>
      </c>
      <c r="B41" s="369"/>
      <c r="C41" s="370"/>
      <c r="D41" s="184">
        <v>0</v>
      </c>
      <c r="E41" s="216">
        <v>0</v>
      </c>
      <c r="F41" s="216">
        <v>0</v>
      </c>
      <c r="G41" s="217">
        <v>0</v>
      </c>
      <c r="H41" s="316">
        <v>1280</v>
      </c>
      <c r="I41" s="316">
        <v>0</v>
      </c>
      <c r="J41" s="239">
        <f>D41+H41+I41</f>
        <v>1280</v>
      </c>
      <c r="K41" s="41"/>
    </row>
    <row r="42" spans="1:33" ht="16.5" customHeight="1">
      <c r="A42" s="191"/>
      <c r="B42" s="195" t="s">
        <v>94</v>
      </c>
      <c r="C42" s="196"/>
      <c r="D42" s="215">
        <f>D41/J41</f>
        <v>0</v>
      </c>
      <c r="E42" s="186">
        <f>IF(ISNUMBER(E41/D41),E41/D41*100,0)</f>
        <v>0</v>
      </c>
      <c r="F42" s="186">
        <f>IF(ISNUMBER(F41/D41),F41/D41*100,0)</f>
        <v>0</v>
      </c>
      <c r="G42" s="186">
        <f>IF(ISNUMBER(G41/D41),G41/D41*100,0)</f>
        <v>0</v>
      </c>
      <c r="H42" s="215">
        <f>H41/J41</f>
        <v>1</v>
      </c>
      <c r="I42" s="215">
        <f>I41/J41</f>
        <v>0</v>
      </c>
      <c r="J42" s="235">
        <f>J41/J41</f>
        <v>1</v>
      </c>
      <c r="K42" s="41"/>
      <c r="N42" s="101"/>
    </row>
    <row r="43" spans="1:33" ht="16.5" customHeight="1">
      <c r="A43" s="362" t="s">
        <v>57</v>
      </c>
      <c r="B43" s="363"/>
      <c r="C43" s="364"/>
      <c r="D43" s="239">
        <f t="shared" ref="D43:I43" si="10">D36+D41</f>
        <v>19830</v>
      </c>
      <c r="E43" s="240">
        <f t="shared" si="10"/>
        <v>7613</v>
      </c>
      <c r="F43" s="240">
        <f t="shared" si="10"/>
        <v>10624</v>
      </c>
      <c r="G43" s="241">
        <f t="shared" si="10"/>
        <v>1593</v>
      </c>
      <c r="H43" s="234">
        <f>H36+H41</f>
        <v>3242</v>
      </c>
      <c r="I43" s="234">
        <f t="shared" si="10"/>
        <v>589</v>
      </c>
      <c r="J43" s="234">
        <f>D43+H43+I43</f>
        <v>23661</v>
      </c>
      <c r="K43" s="41"/>
      <c r="N43" s="101"/>
    </row>
    <row r="44" spans="1:33" ht="16.5" customHeight="1">
      <c r="A44" s="365" t="s">
        <v>96</v>
      </c>
      <c r="B44" s="366"/>
      <c r="C44" s="367"/>
      <c r="D44" s="235">
        <f>D43/J43</f>
        <v>0.83808799289970837</v>
      </c>
      <c r="E44" s="242">
        <f>E43/D43*100</f>
        <v>38.391326273323244</v>
      </c>
      <c r="F44" s="242">
        <f>F43/D43*100</f>
        <v>53.575390821986893</v>
      </c>
      <c r="G44" s="242">
        <f>G43/D43*100</f>
        <v>8.0332829046898624</v>
      </c>
      <c r="H44" s="235">
        <f>H43/J43</f>
        <v>0.13701872279278138</v>
      </c>
      <c r="I44" s="235">
        <f>I43/J43</f>
        <v>2.4893284307510248E-2</v>
      </c>
      <c r="J44" s="235">
        <f>J43/J43</f>
        <v>1</v>
      </c>
      <c r="K44" s="81"/>
      <c r="N44" s="101"/>
    </row>
    <row r="45" spans="1:33" ht="15" customHeight="1">
      <c r="A45" s="53"/>
      <c r="B45" s="54"/>
      <c r="C45" s="197"/>
      <c r="D45" s="46"/>
      <c r="E45" s="55"/>
      <c r="F45" s="55"/>
      <c r="G45" s="55"/>
      <c r="H45" s="46"/>
      <c r="I45" s="56"/>
      <c r="J45" s="56"/>
      <c r="K45" s="46"/>
      <c r="L45" s="57"/>
      <c r="M45" s="46"/>
      <c r="N45" s="47"/>
      <c r="O45" s="46"/>
      <c r="P45" s="46"/>
      <c r="Q45" s="46"/>
      <c r="R45" s="46"/>
      <c r="S45" s="47"/>
      <c r="T45" s="47"/>
      <c r="U45" s="47"/>
      <c r="V45" s="2"/>
      <c r="W45" s="2"/>
      <c r="X45" s="2"/>
      <c r="Y45" s="2"/>
      <c r="Z45" s="2"/>
      <c r="AA45" s="2"/>
      <c r="AF45" s="2"/>
    </row>
    <row r="46" spans="1:33">
      <c r="A46" s="42"/>
      <c r="B46" s="42"/>
      <c r="C46" s="58"/>
      <c r="D46" s="198"/>
      <c r="E46" s="198"/>
      <c r="F46" s="198"/>
      <c r="G46" s="59"/>
      <c r="H46" s="198"/>
      <c r="I46" s="26"/>
      <c r="J46" s="198"/>
      <c r="K46" s="26"/>
    </row>
    <row r="47" spans="1:33">
      <c r="A47" s="261"/>
      <c r="B47" s="261"/>
      <c r="C47" s="199"/>
      <c r="D47" s="261"/>
      <c r="E47" s="261"/>
      <c r="F47" s="261"/>
      <c r="G47" s="261"/>
    </row>
    <row r="48" spans="1:33">
      <c r="A48" s="261"/>
      <c r="B48" s="261"/>
      <c r="C48" s="199"/>
      <c r="D48" s="261"/>
      <c r="E48" s="197"/>
      <c r="F48" s="261"/>
      <c r="G48" s="261"/>
      <c r="H48" s="2"/>
      <c r="I48" s="2"/>
      <c r="J48" s="2"/>
      <c r="K48" s="2"/>
      <c r="L48" s="2"/>
      <c r="N48" s="2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68"/>
      <c r="B49" s="61"/>
      <c r="C49" s="200"/>
      <c r="D49" s="60"/>
      <c r="E49" s="60"/>
      <c r="F49" s="43"/>
      <c r="G49" s="44"/>
      <c r="H49" s="2"/>
      <c r="I49" s="2"/>
      <c r="J49" s="2"/>
      <c r="K49" s="2"/>
      <c r="L49" s="2"/>
      <c r="N49" s="2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68"/>
      <c r="B50" s="268"/>
      <c r="C50" s="61"/>
      <c r="D50" s="44"/>
      <c r="E50" s="60"/>
      <c r="F50" s="62"/>
      <c r="G50" s="44"/>
    </row>
    <row r="51" spans="1:25">
      <c r="A51" s="268"/>
      <c r="B51" s="268"/>
      <c r="C51" s="61"/>
      <c r="D51" s="44"/>
      <c r="E51" s="60"/>
      <c r="F51" s="62"/>
      <c r="G51" s="44"/>
    </row>
    <row r="52" spans="1:25">
      <c r="A52" s="268"/>
      <c r="B52" s="268"/>
      <c r="C52" s="63"/>
      <c r="D52" s="44"/>
      <c r="E52" s="60"/>
      <c r="F52" s="62"/>
      <c r="G52" s="44"/>
    </row>
    <row r="53" spans="1:25">
      <c r="A53" s="268"/>
      <c r="B53" s="61"/>
      <c r="C53" s="200"/>
      <c r="D53" s="44"/>
      <c r="E53" s="60"/>
      <c r="F53" s="43"/>
      <c r="G53" s="44"/>
    </row>
    <row r="54" spans="1:25">
      <c r="A54" s="268"/>
      <c r="B54" s="54"/>
      <c r="C54" s="197"/>
      <c r="D54" s="45"/>
      <c r="E54" s="45"/>
      <c r="F54" s="45"/>
      <c r="G54" s="45"/>
    </row>
  </sheetData>
  <mergeCells count="37">
    <mergeCell ref="O11:P11"/>
    <mergeCell ref="O12:P12"/>
    <mergeCell ref="A22:B22"/>
    <mergeCell ref="A21:B21"/>
    <mergeCell ref="A20:B20"/>
    <mergeCell ref="A19:B19"/>
    <mergeCell ref="A27:B27"/>
    <mergeCell ref="A26:B26"/>
    <mergeCell ref="A25:B25"/>
    <mergeCell ref="A24:B24"/>
    <mergeCell ref="A23:B23"/>
    <mergeCell ref="A43:C43"/>
    <mergeCell ref="A44:C44"/>
    <mergeCell ref="A36:C36"/>
    <mergeCell ref="A41:C41"/>
    <mergeCell ref="B37:C37"/>
    <mergeCell ref="A28:B28"/>
    <mergeCell ref="L15:M15"/>
    <mergeCell ref="I34:I35"/>
    <mergeCell ref="J34:J35"/>
    <mergeCell ref="D34:G34"/>
    <mergeCell ref="L16:M17"/>
    <mergeCell ref="H34:H35"/>
    <mergeCell ref="A16:B18"/>
    <mergeCell ref="H16:I17"/>
    <mergeCell ref="C17:C18"/>
    <mergeCell ref="J16:K17"/>
    <mergeCell ref="E17:G17"/>
    <mergeCell ref="D17:D18"/>
    <mergeCell ref="C16:G16"/>
    <mergeCell ref="A29:B29"/>
    <mergeCell ref="A34:C35"/>
    <mergeCell ref="A4:J4"/>
    <mergeCell ref="A6:L6"/>
    <mergeCell ref="A7:F7"/>
    <mergeCell ref="A9:H9"/>
    <mergeCell ref="A11:M11"/>
  </mergeCells>
  <phoneticPr fontId="17"/>
  <pageMargins left="0.98425196850393704" right="0" top="0.78740157480314965" bottom="0.78740157480314965" header="0.51181102362204722" footer="0.51181102362204722"/>
  <pageSetup paperSize="9" scale="83" orientation="portrait" r:id="rId1"/>
  <headerFooter alignWithMargins="0">
    <oddFooter>&amp;C&amp;"ＭＳ Ｐゴシック,標準"&amp;12- ３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9"/>
  <sheetViews>
    <sheetView view="pageBreakPreview" zoomScaleNormal="100" zoomScaleSheetLayoutView="100" workbookViewId="0">
      <selection activeCell="F38" sqref="F38"/>
    </sheetView>
  </sheetViews>
  <sheetFormatPr defaultRowHeight="13"/>
  <cols>
    <col min="1" max="1" width="10.26953125" style="101" customWidth="1"/>
    <col min="2" max="2" width="13.08984375" style="101" customWidth="1"/>
    <col min="3" max="3" width="12.36328125" style="101" customWidth="1"/>
    <col min="4" max="4" width="13.08984375" style="101" customWidth="1"/>
    <col min="5" max="5" width="12.36328125" style="101" customWidth="1"/>
    <col min="6" max="6" width="13.08984375" style="101" customWidth="1"/>
    <col min="7" max="7" width="12.36328125" style="101" customWidth="1"/>
    <col min="8" max="12" width="10.6328125" style="101" customWidth="1"/>
    <col min="13" max="13" width="6.6328125" style="101" customWidth="1"/>
    <col min="14" max="16384" width="8.7265625" style="101"/>
  </cols>
  <sheetData>
    <row r="1" spans="1:14" s="145" customFormat="1" ht="15" customHeight="1">
      <c r="A1" s="133" t="s">
        <v>31</v>
      </c>
      <c r="B1" s="99"/>
      <c r="C1" s="99"/>
    </row>
    <row r="2" spans="1:14" s="145" customFormat="1" ht="14">
      <c r="A2" s="133"/>
      <c r="B2" s="99"/>
      <c r="C2" s="99"/>
    </row>
    <row r="3" spans="1:14" s="145" customFormat="1" ht="15" customHeight="1">
      <c r="A3" s="133"/>
      <c r="B3" s="99"/>
      <c r="C3" s="99"/>
      <c r="I3" s="284"/>
      <c r="J3" s="284"/>
      <c r="K3" s="284"/>
    </row>
    <row r="4" spans="1:14" s="145" customFormat="1" ht="15.5">
      <c r="A4" s="340" t="s">
        <v>175</v>
      </c>
      <c r="B4" s="341"/>
      <c r="C4" s="341"/>
      <c r="D4" s="341"/>
      <c r="E4" s="341"/>
      <c r="F4" s="341"/>
      <c r="G4" s="341"/>
      <c r="H4" s="298"/>
      <c r="I4" s="329"/>
      <c r="J4" s="329"/>
      <c r="K4" s="329"/>
      <c r="L4" s="328"/>
      <c r="M4" s="298"/>
      <c r="N4" s="298"/>
    </row>
    <row r="5" spans="1:14" s="145" customFormat="1" ht="18" customHeight="1">
      <c r="A5" s="340" t="s">
        <v>195</v>
      </c>
      <c r="B5" s="341"/>
      <c r="C5" s="341"/>
      <c r="D5" s="341"/>
      <c r="E5" s="341"/>
      <c r="F5" s="298"/>
      <c r="G5" s="298"/>
      <c r="H5" s="298"/>
      <c r="I5" s="329"/>
      <c r="J5" s="329"/>
      <c r="K5" s="329"/>
      <c r="L5" s="328"/>
      <c r="M5" s="298"/>
      <c r="N5" s="298"/>
    </row>
    <row r="6" spans="1:14" s="145" customFormat="1">
      <c r="A6" s="99"/>
      <c r="B6" s="99"/>
      <c r="C6" s="99"/>
      <c r="D6" s="99"/>
      <c r="E6" s="99"/>
      <c r="F6" s="99"/>
      <c r="G6" s="99"/>
      <c r="H6" s="99"/>
      <c r="I6" s="329"/>
      <c r="J6" s="329"/>
      <c r="K6" s="329"/>
      <c r="L6" s="99"/>
      <c r="M6" s="99"/>
      <c r="N6" s="99"/>
    </row>
    <row r="7" spans="1:14" s="145" customForma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s="145" customForma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4" s="145" customForma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14" s="145" customFormat="1" ht="15.75" customHeight="1">
      <c r="A10" s="99" t="s">
        <v>128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18" customHeight="1">
      <c r="A11" s="2"/>
      <c r="B11" s="2"/>
      <c r="C11" s="2"/>
      <c r="D11" s="2"/>
      <c r="E11" s="2"/>
      <c r="F11" s="2"/>
      <c r="G11" s="7" t="s">
        <v>28</v>
      </c>
      <c r="H11" s="2"/>
      <c r="I11" s="2"/>
      <c r="J11" s="2"/>
      <c r="K11" s="2"/>
      <c r="L11" s="2"/>
      <c r="M11" s="2"/>
      <c r="N11" s="2"/>
    </row>
    <row r="12" spans="1:14" ht="20.25" customHeight="1">
      <c r="A12" s="254" t="s">
        <v>24</v>
      </c>
      <c r="B12" s="334" t="s">
        <v>130</v>
      </c>
      <c r="C12" s="335"/>
      <c r="D12" s="334" t="s">
        <v>131</v>
      </c>
      <c r="E12" s="335"/>
      <c r="F12" s="334" t="s">
        <v>132</v>
      </c>
      <c r="G12" s="335"/>
      <c r="H12" s="2"/>
      <c r="I12" s="2"/>
      <c r="J12" s="2"/>
      <c r="K12" s="2"/>
      <c r="L12" s="2"/>
      <c r="M12" s="2"/>
      <c r="N12" s="2"/>
    </row>
    <row r="13" spans="1:14" ht="20.25" customHeight="1">
      <c r="A13" s="256" t="s">
        <v>25</v>
      </c>
      <c r="B13" s="259" t="s">
        <v>129</v>
      </c>
      <c r="C13" s="259" t="s">
        <v>26</v>
      </c>
      <c r="D13" s="259" t="s">
        <v>129</v>
      </c>
      <c r="E13" s="259" t="s">
        <v>26</v>
      </c>
      <c r="F13" s="259" t="s">
        <v>129</v>
      </c>
      <c r="G13" s="259" t="s">
        <v>27</v>
      </c>
      <c r="H13" s="2"/>
      <c r="I13" s="2"/>
      <c r="J13" s="2"/>
      <c r="K13" s="2"/>
      <c r="L13" s="2"/>
      <c r="M13" s="2"/>
      <c r="N13" s="2"/>
    </row>
    <row r="14" spans="1:14" ht="20.25" customHeight="1">
      <c r="A14" s="323" t="s">
        <v>191</v>
      </c>
      <c r="B14" s="96">
        <v>33167</v>
      </c>
      <c r="C14" s="95">
        <f>ROUND(B14/F14%,1)</f>
        <v>86.6</v>
      </c>
      <c r="D14" s="96">
        <f>1673+3447</f>
        <v>5120</v>
      </c>
      <c r="E14" s="95">
        <f>ROUND(D14/F14%,1)</f>
        <v>13.4</v>
      </c>
      <c r="F14" s="94">
        <f>+B14+D14</f>
        <v>38287</v>
      </c>
      <c r="G14" s="95" t="s">
        <v>174</v>
      </c>
      <c r="H14" s="2"/>
      <c r="I14" s="2"/>
      <c r="J14" s="2"/>
      <c r="K14" s="2"/>
      <c r="L14" s="2"/>
      <c r="M14" s="2"/>
      <c r="N14" s="2"/>
    </row>
    <row r="15" spans="1:14" ht="20.25" customHeight="1">
      <c r="A15" s="323">
        <v>27</v>
      </c>
      <c r="B15" s="96">
        <v>30683</v>
      </c>
      <c r="C15" s="95">
        <f t="shared" ref="C15:C23" si="0">ROUND(B15/F15%,1)</f>
        <v>85.4</v>
      </c>
      <c r="D15" s="96">
        <v>5244</v>
      </c>
      <c r="E15" s="95">
        <f t="shared" ref="E15:E23" si="1">ROUND(D15/F15%,1)</f>
        <v>14.6</v>
      </c>
      <c r="F15" s="94">
        <f>+B15+D15</f>
        <v>35927</v>
      </c>
      <c r="G15" s="95">
        <f>F15/F14%</f>
        <v>93.836027894585627</v>
      </c>
      <c r="H15" s="2"/>
      <c r="I15" s="2"/>
      <c r="J15" s="2"/>
      <c r="K15" s="2"/>
      <c r="L15" s="2"/>
      <c r="M15" s="2"/>
      <c r="N15" s="2"/>
    </row>
    <row r="16" spans="1:14" ht="20.25" customHeight="1">
      <c r="A16" s="323">
        <v>28</v>
      </c>
      <c r="B16" s="96">
        <v>29186</v>
      </c>
      <c r="C16" s="95">
        <f t="shared" si="0"/>
        <v>78.8</v>
      </c>
      <c r="D16" s="96">
        <v>7858</v>
      </c>
      <c r="E16" s="95">
        <f t="shared" si="1"/>
        <v>21.2</v>
      </c>
      <c r="F16" s="94">
        <f>+B16+D16</f>
        <v>37044</v>
      </c>
      <c r="G16" s="95">
        <f t="shared" ref="G16:G23" si="2">F16/F15%</f>
        <v>103.10908230578674</v>
      </c>
      <c r="H16" s="2"/>
      <c r="I16" s="2"/>
      <c r="J16" s="2"/>
      <c r="K16" s="2"/>
      <c r="L16" s="2"/>
      <c r="M16" s="2"/>
      <c r="N16" s="2"/>
    </row>
    <row r="17" spans="1:14" ht="20.25" customHeight="1">
      <c r="A17" s="323">
        <v>29</v>
      </c>
      <c r="B17" s="96">
        <f>822+28824</f>
        <v>29646</v>
      </c>
      <c r="C17" s="95">
        <f t="shared" si="0"/>
        <v>90.3</v>
      </c>
      <c r="D17" s="96">
        <f>61+3135</f>
        <v>3196</v>
      </c>
      <c r="E17" s="95">
        <f t="shared" si="1"/>
        <v>9.6999999999999993</v>
      </c>
      <c r="F17" s="94">
        <f t="shared" ref="F17:F23" si="3">B17+D17</f>
        <v>32842</v>
      </c>
      <c r="G17" s="95">
        <f t="shared" si="2"/>
        <v>88.656732534283549</v>
      </c>
      <c r="H17" s="2"/>
      <c r="I17" s="2"/>
      <c r="J17" s="2"/>
      <c r="K17" s="2"/>
      <c r="L17" s="2"/>
      <c r="M17" s="2"/>
      <c r="N17" s="2"/>
    </row>
    <row r="18" spans="1:14" ht="20.25" customHeight="1">
      <c r="A18" s="323">
        <v>30</v>
      </c>
      <c r="B18" s="96">
        <v>28985</v>
      </c>
      <c r="C18" s="95">
        <f t="shared" si="0"/>
        <v>88.6</v>
      </c>
      <c r="D18" s="96">
        <v>3722</v>
      </c>
      <c r="E18" s="95">
        <f t="shared" si="1"/>
        <v>11.4</v>
      </c>
      <c r="F18" s="94">
        <f t="shared" si="3"/>
        <v>32707</v>
      </c>
      <c r="G18" s="95">
        <f t="shared" si="2"/>
        <v>99.588940990195482</v>
      </c>
      <c r="H18" s="2"/>
      <c r="I18" s="2"/>
      <c r="J18" s="2"/>
      <c r="K18" s="2"/>
      <c r="L18" s="2"/>
      <c r="M18" s="2"/>
      <c r="N18" s="2"/>
    </row>
    <row r="19" spans="1:14" ht="20.25" customHeight="1">
      <c r="A19" s="323" t="s">
        <v>145</v>
      </c>
      <c r="B19" s="96">
        <v>30522</v>
      </c>
      <c r="C19" s="95">
        <f t="shared" si="0"/>
        <v>95.2</v>
      </c>
      <c r="D19" s="96">
        <v>1527</v>
      </c>
      <c r="E19" s="95">
        <f t="shared" si="1"/>
        <v>4.8</v>
      </c>
      <c r="F19" s="94">
        <f t="shared" si="3"/>
        <v>32049</v>
      </c>
      <c r="G19" s="95">
        <f t="shared" si="2"/>
        <v>97.988198245024009</v>
      </c>
      <c r="H19" s="3"/>
      <c r="I19" s="3"/>
      <c r="J19" s="2"/>
      <c r="K19" s="2"/>
      <c r="L19" s="2"/>
      <c r="M19" s="2"/>
      <c r="N19" s="2"/>
    </row>
    <row r="20" spans="1:14" ht="20.25" customHeight="1">
      <c r="A20" s="323">
        <v>2</v>
      </c>
      <c r="B20" s="96">
        <v>27938</v>
      </c>
      <c r="C20" s="95">
        <f t="shared" si="0"/>
        <v>95.6</v>
      </c>
      <c r="D20" s="96">
        <v>1301</v>
      </c>
      <c r="E20" s="95">
        <f t="shared" si="1"/>
        <v>4.4000000000000004</v>
      </c>
      <c r="F20" s="94">
        <f t="shared" si="3"/>
        <v>29239</v>
      </c>
      <c r="G20" s="95">
        <f t="shared" si="2"/>
        <v>91.232175730912033</v>
      </c>
      <c r="H20" s="2"/>
      <c r="I20" s="2"/>
      <c r="J20" s="2"/>
      <c r="K20" s="2"/>
      <c r="L20" s="2"/>
      <c r="M20" s="2"/>
      <c r="N20" s="2"/>
    </row>
    <row r="21" spans="1:14" ht="20.25" customHeight="1">
      <c r="A21" s="323">
        <v>3</v>
      </c>
      <c r="B21" s="96">
        <v>29826</v>
      </c>
      <c r="C21" s="95">
        <f t="shared" si="0"/>
        <v>94.8</v>
      </c>
      <c r="D21" s="96">
        <v>1624</v>
      </c>
      <c r="E21" s="95">
        <f t="shared" si="1"/>
        <v>5.2</v>
      </c>
      <c r="F21" s="94">
        <f t="shared" si="3"/>
        <v>31450</v>
      </c>
      <c r="G21" s="95">
        <f t="shared" si="2"/>
        <v>107.56181811963474</v>
      </c>
      <c r="H21" s="2"/>
      <c r="I21" s="2"/>
      <c r="J21" s="2"/>
      <c r="K21" s="2"/>
      <c r="L21" s="2"/>
      <c r="M21" s="2"/>
      <c r="N21" s="2"/>
    </row>
    <row r="22" spans="1:14" ht="20.25" customHeight="1">
      <c r="A22" s="323">
        <v>4</v>
      </c>
      <c r="B22" s="96">
        <v>25421</v>
      </c>
      <c r="C22" s="95">
        <f t="shared" si="0"/>
        <v>95.4</v>
      </c>
      <c r="D22" s="96">
        <v>1229</v>
      </c>
      <c r="E22" s="95">
        <f t="shared" si="1"/>
        <v>4.5999999999999996</v>
      </c>
      <c r="F22" s="94">
        <f t="shared" si="3"/>
        <v>26650</v>
      </c>
      <c r="G22" s="95">
        <f t="shared" si="2"/>
        <v>84.73767885532591</v>
      </c>
      <c r="H22" s="2"/>
      <c r="I22" s="2"/>
      <c r="J22" s="2"/>
      <c r="K22" s="2"/>
      <c r="L22" s="2"/>
      <c r="M22" s="2"/>
      <c r="N22" s="2"/>
    </row>
    <row r="23" spans="1:14" s="67" customFormat="1" ht="20.25" customHeight="1">
      <c r="A23" s="323">
        <v>5</v>
      </c>
      <c r="B23" s="96">
        <v>21150</v>
      </c>
      <c r="C23" s="95">
        <f t="shared" si="0"/>
        <v>96.2</v>
      </c>
      <c r="D23" s="96">
        <v>839</v>
      </c>
      <c r="E23" s="95">
        <f t="shared" si="1"/>
        <v>3.8</v>
      </c>
      <c r="F23" s="94">
        <f t="shared" si="3"/>
        <v>21989</v>
      </c>
      <c r="G23" s="95">
        <f t="shared" si="2"/>
        <v>82.510318949343343</v>
      </c>
      <c r="H23" s="66"/>
      <c r="I23" s="66"/>
      <c r="J23" s="66"/>
      <c r="K23" s="66"/>
      <c r="L23" s="66"/>
      <c r="M23" s="66"/>
      <c r="N23" s="66"/>
    </row>
    <row r="24" spans="1:14" s="67" customFormat="1" ht="20.25" customHeight="1">
      <c r="A24" s="300">
        <v>6</v>
      </c>
      <c r="B24" s="96">
        <v>22752</v>
      </c>
      <c r="C24" s="95">
        <f>ROUND(B24/F24%,1)</f>
        <v>96.2</v>
      </c>
      <c r="D24" s="96">
        <v>909</v>
      </c>
      <c r="E24" s="95">
        <f t="shared" ref="E24" si="4">ROUND(D24/F24%,1)</f>
        <v>3.8</v>
      </c>
      <c r="F24" s="94">
        <f t="shared" ref="F24" si="5">B24+D24</f>
        <v>23661</v>
      </c>
      <c r="G24" s="95">
        <f t="shared" ref="G24" si="6">F24/F23%</f>
        <v>107.60380190095049</v>
      </c>
      <c r="H24" s="66"/>
      <c r="I24" s="66"/>
      <c r="J24" s="66"/>
      <c r="K24" s="66"/>
      <c r="L24" s="66"/>
      <c r="M24" s="66"/>
      <c r="N24" s="66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" customHeight="1">
      <c r="A27" s="3"/>
      <c r="B27" s="268"/>
      <c r="C27" s="49"/>
      <c r="D27" s="48"/>
      <c r="E27" s="49"/>
      <c r="F27" s="49"/>
      <c r="G27" s="49"/>
      <c r="H27" s="49"/>
      <c r="I27" s="49"/>
      <c r="J27" s="49"/>
      <c r="K27" s="49"/>
      <c r="L27" s="48"/>
      <c r="M27" s="48"/>
      <c r="N27" s="2"/>
    </row>
    <row r="28" spans="1:14" ht="15" customHeight="1">
      <c r="A28" s="3"/>
      <c r="B28" s="268"/>
      <c r="C28" s="48"/>
      <c r="D28" s="48"/>
      <c r="E28" s="48"/>
      <c r="F28" s="48"/>
      <c r="G28" s="48"/>
      <c r="H28" s="49"/>
      <c r="I28" s="48"/>
      <c r="J28" s="48"/>
      <c r="K28" s="48"/>
      <c r="L28" s="48"/>
      <c r="M28" s="48"/>
      <c r="N28" s="2"/>
    </row>
    <row r="29" spans="1:14" ht="15" customHeight="1">
      <c r="A29" s="378"/>
      <c r="B29" s="378"/>
      <c r="C29" s="50"/>
      <c r="D29" s="50"/>
      <c r="E29" s="50"/>
      <c r="F29" s="50"/>
      <c r="G29" s="50"/>
      <c r="H29" s="50"/>
      <c r="I29" s="50"/>
      <c r="J29" s="50"/>
      <c r="K29" s="50"/>
      <c r="L29" s="262"/>
      <c r="M29" s="262"/>
      <c r="N29" s="2"/>
    </row>
    <row r="30" spans="1:14" ht="15" customHeight="1">
      <c r="A30" s="268"/>
      <c r="B30" s="268"/>
      <c r="C30" s="49"/>
      <c r="D30" s="48"/>
      <c r="E30" s="49"/>
      <c r="F30" s="49"/>
      <c r="G30" s="49"/>
      <c r="H30" s="49"/>
      <c r="I30" s="49"/>
      <c r="J30" s="49"/>
      <c r="K30" s="49"/>
      <c r="L30" s="48"/>
      <c r="M30" s="48"/>
      <c r="N30" s="2"/>
    </row>
    <row r="31" spans="1:14" ht="15" customHeight="1">
      <c r="A31" s="268"/>
      <c r="B31" s="268"/>
      <c r="C31" s="49"/>
      <c r="D31" s="48"/>
      <c r="E31" s="49"/>
      <c r="F31" s="49"/>
      <c r="G31" s="49"/>
      <c r="H31" s="49"/>
      <c r="I31" s="49"/>
      <c r="J31" s="49"/>
      <c r="K31" s="49"/>
      <c r="L31" s="48"/>
      <c r="M31" s="48"/>
      <c r="N31" s="2"/>
    </row>
    <row r="32" spans="1:14" ht="15" customHeight="1">
      <c r="A32" s="268"/>
      <c r="B32" s="268"/>
      <c r="C32" s="48"/>
      <c r="D32" s="48"/>
      <c r="E32" s="48"/>
      <c r="F32" s="48"/>
      <c r="G32" s="48"/>
      <c r="H32" s="49"/>
      <c r="I32" s="48"/>
      <c r="J32" s="48"/>
      <c r="K32" s="48"/>
      <c r="L32" s="48"/>
      <c r="M32" s="48"/>
      <c r="N32" s="2"/>
    </row>
    <row r="33" spans="1:14" ht="15" customHeight="1">
      <c r="A33" s="378"/>
      <c r="B33" s="378"/>
      <c r="C33" s="50"/>
      <c r="D33" s="50"/>
      <c r="E33" s="50"/>
      <c r="F33" s="50"/>
      <c r="G33" s="50"/>
      <c r="H33" s="50"/>
      <c r="I33" s="50"/>
      <c r="J33" s="50"/>
      <c r="K33" s="50"/>
      <c r="L33" s="262"/>
      <c r="M33" s="262"/>
      <c r="N33" s="2"/>
    </row>
    <row r="34" spans="1:14">
      <c r="A34" s="2"/>
      <c r="B34" s="2"/>
      <c r="C34" s="2"/>
      <c r="D34" s="2">
        <v>11215</v>
      </c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s="2" customFormat="1"/>
    <row r="37" spans="1:14" s="2" customFormat="1"/>
    <row r="38" spans="1:14" s="2" customFormat="1"/>
    <row r="39" spans="1:14" s="2" customFormat="1"/>
    <row r="40" spans="1:14" s="2" customFormat="1"/>
    <row r="41" spans="1:14" s="2" customFormat="1"/>
    <row r="42" spans="1:14" s="2" customFormat="1"/>
    <row r="43" spans="1:14" s="2" customFormat="1"/>
    <row r="44" spans="1:14" s="2" customFormat="1"/>
    <row r="45" spans="1:14" s="2" customFormat="1"/>
    <row r="46" spans="1:14" s="2" customFormat="1"/>
    <row r="47" spans="1:14" s="2" customFormat="1"/>
    <row r="48" spans="1:1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</sheetData>
  <mergeCells count="7">
    <mergeCell ref="A4:G4"/>
    <mergeCell ref="A5:E5"/>
    <mergeCell ref="A33:B33"/>
    <mergeCell ref="B12:C12"/>
    <mergeCell ref="D12:E12"/>
    <mergeCell ref="F12:G12"/>
    <mergeCell ref="A29:B29"/>
  </mergeCells>
  <phoneticPr fontId="17"/>
  <pageMargins left="1.3385826771653544" right="0.5" top="0.78740157480314965" bottom="0.78740157480314965" header="0.51181102362204722" footer="0.51181102362204722"/>
  <pageSetup paperSize="9" scale="85" orientation="portrait" r:id="rId1"/>
  <headerFooter alignWithMargins="0">
    <oddFooter>&amp;C&amp;"ＭＳ Ｐゴシック,標準"&amp;12- ４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4"/>
  <sheetViews>
    <sheetView view="pageBreakPreview" zoomScaleNormal="80" zoomScaleSheetLayoutView="100" workbookViewId="0">
      <selection activeCell="F38" sqref="F38"/>
    </sheetView>
  </sheetViews>
  <sheetFormatPr defaultColWidth="9" defaultRowHeight="13"/>
  <cols>
    <col min="1" max="3" width="6.6328125" style="101" customWidth="1"/>
    <col min="4" max="4" width="7.36328125" style="101" customWidth="1"/>
    <col min="5" max="5" width="6.6328125" style="101" customWidth="1"/>
    <col min="6" max="6" width="7" style="101" customWidth="1"/>
    <col min="7" max="7" width="6.6328125" style="101" customWidth="1"/>
    <col min="8" max="8" width="7.26953125" style="101" customWidth="1"/>
    <col min="9" max="9" width="6.6328125" style="101" customWidth="1"/>
    <col min="10" max="10" width="7.453125" style="101" customWidth="1"/>
    <col min="11" max="11" width="6.6328125" style="101" customWidth="1"/>
    <col min="12" max="12" width="7" style="101" customWidth="1"/>
    <col min="13" max="15" width="6.6328125" style="101" customWidth="1"/>
    <col min="16" max="16" width="7.26953125" style="101" customWidth="1"/>
    <col min="17" max="17" width="6.6328125" style="101" customWidth="1"/>
    <col min="18" max="16384" width="9" style="101"/>
  </cols>
  <sheetData>
    <row r="1" spans="1:21" ht="15" customHeight="1">
      <c r="A1" s="18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2"/>
      <c r="B3" s="7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5">
      <c r="A4" s="379" t="s">
        <v>177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2"/>
      <c r="S4" s="2"/>
      <c r="T4" s="2"/>
      <c r="U4" s="2"/>
    </row>
    <row r="5" spans="1:21" ht="16.5" customHeight="1">
      <c r="A5" s="379" t="s">
        <v>178</v>
      </c>
      <c r="B5" s="380"/>
      <c r="C5" s="380"/>
      <c r="D5" s="380"/>
      <c r="E5" s="38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6.5" customHeight="1">
      <c r="A7" s="379" t="s">
        <v>179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2"/>
      <c r="Q7" s="2"/>
      <c r="R7" s="2"/>
      <c r="S7" s="2"/>
      <c r="T7" s="2"/>
      <c r="U7" s="2"/>
    </row>
    <row r="8" spans="1:21" ht="17.25" customHeight="1">
      <c r="A8" s="379" t="s">
        <v>180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2"/>
      <c r="O8" s="2"/>
      <c r="P8" s="2"/>
      <c r="Q8" s="2"/>
      <c r="R8" s="2"/>
      <c r="S8" s="2"/>
      <c r="T8" s="2"/>
      <c r="U8" s="2"/>
    </row>
    <row r="9" spans="1:21" ht="1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6.5" customHeight="1">
      <c r="A11" s="99" t="s">
        <v>133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7" t="s">
        <v>30</v>
      </c>
      <c r="R12" s="2"/>
      <c r="S12" s="2"/>
    </row>
    <row r="13" spans="1:21" ht="21" customHeight="1">
      <c r="A13" s="98" t="s">
        <v>70</v>
      </c>
      <c r="B13" s="135" t="s">
        <v>54</v>
      </c>
      <c r="C13" s="136"/>
      <c r="D13" s="137"/>
      <c r="E13" s="137"/>
      <c r="F13" s="135"/>
      <c r="G13" s="136"/>
      <c r="H13" s="135"/>
      <c r="I13" s="136"/>
      <c r="J13" s="351" t="s">
        <v>55</v>
      </c>
      <c r="K13" s="384"/>
      <c r="L13" s="351" t="s">
        <v>140</v>
      </c>
      <c r="M13" s="353"/>
      <c r="N13" s="351" t="s">
        <v>29</v>
      </c>
      <c r="O13" s="381"/>
      <c r="P13" s="351" t="s">
        <v>56</v>
      </c>
      <c r="Q13" s="381"/>
      <c r="R13" s="2"/>
      <c r="S13" s="2"/>
    </row>
    <row r="14" spans="1:21" ht="20" customHeight="1">
      <c r="A14" s="80"/>
      <c r="B14" s="135" t="s">
        <v>60</v>
      </c>
      <c r="C14" s="136"/>
      <c r="D14" s="135" t="s">
        <v>61</v>
      </c>
      <c r="E14" s="136"/>
      <c r="F14" s="135" t="s">
        <v>62</v>
      </c>
      <c r="G14" s="136"/>
      <c r="H14" s="334" t="s">
        <v>57</v>
      </c>
      <c r="I14" s="335"/>
      <c r="J14" s="385"/>
      <c r="K14" s="386"/>
      <c r="L14" s="138" t="s">
        <v>63</v>
      </c>
      <c r="M14" s="139"/>
      <c r="N14" s="382"/>
      <c r="O14" s="383"/>
      <c r="P14" s="382"/>
      <c r="Q14" s="383"/>
      <c r="R14" s="2"/>
      <c r="S14" s="2"/>
    </row>
    <row r="15" spans="1:21" ht="20.25" customHeight="1">
      <c r="A15" s="97" t="s">
        <v>0</v>
      </c>
      <c r="B15" s="254" t="s">
        <v>14</v>
      </c>
      <c r="C15" s="142" t="s">
        <v>37</v>
      </c>
      <c r="D15" s="141" t="s">
        <v>14</v>
      </c>
      <c r="E15" s="142" t="s">
        <v>37</v>
      </c>
      <c r="F15" s="254" t="s">
        <v>14</v>
      </c>
      <c r="G15" s="142" t="s">
        <v>37</v>
      </c>
      <c r="H15" s="141" t="s">
        <v>14</v>
      </c>
      <c r="I15" s="142" t="s">
        <v>37</v>
      </c>
      <c r="J15" s="254" t="s">
        <v>14</v>
      </c>
      <c r="K15" s="142" t="s">
        <v>37</v>
      </c>
      <c r="L15" s="141" t="s">
        <v>14</v>
      </c>
      <c r="M15" s="142" t="s">
        <v>37</v>
      </c>
      <c r="N15" s="254" t="s">
        <v>14</v>
      </c>
      <c r="O15" s="142" t="s">
        <v>37</v>
      </c>
      <c r="P15" s="141" t="s">
        <v>14</v>
      </c>
      <c r="Q15" s="258" t="s">
        <v>4</v>
      </c>
      <c r="R15" s="31"/>
      <c r="S15" s="2"/>
      <c r="T15" s="201"/>
    </row>
    <row r="16" spans="1:21" ht="20.25" customHeight="1">
      <c r="A16" s="323" t="s">
        <v>181</v>
      </c>
      <c r="B16" s="204">
        <v>71</v>
      </c>
      <c r="C16" s="206">
        <f t="shared" ref="C16:C25" si="0">ROUND(B16/P16%,1)</f>
        <v>0.2</v>
      </c>
      <c r="D16" s="205">
        <v>12390</v>
      </c>
      <c r="E16" s="207">
        <f>ROUND(D16/P16%,1)</f>
        <v>32.4</v>
      </c>
      <c r="F16" s="204">
        <v>1706</v>
      </c>
      <c r="G16" s="208">
        <f>ROUND(F16/P16%,1)-(0.1)</f>
        <v>4.4000000000000004</v>
      </c>
      <c r="H16" s="205">
        <f>B16+D16+F16</f>
        <v>14167</v>
      </c>
      <c r="I16" s="209">
        <f>ROUND(H16/P16%,1)</f>
        <v>37</v>
      </c>
      <c r="J16" s="204">
        <v>16324</v>
      </c>
      <c r="K16" s="208">
        <f>ROUND(J16/P16%,1)</f>
        <v>42.6</v>
      </c>
      <c r="L16" s="205">
        <v>5536</v>
      </c>
      <c r="M16" s="209">
        <f>ROUND(L16/P16%,1)</f>
        <v>14.5</v>
      </c>
      <c r="N16" s="204">
        <f>1632+628</f>
        <v>2260</v>
      </c>
      <c r="O16" s="208">
        <f>ROUND(N16/P16%,1)</f>
        <v>5.9</v>
      </c>
      <c r="P16" s="205">
        <f>H16+J16+N16+L16</f>
        <v>38287</v>
      </c>
      <c r="Q16" s="209" t="s">
        <v>176</v>
      </c>
      <c r="R16" s="2"/>
      <c r="S16" s="2"/>
    </row>
    <row r="17" spans="1:19" ht="20.25" customHeight="1">
      <c r="A17" s="323">
        <v>27</v>
      </c>
      <c r="B17" s="204">
        <v>11</v>
      </c>
      <c r="C17" s="206">
        <f t="shared" si="0"/>
        <v>0</v>
      </c>
      <c r="D17" s="205">
        <v>13148</v>
      </c>
      <c r="E17" s="207">
        <f>ROUND(D17/P17%,1)</f>
        <v>36.6</v>
      </c>
      <c r="F17" s="204">
        <v>1661</v>
      </c>
      <c r="G17" s="208">
        <v>4.5999999999999996</v>
      </c>
      <c r="H17" s="205">
        <v>14820</v>
      </c>
      <c r="I17" s="209">
        <v>41.2</v>
      </c>
      <c r="J17" s="204">
        <v>14595</v>
      </c>
      <c r="K17" s="208">
        <v>40.6</v>
      </c>
      <c r="L17" s="205">
        <v>3577</v>
      </c>
      <c r="M17" s="209">
        <v>10</v>
      </c>
      <c r="N17" s="204">
        <v>2935</v>
      </c>
      <c r="O17" s="208">
        <v>8.1999999999999993</v>
      </c>
      <c r="P17" s="205">
        <f>H17+J17+N17+L17</f>
        <v>35927</v>
      </c>
      <c r="Q17" s="209">
        <f t="shared" ref="Q17:Q18" si="1">P17/P16%</f>
        <v>93.836027894585627</v>
      </c>
      <c r="R17" s="2"/>
      <c r="S17" s="2"/>
    </row>
    <row r="18" spans="1:19" ht="20.25" customHeight="1">
      <c r="A18" s="323">
        <v>28</v>
      </c>
      <c r="B18" s="204">
        <v>149</v>
      </c>
      <c r="C18" s="206">
        <f t="shared" si="0"/>
        <v>0.4</v>
      </c>
      <c r="D18" s="205">
        <v>15578</v>
      </c>
      <c r="E18" s="207">
        <f t="shared" ref="E18:E25" si="2">ROUND(D18/P18%,1)</f>
        <v>43.4</v>
      </c>
      <c r="F18" s="204">
        <v>1713</v>
      </c>
      <c r="G18" s="208">
        <f>ROUND(F18/P18%,1)-(0.1)</f>
        <v>4.7</v>
      </c>
      <c r="H18" s="205">
        <f>B18+D18+F18</f>
        <v>17440</v>
      </c>
      <c r="I18" s="209">
        <f t="shared" ref="I18:I25" si="3">ROUND(H18/P18%,1)</f>
        <v>48.5</v>
      </c>
      <c r="J18" s="204">
        <v>14895</v>
      </c>
      <c r="K18" s="208">
        <f t="shared" ref="K18:K25" si="4">ROUND(J18/P18%,1)</f>
        <v>41.5</v>
      </c>
      <c r="L18" s="205">
        <v>3950</v>
      </c>
      <c r="M18" s="209">
        <f t="shared" ref="M18:M25" si="5">ROUND(L18/P18%,1)</f>
        <v>11</v>
      </c>
      <c r="N18" s="204">
        <v>759</v>
      </c>
      <c r="O18" s="208">
        <f t="shared" ref="O18:O25" si="6">ROUND(N18/P18%,1)</f>
        <v>2.1</v>
      </c>
      <c r="P18" s="205">
        <v>35927</v>
      </c>
      <c r="Q18" s="209">
        <f t="shared" si="1"/>
        <v>100</v>
      </c>
      <c r="R18" s="2"/>
      <c r="S18" s="2"/>
    </row>
    <row r="19" spans="1:19" ht="20.25" customHeight="1">
      <c r="A19" s="323">
        <v>29</v>
      </c>
      <c r="B19" s="204">
        <v>149</v>
      </c>
      <c r="C19" s="206">
        <f t="shared" si="0"/>
        <v>0.5</v>
      </c>
      <c r="D19" s="205">
        <v>17696</v>
      </c>
      <c r="E19" s="207">
        <f t="shared" si="2"/>
        <v>53.9</v>
      </c>
      <c r="F19" s="204">
        <f>140+176</f>
        <v>316</v>
      </c>
      <c r="G19" s="208">
        <f t="shared" ref="G19:G25" si="7">ROUND(F19/P19%,1)</f>
        <v>1</v>
      </c>
      <c r="H19" s="205">
        <f>B19+D19+F19</f>
        <v>18161</v>
      </c>
      <c r="I19" s="209">
        <f t="shared" si="3"/>
        <v>55.3</v>
      </c>
      <c r="J19" s="204">
        <v>9859</v>
      </c>
      <c r="K19" s="208">
        <f t="shared" si="4"/>
        <v>30</v>
      </c>
      <c r="L19" s="205">
        <v>4158</v>
      </c>
      <c r="M19" s="209">
        <f t="shared" si="5"/>
        <v>12.7</v>
      </c>
      <c r="N19" s="204">
        <v>664</v>
      </c>
      <c r="O19" s="208">
        <f t="shared" si="6"/>
        <v>2</v>
      </c>
      <c r="P19" s="205">
        <f t="shared" ref="P19:P25" si="8">H19+J19+N19+L19</f>
        <v>32842</v>
      </c>
      <c r="Q19" s="209">
        <f>P19/P18%</f>
        <v>91.41314331839564</v>
      </c>
      <c r="R19" s="2"/>
      <c r="S19" s="2"/>
    </row>
    <row r="20" spans="1:19" ht="20.25" customHeight="1">
      <c r="A20" s="323">
        <v>30</v>
      </c>
      <c r="B20" s="204">
        <v>170</v>
      </c>
      <c r="C20" s="206">
        <f t="shared" si="0"/>
        <v>0.5</v>
      </c>
      <c r="D20" s="205">
        <v>18718</v>
      </c>
      <c r="E20" s="207">
        <f t="shared" si="2"/>
        <v>57.2</v>
      </c>
      <c r="F20" s="204">
        <f>81+265</f>
        <v>346</v>
      </c>
      <c r="G20" s="208">
        <f t="shared" si="7"/>
        <v>1.1000000000000001</v>
      </c>
      <c r="H20" s="205">
        <f t="shared" ref="H20:H21" si="9">B20+D20+F20</f>
        <v>19234</v>
      </c>
      <c r="I20" s="209">
        <f t="shared" si="3"/>
        <v>58.8</v>
      </c>
      <c r="J20" s="204">
        <v>11041</v>
      </c>
      <c r="K20" s="208">
        <f t="shared" si="4"/>
        <v>33.799999999999997</v>
      </c>
      <c r="L20" s="205">
        <v>1866</v>
      </c>
      <c r="M20" s="209">
        <f t="shared" si="5"/>
        <v>5.7</v>
      </c>
      <c r="N20" s="204">
        <v>566</v>
      </c>
      <c r="O20" s="208">
        <f t="shared" si="6"/>
        <v>1.7</v>
      </c>
      <c r="P20" s="205">
        <f t="shared" si="8"/>
        <v>32707</v>
      </c>
      <c r="Q20" s="209">
        <f t="shared" ref="Q20:Q25" si="10">P20/P19%</f>
        <v>99.588940990195482</v>
      </c>
      <c r="R20" s="2"/>
      <c r="S20" s="2"/>
    </row>
    <row r="21" spans="1:19" ht="20.25" customHeight="1">
      <c r="A21" s="323" t="s">
        <v>145</v>
      </c>
      <c r="B21" s="204">
        <v>114</v>
      </c>
      <c r="C21" s="206">
        <f t="shared" si="0"/>
        <v>0.4</v>
      </c>
      <c r="D21" s="205">
        <v>17791</v>
      </c>
      <c r="E21" s="207">
        <f t="shared" si="2"/>
        <v>55.5</v>
      </c>
      <c r="F21" s="204">
        <v>200</v>
      </c>
      <c r="G21" s="208">
        <f t="shared" si="7"/>
        <v>0.6</v>
      </c>
      <c r="H21" s="205">
        <f t="shared" si="9"/>
        <v>18105</v>
      </c>
      <c r="I21" s="209">
        <f t="shared" si="3"/>
        <v>56.5</v>
      </c>
      <c r="J21" s="204">
        <v>10969</v>
      </c>
      <c r="K21" s="208">
        <f t="shared" si="4"/>
        <v>34.200000000000003</v>
      </c>
      <c r="L21" s="205">
        <v>2149</v>
      </c>
      <c r="M21" s="209">
        <f t="shared" si="5"/>
        <v>6.7</v>
      </c>
      <c r="N21" s="204">
        <v>826</v>
      </c>
      <c r="O21" s="208">
        <f t="shared" si="6"/>
        <v>2.6</v>
      </c>
      <c r="P21" s="205">
        <f t="shared" si="8"/>
        <v>32049</v>
      </c>
      <c r="Q21" s="209">
        <f t="shared" si="10"/>
        <v>97.988198245024009</v>
      </c>
      <c r="R21" s="2"/>
      <c r="S21" s="2"/>
    </row>
    <row r="22" spans="1:19" ht="20.25" customHeight="1">
      <c r="A22" s="323">
        <v>2</v>
      </c>
      <c r="B22" s="204">
        <v>113</v>
      </c>
      <c r="C22" s="206">
        <f t="shared" si="0"/>
        <v>0.4</v>
      </c>
      <c r="D22" s="205">
        <v>16692</v>
      </c>
      <c r="E22" s="207">
        <f t="shared" si="2"/>
        <v>57.1</v>
      </c>
      <c r="F22" s="204">
        <v>159</v>
      </c>
      <c r="G22" s="208">
        <f t="shared" si="7"/>
        <v>0.5</v>
      </c>
      <c r="H22" s="205">
        <f>B22+D22+F22</f>
        <v>16964</v>
      </c>
      <c r="I22" s="209">
        <f t="shared" si="3"/>
        <v>58</v>
      </c>
      <c r="J22" s="204">
        <v>9658</v>
      </c>
      <c r="K22" s="208">
        <f t="shared" si="4"/>
        <v>33</v>
      </c>
      <c r="L22" s="205">
        <v>1976</v>
      </c>
      <c r="M22" s="209">
        <f t="shared" si="5"/>
        <v>6.8</v>
      </c>
      <c r="N22" s="204">
        <v>641</v>
      </c>
      <c r="O22" s="208">
        <f t="shared" si="6"/>
        <v>2.2000000000000002</v>
      </c>
      <c r="P22" s="205">
        <f t="shared" si="8"/>
        <v>29239</v>
      </c>
      <c r="Q22" s="209">
        <f t="shared" si="10"/>
        <v>91.232175730912033</v>
      </c>
      <c r="R22" s="2"/>
      <c r="S22" s="2"/>
    </row>
    <row r="23" spans="1:19" ht="20.25" customHeight="1">
      <c r="A23" s="323">
        <v>3</v>
      </c>
      <c r="B23" s="204">
        <v>159</v>
      </c>
      <c r="C23" s="206">
        <f t="shared" si="0"/>
        <v>0.5</v>
      </c>
      <c r="D23" s="205">
        <v>18122</v>
      </c>
      <c r="E23" s="207">
        <f t="shared" si="2"/>
        <v>57.6</v>
      </c>
      <c r="F23" s="204">
        <v>169</v>
      </c>
      <c r="G23" s="208">
        <f t="shared" si="7"/>
        <v>0.5</v>
      </c>
      <c r="H23" s="205">
        <f>B23+D23+F23</f>
        <v>18450</v>
      </c>
      <c r="I23" s="209">
        <f t="shared" si="3"/>
        <v>58.7</v>
      </c>
      <c r="J23" s="204">
        <v>10028</v>
      </c>
      <c r="K23" s="208">
        <f t="shared" si="4"/>
        <v>31.9</v>
      </c>
      <c r="L23" s="205">
        <v>2270</v>
      </c>
      <c r="M23" s="209">
        <f t="shared" si="5"/>
        <v>7.2</v>
      </c>
      <c r="N23" s="204">
        <v>702</v>
      </c>
      <c r="O23" s="208">
        <f t="shared" si="6"/>
        <v>2.2000000000000002</v>
      </c>
      <c r="P23" s="205">
        <f t="shared" si="8"/>
        <v>31450</v>
      </c>
      <c r="Q23" s="209">
        <f t="shared" si="10"/>
        <v>107.56181811963474</v>
      </c>
      <c r="R23" s="2"/>
      <c r="S23" s="2"/>
    </row>
    <row r="24" spans="1:19" ht="20.25" customHeight="1">
      <c r="A24" s="323">
        <v>4</v>
      </c>
      <c r="B24" s="204">
        <v>133</v>
      </c>
      <c r="C24" s="206">
        <f t="shared" si="0"/>
        <v>0.5</v>
      </c>
      <c r="D24" s="205">
        <v>17057</v>
      </c>
      <c r="E24" s="207">
        <f t="shared" si="2"/>
        <v>64</v>
      </c>
      <c r="F24" s="204">
        <v>167</v>
      </c>
      <c r="G24" s="208">
        <f t="shared" si="7"/>
        <v>0.6</v>
      </c>
      <c r="H24" s="205">
        <f>B24+D24+F24</f>
        <v>17357</v>
      </c>
      <c r="I24" s="209">
        <f t="shared" si="3"/>
        <v>65.099999999999994</v>
      </c>
      <c r="J24" s="204">
        <v>7127</v>
      </c>
      <c r="K24" s="208">
        <f t="shared" si="4"/>
        <v>26.7</v>
      </c>
      <c r="L24" s="205">
        <v>1690</v>
      </c>
      <c r="M24" s="209">
        <f t="shared" si="5"/>
        <v>6.3</v>
      </c>
      <c r="N24" s="204">
        <v>476</v>
      </c>
      <c r="O24" s="208">
        <f t="shared" si="6"/>
        <v>1.8</v>
      </c>
      <c r="P24" s="205">
        <f t="shared" si="8"/>
        <v>26650</v>
      </c>
      <c r="Q24" s="209">
        <f t="shared" si="10"/>
        <v>84.73767885532591</v>
      </c>
      <c r="R24" s="2"/>
      <c r="S24" s="2"/>
    </row>
    <row r="25" spans="1:19" ht="20.25" customHeight="1">
      <c r="A25" s="323">
        <v>5</v>
      </c>
      <c r="B25" s="204">
        <v>101</v>
      </c>
      <c r="C25" s="206">
        <f t="shared" si="0"/>
        <v>0.5</v>
      </c>
      <c r="D25" s="205">
        <v>11469</v>
      </c>
      <c r="E25" s="207">
        <f t="shared" si="2"/>
        <v>52.2</v>
      </c>
      <c r="F25" s="204">
        <v>582</v>
      </c>
      <c r="G25" s="208">
        <f t="shared" si="7"/>
        <v>2.6</v>
      </c>
      <c r="H25" s="205">
        <f>B25+D25+F25</f>
        <v>12152</v>
      </c>
      <c r="I25" s="209">
        <f t="shared" si="3"/>
        <v>55.3</v>
      </c>
      <c r="J25" s="204">
        <v>7861</v>
      </c>
      <c r="K25" s="208">
        <f t="shared" si="4"/>
        <v>35.700000000000003</v>
      </c>
      <c r="L25" s="205">
        <v>1694</v>
      </c>
      <c r="M25" s="209">
        <f t="shared" si="5"/>
        <v>7.7</v>
      </c>
      <c r="N25" s="204">
        <v>282</v>
      </c>
      <c r="O25" s="208">
        <f t="shared" si="6"/>
        <v>1.3</v>
      </c>
      <c r="P25" s="205">
        <f t="shared" si="8"/>
        <v>21989</v>
      </c>
      <c r="Q25" s="209">
        <f t="shared" si="10"/>
        <v>82.510318949343343</v>
      </c>
      <c r="R25" s="2"/>
      <c r="S25" s="2"/>
    </row>
    <row r="26" spans="1:19" ht="20.25" customHeight="1">
      <c r="A26" s="300">
        <v>6</v>
      </c>
      <c r="B26" s="204">
        <v>25</v>
      </c>
      <c r="C26" s="206">
        <f t="shared" ref="C26" si="11">ROUND(B26/P26%,1)</f>
        <v>0.1</v>
      </c>
      <c r="D26" s="205">
        <v>12048</v>
      </c>
      <c r="E26" s="207">
        <f t="shared" ref="E26" si="12">ROUND(D26/P26%,1)</f>
        <v>50.9</v>
      </c>
      <c r="F26" s="204">
        <v>755</v>
      </c>
      <c r="G26" s="208">
        <f t="shared" ref="G26" si="13">ROUND(F26/P26%,1)</f>
        <v>3.2</v>
      </c>
      <c r="H26" s="205">
        <f>B26+D26+F26</f>
        <v>12828</v>
      </c>
      <c r="I26" s="209">
        <f t="shared" ref="I26" si="14">ROUND(H26/P26%,1)</f>
        <v>54.2</v>
      </c>
      <c r="J26" s="204">
        <v>8092</v>
      </c>
      <c r="K26" s="208">
        <f t="shared" ref="K26" si="15">ROUND(J26/P26%,1)</f>
        <v>34.200000000000003</v>
      </c>
      <c r="L26" s="205">
        <v>2382</v>
      </c>
      <c r="M26" s="209">
        <f t="shared" ref="M26" si="16">ROUND(L26/P26%,1)</f>
        <v>10.1</v>
      </c>
      <c r="N26" s="204">
        <v>359</v>
      </c>
      <c r="O26" s="208">
        <f t="shared" ref="O26" si="17">ROUND(N26/P26%,1)</f>
        <v>1.5</v>
      </c>
      <c r="P26" s="205">
        <f t="shared" ref="P26" si="18">H26+J26+N26+L26</f>
        <v>23661</v>
      </c>
      <c r="Q26" s="209">
        <f t="shared" ref="Q26" si="19">P26/P25%</f>
        <v>107.60380190095049</v>
      </c>
      <c r="R26" s="2"/>
      <c r="S26" s="2"/>
    </row>
    <row r="27" spans="1:19" ht="15.75" customHeight="1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5" customHeight="1">
      <c r="A29" s="99" t="s">
        <v>153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9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7" t="s">
        <v>30</v>
      </c>
    </row>
    <row r="31" spans="1:19" ht="23" customHeight="1">
      <c r="A31" s="98" t="s">
        <v>18</v>
      </c>
      <c r="B31" s="135" t="s">
        <v>54</v>
      </c>
      <c r="C31" s="136"/>
      <c r="D31" s="137"/>
      <c r="E31" s="137"/>
      <c r="F31" s="135"/>
      <c r="G31" s="136"/>
      <c r="H31" s="135"/>
      <c r="I31" s="136"/>
      <c r="J31" s="351" t="s">
        <v>55</v>
      </c>
      <c r="K31" s="384"/>
      <c r="L31" s="351" t="s">
        <v>140</v>
      </c>
      <c r="M31" s="353"/>
      <c r="N31" s="351" t="s">
        <v>29</v>
      </c>
      <c r="O31" s="381"/>
      <c r="P31" s="351" t="s">
        <v>56</v>
      </c>
      <c r="Q31" s="381"/>
      <c r="R31" s="233"/>
    </row>
    <row r="32" spans="1:19" ht="20.25" customHeight="1">
      <c r="A32" s="80"/>
      <c r="B32" s="135" t="s">
        <v>60</v>
      </c>
      <c r="C32" s="136"/>
      <c r="D32" s="135" t="s">
        <v>61</v>
      </c>
      <c r="E32" s="136"/>
      <c r="F32" s="135" t="s">
        <v>141</v>
      </c>
      <c r="G32" s="136"/>
      <c r="H32" s="334" t="s">
        <v>57</v>
      </c>
      <c r="I32" s="335"/>
      <c r="J32" s="385"/>
      <c r="K32" s="386"/>
      <c r="L32" s="138" t="s">
        <v>63</v>
      </c>
      <c r="M32" s="139"/>
      <c r="N32" s="382"/>
      <c r="O32" s="383"/>
      <c r="P32" s="382"/>
      <c r="Q32" s="383"/>
    </row>
    <row r="33" spans="1:17" ht="20.25" customHeight="1">
      <c r="A33" s="97" t="s">
        <v>69</v>
      </c>
      <c r="B33" s="254" t="s">
        <v>14</v>
      </c>
      <c r="C33" s="140" t="s">
        <v>71</v>
      </c>
      <c r="D33" s="141" t="s">
        <v>14</v>
      </c>
      <c r="E33" s="255" t="s">
        <v>71</v>
      </c>
      <c r="F33" s="254" t="s">
        <v>14</v>
      </c>
      <c r="G33" s="140" t="s">
        <v>71</v>
      </c>
      <c r="H33" s="141" t="s">
        <v>14</v>
      </c>
      <c r="I33" s="255" t="s">
        <v>71</v>
      </c>
      <c r="J33" s="254" t="s">
        <v>14</v>
      </c>
      <c r="K33" s="140" t="s">
        <v>71</v>
      </c>
      <c r="L33" s="141" t="s">
        <v>14</v>
      </c>
      <c r="M33" s="255" t="s">
        <v>71</v>
      </c>
      <c r="N33" s="254" t="s">
        <v>14</v>
      </c>
      <c r="O33" s="140" t="s">
        <v>71</v>
      </c>
      <c r="P33" s="141" t="s">
        <v>14</v>
      </c>
      <c r="Q33" s="255" t="s">
        <v>71</v>
      </c>
    </row>
    <row r="34" spans="1:17" ht="20.25" customHeight="1">
      <c r="A34" s="300" t="s">
        <v>67</v>
      </c>
      <c r="B34" s="163">
        <v>25</v>
      </c>
      <c r="C34" s="164">
        <f>ROUND(B34/B36%,1)</f>
        <v>100</v>
      </c>
      <c r="D34" s="220">
        <v>12002</v>
      </c>
      <c r="E34" s="202">
        <f>ROUND(D34/D36%,1)</f>
        <v>99.6</v>
      </c>
      <c r="F34" s="163">
        <v>711</v>
      </c>
      <c r="G34" s="206">
        <f>ROUND(F34/F36%,1)</f>
        <v>94.2</v>
      </c>
      <c r="H34" s="220">
        <f>B34+D34+F34</f>
        <v>12738</v>
      </c>
      <c r="I34" s="202">
        <f>ROUND(H34/H36%,1)</f>
        <v>99.3</v>
      </c>
      <c r="J34" s="163">
        <v>7816</v>
      </c>
      <c r="K34" s="206">
        <f>ROUND(J34/J36%,1)</f>
        <v>96.6</v>
      </c>
      <c r="L34" s="220">
        <v>2156</v>
      </c>
      <c r="M34" s="202">
        <f>ROUND(L34/L36%,1)</f>
        <v>90.5</v>
      </c>
      <c r="N34" s="163">
        <v>42</v>
      </c>
      <c r="O34" s="206">
        <f>ROUND(N34/N36%,1)</f>
        <v>11.7</v>
      </c>
      <c r="P34" s="220">
        <f>H34+J34+L34+N34</f>
        <v>22752</v>
      </c>
      <c r="Q34" s="202">
        <f>ROUND(P34/P36%,1)</f>
        <v>96.2</v>
      </c>
    </row>
    <row r="35" spans="1:17" ht="20.25" customHeight="1">
      <c r="A35" s="300" t="s">
        <v>68</v>
      </c>
      <c r="B35" s="163">
        <v>0</v>
      </c>
      <c r="C35" s="206">
        <f>ROUND(B35/B36%,1)</f>
        <v>0</v>
      </c>
      <c r="D35" s="220">
        <v>46</v>
      </c>
      <c r="E35" s="202">
        <f>ROUND(D35/D36%,1)</f>
        <v>0.4</v>
      </c>
      <c r="F35" s="163">
        <v>44</v>
      </c>
      <c r="G35" s="206">
        <f>ROUND(F35/F36%,1)</f>
        <v>5.8</v>
      </c>
      <c r="H35" s="220">
        <f>B35+D35+F35</f>
        <v>90</v>
      </c>
      <c r="I35" s="202">
        <f>ROUND(H35/H36%,1)</f>
        <v>0.7</v>
      </c>
      <c r="J35" s="163">
        <v>276</v>
      </c>
      <c r="K35" s="206">
        <f>ROUND(J35/J36%,1)</f>
        <v>3.4</v>
      </c>
      <c r="L35" s="220">
        <v>226</v>
      </c>
      <c r="M35" s="202">
        <f>ROUND(L35/L36%,1)</f>
        <v>9.5</v>
      </c>
      <c r="N35" s="163">
        <v>317</v>
      </c>
      <c r="O35" s="206">
        <f>ROUND(N35/N36%,1)</f>
        <v>88.3</v>
      </c>
      <c r="P35" s="220">
        <f>H35+J35+L35+N35</f>
        <v>909</v>
      </c>
      <c r="Q35" s="202">
        <f>ROUND(P35/P36%,1)</f>
        <v>3.8</v>
      </c>
    </row>
    <row r="36" spans="1:17" ht="20.25" customHeight="1">
      <c r="A36" s="256" t="s">
        <v>57</v>
      </c>
      <c r="B36" s="163">
        <f>B34+B35</f>
        <v>25</v>
      </c>
      <c r="C36" s="224" t="s">
        <v>157</v>
      </c>
      <c r="D36" s="220">
        <f>D34+D35</f>
        <v>12048</v>
      </c>
      <c r="E36" s="224" t="s">
        <v>157</v>
      </c>
      <c r="F36" s="163">
        <f>F34+F35</f>
        <v>755</v>
      </c>
      <c r="G36" s="224" t="s">
        <v>157</v>
      </c>
      <c r="H36" s="220">
        <f>B36+D36+F36</f>
        <v>12828</v>
      </c>
      <c r="I36" s="224" t="s">
        <v>157</v>
      </c>
      <c r="J36" s="163">
        <f>J34+J35</f>
        <v>8092</v>
      </c>
      <c r="K36" s="224" t="s">
        <v>157</v>
      </c>
      <c r="L36" s="220">
        <f>L34+L35</f>
        <v>2382</v>
      </c>
      <c r="M36" s="224" t="s">
        <v>157</v>
      </c>
      <c r="N36" s="163">
        <f>N34+N35</f>
        <v>359</v>
      </c>
      <c r="O36" s="224" t="s">
        <v>157</v>
      </c>
      <c r="P36" s="220">
        <f>H36+J36+L36+N36</f>
        <v>23661</v>
      </c>
      <c r="Q36" s="224" t="s">
        <v>157</v>
      </c>
    </row>
    <row r="37" spans="1:17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</row>
    <row r="38" spans="1:17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</row>
    <row r="44" spans="1:17">
      <c r="L44" s="101">
        <v>11215</v>
      </c>
    </row>
  </sheetData>
  <mergeCells count="14">
    <mergeCell ref="A4:Q4"/>
    <mergeCell ref="A5:E5"/>
    <mergeCell ref="A7:O7"/>
    <mergeCell ref="A8:M8"/>
    <mergeCell ref="N31:O32"/>
    <mergeCell ref="P31:Q32"/>
    <mergeCell ref="J13:K14"/>
    <mergeCell ref="N13:O14"/>
    <mergeCell ref="P13:Q14"/>
    <mergeCell ref="H14:I14"/>
    <mergeCell ref="H32:I32"/>
    <mergeCell ref="L31:M31"/>
    <mergeCell ref="L13:M13"/>
    <mergeCell ref="J31:K32"/>
  </mergeCells>
  <phoneticPr fontId="17"/>
  <pageMargins left="0.78740157480314965" right="0" top="0.78740157480314965" bottom="0.78740157480314965" header="0.51181102362204722" footer="0.51181102362204722"/>
  <pageSetup paperSize="9" scale="77" orientation="portrait" r:id="rId1"/>
  <headerFooter alignWithMargins="0">
    <oddFooter>&amp;C&amp;"ＭＳ Ｐゴシック,標準"&amp;12- ５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97"/>
  <sheetViews>
    <sheetView view="pageBreakPreview" topLeftCell="A34" zoomScaleNormal="100" zoomScaleSheetLayoutView="100" workbookViewId="0">
      <selection activeCell="F38" sqref="F38"/>
    </sheetView>
  </sheetViews>
  <sheetFormatPr defaultColWidth="9" defaultRowHeight="13"/>
  <cols>
    <col min="1" max="1" width="8.6328125" style="101" customWidth="1"/>
    <col min="2" max="14" width="7.90625" style="101" customWidth="1"/>
    <col min="15" max="15" width="9" style="101"/>
    <col min="16" max="16" width="9.26953125" style="101" bestFit="1" customWidth="1"/>
    <col min="17" max="16384" width="9" style="101"/>
  </cols>
  <sheetData>
    <row r="1" spans="1:23" ht="15" customHeight="1">
      <c r="A1" s="166" t="s">
        <v>120</v>
      </c>
      <c r="B1" s="100"/>
      <c r="C1" s="262"/>
      <c r="D1" s="100"/>
      <c r="E1" s="100"/>
      <c r="F1" s="262"/>
      <c r="G1" s="100"/>
      <c r="H1" s="262"/>
      <c r="I1" s="100"/>
      <c r="J1" s="262"/>
      <c r="K1" s="100"/>
      <c r="L1" s="262"/>
      <c r="M1" s="262"/>
      <c r="N1" s="262"/>
      <c r="O1" s="2"/>
      <c r="P1" s="285"/>
      <c r="Q1" s="285"/>
      <c r="R1" s="285"/>
      <c r="S1" s="285"/>
      <c r="T1" s="285"/>
      <c r="U1" s="285"/>
      <c r="V1" s="285"/>
      <c r="W1" s="285"/>
    </row>
    <row r="2" spans="1:23">
      <c r="A2" s="2"/>
      <c r="B2" s="100"/>
      <c r="C2" s="262"/>
      <c r="D2" s="100"/>
      <c r="E2" s="100"/>
      <c r="F2" s="262"/>
      <c r="G2" s="100"/>
      <c r="H2" s="262"/>
      <c r="I2" s="100"/>
      <c r="J2" s="262"/>
      <c r="K2" s="100"/>
      <c r="L2" s="262"/>
      <c r="M2" s="262"/>
      <c r="N2" s="262"/>
      <c r="O2" s="2"/>
      <c r="P2" s="286"/>
      <c r="Q2" s="286"/>
      <c r="R2" s="285"/>
      <c r="S2" s="285"/>
      <c r="T2" s="285"/>
      <c r="U2" s="285"/>
      <c r="V2" s="285"/>
      <c r="W2" s="285"/>
    </row>
    <row r="3" spans="1:23" s="145" customFormat="1" ht="15.5">
      <c r="A3" s="340" t="s">
        <v>188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298"/>
      <c r="P3" s="317"/>
      <c r="Q3" s="317"/>
      <c r="R3" s="317"/>
      <c r="S3" s="317"/>
      <c r="T3" s="317"/>
      <c r="U3" s="317"/>
      <c r="V3" s="317"/>
      <c r="W3" s="317"/>
    </row>
    <row r="4" spans="1:23" s="145" customFormat="1">
      <c r="A4" s="340" t="s">
        <v>200</v>
      </c>
      <c r="B4" s="341"/>
      <c r="C4" s="341"/>
      <c r="D4" s="341"/>
      <c r="E4" s="167"/>
      <c r="F4" s="168"/>
      <c r="G4" s="167"/>
      <c r="H4" s="168"/>
      <c r="I4" s="167"/>
      <c r="J4" s="168"/>
      <c r="K4" s="167"/>
      <c r="L4" s="168"/>
      <c r="M4" s="168"/>
      <c r="N4" s="168"/>
      <c r="O4" s="298"/>
      <c r="P4" s="317"/>
      <c r="Q4" s="317"/>
      <c r="R4" s="317"/>
      <c r="S4" s="317"/>
      <c r="T4" s="317"/>
      <c r="U4" s="317"/>
      <c r="V4" s="317"/>
      <c r="W4" s="317"/>
    </row>
    <row r="5" spans="1:23" s="145" customFormat="1">
      <c r="A5" s="298"/>
      <c r="B5" s="167"/>
      <c r="C5" s="168"/>
      <c r="D5" s="167"/>
      <c r="E5" s="167"/>
      <c r="F5" s="168"/>
      <c r="G5" s="167"/>
      <c r="H5" s="168"/>
      <c r="I5" s="167"/>
      <c r="J5" s="168"/>
      <c r="K5" s="167"/>
      <c r="L5" s="168"/>
      <c r="M5" s="168"/>
      <c r="N5" s="168"/>
      <c r="O5" s="298"/>
      <c r="P5" s="317"/>
      <c r="Q5" s="317"/>
      <c r="R5" s="317"/>
      <c r="S5" s="317"/>
      <c r="T5" s="317"/>
      <c r="U5" s="317"/>
      <c r="V5" s="317"/>
      <c r="W5" s="317"/>
    </row>
    <row r="6" spans="1:23" s="145" customFormat="1">
      <c r="A6" s="340" t="s">
        <v>201</v>
      </c>
      <c r="B6" s="341"/>
      <c r="C6" s="341"/>
      <c r="D6" s="341"/>
      <c r="E6" s="341"/>
      <c r="F6" s="341"/>
      <c r="G6" s="341"/>
      <c r="H6" s="341"/>
      <c r="I6" s="341"/>
      <c r="J6" s="341"/>
      <c r="K6" s="167"/>
      <c r="L6" s="168"/>
      <c r="M6" s="168"/>
      <c r="N6" s="168"/>
      <c r="O6" s="298"/>
      <c r="P6" s="318"/>
      <c r="Q6" s="317"/>
      <c r="R6" s="317"/>
      <c r="S6" s="317"/>
      <c r="T6" s="317"/>
      <c r="U6" s="317"/>
      <c r="V6" s="317"/>
      <c r="W6" s="317"/>
    </row>
    <row r="7" spans="1:23" s="145" customFormat="1">
      <c r="A7" s="298"/>
      <c r="B7" s="82"/>
      <c r="C7" s="168"/>
      <c r="D7" s="167"/>
      <c r="E7" s="167"/>
      <c r="F7" s="168"/>
      <c r="G7" s="167"/>
      <c r="H7" s="168"/>
      <c r="I7" s="167"/>
      <c r="J7" s="168"/>
      <c r="K7" s="167"/>
      <c r="L7" s="168"/>
      <c r="M7" s="168"/>
      <c r="N7" s="168"/>
      <c r="O7" s="298"/>
      <c r="P7" s="317"/>
      <c r="Q7" s="317"/>
      <c r="R7" s="317"/>
      <c r="S7" s="317"/>
      <c r="T7" s="317"/>
      <c r="U7" s="317"/>
      <c r="V7" s="317"/>
      <c r="W7" s="317"/>
    </row>
    <row r="8" spans="1:23" s="145" customFormat="1">
      <c r="A8" s="340" t="s">
        <v>189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298"/>
      <c r="P8" s="318"/>
      <c r="Q8" s="317"/>
      <c r="R8" s="318"/>
      <c r="S8" s="317"/>
      <c r="T8" s="318"/>
      <c r="U8" s="318"/>
      <c r="V8" s="318"/>
      <c r="W8" s="317"/>
    </row>
    <row r="9" spans="1:23" s="145" customFormat="1">
      <c r="A9" s="340" t="s">
        <v>190</v>
      </c>
      <c r="B9" s="341"/>
      <c r="C9" s="341"/>
      <c r="D9" s="167"/>
      <c r="E9" s="167"/>
      <c r="F9" s="168"/>
      <c r="G9" s="167"/>
      <c r="H9" s="168"/>
      <c r="I9" s="167"/>
      <c r="J9" s="168"/>
      <c r="K9" s="167"/>
      <c r="L9" s="168"/>
      <c r="M9" s="168"/>
      <c r="N9" s="168"/>
      <c r="O9" s="298"/>
    </row>
    <row r="10" spans="1:23" ht="21" customHeight="1">
      <c r="A10" s="2"/>
      <c r="B10" s="44"/>
      <c r="C10" s="262"/>
      <c r="D10" s="100"/>
      <c r="E10" s="100"/>
      <c r="F10" s="262"/>
      <c r="G10" s="100"/>
      <c r="H10" s="262"/>
      <c r="I10" s="100"/>
      <c r="J10" s="262"/>
      <c r="K10" s="100"/>
      <c r="L10" s="262"/>
      <c r="M10" s="262"/>
      <c r="N10" s="262"/>
      <c r="O10" s="2"/>
    </row>
    <row r="11" spans="1:23">
      <c r="A11" s="2" t="s">
        <v>121</v>
      </c>
      <c r="B11" s="44"/>
      <c r="C11" s="262"/>
      <c r="D11" s="100"/>
      <c r="E11" s="100"/>
      <c r="F11" s="262"/>
      <c r="G11" s="100"/>
      <c r="H11" s="262"/>
      <c r="I11" s="100"/>
      <c r="J11" s="262"/>
      <c r="K11" s="100"/>
      <c r="L11" s="262"/>
      <c r="M11" s="262"/>
      <c r="N11" s="262"/>
      <c r="O11" s="2"/>
    </row>
    <row r="12" spans="1:23" ht="15.5">
      <c r="B12" s="2"/>
      <c r="F12" s="2"/>
      <c r="H12" s="99" t="s">
        <v>107</v>
      </c>
      <c r="J12" s="2"/>
      <c r="L12" s="2"/>
      <c r="M12" s="147" t="s">
        <v>117</v>
      </c>
      <c r="N12" s="2"/>
      <c r="O12" s="2"/>
    </row>
    <row r="13" spans="1:23" ht="14.25" customHeight="1">
      <c r="A13" s="102" t="s">
        <v>100</v>
      </c>
      <c r="B13" s="339" t="s">
        <v>142</v>
      </c>
      <c r="C13" s="339"/>
      <c r="D13" s="339"/>
      <c r="E13" s="339"/>
      <c r="F13" s="339"/>
      <c r="G13" s="339"/>
      <c r="H13" s="339"/>
      <c r="I13" s="339"/>
      <c r="J13" s="339" t="s">
        <v>39</v>
      </c>
      <c r="K13" s="339"/>
      <c r="L13" s="339" t="s">
        <v>125</v>
      </c>
      <c r="M13" s="339"/>
      <c r="N13" s="103"/>
      <c r="O13" s="103"/>
      <c r="P13" s="103"/>
    </row>
    <row r="14" spans="1:23" ht="14.25" customHeight="1">
      <c r="A14" s="107" t="s">
        <v>46</v>
      </c>
      <c r="B14" s="339" t="s">
        <v>119</v>
      </c>
      <c r="C14" s="339"/>
      <c r="D14" s="339" t="s">
        <v>118</v>
      </c>
      <c r="E14" s="339"/>
      <c r="F14" s="339" t="s">
        <v>15</v>
      </c>
      <c r="G14" s="339"/>
      <c r="H14" s="339" t="s">
        <v>124</v>
      </c>
      <c r="I14" s="339"/>
      <c r="J14" s="339"/>
      <c r="K14" s="339"/>
      <c r="L14" s="339"/>
      <c r="M14" s="339"/>
      <c r="N14" s="103"/>
      <c r="O14" s="103"/>
      <c r="P14" s="13"/>
    </row>
    <row r="15" spans="1:23" ht="14.25" customHeight="1">
      <c r="A15" s="349" t="s">
        <v>181</v>
      </c>
      <c r="B15" s="387">
        <v>15908</v>
      </c>
      <c r="C15" s="388"/>
      <c r="D15" s="387">
        <v>25763</v>
      </c>
      <c r="E15" s="388"/>
      <c r="F15" s="387">
        <v>12943</v>
      </c>
      <c r="G15" s="388"/>
      <c r="H15" s="387">
        <f t="shared" ref="H15:H22" si="0">SUM(B15:F15)</f>
        <v>54614</v>
      </c>
      <c r="I15" s="388"/>
      <c r="J15" s="387">
        <v>8098</v>
      </c>
      <c r="K15" s="388"/>
      <c r="L15" s="397">
        <f>J15+H15</f>
        <v>62712</v>
      </c>
      <c r="M15" s="398"/>
      <c r="N15" s="103"/>
    </row>
    <row r="16" spans="1:23" ht="14.25" customHeight="1">
      <c r="A16" s="350"/>
      <c r="B16" s="389">
        <v>0</v>
      </c>
      <c r="C16" s="390"/>
      <c r="D16" s="389">
        <v>0</v>
      </c>
      <c r="E16" s="390"/>
      <c r="F16" s="389">
        <v>12464</v>
      </c>
      <c r="G16" s="390"/>
      <c r="H16" s="389">
        <f t="shared" si="0"/>
        <v>12464</v>
      </c>
      <c r="I16" s="390"/>
      <c r="J16" s="389">
        <v>2617</v>
      </c>
      <c r="K16" s="390"/>
      <c r="L16" s="389">
        <f>SUM(H16:J16)</f>
        <v>15081</v>
      </c>
      <c r="M16" s="390"/>
      <c r="N16" s="103"/>
    </row>
    <row r="17" spans="1:14" ht="14.25" customHeight="1">
      <c r="A17" s="349">
        <v>27</v>
      </c>
      <c r="B17" s="387">
        <v>20994</v>
      </c>
      <c r="C17" s="388"/>
      <c r="D17" s="387">
        <v>19778</v>
      </c>
      <c r="E17" s="388"/>
      <c r="F17" s="387">
        <v>7809</v>
      </c>
      <c r="G17" s="388"/>
      <c r="H17" s="387">
        <f t="shared" si="0"/>
        <v>48581</v>
      </c>
      <c r="I17" s="388"/>
      <c r="J17" s="387">
        <v>7116</v>
      </c>
      <c r="K17" s="388"/>
      <c r="L17" s="387">
        <f>J17+H17</f>
        <v>55697</v>
      </c>
      <c r="M17" s="388"/>
      <c r="N17" s="103"/>
    </row>
    <row r="18" spans="1:14" ht="14.25" customHeight="1">
      <c r="A18" s="350"/>
      <c r="B18" s="389">
        <v>0</v>
      </c>
      <c r="C18" s="390"/>
      <c r="D18" s="389">
        <v>1482</v>
      </c>
      <c r="E18" s="390"/>
      <c r="F18" s="389">
        <v>7198</v>
      </c>
      <c r="G18" s="390"/>
      <c r="H18" s="389">
        <f t="shared" si="0"/>
        <v>8680</v>
      </c>
      <c r="I18" s="390"/>
      <c r="J18" s="389">
        <v>2626</v>
      </c>
      <c r="K18" s="390"/>
      <c r="L18" s="389">
        <f>SUM(H18:J18)</f>
        <v>11306</v>
      </c>
      <c r="M18" s="390"/>
      <c r="N18" s="103"/>
    </row>
    <row r="19" spans="1:14" ht="14.25" customHeight="1">
      <c r="A19" s="349">
        <v>28</v>
      </c>
      <c r="B19" s="387">
        <v>20116</v>
      </c>
      <c r="C19" s="388"/>
      <c r="D19" s="387">
        <v>17538</v>
      </c>
      <c r="E19" s="388"/>
      <c r="F19" s="387">
        <v>10740</v>
      </c>
      <c r="G19" s="388"/>
      <c r="H19" s="387">
        <f t="shared" si="0"/>
        <v>48394</v>
      </c>
      <c r="I19" s="388"/>
      <c r="J19" s="387">
        <v>6731</v>
      </c>
      <c r="K19" s="388"/>
      <c r="L19" s="387">
        <f>J19+H19</f>
        <v>55125</v>
      </c>
      <c r="M19" s="388"/>
      <c r="N19" s="103"/>
    </row>
    <row r="20" spans="1:14" ht="14.25" customHeight="1">
      <c r="A20" s="350"/>
      <c r="B20" s="389">
        <v>0</v>
      </c>
      <c r="C20" s="390"/>
      <c r="D20" s="389">
        <v>1542</v>
      </c>
      <c r="E20" s="390"/>
      <c r="F20" s="389">
        <v>9637</v>
      </c>
      <c r="G20" s="390"/>
      <c r="H20" s="389">
        <f t="shared" si="0"/>
        <v>11179</v>
      </c>
      <c r="I20" s="390"/>
      <c r="J20" s="389">
        <v>2259</v>
      </c>
      <c r="K20" s="390"/>
      <c r="L20" s="389">
        <f>SUM(H20:J20)</f>
        <v>13438</v>
      </c>
      <c r="M20" s="390"/>
      <c r="N20" s="103"/>
    </row>
    <row r="21" spans="1:14" ht="14.25" customHeight="1">
      <c r="A21" s="349">
        <v>29</v>
      </c>
      <c r="B21" s="387">
        <v>20302</v>
      </c>
      <c r="C21" s="388"/>
      <c r="D21" s="387">
        <v>16658</v>
      </c>
      <c r="E21" s="388"/>
      <c r="F21" s="387">
        <v>10203</v>
      </c>
      <c r="G21" s="388"/>
      <c r="H21" s="387">
        <f t="shared" si="0"/>
        <v>47163</v>
      </c>
      <c r="I21" s="388"/>
      <c r="J21" s="387">
        <v>4272</v>
      </c>
      <c r="K21" s="388"/>
      <c r="L21" s="387">
        <f>J21+H21</f>
        <v>51435</v>
      </c>
      <c r="M21" s="388"/>
    </row>
    <row r="22" spans="1:14" ht="14.25" customHeight="1">
      <c r="A22" s="350"/>
      <c r="B22" s="389">
        <v>0</v>
      </c>
      <c r="C22" s="390"/>
      <c r="D22" s="389">
        <v>1587</v>
      </c>
      <c r="E22" s="390"/>
      <c r="F22" s="389">
        <v>9669</v>
      </c>
      <c r="G22" s="390"/>
      <c r="H22" s="389">
        <f t="shared" si="0"/>
        <v>11256</v>
      </c>
      <c r="I22" s="390"/>
      <c r="J22" s="389">
        <v>2157</v>
      </c>
      <c r="K22" s="390"/>
      <c r="L22" s="389">
        <f>SUM(H22:J22)</f>
        <v>13413</v>
      </c>
      <c r="M22" s="390"/>
    </row>
    <row r="23" spans="1:14" ht="14.25" customHeight="1">
      <c r="A23" s="349">
        <v>30</v>
      </c>
      <c r="B23" s="387">
        <v>18683</v>
      </c>
      <c r="C23" s="388"/>
      <c r="D23" s="387">
        <v>16659</v>
      </c>
      <c r="E23" s="388"/>
      <c r="F23" s="387">
        <v>11553</v>
      </c>
      <c r="G23" s="388"/>
      <c r="H23" s="387">
        <f>SUM(B23:F23)</f>
        <v>46895</v>
      </c>
      <c r="I23" s="388"/>
      <c r="J23" s="387">
        <v>3552</v>
      </c>
      <c r="K23" s="388"/>
      <c r="L23" s="387">
        <f t="shared" ref="L23:L34" si="1">H23+J23</f>
        <v>50447</v>
      </c>
      <c r="M23" s="388"/>
    </row>
    <row r="24" spans="1:14" ht="14.25" customHeight="1">
      <c r="A24" s="350"/>
      <c r="B24" s="389">
        <v>0</v>
      </c>
      <c r="C24" s="390"/>
      <c r="D24" s="389">
        <v>1437</v>
      </c>
      <c r="E24" s="390"/>
      <c r="F24" s="389">
        <v>10504</v>
      </c>
      <c r="G24" s="390"/>
      <c r="H24" s="389">
        <f t="shared" ref="H24" si="2">SUM(B24:F24)</f>
        <v>11941</v>
      </c>
      <c r="I24" s="390"/>
      <c r="J24" s="389">
        <v>1921</v>
      </c>
      <c r="K24" s="390"/>
      <c r="L24" s="389">
        <f t="shared" si="1"/>
        <v>13862</v>
      </c>
      <c r="M24" s="390"/>
    </row>
    <row r="25" spans="1:14" ht="13.5" customHeight="1">
      <c r="A25" s="349" t="s">
        <v>172</v>
      </c>
      <c r="B25" s="387">
        <v>17418</v>
      </c>
      <c r="C25" s="388"/>
      <c r="D25" s="387">
        <v>16745</v>
      </c>
      <c r="E25" s="388"/>
      <c r="F25" s="387">
        <v>11947</v>
      </c>
      <c r="G25" s="388"/>
      <c r="H25" s="387">
        <f>SUM(B25:F25)</f>
        <v>46110</v>
      </c>
      <c r="I25" s="388"/>
      <c r="J25" s="387">
        <v>3643</v>
      </c>
      <c r="K25" s="388"/>
      <c r="L25" s="387">
        <f t="shared" si="1"/>
        <v>49753</v>
      </c>
      <c r="M25" s="388"/>
    </row>
    <row r="26" spans="1:14" ht="13.5" customHeight="1">
      <c r="A26" s="350"/>
      <c r="B26" s="389">
        <v>0</v>
      </c>
      <c r="C26" s="390"/>
      <c r="D26" s="389">
        <v>1326</v>
      </c>
      <c r="E26" s="390"/>
      <c r="F26" s="389">
        <v>10904</v>
      </c>
      <c r="G26" s="390"/>
      <c r="H26" s="389">
        <f t="shared" ref="H26" si="3">SUM(B26:F26)</f>
        <v>12230</v>
      </c>
      <c r="I26" s="390"/>
      <c r="J26" s="389">
        <v>1650</v>
      </c>
      <c r="K26" s="390"/>
      <c r="L26" s="389">
        <f t="shared" si="1"/>
        <v>13880</v>
      </c>
      <c r="M26" s="390"/>
    </row>
    <row r="27" spans="1:14" ht="14.25" customHeight="1">
      <c r="A27" s="349">
        <v>2</v>
      </c>
      <c r="B27" s="387">
        <v>16649</v>
      </c>
      <c r="C27" s="388"/>
      <c r="D27" s="387">
        <v>16985</v>
      </c>
      <c r="E27" s="388"/>
      <c r="F27" s="387">
        <v>9200</v>
      </c>
      <c r="G27" s="388"/>
      <c r="H27" s="387">
        <f>SUM(B27:F27)</f>
        <v>42834</v>
      </c>
      <c r="I27" s="388"/>
      <c r="J27" s="387">
        <v>3647</v>
      </c>
      <c r="K27" s="388"/>
      <c r="L27" s="387">
        <f t="shared" si="1"/>
        <v>46481</v>
      </c>
      <c r="M27" s="388"/>
    </row>
    <row r="28" spans="1:14" ht="14.25" customHeight="1">
      <c r="A28" s="350"/>
      <c r="B28" s="389">
        <v>0</v>
      </c>
      <c r="C28" s="390"/>
      <c r="D28" s="389">
        <v>2000</v>
      </c>
      <c r="E28" s="390"/>
      <c r="F28" s="389">
        <v>8328</v>
      </c>
      <c r="G28" s="390"/>
      <c r="H28" s="389">
        <f>SUM(B28:F28)</f>
        <v>10328</v>
      </c>
      <c r="I28" s="390"/>
      <c r="J28" s="389">
        <v>1533</v>
      </c>
      <c r="K28" s="390"/>
      <c r="L28" s="389">
        <f t="shared" si="1"/>
        <v>11861</v>
      </c>
      <c r="M28" s="390"/>
    </row>
    <row r="29" spans="1:14" ht="14.25" customHeight="1">
      <c r="A29" s="349">
        <v>3</v>
      </c>
      <c r="B29" s="387">
        <v>14708</v>
      </c>
      <c r="C29" s="388"/>
      <c r="D29" s="387">
        <v>21893</v>
      </c>
      <c r="E29" s="388"/>
      <c r="F29" s="387">
        <v>8932</v>
      </c>
      <c r="G29" s="388"/>
      <c r="H29" s="387">
        <f>SUM(B29:F29)</f>
        <v>45533</v>
      </c>
      <c r="I29" s="388"/>
      <c r="J29" s="387">
        <v>3389</v>
      </c>
      <c r="K29" s="388"/>
      <c r="L29" s="387">
        <f t="shared" si="1"/>
        <v>48922</v>
      </c>
      <c r="M29" s="388"/>
    </row>
    <row r="30" spans="1:14" ht="14.25" customHeight="1">
      <c r="A30" s="350"/>
      <c r="B30" s="389">
        <v>0</v>
      </c>
      <c r="C30" s="390"/>
      <c r="D30" s="389">
        <v>2053</v>
      </c>
      <c r="E30" s="390"/>
      <c r="F30" s="389">
        <v>7606</v>
      </c>
      <c r="G30" s="390"/>
      <c r="H30" s="389">
        <f t="shared" ref="H30" si="4">SUM(B30:F30)</f>
        <v>9659</v>
      </c>
      <c r="I30" s="390"/>
      <c r="J30" s="389">
        <v>1452</v>
      </c>
      <c r="K30" s="390"/>
      <c r="L30" s="389">
        <f t="shared" si="1"/>
        <v>11111</v>
      </c>
      <c r="M30" s="390"/>
    </row>
    <row r="31" spans="1:14" ht="14.25" customHeight="1">
      <c r="A31" s="349">
        <v>4</v>
      </c>
      <c r="B31" s="387">
        <v>15922</v>
      </c>
      <c r="C31" s="388"/>
      <c r="D31" s="387">
        <v>20341</v>
      </c>
      <c r="E31" s="388"/>
      <c r="F31" s="387">
        <v>5286</v>
      </c>
      <c r="G31" s="388"/>
      <c r="H31" s="387">
        <f>SUM(B31:F31)</f>
        <v>41549</v>
      </c>
      <c r="I31" s="388"/>
      <c r="J31" s="387">
        <v>2771</v>
      </c>
      <c r="K31" s="388"/>
      <c r="L31" s="387">
        <f t="shared" si="1"/>
        <v>44320</v>
      </c>
      <c r="M31" s="388"/>
    </row>
    <row r="32" spans="1:14" ht="14.25" customHeight="1">
      <c r="A32" s="350"/>
      <c r="B32" s="389">
        <v>0</v>
      </c>
      <c r="C32" s="390"/>
      <c r="D32" s="389">
        <v>1655</v>
      </c>
      <c r="E32" s="390"/>
      <c r="F32" s="389">
        <v>4606</v>
      </c>
      <c r="G32" s="390"/>
      <c r="H32" s="389">
        <f t="shared" ref="H32" si="5">SUM(B32:F32)</f>
        <v>6261</v>
      </c>
      <c r="I32" s="390"/>
      <c r="J32" s="389">
        <v>1015</v>
      </c>
      <c r="K32" s="390"/>
      <c r="L32" s="389">
        <f t="shared" si="1"/>
        <v>7276</v>
      </c>
      <c r="M32" s="390"/>
    </row>
    <row r="33" spans="1:15" ht="14.25" customHeight="1">
      <c r="A33" s="349">
        <v>5</v>
      </c>
      <c r="B33" s="387">
        <v>12828</v>
      </c>
      <c r="C33" s="388"/>
      <c r="D33" s="387">
        <v>17791</v>
      </c>
      <c r="E33" s="388"/>
      <c r="F33" s="387">
        <v>5794</v>
      </c>
      <c r="G33" s="388"/>
      <c r="H33" s="387">
        <f>SUM(B33:F33)</f>
        <v>36413</v>
      </c>
      <c r="I33" s="388"/>
      <c r="J33" s="387">
        <v>2587</v>
      </c>
      <c r="K33" s="388"/>
      <c r="L33" s="387">
        <f t="shared" si="1"/>
        <v>39000</v>
      </c>
      <c r="M33" s="388"/>
    </row>
    <row r="34" spans="1:15" ht="14.25" customHeight="1">
      <c r="A34" s="350"/>
      <c r="B34" s="389">
        <v>0</v>
      </c>
      <c r="C34" s="390"/>
      <c r="D34" s="389">
        <v>1638</v>
      </c>
      <c r="E34" s="390"/>
      <c r="F34" s="389">
        <v>5075</v>
      </c>
      <c r="G34" s="390"/>
      <c r="H34" s="389">
        <f t="shared" ref="H34" si="6">SUM(B34:F34)</f>
        <v>6713</v>
      </c>
      <c r="I34" s="390"/>
      <c r="J34" s="389">
        <v>1201</v>
      </c>
      <c r="K34" s="390"/>
      <c r="L34" s="389">
        <f t="shared" si="1"/>
        <v>7914</v>
      </c>
      <c r="M34" s="390"/>
    </row>
    <row r="35" spans="1:15" ht="14.25" customHeight="1">
      <c r="A35" s="349">
        <v>6</v>
      </c>
      <c r="B35" s="387">
        <v>10604</v>
      </c>
      <c r="C35" s="388"/>
      <c r="D35" s="387">
        <v>18909</v>
      </c>
      <c r="E35" s="388"/>
      <c r="F35" s="387">
        <v>7121</v>
      </c>
      <c r="G35" s="388"/>
      <c r="H35" s="387">
        <f>SUM(B35:F35)</f>
        <v>36634</v>
      </c>
      <c r="I35" s="388"/>
      <c r="J35" s="387">
        <v>2608</v>
      </c>
      <c r="K35" s="388"/>
      <c r="L35" s="387">
        <f t="shared" ref="L35:L36" si="7">H35+J35</f>
        <v>39242</v>
      </c>
      <c r="M35" s="388"/>
    </row>
    <row r="36" spans="1:15" ht="14.25" customHeight="1">
      <c r="A36" s="350"/>
      <c r="B36" s="389">
        <v>0</v>
      </c>
      <c r="C36" s="390"/>
      <c r="D36" s="389">
        <v>0</v>
      </c>
      <c r="E36" s="390"/>
      <c r="F36" s="389">
        <v>6259</v>
      </c>
      <c r="G36" s="390"/>
      <c r="H36" s="389">
        <f t="shared" ref="H36" si="8">SUM(B36:F36)</f>
        <v>6259</v>
      </c>
      <c r="I36" s="390"/>
      <c r="J36" s="389">
        <v>925</v>
      </c>
      <c r="K36" s="390"/>
      <c r="L36" s="389">
        <f t="shared" si="7"/>
        <v>7184</v>
      </c>
      <c r="M36" s="390"/>
    </row>
    <row r="37" spans="1:15" s="106" customFormat="1" ht="17.25" customHeight="1">
      <c r="A37" s="256" t="s">
        <v>83</v>
      </c>
      <c r="B37" s="393">
        <f>B35/$L$35</f>
        <v>0.27022068192243004</v>
      </c>
      <c r="C37" s="393"/>
      <c r="D37" s="393">
        <f>D35/$L$35</f>
        <v>0.48185617450690588</v>
      </c>
      <c r="E37" s="393"/>
      <c r="F37" s="393">
        <f>F35/$L$35</f>
        <v>0.18146373783191477</v>
      </c>
      <c r="G37" s="393"/>
      <c r="H37" s="393">
        <f>H35/$L$35</f>
        <v>0.93354059426125069</v>
      </c>
      <c r="I37" s="393"/>
      <c r="J37" s="393">
        <f>J35/$L$35</f>
        <v>6.6459405738749297E-2</v>
      </c>
      <c r="K37" s="393"/>
      <c r="L37" s="391">
        <f>L35/$L$35</f>
        <v>1</v>
      </c>
      <c r="M37" s="391"/>
    </row>
    <row r="38" spans="1:15" ht="17.25" customHeight="1">
      <c r="A38" s="256" t="s">
        <v>84</v>
      </c>
      <c r="B38" s="392">
        <f>B35/B33</f>
        <v>0.82662924851886499</v>
      </c>
      <c r="C38" s="392"/>
      <c r="D38" s="392">
        <f>D35/D33</f>
        <v>1.0628407621831264</v>
      </c>
      <c r="E38" s="392"/>
      <c r="F38" s="392">
        <f>F35/F33</f>
        <v>1.2290300310666207</v>
      </c>
      <c r="G38" s="392"/>
      <c r="H38" s="392">
        <f>H35/H33</f>
        <v>1.006069260978222</v>
      </c>
      <c r="I38" s="392"/>
      <c r="J38" s="392">
        <f>J35/J33</f>
        <v>1.0081175106300735</v>
      </c>
      <c r="K38" s="392"/>
      <c r="L38" s="392">
        <f>L35/L33</f>
        <v>1.0062051282051283</v>
      </c>
      <c r="M38" s="392"/>
    </row>
    <row r="39" spans="1:15" ht="22.5" customHeight="1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</row>
    <row r="40" spans="1:15" ht="15" customHeight="1">
      <c r="A40" s="99" t="s">
        <v>122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59"/>
      <c r="N41" s="147" t="s">
        <v>117</v>
      </c>
      <c r="O41" s="2"/>
    </row>
    <row r="42" spans="1:15" ht="14.25" customHeight="1">
      <c r="A42" s="102" t="s">
        <v>44</v>
      </c>
      <c r="B42" s="334" t="s">
        <v>127</v>
      </c>
      <c r="C42" s="352"/>
      <c r="D42" s="352"/>
      <c r="E42" s="352"/>
      <c r="F42" s="335"/>
      <c r="G42" s="334" t="s">
        <v>48</v>
      </c>
      <c r="H42" s="352"/>
      <c r="I42" s="352"/>
      <c r="J42" s="352"/>
      <c r="K42" s="335"/>
      <c r="L42" s="351" t="s">
        <v>23</v>
      </c>
      <c r="M42" s="361"/>
      <c r="N42" s="353"/>
      <c r="O42" s="2"/>
    </row>
    <row r="43" spans="1:15" ht="14.25" customHeight="1">
      <c r="A43" s="105"/>
      <c r="B43" s="334" t="s">
        <v>19</v>
      </c>
      <c r="C43" s="352"/>
      <c r="D43" s="352"/>
      <c r="E43" s="335"/>
      <c r="F43" s="165" t="s">
        <v>39</v>
      </c>
      <c r="G43" s="334" t="s">
        <v>19</v>
      </c>
      <c r="H43" s="352"/>
      <c r="I43" s="352"/>
      <c r="J43" s="335"/>
      <c r="K43" s="165" t="s">
        <v>39</v>
      </c>
      <c r="L43" s="354"/>
      <c r="M43" s="358"/>
      <c r="N43" s="355"/>
      <c r="O43" s="2"/>
    </row>
    <row r="44" spans="1:15" ht="18.75" customHeight="1">
      <c r="A44" s="104" t="s">
        <v>49</v>
      </c>
      <c r="B44" s="256" t="s">
        <v>50</v>
      </c>
      <c r="C44" s="256" t="s">
        <v>20</v>
      </c>
      <c r="D44" s="256" t="s">
        <v>15</v>
      </c>
      <c r="E44" s="256" t="s">
        <v>17</v>
      </c>
      <c r="F44" s="263"/>
      <c r="G44" s="256" t="s">
        <v>50</v>
      </c>
      <c r="H44" s="256" t="s">
        <v>20</v>
      </c>
      <c r="I44" s="256" t="s">
        <v>15</v>
      </c>
      <c r="J44" s="256" t="s">
        <v>17</v>
      </c>
      <c r="K44" s="263"/>
      <c r="L44" s="256" t="s">
        <v>38</v>
      </c>
      <c r="M44" s="256" t="s">
        <v>39</v>
      </c>
      <c r="N44" s="256" t="s">
        <v>86</v>
      </c>
      <c r="O44" s="2"/>
    </row>
    <row r="45" spans="1:15" ht="18" customHeight="1">
      <c r="A45" s="302" t="s">
        <v>123</v>
      </c>
      <c r="B45" s="272">
        <v>0</v>
      </c>
      <c r="C45" s="272">
        <v>0</v>
      </c>
      <c r="D45" s="272">
        <v>0</v>
      </c>
      <c r="E45" s="272">
        <f>B45+C45+D45</f>
        <v>0</v>
      </c>
      <c r="F45" s="272">
        <v>1189</v>
      </c>
      <c r="G45" s="272">
        <v>10604</v>
      </c>
      <c r="H45" s="272">
        <v>18909</v>
      </c>
      <c r="I45" s="272">
        <v>7121</v>
      </c>
      <c r="J45" s="272">
        <f>G45+H45+I45</f>
        <v>36634</v>
      </c>
      <c r="K45" s="272">
        <v>1419</v>
      </c>
      <c r="L45" s="273">
        <f>E45+J45</f>
        <v>36634</v>
      </c>
      <c r="M45" s="273">
        <f>F45+K45</f>
        <v>2608</v>
      </c>
      <c r="N45" s="273">
        <f>L45+M45</f>
        <v>39242</v>
      </c>
      <c r="O45" s="2"/>
    </row>
    <row r="46" spans="1:15" ht="18" customHeight="1">
      <c r="A46" s="108" t="s">
        <v>51</v>
      </c>
      <c r="B46" s="109">
        <v>0</v>
      </c>
      <c r="C46" s="109">
        <v>0</v>
      </c>
      <c r="D46" s="109">
        <v>0</v>
      </c>
      <c r="E46" s="109">
        <f>B46+C46+D46</f>
        <v>0</v>
      </c>
      <c r="F46" s="109">
        <v>212</v>
      </c>
      <c r="G46" s="109">
        <v>0</v>
      </c>
      <c r="H46" s="109">
        <v>0</v>
      </c>
      <c r="I46" s="109">
        <v>6259</v>
      </c>
      <c r="J46" s="109">
        <f>G46+H46+I46</f>
        <v>6259</v>
      </c>
      <c r="K46" s="109">
        <v>713</v>
      </c>
      <c r="L46" s="274">
        <f>E46+J46</f>
        <v>6259</v>
      </c>
      <c r="M46" s="274">
        <f>F46+K46</f>
        <v>925</v>
      </c>
      <c r="N46" s="274">
        <f>L46+M46</f>
        <v>7184</v>
      </c>
      <c r="O46" s="2"/>
    </row>
    <row r="47" spans="1:15" ht="25.5" customHeight="1">
      <c r="A47" s="110" t="s">
        <v>52</v>
      </c>
      <c r="B47" s="221">
        <v>0</v>
      </c>
      <c r="C47" s="221">
        <v>0</v>
      </c>
      <c r="D47" s="221">
        <v>0</v>
      </c>
      <c r="E47" s="221">
        <v>0</v>
      </c>
      <c r="F47" s="221">
        <f>F46/F45</f>
        <v>0.17830109335576114</v>
      </c>
      <c r="G47" s="221">
        <f t="shared" ref="G47:K47" si="9">G46/G45</f>
        <v>0</v>
      </c>
      <c r="H47" s="221">
        <f t="shared" si="9"/>
        <v>0</v>
      </c>
      <c r="I47" s="221">
        <f t="shared" si="9"/>
        <v>0.87894958573234094</v>
      </c>
      <c r="J47" s="221">
        <f>J46/J45</f>
        <v>0.17085221379046786</v>
      </c>
      <c r="K47" s="221">
        <f t="shared" si="9"/>
        <v>0.50246652572233963</v>
      </c>
      <c r="L47" s="221">
        <f>L46/L45</f>
        <v>0.17085221379046786</v>
      </c>
      <c r="M47" s="221">
        <f>M46/M45</f>
        <v>0.35467791411042943</v>
      </c>
      <c r="N47" s="222">
        <f>N46/N45</f>
        <v>0.18306916059324194</v>
      </c>
      <c r="O47" s="2"/>
    </row>
    <row r="48" spans="1:15" s="87" customFormat="1" ht="25.5" customHeight="1">
      <c r="A48" s="174" t="s">
        <v>182</v>
      </c>
      <c r="B48" s="319">
        <v>0</v>
      </c>
      <c r="C48" s="319">
        <v>0</v>
      </c>
      <c r="D48" s="319">
        <v>0</v>
      </c>
      <c r="E48" s="319">
        <v>0</v>
      </c>
      <c r="F48" s="319">
        <v>0.23543307086614174</v>
      </c>
      <c r="G48" s="319">
        <v>0</v>
      </c>
      <c r="H48" s="319">
        <v>9.2069023663650162E-2</v>
      </c>
      <c r="I48" s="319">
        <v>0.87590610976872629</v>
      </c>
      <c r="J48" s="319">
        <v>0.184357235053415</v>
      </c>
      <c r="K48" s="319">
        <v>0.6848899012908124</v>
      </c>
      <c r="L48" s="319">
        <v>0.184357235053415</v>
      </c>
      <c r="M48" s="319">
        <v>0.46424429841515269</v>
      </c>
      <c r="N48" s="320">
        <v>0.20292307692307693</v>
      </c>
      <c r="O48" s="86"/>
    </row>
    <row r="49" spans="1:15" s="87" customFormat="1" ht="7.5" customHeight="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3"/>
      <c r="O49" s="86"/>
    </row>
    <row r="50" spans="1:15" ht="10.5" customHeight="1">
      <c r="A50" s="99" t="s">
        <v>116</v>
      </c>
      <c r="B50" s="2"/>
      <c r="C50" s="2"/>
      <c r="D50" s="2"/>
      <c r="E50" s="2"/>
      <c r="F50" s="2"/>
      <c r="G50" s="44"/>
      <c r="H50" s="44"/>
      <c r="I50" s="44"/>
      <c r="J50" s="44"/>
      <c r="K50" s="44"/>
      <c r="L50" s="44" t="s">
        <v>116</v>
      </c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33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33" t="s">
        <v>158</v>
      </c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6" ht="14.25" customHeight="1">
      <c r="A81" s="102" t="s">
        <v>44</v>
      </c>
      <c r="B81" s="111" t="s">
        <v>80</v>
      </c>
      <c r="C81" s="51"/>
      <c r="D81" s="51"/>
      <c r="E81" s="51"/>
      <c r="F81" s="51"/>
      <c r="G81" s="27"/>
      <c r="H81" s="72"/>
      <c r="I81" s="72"/>
      <c r="J81" s="72"/>
      <c r="K81" s="3"/>
      <c r="L81" s="2"/>
      <c r="M81" s="103"/>
      <c r="N81" s="103"/>
      <c r="O81" s="103"/>
      <c r="P81" s="103"/>
    </row>
    <row r="82" spans="1:16" ht="14.25" customHeight="1">
      <c r="A82" s="105"/>
      <c r="B82" s="394" t="s">
        <v>19</v>
      </c>
      <c r="C82" s="395"/>
      <c r="D82" s="395"/>
      <c r="E82" s="396"/>
      <c r="F82" s="105" t="s">
        <v>39</v>
      </c>
      <c r="G82" s="105" t="s">
        <v>45</v>
      </c>
      <c r="H82" s="105" t="s">
        <v>16</v>
      </c>
      <c r="I82" s="112" t="s">
        <v>81</v>
      </c>
      <c r="J82" s="113" t="s">
        <v>101</v>
      </c>
      <c r="K82" s="114"/>
      <c r="L82" s="3"/>
      <c r="M82" s="103"/>
      <c r="N82" s="103"/>
      <c r="O82" s="103"/>
      <c r="P82" s="103"/>
    </row>
    <row r="83" spans="1:16" ht="14.25" customHeight="1">
      <c r="A83" s="104" t="s">
        <v>46</v>
      </c>
      <c r="B83" s="5" t="s">
        <v>47</v>
      </c>
      <c r="C83" s="5" t="s">
        <v>20</v>
      </c>
      <c r="D83" s="5" t="s">
        <v>15</v>
      </c>
      <c r="E83" s="5" t="s">
        <v>17</v>
      </c>
      <c r="F83" s="107"/>
      <c r="G83" s="104"/>
      <c r="H83" s="104"/>
      <c r="I83" s="115"/>
      <c r="J83" s="104"/>
      <c r="K83" s="3"/>
      <c r="L83" s="2"/>
      <c r="M83" s="13"/>
      <c r="N83" s="103"/>
      <c r="O83" s="103"/>
      <c r="P83" s="13"/>
    </row>
    <row r="84" spans="1:16" ht="14.25" customHeight="1">
      <c r="A84" s="5" t="s">
        <v>181</v>
      </c>
      <c r="B84" s="33">
        <v>15908</v>
      </c>
      <c r="C84" s="33">
        <v>25763</v>
      </c>
      <c r="D84" s="33">
        <v>12943</v>
      </c>
      <c r="E84" s="33">
        <v>54614</v>
      </c>
      <c r="F84" s="33">
        <v>8098</v>
      </c>
      <c r="G84" s="118" t="s">
        <v>183</v>
      </c>
      <c r="H84" s="33">
        <v>62712</v>
      </c>
      <c r="I84" s="116">
        <v>15081</v>
      </c>
      <c r="J84" s="40">
        <v>47631</v>
      </c>
      <c r="K84" s="84"/>
      <c r="L84" s="84"/>
      <c r="M84" s="117"/>
      <c r="N84" s="103"/>
    </row>
    <row r="85" spans="1:16" ht="14.25" customHeight="1">
      <c r="A85" s="5">
        <v>27</v>
      </c>
      <c r="B85" s="33">
        <v>20994</v>
      </c>
      <c r="C85" s="33">
        <v>19778</v>
      </c>
      <c r="D85" s="33">
        <v>7809</v>
      </c>
      <c r="E85" s="33">
        <v>48581</v>
      </c>
      <c r="F85" s="33">
        <v>7116</v>
      </c>
      <c r="G85" s="118" t="s">
        <v>183</v>
      </c>
      <c r="H85" s="33">
        <v>55697</v>
      </c>
      <c r="I85" s="116">
        <v>11306</v>
      </c>
      <c r="J85" s="40">
        <v>44391</v>
      </c>
      <c r="K85" s="84"/>
      <c r="L85" s="84"/>
      <c r="M85" s="117"/>
      <c r="N85" s="103"/>
    </row>
    <row r="86" spans="1:16" ht="14.25" customHeight="1">
      <c r="A86" s="5">
        <v>28</v>
      </c>
      <c r="B86" s="33">
        <v>20116</v>
      </c>
      <c r="C86" s="33">
        <v>17538</v>
      </c>
      <c r="D86" s="33">
        <v>10740</v>
      </c>
      <c r="E86" s="33">
        <v>48394</v>
      </c>
      <c r="F86" s="33">
        <v>6731</v>
      </c>
      <c r="G86" s="118" t="s">
        <v>183</v>
      </c>
      <c r="H86" s="33">
        <v>55125</v>
      </c>
      <c r="I86" s="116">
        <v>13438</v>
      </c>
      <c r="J86" s="40">
        <v>41687</v>
      </c>
      <c r="K86" s="84"/>
      <c r="L86" s="84"/>
      <c r="M86" s="117"/>
      <c r="N86" s="103"/>
    </row>
    <row r="87" spans="1:16" ht="14.25" customHeight="1">
      <c r="A87" s="5">
        <v>29</v>
      </c>
      <c r="B87" s="33">
        <v>20302</v>
      </c>
      <c r="C87" s="33">
        <v>16658</v>
      </c>
      <c r="D87" s="33">
        <v>10203</v>
      </c>
      <c r="E87" s="33">
        <v>47163</v>
      </c>
      <c r="F87" s="33">
        <v>4272</v>
      </c>
      <c r="G87" s="118" t="s">
        <v>183</v>
      </c>
      <c r="H87" s="33">
        <v>51435</v>
      </c>
      <c r="I87" s="116">
        <v>13413</v>
      </c>
      <c r="J87" s="40">
        <v>38022</v>
      </c>
      <c r="K87" s="84"/>
      <c r="L87" s="84"/>
      <c r="M87" s="117"/>
    </row>
    <row r="88" spans="1:16" ht="14.25" customHeight="1">
      <c r="A88" s="5">
        <v>30</v>
      </c>
      <c r="B88" s="33">
        <v>18683</v>
      </c>
      <c r="C88" s="33">
        <v>16659</v>
      </c>
      <c r="D88" s="33">
        <v>11553</v>
      </c>
      <c r="E88" s="33">
        <v>46895</v>
      </c>
      <c r="F88" s="33">
        <v>3552</v>
      </c>
      <c r="G88" s="118" t="s">
        <v>183</v>
      </c>
      <c r="H88" s="33">
        <v>50447</v>
      </c>
      <c r="I88" s="116">
        <v>13862</v>
      </c>
      <c r="J88" s="40">
        <v>36585</v>
      </c>
      <c r="K88" s="84"/>
      <c r="L88" s="84"/>
      <c r="M88" s="117"/>
    </row>
    <row r="89" spans="1:16" ht="13.5" customHeight="1">
      <c r="A89" s="5" t="s">
        <v>145</v>
      </c>
      <c r="B89" s="33">
        <v>17418</v>
      </c>
      <c r="C89" s="33">
        <v>16745</v>
      </c>
      <c r="D89" s="33">
        <v>11947</v>
      </c>
      <c r="E89" s="33">
        <v>46110</v>
      </c>
      <c r="F89" s="33">
        <v>3643</v>
      </c>
      <c r="G89" s="118" t="s">
        <v>183</v>
      </c>
      <c r="H89" s="33">
        <v>49753</v>
      </c>
      <c r="I89" s="116">
        <v>13880</v>
      </c>
      <c r="J89" s="40">
        <v>35873</v>
      </c>
      <c r="K89" s="84"/>
      <c r="L89" s="84"/>
      <c r="M89" s="117"/>
    </row>
    <row r="90" spans="1:16" ht="14.25" customHeight="1">
      <c r="A90" s="5">
        <v>2</v>
      </c>
      <c r="B90" s="33">
        <v>16649</v>
      </c>
      <c r="C90" s="33">
        <v>16985</v>
      </c>
      <c r="D90" s="33">
        <v>9200</v>
      </c>
      <c r="E90" s="33">
        <v>42834</v>
      </c>
      <c r="F90" s="33">
        <v>3647</v>
      </c>
      <c r="G90" s="118" t="s">
        <v>183</v>
      </c>
      <c r="H90" s="33">
        <v>46481</v>
      </c>
      <c r="I90" s="116">
        <v>11861</v>
      </c>
      <c r="J90" s="40">
        <v>34620</v>
      </c>
      <c r="K90" s="84"/>
      <c r="L90" s="84"/>
      <c r="M90" s="117"/>
    </row>
    <row r="91" spans="1:16" ht="14.25" customHeight="1">
      <c r="A91" s="5">
        <v>3</v>
      </c>
      <c r="B91" s="33">
        <v>14708</v>
      </c>
      <c r="C91" s="33">
        <v>21893</v>
      </c>
      <c r="D91" s="33">
        <v>8932</v>
      </c>
      <c r="E91" s="33">
        <v>45533</v>
      </c>
      <c r="F91" s="33">
        <v>3389</v>
      </c>
      <c r="G91" s="118" t="s">
        <v>183</v>
      </c>
      <c r="H91" s="33">
        <v>48922</v>
      </c>
      <c r="I91" s="116">
        <v>11111</v>
      </c>
      <c r="J91" s="40">
        <v>37811</v>
      </c>
      <c r="K91" s="84"/>
      <c r="L91" s="84"/>
      <c r="M91" s="117"/>
    </row>
    <row r="92" spans="1:16" ht="14.25" customHeight="1">
      <c r="A92" s="5">
        <v>4</v>
      </c>
      <c r="B92" s="33">
        <v>15922</v>
      </c>
      <c r="C92" s="33">
        <v>20341</v>
      </c>
      <c r="D92" s="33">
        <v>5286</v>
      </c>
      <c r="E92" s="33">
        <v>41549</v>
      </c>
      <c r="F92" s="33">
        <v>2771</v>
      </c>
      <c r="G92" s="118" t="s">
        <v>183</v>
      </c>
      <c r="H92" s="33">
        <v>44320</v>
      </c>
      <c r="I92" s="116">
        <v>7276</v>
      </c>
      <c r="J92" s="40">
        <v>37044</v>
      </c>
      <c r="K92" s="84"/>
      <c r="L92" s="84"/>
      <c r="M92" s="117"/>
    </row>
    <row r="93" spans="1:16">
      <c r="A93" s="5">
        <v>5</v>
      </c>
      <c r="B93" s="33">
        <v>12828</v>
      </c>
      <c r="C93" s="33">
        <v>17791</v>
      </c>
      <c r="D93" s="33">
        <v>5794</v>
      </c>
      <c r="E93" s="33">
        <v>36413</v>
      </c>
      <c r="F93" s="33">
        <v>2587</v>
      </c>
      <c r="G93" s="118" t="s">
        <v>183</v>
      </c>
      <c r="H93" s="33">
        <v>39000</v>
      </c>
      <c r="I93" s="116">
        <v>7914</v>
      </c>
      <c r="J93" s="40">
        <v>31086</v>
      </c>
      <c r="K93" s="2"/>
      <c r="L93" s="2"/>
      <c r="M93" s="2"/>
      <c r="N93" s="2"/>
      <c r="O93" s="2"/>
    </row>
    <row r="94" spans="1:16">
      <c r="A94" s="243">
        <v>6</v>
      </c>
      <c r="B94" s="244">
        <v>10604</v>
      </c>
      <c r="C94" s="244">
        <v>18909</v>
      </c>
      <c r="D94" s="244">
        <v>7121</v>
      </c>
      <c r="E94" s="244">
        <f t="shared" ref="E94" si="10">SUM(B94:D94)</f>
        <v>36634</v>
      </c>
      <c r="F94" s="244">
        <v>2608</v>
      </c>
      <c r="G94" s="245" t="s">
        <v>66</v>
      </c>
      <c r="H94" s="244">
        <f t="shared" ref="H94" si="11">F94+E94</f>
        <v>39242</v>
      </c>
      <c r="I94" s="116">
        <f>L36</f>
        <v>7184</v>
      </c>
      <c r="J94" s="246">
        <f>H94-I94</f>
        <v>32058</v>
      </c>
      <c r="K94" s="2"/>
      <c r="L94" s="2"/>
      <c r="M94" s="2"/>
      <c r="N94" s="2"/>
      <c r="O94" s="2"/>
    </row>
    <row r="95" spans="1:1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K297" s="2"/>
      <c r="L297" s="2"/>
      <c r="M297" s="2"/>
      <c r="N297" s="2"/>
      <c r="O297" s="2"/>
    </row>
  </sheetData>
  <mergeCells count="173">
    <mergeCell ref="A3:N3"/>
    <mergeCell ref="A4:D4"/>
    <mergeCell ref="A6:J6"/>
    <mergeCell ref="A8:N8"/>
    <mergeCell ref="A9:C9"/>
    <mergeCell ref="A35:A36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D30:E30"/>
    <mergeCell ref="F30:G30"/>
    <mergeCell ref="H30:I30"/>
    <mergeCell ref="J30:K30"/>
    <mergeCell ref="L30:M30"/>
    <mergeCell ref="A15:A16"/>
    <mergeCell ref="J15:K15"/>
    <mergeCell ref="J16:K16"/>
    <mergeCell ref="B17:C17"/>
    <mergeCell ref="H17:I17"/>
    <mergeCell ref="B15:C15"/>
    <mergeCell ref="B16:C16"/>
    <mergeCell ref="D15:E15"/>
    <mergeCell ref="D16:E16"/>
    <mergeCell ref="F15:G15"/>
    <mergeCell ref="F16:G16"/>
    <mergeCell ref="H18:I18"/>
    <mergeCell ref="J17:K17"/>
    <mergeCell ref="J18:K18"/>
    <mergeCell ref="L17:M17"/>
    <mergeCell ref="L18:M18"/>
    <mergeCell ref="B18:C18"/>
    <mergeCell ref="D17:E17"/>
    <mergeCell ref="D18:E18"/>
    <mergeCell ref="L42:N43"/>
    <mergeCell ref="F18:G18"/>
    <mergeCell ref="H19:I19"/>
    <mergeCell ref="H20:I20"/>
    <mergeCell ref="J19:K19"/>
    <mergeCell ref="J20:K20"/>
    <mergeCell ref="L19:M19"/>
    <mergeCell ref="L20:M20"/>
    <mergeCell ref="B19:C19"/>
    <mergeCell ref="B20:C20"/>
    <mergeCell ref="D19:E19"/>
    <mergeCell ref="D20:E20"/>
    <mergeCell ref="F19:G19"/>
    <mergeCell ref="F20:G20"/>
    <mergeCell ref="H21:I21"/>
    <mergeCell ref="H22:I22"/>
    <mergeCell ref="B82:E82"/>
    <mergeCell ref="B43:E43"/>
    <mergeCell ref="G43:J43"/>
    <mergeCell ref="B42:F42"/>
    <mergeCell ref="G42:K42"/>
    <mergeCell ref="L13:M14"/>
    <mergeCell ref="L15:M15"/>
    <mergeCell ref="L16:M16"/>
    <mergeCell ref="D14:E14"/>
    <mergeCell ref="F14:G14"/>
    <mergeCell ref="B13:I13"/>
    <mergeCell ref="J13:K14"/>
    <mergeCell ref="B14:C14"/>
    <mergeCell ref="H14:I14"/>
    <mergeCell ref="B29:C29"/>
    <mergeCell ref="D29:E29"/>
    <mergeCell ref="F29:G29"/>
    <mergeCell ref="H29:I29"/>
    <mergeCell ref="J29:K29"/>
    <mergeCell ref="L29:M29"/>
    <mergeCell ref="B30:C30"/>
    <mergeCell ref="H15:I15"/>
    <mergeCell ref="H16:I16"/>
    <mergeCell ref="F17:G17"/>
    <mergeCell ref="J21:K21"/>
    <mergeCell ref="J22:K22"/>
    <mergeCell ref="L21:M21"/>
    <mergeCell ref="L22:M22"/>
    <mergeCell ref="B21:C21"/>
    <mergeCell ref="B22:C22"/>
    <mergeCell ref="D21:E21"/>
    <mergeCell ref="D22:E22"/>
    <mergeCell ref="F21:G21"/>
    <mergeCell ref="F22:G22"/>
    <mergeCell ref="H23:I23"/>
    <mergeCell ref="H24:I24"/>
    <mergeCell ref="J23:K23"/>
    <mergeCell ref="J24:K24"/>
    <mergeCell ref="L23:M23"/>
    <mergeCell ref="L24:M24"/>
    <mergeCell ref="B23:C23"/>
    <mergeCell ref="B24:C24"/>
    <mergeCell ref="D23:E23"/>
    <mergeCell ref="D24:E24"/>
    <mergeCell ref="F23:G23"/>
    <mergeCell ref="F24:G24"/>
    <mergeCell ref="H25:I25"/>
    <mergeCell ref="H26:I26"/>
    <mergeCell ref="J25:K25"/>
    <mergeCell ref="J26:K26"/>
    <mergeCell ref="L25:M25"/>
    <mergeCell ref="L26:M26"/>
    <mergeCell ref="B25:C25"/>
    <mergeCell ref="B26:C26"/>
    <mergeCell ref="D25:E25"/>
    <mergeCell ref="D26:E26"/>
    <mergeCell ref="F25:G25"/>
    <mergeCell ref="F26:G26"/>
    <mergeCell ref="H27:I27"/>
    <mergeCell ref="H28:I28"/>
    <mergeCell ref="J27:K27"/>
    <mergeCell ref="J28:K28"/>
    <mergeCell ref="L27:M27"/>
    <mergeCell ref="L28:M28"/>
    <mergeCell ref="B27:C27"/>
    <mergeCell ref="B28:C28"/>
    <mergeCell ref="D27:E27"/>
    <mergeCell ref="D28:E28"/>
    <mergeCell ref="F27:G27"/>
    <mergeCell ref="F28:G28"/>
    <mergeCell ref="H31:I31"/>
    <mergeCell ref="H32:I32"/>
    <mergeCell ref="J31:K31"/>
    <mergeCell ref="J32:K32"/>
    <mergeCell ref="L31:M31"/>
    <mergeCell ref="L32:M32"/>
    <mergeCell ref="B31:C31"/>
    <mergeCell ref="B32:C32"/>
    <mergeCell ref="D31:E31"/>
    <mergeCell ref="D32:E32"/>
    <mergeCell ref="F31:G31"/>
    <mergeCell ref="F32:G32"/>
    <mergeCell ref="L37:M37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</mergeCells>
  <phoneticPr fontId="17"/>
  <pageMargins left="0.78740157480314965" right="0" top="0.71" bottom="0.31496062992125984" header="0.51181102362204722" footer="0.35433070866141736"/>
  <pageSetup paperSize="9" scale="84" orientation="portrait" r:id="rId1"/>
  <headerFooter alignWithMargins="0">
    <oddFooter xml:space="preserve">&amp;C&amp;"ＭＳ Ｐゴシック,標準"&amp;12- ６ -&amp;11
</oddFooter>
  </headerFooter>
  <rowBreaks count="1" manualBreakCount="1">
    <brk id="65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67"/>
  <sheetViews>
    <sheetView view="pageBreakPreview" topLeftCell="A40" zoomScaleNormal="100" zoomScaleSheetLayoutView="100" workbookViewId="0">
      <selection activeCell="F38" sqref="F38"/>
    </sheetView>
  </sheetViews>
  <sheetFormatPr defaultColWidth="9" defaultRowHeight="13"/>
  <cols>
    <col min="1" max="2" width="5.6328125" style="36" customWidth="1"/>
    <col min="3" max="12" width="8.26953125" style="36" customWidth="1"/>
    <col min="13" max="13" width="8.6328125" style="36" customWidth="1"/>
    <col min="14" max="14" width="5.08984375" style="36" customWidth="1"/>
    <col min="15" max="15" width="8.6328125" style="36" customWidth="1"/>
    <col min="16" max="16" width="3.08984375" style="36" customWidth="1"/>
    <col min="17" max="16384" width="9" style="36"/>
  </cols>
  <sheetData>
    <row r="1" spans="1:18" s="71" customFormat="1" ht="27.75" customHeight="1">
      <c r="A1" s="73" t="s">
        <v>79</v>
      </c>
      <c r="L1" s="226"/>
      <c r="O1" s="226"/>
    </row>
    <row r="2" spans="1:18" s="71" customFormat="1" ht="16.5" customHeight="1">
      <c r="A2" s="73"/>
      <c r="J2" s="226"/>
      <c r="L2" s="226"/>
    </row>
    <row r="3" spans="1:18" ht="15" customHeight="1">
      <c r="A3" s="92" t="s">
        <v>65</v>
      </c>
      <c r="O3" s="229"/>
    </row>
    <row r="4" spans="1:18">
      <c r="B4" s="37"/>
      <c r="C4" s="37"/>
      <c r="D4" s="37"/>
      <c r="E4" s="37"/>
      <c r="F4" s="37"/>
      <c r="G4" s="37"/>
      <c r="H4" s="37"/>
      <c r="I4" s="37"/>
      <c r="K4" s="64"/>
      <c r="L4" s="37"/>
    </row>
    <row r="5" spans="1:18" ht="14">
      <c r="B5" s="37"/>
      <c r="C5" s="37"/>
      <c r="D5" s="37"/>
      <c r="E5" s="37"/>
      <c r="F5" s="37"/>
      <c r="G5" s="37"/>
      <c r="H5" s="37"/>
      <c r="I5" s="37"/>
      <c r="J5" s="64" t="s">
        <v>75</v>
      </c>
      <c r="L5" s="37"/>
    </row>
    <row r="6" spans="1:18" ht="15" customHeight="1">
      <c r="A6" s="74"/>
      <c r="B6" s="35" t="s">
        <v>44</v>
      </c>
      <c r="C6" s="119" t="s">
        <v>82</v>
      </c>
      <c r="D6" s="16"/>
      <c r="E6" s="16"/>
      <c r="F6" s="16"/>
      <c r="G6" s="16"/>
      <c r="H6" s="16"/>
      <c r="I6" s="16"/>
      <c r="J6" s="16"/>
      <c r="K6" s="16"/>
      <c r="L6" s="83"/>
      <c r="M6" s="91"/>
      <c r="N6" s="267"/>
      <c r="O6" s="267"/>
    </row>
    <row r="7" spans="1:18" ht="15" customHeight="1">
      <c r="A7" s="75"/>
      <c r="B7" s="68"/>
      <c r="C7" s="119" t="s">
        <v>21</v>
      </c>
      <c r="D7" s="121"/>
      <c r="E7" s="121"/>
      <c r="F7" s="122"/>
      <c r="G7" s="119" t="s">
        <v>152</v>
      </c>
      <c r="H7" s="121"/>
      <c r="I7" s="121"/>
      <c r="J7" s="122"/>
      <c r="K7" s="408" t="s">
        <v>23</v>
      </c>
      <c r="L7" s="408" t="s">
        <v>22</v>
      </c>
      <c r="M7" s="411"/>
      <c r="N7" s="265"/>
      <c r="O7" s="413"/>
    </row>
    <row r="8" spans="1:18" ht="15" customHeight="1">
      <c r="A8" s="69" t="s">
        <v>53</v>
      </c>
      <c r="B8" s="52"/>
      <c r="C8" s="253" t="s">
        <v>149</v>
      </c>
      <c r="D8" s="253" t="s">
        <v>150</v>
      </c>
      <c r="E8" s="253" t="s">
        <v>151</v>
      </c>
      <c r="F8" s="253" t="s">
        <v>9</v>
      </c>
      <c r="G8" s="253" t="s">
        <v>147</v>
      </c>
      <c r="H8" s="123" t="s">
        <v>148</v>
      </c>
      <c r="I8" s="123" t="s">
        <v>151</v>
      </c>
      <c r="J8" s="253" t="s">
        <v>9</v>
      </c>
      <c r="K8" s="409"/>
      <c r="L8" s="410"/>
      <c r="M8" s="412"/>
      <c r="N8" s="266"/>
      <c r="O8" s="414"/>
    </row>
    <row r="9" spans="1:18" ht="15" customHeight="1">
      <c r="A9" s="257" t="s">
        <v>78</v>
      </c>
      <c r="B9" s="325" t="s">
        <v>155</v>
      </c>
      <c r="C9" s="219">
        <v>611</v>
      </c>
      <c r="D9" s="219">
        <v>1117</v>
      </c>
      <c r="E9" s="219">
        <v>102</v>
      </c>
      <c r="F9" s="219">
        <f>SUM(C9:E9)</f>
        <v>1830</v>
      </c>
      <c r="G9" s="219">
        <v>44</v>
      </c>
      <c r="H9" s="219">
        <v>46</v>
      </c>
      <c r="I9" s="219">
        <v>0</v>
      </c>
      <c r="J9" s="219">
        <f>SUM(G9:I9)</f>
        <v>90</v>
      </c>
      <c r="K9" s="219">
        <f>+F9+J9</f>
        <v>1920</v>
      </c>
      <c r="L9" s="120" t="s">
        <v>184</v>
      </c>
      <c r="M9" s="264"/>
      <c r="N9" s="266"/>
      <c r="O9" s="266"/>
    </row>
    <row r="10" spans="1:18" ht="15" customHeight="1">
      <c r="A10" s="257" t="s">
        <v>78</v>
      </c>
      <c r="B10" s="325">
        <v>2</v>
      </c>
      <c r="C10" s="219">
        <v>419</v>
      </c>
      <c r="D10" s="219">
        <v>1140</v>
      </c>
      <c r="E10" s="219">
        <v>112</v>
      </c>
      <c r="F10" s="219">
        <f>SUM(C10:E10)</f>
        <v>1671</v>
      </c>
      <c r="G10" s="219">
        <v>40</v>
      </c>
      <c r="H10" s="219">
        <v>29</v>
      </c>
      <c r="I10" s="219">
        <v>0</v>
      </c>
      <c r="J10" s="219">
        <f>SUM(G10:I10)</f>
        <v>69</v>
      </c>
      <c r="K10" s="219">
        <f>+F10+J10</f>
        <v>1740</v>
      </c>
      <c r="L10" s="120">
        <f>K10/K9%</f>
        <v>90.625</v>
      </c>
      <c r="M10" s="88"/>
      <c r="N10" s="227"/>
      <c r="O10" s="89"/>
    </row>
    <row r="11" spans="1:18" ht="15" customHeight="1">
      <c r="A11" s="223" t="s">
        <v>154</v>
      </c>
      <c r="B11" s="325">
        <v>3</v>
      </c>
      <c r="C11" s="219">
        <v>592</v>
      </c>
      <c r="D11" s="219">
        <v>1171</v>
      </c>
      <c r="E11" s="219">
        <v>133</v>
      </c>
      <c r="F11" s="219">
        <f>SUM(C11:E11)</f>
        <v>1896</v>
      </c>
      <c r="G11" s="219">
        <v>57</v>
      </c>
      <c r="H11" s="219">
        <v>25</v>
      </c>
      <c r="I11" s="219">
        <v>4</v>
      </c>
      <c r="J11" s="219">
        <f>SUM(G11:I11)</f>
        <v>86</v>
      </c>
      <c r="K11" s="219">
        <f>+F11+J11</f>
        <v>1982</v>
      </c>
      <c r="L11" s="120">
        <f>K11/K10%</f>
        <v>113.9080459770115</v>
      </c>
      <c r="M11" s="88"/>
      <c r="N11" s="227"/>
      <c r="O11" s="89"/>
    </row>
    <row r="12" spans="1:18" ht="15" customHeight="1">
      <c r="A12" s="223" t="s">
        <v>154</v>
      </c>
      <c r="B12" s="325">
        <v>4</v>
      </c>
      <c r="C12" s="219">
        <v>629</v>
      </c>
      <c r="D12" s="219">
        <v>846</v>
      </c>
      <c r="E12" s="219">
        <v>102</v>
      </c>
      <c r="F12" s="219">
        <f>SUM(C12:E12)</f>
        <v>1577</v>
      </c>
      <c r="G12" s="219">
        <v>50</v>
      </c>
      <c r="H12" s="219">
        <v>32</v>
      </c>
      <c r="I12" s="219">
        <v>0</v>
      </c>
      <c r="J12" s="219">
        <f>SUM(G12:I12)</f>
        <v>82</v>
      </c>
      <c r="K12" s="219">
        <f>+F12+J12</f>
        <v>1659</v>
      </c>
      <c r="L12" s="120">
        <f>K12/K11%</f>
        <v>83.703329969727548</v>
      </c>
      <c r="M12" s="218"/>
      <c r="N12" s="218"/>
      <c r="O12" s="90"/>
    </row>
    <row r="13" spans="1:18" s="304" customFormat="1" ht="15" customHeight="1">
      <c r="A13" s="223" t="s">
        <v>154</v>
      </c>
      <c r="B13" s="301">
        <v>5</v>
      </c>
      <c r="C13" s="219">
        <v>625</v>
      </c>
      <c r="D13" s="219">
        <v>874</v>
      </c>
      <c r="E13" s="219">
        <v>91</v>
      </c>
      <c r="F13" s="219">
        <f>SUM(C13:E13)</f>
        <v>1590</v>
      </c>
      <c r="G13" s="219">
        <v>53</v>
      </c>
      <c r="H13" s="219">
        <v>32</v>
      </c>
      <c r="I13" s="219" t="s">
        <v>184</v>
      </c>
      <c r="J13" s="219">
        <f>SUM(G13:I13)</f>
        <v>85</v>
      </c>
      <c r="K13" s="219">
        <f>+F13+J13</f>
        <v>1675</v>
      </c>
      <c r="L13" s="120">
        <f>K13/K12%</f>
        <v>100.96443640747438</v>
      </c>
      <c r="M13" s="218"/>
      <c r="N13" s="218"/>
      <c r="O13" s="327"/>
      <c r="P13" s="275"/>
      <c r="Q13" s="275"/>
      <c r="R13" s="275"/>
    </row>
    <row r="14" spans="1:18">
      <c r="A14" s="134" t="s">
        <v>156</v>
      </c>
      <c r="C14" s="37"/>
      <c r="D14" s="37"/>
      <c r="E14" s="37"/>
      <c r="F14" s="37"/>
      <c r="G14" s="37"/>
      <c r="H14" s="37"/>
      <c r="I14" s="37"/>
      <c r="J14" s="37" t="s">
        <v>160</v>
      </c>
      <c r="K14" s="37"/>
      <c r="L14" s="37"/>
      <c r="M14" s="37"/>
      <c r="N14" s="37"/>
      <c r="O14" s="37"/>
    </row>
    <row r="15" spans="1:18">
      <c r="A15" s="37"/>
      <c r="B15" s="64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8">
      <c r="A16" s="37"/>
      <c r="B16" s="64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28"/>
    </row>
    <row r="17" spans="1:16" ht="13.5" customHeight="1">
      <c r="B17" s="70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>
      <c r="B18" s="70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29"/>
      <c r="P18" s="37"/>
    </row>
    <row r="19" spans="1:16">
      <c r="O19" s="229"/>
    </row>
    <row r="20" spans="1:16">
      <c r="O20" s="229"/>
    </row>
    <row r="32" spans="1:16" ht="16.5" customHeight="1">
      <c r="A32" s="133" t="s">
        <v>103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24" ht="12.75" customHeight="1">
      <c r="B33" s="70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24" s="37" customFormat="1" ht="14">
      <c r="A34" s="131" t="s">
        <v>108</v>
      </c>
      <c r="B34" s="70"/>
      <c r="M34" s="7" t="s">
        <v>88</v>
      </c>
      <c r="N34" s="7"/>
    </row>
    <row r="35" spans="1:24" s="37" customFormat="1" ht="12">
      <c r="A35" s="345" t="s">
        <v>102</v>
      </c>
      <c r="B35" s="346"/>
      <c r="C35" s="299" t="s">
        <v>181</v>
      </c>
      <c r="D35" s="299">
        <v>27</v>
      </c>
      <c r="E35" s="299">
        <v>28</v>
      </c>
      <c r="F35" s="299">
        <v>29</v>
      </c>
      <c r="G35" s="299">
        <v>30</v>
      </c>
      <c r="H35" s="299" t="s">
        <v>146</v>
      </c>
      <c r="I35" s="299">
        <v>2</v>
      </c>
      <c r="J35" s="299">
        <v>3</v>
      </c>
      <c r="K35" s="299">
        <v>4</v>
      </c>
      <c r="L35" s="299">
        <v>5</v>
      </c>
      <c r="M35" s="299">
        <v>6</v>
      </c>
      <c r="O35" s="415"/>
      <c r="P35" s="415"/>
      <c r="Q35" s="415"/>
      <c r="R35" s="415"/>
      <c r="S35" s="415"/>
      <c r="T35" s="415"/>
      <c r="U35" s="415"/>
      <c r="V35" s="415"/>
      <c r="W35" s="415"/>
      <c r="X35" s="415"/>
    </row>
    <row r="36" spans="1:24" s="37" customFormat="1" ht="12">
      <c r="A36" s="401" t="s">
        <v>109</v>
      </c>
      <c r="B36" s="402"/>
      <c r="C36" s="124">
        <v>108</v>
      </c>
      <c r="D36" s="124">
        <v>112</v>
      </c>
      <c r="E36" s="124">
        <v>113</v>
      </c>
      <c r="F36" s="124">
        <v>116</v>
      </c>
      <c r="G36" s="124">
        <v>123</v>
      </c>
      <c r="H36" s="124">
        <v>131</v>
      </c>
      <c r="I36" s="124">
        <v>109</v>
      </c>
      <c r="J36" s="124">
        <v>132</v>
      </c>
      <c r="K36" s="124">
        <v>131</v>
      </c>
      <c r="L36" s="124">
        <v>88</v>
      </c>
      <c r="M36" s="124">
        <v>101</v>
      </c>
      <c r="N36" s="230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37" customFormat="1" ht="12">
      <c r="A37" s="405" t="s">
        <v>110</v>
      </c>
      <c r="B37" s="406"/>
      <c r="C37" s="124">
        <v>728</v>
      </c>
      <c r="D37" s="124">
        <v>705</v>
      </c>
      <c r="E37" s="124">
        <v>772</v>
      </c>
      <c r="F37" s="124">
        <v>868</v>
      </c>
      <c r="G37" s="124">
        <v>813</v>
      </c>
      <c r="H37" s="124">
        <v>838</v>
      </c>
      <c r="I37" s="124">
        <v>910</v>
      </c>
      <c r="J37" s="124">
        <v>832</v>
      </c>
      <c r="K37" s="124">
        <v>746</v>
      </c>
      <c r="L37" s="124">
        <v>450</v>
      </c>
      <c r="M37" s="124">
        <v>661</v>
      </c>
      <c r="N37" s="230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37" customFormat="1" ht="12">
      <c r="A38" s="401" t="s">
        <v>57</v>
      </c>
      <c r="B38" s="402"/>
      <c r="C38" s="125">
        <v>836</v>
      </c>
      <c r="D38" s="125">
        <v>817</v>
      </c>
      <c r="E38" s="125">
        <v>885</v>
      </c>
      <c r="F38" s="125">
        <v>984</v>
      </c>
      <c r="G38" s="125">
        <v>936</v>
      </c>
      <c r="H38" s="125">
        <v>969</v>
      </c>
      <c r="I38" s="125">
        <v>1019</v>
      </c>
      <c r="J38" s="125">
        <v>964</v>
      </c>
      <c r="K38" s="125">
        <v>877</v>
      </c>
      <c r="L38" s="125">
        <v>538</v>
      </c>
      <c r="M38" s="125">
        <f t="shared" ref="M38" si="0">M36+M37</f>
        <v>762</v>
      </c>
      <c r="N38" s="231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s="37" customFormat="1" ht="12">
      <c r="A39" s="403" t="s">
        <v>77</v>
      </c>
      <c r="B39" s="404"/>
      <c r="C39" s="126">
        <v>0.94677236693091738</v>
      </c>
      <c r="D39" s="127">
        <v>0.97727272727272729</v>
      </c>
      <c r="E39" s="127">
        <v>1.0832313341493267</v>
      </c>
      <c r="F39" s="127">
        <v>1.111864406779661</v>
      </c>
      <c r="G39" s="127">
        <v>0.95121951219512191</v>
      </c>
      <c r="H39" s="127">
        <v>1.0352564102564104</v>
      </c>
      <c r="I39" s="127">
        <v>1.0515995872033024</v>
      </c>
      <c r="J39" s="127">
        <v>0.94602551521099121</v>
      </c>
      <c r="K39" s="127">
        <v>0.90975103734439833</v>
      </c>
      <c r="L39" s="127">
        <v>0.61345496009122003</v>
      </c>
      <c r="M39" s="127">
        <f t="shared" ref="M39" si="1">M38/L38</f>
        <v>1.4163568773234201</v>
      </c>
      <c r="N39" s="23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s="37" customFormat="1" ht="12">
      <c r="A40" s="128"/>
      <c r="B40" s="129"/>
      <c r="C40" s="128"/>
      <c r="D40" s="128"/>
      <c r="E40" s="128"/>
      <c r="F40" s="128"/>
      <c r="G40" s="128"/>
      <c r="H40" s="128"/>
      <c r="I40" s="128"/>
      <c r="J40" s="128"/>
      <c r="K40" s="130"/>
    </row>
    <row r="41" spans="1:24" s="37" customFormat="1" ht="14">
      <c r="A41" s="131" t="s">
        <v>111</v>
      </c>
      <c r="B41" s="132"/>
      <c r="C41" s="128"/>
      <c r="D41" s="128"/>
      <c r="E41" s="128"/>
      <c r="F41" s="128"/>
      <c r="G41" s="128"/>
      <c r="H41" s="128"/>
      <c r="I41" s="128"/>
      <c r="J41" s="128"/>
      <c r="K41" s="128"/>
      <c r="M41" s="7" t="s">
        <v>112</v>
      </c>
      <c r="N41" s="7"/>
    </row>
    <row r="42" spans="1:24" s="37" customFormat="1" ht="12">
      <c r="A42" s="345" t="s">
        <v>102</v>
      </c>
      <c r="B42" s="346"/>
      <c r="C42" s="299" t="s">
        <v>181</v>
      </c>
      <c r="D42" s="299">
        <v>27</v>
      </c>
      <c r="E42" s="299">
        <v>28</v>
      </c>
      <c r="F42" s="299">
        <v>29</v>
      </c>
      <c r="G42" s="299">
        <v>30</v>
      </c>
      <c r="H42" s="299" t="s">
        <v>146</v>
      </c>
      <c r="I42" s="299">
        <v>2</v>
      </c>
      <c r="J42" s="299">
        <v>3</v>
      </c>
      <c r="K42" s="299">
        <v>4</v>
      </c>
      <c r="L42" s="299">
        <v>5</v>
      </c>
      <c r="M42" s="299">
        <v>6</v>
      </c>
      <c r="N42" s="305"/>
      <c r="O42" s="12"/>
      <c r="P42" s="12"/>
      <c r="Q42" s="12"/>
      <c r="R42" s="12"/>
      <c r="S42" s="407"/>
      <c r="T42" s="407"/>
      <c r="U42" s="407"/>
      <c r="V42" s="407"/>
      <c r="W42" s="407"/>
      <c r="X42" s="407"/>
    </row>
    <row r="43" spans="1:24" s="37" customFormat="1" ht="12">
      <c r="A43" s="401" t="s">
        <v>109</v>
      </c>
      <c r="B43" s="402"/>
      <c r="C43" s="124">
        <v>3134</v>
      </c>
      <c r="D43" s="124">
        <v>2003</v>
      </c>
      <c r="E43" s="124">
        <v>1511</v>
      </c>
      <c r="F43" s="124">
        <v>1951</v>
      </c>
      <c r="G43" s="124">
        <v>3596</v>
      </c>
      <c r="H43" s="124">
        <v>6946</v>
      </c>
      <c r="I43" s="124">
        <v>3077</v>
      </c>
      <c r="J43" s="124">
        <v>2201</v>
      </c>
      <c r="K43" s="124">
        <v>5748</v>
      </c>
      <c r="L43" s="124">
        <v>1337</v>
      </c>
      <c r="M43" s="124">
        <v>2721</v>
      </c>
      <c r="N43" s="230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s="37" customFormat="1" ht="12">
      <c r="A44" s="405" t="s">
        <v>110</v>
      </c>
      <c r="B44" s="406"/>
      <c r="C44" s="124">
        <v>60342</v>
      </c>
      <c r="D44" s="124">
        <v>53114</v>
      </c>
      <c r="E44" s="124">
        <v>69258</v>
      </c>
      <c r="F44" s="124">
        <v>84976</v>
      </c>
      <c r="G44" s="124">
        <v>87767</v>
      </c>
      <c r="H44" s="124">
        <v>68388</v>
      </c>
      <c r="I44" s="124">
        <v>97999</v>
      </c>
      <c r="J44" s="124">
        <v>78581</v>
      </c>
      <c r="K44" s="124">
        <v>107473</v>
      </c>
      <c r="L44" s="124">
        <v>40768</v>
      </c>
      <c r="M44" s="124">
        <v>44731</v>
      </c>
      <c r="N44" s="230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s="37" customFormat="1" ht="12">
      <c r="A45" s="401" t="s">
        <v>57</v>
      </c>
      <c r="B45" s="402"/>
      <c r="C45" s="125">
        <v>63476</v>
      </c>
      <c r="D45" s="125">
        <v>55117</v>
      </c>
      <c r="E45" s="125">
        <v>70769</v>
      </c>
      <c r="F45" s="125">
        <v>86927</v>
      </c>
      <c r="G45" s="125">
        <v>91363</v>
      </c>
      <c r="H45" s="125">
        <v>75334</v>
      </c>
      <c r="I45" s="125">
        <v>101076</v>
      </c>
      <c r="J45" s="125">
        <v>80782</v>
      </c>
      <c r="K45" s="125">
        <v>113221</v>
      </c>
      <c r="L45" s="125">
        <v>42105</v>
      </c>
      <c r="M45" s="125">
        <f t="shared" ref="M45" si="2">M43+M44</f>
        <v>47452</v>
      </c>
      <c r="N45" s="231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s="37" customFormat="1" ht="12">
      <c r="A46" s="403" t="s">
        <v>77</v>
      </c>
      <c r="B46" s="404"/>
      <c r="C46" s="126">
        <v>1.2045238908497475</v>
      </c>
      <c r="D46" s="127">
        <v>0.86831243304556049</v>
      </c>
      <c r="E46" s="127">
        <v>1.2839777201226481</v>
      </c>
      <c r="F46" s="127">
        <v>1.2283203097401405</v>
      </c>
      <c r="G46" s="127">
        <v>1.0510313251348833</v>
      </c>
      <c r="H46" s="127">
        <v>0.8245569869640883</v>
      </c>
      <c r="I46" s="127">
        <v>1.3417049406642418</v>
      </c>
      <c r="J46" s="127">
        <v>0.79922038861846534</v>
      </c>
      <c r="K46" s="127">
        <v>1.4015622292094774</v>
      </c>
      <c r="L46" s="127">
        <v>0.37188330786691515</v>
      </c>
      <c r="M46" s="127">
        <f t="shared" ref="M46" si="3">M45/L45</f>
        <v>1.1269920437002732</v>
      </c>
      <c r="N46" s="23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s="37" customFormat="1" ht="13.5" customHeight="1">
      <c r="A47" s="128"/>
      <c r="B47" s="129"/>
      <c r="C47" s="128"/>
      <c r="D47" s="128"/>
      <c r="E47" s="128"/>
      <c r="F47" s="128"/>
      <c r="G47" s="128"/>
      <c r="H47" s="128"/>
      <c r="I47" s="128"/>
      <c r="J47" s="128"/>
      <c r="K47" s="128"/>
      <c r="L47" s="130" t="s">
        <v>203</v>
      </c>
    </row>
    <row r="48" spans="1:24" ht="18" customHeight="1"/>
    <row r="51" spans="1:15">
      <c r="O51" s="229"/>
    </row>
    <row r="64" spans="1:15">
      <c r="A64" s="399"/>
      <c r="B64" s="399"/>
      <c r="C64" s="267"/>
      <c r="D64" s="267"/>
      <c r="E64" s="267"/>
      <c r="F64" s="267"/>
      <c r="G64" s="267"/>
      <c r="H64" s="267"/>
      <c r="I64" s="267"/>
      <c r="J64" s="267"/>
      <c r="K64" s="267"/>
      <c r="L64" s="267"/>
    </row>
    <row r="65" spans="1:12">
      <c r="A65" s="400"/>
      <c r="B65" s="400"/>
      <c r="C65" s="276"/>
      <c r="D65" s="276"/>
      <c r="E65" s="276"/>
      <c r="F65" s="276"/>
      <c r="G65" s="276"/>
      <c r="H65" s="276"/>
      <c r="I65" s="276"/>
      <c r="J65" s="276"/>
      <c r="K65" s="276"/>
      <c r="L65" s="276"/>
    </row>
    <row r="66" spans="1:12" s="278" customFormat="1">
      <c r="A66" s="400"/>
      <c r="B66" s="400"/>
      <c r="C66" s="277"/>
      <c r="D66" s="277"/>
      <c r="E66" s="277"/>
      <c r="F66" s="277"/>
      <c r="G66" s="277"/>
      <c r="H66" s="277"/>
      <c r="I66" s="277"/>
      <c r="J66" s="277"/>
      <c r="K66" s="277"/>
      <c r="L66" s="277"/>
    </row>
    <row r="67" spans="1:12">
      <c r="A67" s="399"/>
      <c r="B67" s="399"/>
      <c r="C67" s="85"/>
      <c r="D67" s="85"/>
      <c r="E67" s="85"/>
      <c r="F67" s="85"/>
      <c r="G67" s="85"/>
      <c r="H67" s="85"/>
      <c r="I67" s="85"/>
      <c r="J67" s="85"/>
      <c r="K67" s="85"/>
      <c r="L67" s="85"/>
    </row>
  </sheetData>
  <mergeCells count="22">
    <mergeCell ref="S42:T42"/>
    <mergeCell ref="U42:V42"/>
    <mergeCell ref="W42:X42"/>
    <mergeCell ref="A37:B37"/>
    <mergeCell ref="K7:K8"/>
    <mergeCell ref="L7:L8"/>
    <mergeCell ref="M7:M8"/>
    <mergeCell ref="O7:O8"/>
    <mergeCell ref="A35:B35"/>
    <mergeCell ref="A36:B36"/>
    <mergeCell ref="A42:B42"/>
    <mergeCell ref="O35:X35"/>
    <mergeCell ref="A64:B64"/>
    <mergeCell ref="A65:B65"/>
    <mergeCell ref="A66:B66"/>
    <mergeCell ref="A67:B67"/>
    <mergeCell ref="A38:B38"/>
    <mergeCell ref="A39:B39"/>
    <mergeCell ref="A43:B43"/>
    <mergeCell ref="A44:B44"/>
    <mergeCell ref="A45:B45"/>
    <mergeCell ref="A46:B46"/>
  </mergeCells>
  <phoneticPr fontId="17"/>
  <pageMargins left="0.7" right="0.7" top="0.75" bottom="0.75" header="0.3" footer="0.3"/>
  <pageSetup paperSize="9" scale="87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</vt:lpstr>
      <vt:lpstr>1ページ</vt:lpstr>
      <vt:lpstr>2ページ</vt:lpstr>
      <vt:lpstr>3ページ</vt:lpstr>
      <vt:lpstr>4ページ</vt:lpstr>
      <vt:lpstr>5ページ</vt:lpstr>
      <vt:lpstr>6ページ</vt:lpstr>
      <vt:lpstr>7ページ</vt:lpstr>
      <vt:lpstr>'1ページ'!Print_Area</vt:lpstr>
      <vt:lpstr>'2ページ'!Print_Area</vt:lpstr>
      <vt:lpstr>'3ページ'!Print_Area</vt:lpstr>
      <vt:lpstr>'4ページ'!Print_Area</vt:lpstr>
      <vt:lpstr>'5ページ'!Print_Area</vt:lpstr>
      <vt:lpstr>'6ページ'!Print_Area</vt:lpstr>
      <vt:lpstr>'7ページ'!Print_Area</vt:lpstr>
      <vt:lpstr>表紙!Print_Area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林産振興課</dc:creator>
  <cp:lastModifiedBy>中川＿学</cp:lastModifiedBy>
  <cp:lastPrinted>2025-07-10T23:12:50Z</cp:lastPrinted>
  <dcterms:created xsi:type="dcterms:W3CDTF">1998-06-17T19:13:42Z</dcterms:created>
  <dcterms:modified xsi:type="dcterms:W3CDTF">2025-07-11T01:11:18Z</dcterms:modified>
</cp:coreProperties>
</file>