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Iドライブより移行\N\06 事業指定係\02 介護保険\04 指定事務等手引き\01指定事務の手引き\（R4.11.1）指定手続き手引書\★道様式（R4.11.1）\04 第４章（P70～414）\③参考様式（P114～226）\"/>
    </mc:Choice>
  </mc:AlternateContent>
  <bookViews>
    <workbookView xWindow="0" yWindow="0" windowWidth="20490" windowHeight="7530" tabRatio="874"/>
  </bookViews>
  <sheets>
    <sheet name="（従来型）" sheetId="21" r:id="rId1"/>
    <sheet name="（ユニット型）" sheetId="20" r:id="rId2"/>
    <sheet name="【記載例】（従来型）" sheetId="10" r:id="rId3"/>
    <sheet name="シフト記号表（従来型・ユニット型共通）" sheetId="19" r:id="rId4"/>
    <sheet name="【記載例】シフト記号表（勤務時間帯）" sheetId="16" r:id="rId5"/>
    <sheet name="（従来型）記入方法" sheetId="22" r:id="rId6"/>
    <sheet name="（ユニット型）記入方法" sheetId="4" r:id="rId7"/>
    <sheet name="プルダウン・リスト（従来型・ユニット型共通）" sheetId="3" r:id="rId8"/>
  </sheets>
  <definedNames>
    <definedName name="【記載例】シフト記号" localSheetId="3">'シフト記号表（従来型・ユニット型共通）'!$C$6:$C$47</definedName>
    <definedName name="【記載例】シフト記号">'【記載例】シフト記号表（勤務時間帯）'!$C$6:$C$47</definedName>
    <definedName name="【記載例】シフト記号表" localSheetId="3">'シフト記号表（従来型・ユニット型共通）'!$C$6:$C$47</definedName>
    <definedName name="【記載例】シフト記号表">'【記載例】シフト記号表（勤務時間帯）'!$C$6:$C$47</definedName>
    <definedName name="_xlnm.Print_Area" localSheetId="1">'（ユニット型）'!$A$1:$BN$116</definedName>
    <definedName name="_xlnm.Print_Area" localSheetId="6">'（ユニット型）記入方法'!$A$1:$Q$98</definedName>
    <definedName name="_xlnm.Print_Area" localSheetId="0">'（従来型）'!$A$1:$BJ$116</definedName>
    <definedName name="_xlnm.Print_Area" localSheetId="5">'（従来型）記入方法'!$A$1:$Q$89</definedName>
    <definedName name="_xlnm.Print_Area" localSheetId="2">'【記載例】（従来型）'!$A$1:$BJ$116</definedName>
    <definedName name="_xlnm.Print_Area" localSheetId="4">'【記載例】シフト記号表（勤務時間帯）'!$B$1:$N$52</definedName>
    <definedName name="_xlnm.Print_Area" localSheetId="3">'シフト記号表（従来型・ユニット型共通）'!$B$1:$N$52</definedName>
    <definedName name="_xlnm.Print_Titles" localSheetId="1">'（ユニット型）'!$1:$16</definedName>
    <definedName name="_xlnm.Print_Titles" localSheetId="0">'（従来型）'!$1:$16</definedName>
    <definedName name="_xlnm.Print_Titles" localSheetId="2">'【記載例】（従来型）'!$1:$16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事務員">'プルダウン・リスト（従来型・ユニット型共通）'!$O$22:$O$31</definedName>
    <definedName name="職種">'プルダウン・リスト（従来型・ユニット型共通）'!$C$21:$Q$21</definedName>
    <definedName name="診療放射線技師">'プルダウン・リスト（従来型・ユニット型共通）'!$M$22:$M$31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K109" i="10"/>
  <c r="AA90" i="10"/>
  <c r="AA109" i="10"/>
  <c r="BB12" i="10"/>
  <c r="V107" i="20" l="1"/>
  <c r="AL107" i="20" s="1"/>
  <c r="AE109" i="20" s="1"/>
  <c r="T110" i="20"/>
  <c r="T109" i="20"/>
  <c r="O109" i="20"/>
  <c r="AQ105" i="20"/>
  <c r="AE115" i="20" s="1"/>
  <c r="AN105" i="20"/>
  <c r="AL105" i="20"/>
  <c r="AA105" i="20"/>
  <c r="O115" i="20" s="1"/>
  <c r="X105" i="20"/>
  <c r="O110" i="20" s="1"/>
  <c r="V105" i="20"/>
  <c r="R107" i="21"/>
  <c r="P110" i="21"/>
  <c r="P109" i="21"/>
  <c r="AM105" i="21"/>
  <c r="AA115" i="21" s="1"/>
  <c r="AJ105" i="21"/>
  <c r="AH105" i="21"/>
  <c r="W105" i="21"/>
  <c r="K115" i="21" s="1"/>
  <c r="T105" i="21"/>
  <c r="K110" i="21" s="1"/>
  <c r="R105" i="21"/>
  <c r="R107" i="10"/>
  <c r="AH107" i="10" s="1"/>
  <c r="P110" i="10"/>
  <c r="P109" i="10"/>
  <c r="AM105" i="10"/>
  <c r="AA115" i="10" s="1"/>
  <c r="AJ105" i="10"/>
  <c r="AH105" i="10"/>
  <c r="W105" i="10"/>
  <c r="K115" i="10" s="1"/>
  <c r="T105" i="10"/>
  <c r="K110" i="10" s="1"/>
  <c r="U110" i="10" s="1"/>
  <c r="P115" i="10" s="1"/>
  <c r="R105" i="10"/>
  <c r="Y110" i="20" l="1"/>
  <c r="T115" i="20" s="1"/>
  <c r="AH107" i="21"/>
  <c r="AA109" i="21" s="1"/>
  <c r="K109" i="21"/>
  <c r="U110" i="21"/>
  <c r="P115" i="21" s="1"/>
  <c r="U115" i="21" s="1"/>
  <c r="Y115" i="20"/>
  <c r="U115" i="10"/>
  <c r="P91" i="21" l="1"/>
  <c r="P90" i="21"/>
  <c r="K90" i="21"/>
  <c r="AH88" i="21"/>
  <c r="AM86" i="21"/>
  <c r="AA96" i="21" s="1"/>
  <c r="AJ86" i="21"/>
  <c r="AH86" i="21"/>
  <c r="W86" i="21"/>
  <c r="K96" i="21" s="1"/>
  <c r="T86" i="21"/>
  <c r="K91" i="21" s="1"/>
  <c r="U91" i="21" s="1"/>
  <c r="P96" i="21" s="1"/>
  <c r="R86"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A14" i="21"/>
  <c r="BA15" i="21" s="1"/>
  <c r="BA16" i="21" s="1"/>
  <c r="AZ14" i="21"/>
  <c r="AZ15" i="21" s="1"/>
  <c r="AZ16" i="21" s="1"/>
  <c r="AY14" i="21"/>
  <c r="AY15" i="21" s="1"/>
  <c r="AY16" i="21" s="1"/>
  <c r="AF2" i="21"/>
  <c r="AW15" i="21" s="1"/>
  <c r="AW16" i="21" s="1"/>
  <c r="AE104" i="21" l="1"/>
  <c r="AC104" i="21"/>
  <c r="O104" i="21"/>
  <c r="M104" i="21"/>
  <c r="AE85" i="21"/>
  <c r="AC85" i="21"/>
  <c r="O85" i="21"/>
  <c r="M85" i="21"/>
  <c r="AE101" i="21"/>
  <c r="M101" i="21"/>
  <c r="O82" i="21"/>
  <c r="AE103" i="21"/>
  <c r="AC103" i="21"/>
  <c r="O103" i="21"/>
  <c r="M103" i="21"/>
  <c r="AE84" i="21"/>
  <c r="AC84" i="21"/>
  <c r="O84" i="21"/>
  <c r="M84" i="21"/>
  <c r="AC101" i="21"/>
  <c r="AE82" i="21"/>
  <c r="M82" i="21"/>
  <c r="AE102" i="21"/>
  <c r="AC102" i="21"/>
  <c r="O102" i="21"/>
  <c r="M102" i="21"/>
  <c r="AE83" i="21"/>
  <c r="AC83" i="21"/>
  <c r="O83" i="21"/>
  <c r="M83" i="21"/>
  <c r="O101" i="21"/>
  <c r="AC82" i="21"/>
  <c r="AA90" i="21"/>
  <c r="AF110" i="21"/>
  <c r="AF109" i="21"/>
  <c r="AA110"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9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Y15" i="21"/>
  <c r="Y16" i="21" s="1"/>
  <c r="AC15" i="21"/>
  <c r="AC16" i="21" s="1"/>
  <c r="AG15" i="21"/>
  <c r="AG16" i="21" s="1"/>
  <c r="AK15" i="21"/>
  <c r="AK16" i="21" s="1"/>
  <c r="AO15" i="21"/>
  <c r="AO16" i="21" s="1"/>
  <c r="AS15" i="21"/>
  <c r="AS16" i="21" s="1"/>
  <c r="BB70" i="21"/>
  <c r="BD70" i="21" s="1"/>
  <c r="BB74" i="21"/>
  <c r="BD74" i="21" s="1"/>
  <c r="U96" i="21"/>
  <c r="AF91" i="21"/>
  <c r="AK91" i="21" s="1"/>
  <c r="AF96" i="21" s="1"/>
  <c r="AK96" i="21" s="1"/>
  <c r="AF90" i="21"/>
  <c r="AK110" i="21" l="1"/>
  <c r="AF115" i="21" s="1"/>
  <c r="AK115" i="21" s="1"/>
  <c r="O105" i="21"/>
  <c r="AE105" i="21"/>
  <c r="M105" i="21"/>
  <c r="AC105" i="21"/>
  <c r="AC86" i="21"/>
  <c r="M86" i="21"/>
  <c r="O86" i="21"/>
  <c r="AE86" i="21"/>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91" i="20"/>
  <c r="T90" i="20"/>
  <c r="O90" i="20"/>
  <c r="AL88" i="20"/>
  <c r="AQ86" i="20"/>
  <c r="AE96" i="20" s="1"/>
  <c r="AN86" i="20"/>
  <c r="AL86" i="20"/>
  <c r="AA86" i="20"/>
  <c r="O96" i="20" s="1"/>
  <c r="X86" i="20"/>
  <c r="O91" i="20" s="1"/>
  <c r="Y91" i="20" s="1"/>
  <c r="T96" i="20" s="1"/>
  <c r="V8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E14" i="20"/>
  <c r="BE15" i="20" s="1"/>
  <c r="BE16" i="20" s="1"/>
  <c r="BD14" i="20"/>
  <c r="BD15" i="20" s="1"/>
  <c r="BD16" i="20" s="1"/>
  <c r="BC14" i="20"/>
  <c r="BC15" i="20" s="1"/>
  <c r="BC16" i="20" s="1"/>
  <c r="AJ2" i="20"/>
  <c r="BB15" i="20" s="1"/>
  <c r="BB16"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L41" i="19" l="1"/>
  <c r="AV15" i="20"/>
  <c r="AV16" i="20" s="1"/>
  <c r="AN15" i="20"/>
  <c r="AN16" i="20" s="1"/>
  <c r="AI101" i="20"/>
  <c r="AG101" i="20"/>
  <c r="S101" i="20"/>
  <c r="Q101" i="20"/>
  <c r="AI82" i="20"/>
  <c r="AG82" i="20"/>
  <c r="S82" i="20"/>
  <c r="Q82" i="20"/>
  <c r="AG102" i="20"/>
  <c r="AI83" i="20"/>
  <c r="Q83" i="20"/>
  <c r="AI104" i="20"/>
  <c r="AG104" i="20"/>
  <c r="S104" i="20"/>
  <c r="Q104" i="20"/>
  <c r="AI85" i="20"/>
  <c r="AG85" i="20"/>
  <c r="S85" i="20"/>
  <c r="Q85" i="20"/>
  <c r="AI102" i="20"/>
  <c r="Q102" i="20"/>
  <c r="S83" i="20"/>
  <c r="AI103" i="20"/>
  <c r="AG103" i="20"/>
  <c r="S103" i="20"/>
  <c r="Q103" i="20"/>
  <c r="AI84" i="20"/>
  <c r="AG84" i="20"/>
  <c r="S84" i="20"/>
  <c r="Q84" i="20"/>
  <c r="S102" i="20"/>
  <c r="AG83" i="20"/>
  <c r="AJ91" i="20"/>
  <c r="AJ110" i="20"/>
  <c r="AJ109" i="20"/>
  <c r="AE110" i="20"/>
  <c r="AF15" i="20"/>
  <c r="AF1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AI15" i="20"/>
  <c r="AI16" i="20" s="1"/>
  <c r="AY15" i="20"/>
  <c r="AY16" i="20" s="1"/>
  <c r="AB15" i="20"/>
  <c r="AB16" i="20" s="1"/>
  <c r="AJ15" i="20"/>
  <c r="AJ16" i="20" s="1"/>
  <c r="AR15" i="20"/>
  <c r="AR16" i="20" s="1"/>
  <c r="AZ15" i="20"/>
  <c r="AZ16" i="20" s="1"/>
  <c r="AA15" i="20"/>
  <c r="AA16" i="20" s="1"/>
  <c r="AQ15" i="20"/>
  <c r="AQ16" i="20" s="1"/>
  <c r="AE15" i="20"/>
  <c r="AE16" i="20" s="1"/>
  <c r="AM15" i="20"/>
  <c r="AM16" i="20" s="1"/>
  <c r="AU15" i="20"/>
  <c r="AU16"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91" i="20"/>
  <c r="AO91" i="20" s="1"/>
  <c r="AJ96" i="20" s="1"/>
  <c r="AO96" i="20" s="1"/>
  <c r="Y96" i="20"/>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90" i="20"/>
  <c r="BI8" i="20"/>
  <c r="AD15" i="20"/>
  <c r="AD16" i="20" s="1"/>
  <c r="AH15" i="20"/>
  <c r="AH16" i="20" s="1"/>
  <c r="AL15" i="20"/>
  <c r="AL16" i="20" s="1"/>
  <c r="AP15" i="20"/>
  <c r="AP16" i="20" s="1"/>
  <c r="AT15" i="20"/>
  <c r="AT16" i="20" s="1"/>
  <c r="AX15" i="20"/>
  <c r="AX16" i="20" s="1"/>
  <c r="AJ90" i="20"/>
  <c r="S105" i="20" l="1"/>
  <c r="AO110" i="20"/>
  <c r="AJ115" i="20" s="1"/>
  <c r="AO115" i="20" s="1"/>
  <c r="AG105" i="20"/>
  <c r="Q105" i="20"/>
  <c r="AI105" i="20"/>
  <c r="BF18" i="20"/>
  <c r="BH18" i="20" s="1"/>
  <c r="BF20" i="20"/>
  <c r="BH20" i="20" s="1"/>
  <c r="Q86" i="20"/>
  <c r="AG86" i="20"/>
  <c r="S86" i="20"/>
  <c r="AI8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l="1"/>
  <c r="AF110" i="10"/>
  <c r="AF109" i="10"/>
  <c r="AA110" i="10"/>
  <c r="AK110" i="10" s="1"/>
  <c r="AF115" i="10" s="1"/>
  <c r="AK115" i="10" s="1"/>
  <c r="AF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104" i="10" l="1"/>
  <c r="O104" i="10"/>
  <c r="AE85" i="10"/>
  <c r="AC84" i="10"/>
  <c r="M83" i="10"/>
  <c r="AE102" i="10"/>
  <c r="O102" i="10"/>
  <c r="AE84" i="10"/>
  <c r="AC83" i="10"/>
  <c r="O83" i="10"/>
  <c r="AC104" i="10"/>
  <c r="M104" i="10"/>
  <c r="AE83" i="10"/>
  <c r="M85" i="10"/>
  <c r="M84" i="10"/>
  <c r="AC102" i="10"/>
  <c r="M102" i="10"/>
  <c r="AC85" i="10"/>
  <c r="O85" i="10"/>
  <c r="O84"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103" i="10" s="1"/>
  <c r="BB36" i="10"/>
  <c r="M101" i="10" s="1"/>
  <c r="BB40" i="10"/>
  <c r="BD40" i="10" s="1"/>
  <c r="BB44" i="10"/>
  <c r="BB26" i="10"/>
  <c r="BB56" i="10"/>
  <c r="AC101" i="10" s="1"/>
  <c r="BB46" i="10"/>
  <c r="BD46" i="10" s="1"/>
  <c r="BB64" i="10"/>
  <c r="BD64" i="10" s="1"/>
  <c r="BB32" i="10"/>
  <c r="BB18" i="10"/>
  <c r="BD18" i="10" s="1"/>
  <c r="BB28" i="10"/>
  <c r="BD28" i="10" s="1"/>
  <c r="BB66" i="10"/>
  <c r="BD66" i="10" s="1"/>
  <c r="BB60" i="10"/>
  <c r="BD60" i="10" s="1"/>
  <c r="BB54" i="10"/>
  <c r="AC103" i="10" s="1"/>
  <c r="BB68" i="10"/>
  <c r="BD68" i="10" s="1"/>
  <c r="BB50" i="10"/>
  <c r="BD50" i="10" s="1"/>
  <c r="BB62" i="10"/>
  <c r="BD62" i="10" s="1"/>
  <c r="BB30" i="10"/>
  <c r="BB20" i="10"/>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26" i="10" l="1"/>
  <c r="AE82" i="10" s="1"/>
  <c r="AC82" i="10"/>
  <c r="BD20" i="10"/>
  <c r="O82" i="10" s="1"/>
  <c r="M82" i="10"/>
  <c r="M105" i="10"/>
  <c r="BD54" i="10"/>
  <c r="AE103" i="10" s="1"/>
  <c r="BD56" i="10"/>
  <c r="AE101" i="10" s="1"/>
  <c r="AC105" i="10"/>
  <c r="BD34" i="10"/>
  <c r="BD36" i="10"/>
  <c r="O101" i="10" s="1"/>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103" i="10" l="1"/>
  <c r="O105" i="10" s="1"/>
  <c r="AE105" i="10"/>
  <c r="U91" i="10"/>
  <c r="P96" i="10" l="1"/>
  <c r="U96" i="10" s="1"/>
  <c r="M86" i="10" l="1"/>
  <c r="O86" i="10"/>
  <c r="AK91" i="10" l="1"/>
  <c r="AF96" i="10" s="1"/>
  <c r="AK96" i="10" s="1"/>
  <c r="AE86" i="10"/>
  <c r="AC86" i="10"/>
</calcChain>
</file>

<file path=xl/sharedStrings.xml><?xml version="1.0" encoding="utf-8"?>
<sst xmlns="http://schemas.openxmlformats.org/spreadsheetml/2006/main" count="2210" uniqueCount="300">
  <si>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</si>
  <si>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</si>
  <si>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</si>
  <si>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</si>
  <si>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</si>
  <si>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</si>
  <si>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</si>
  <si>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</si>
  <si>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</si>
  <si>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</si>
  <si>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</si>
  <si>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</si>
  <si>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</si>
  <si>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</si>
  <si>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</si>
  <si>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</si>
  <si>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</si>
  <si>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</si>
  <si>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</si>
  <si>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</si>
  <si>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</si>
  <si>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</si>
  <si>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</si>
  <si>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</si>
  <si>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</si>
  <si>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</si>
  <si>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</si>
  <si>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</si>
  <si>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</si>
  <si>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</si>
  <si>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</si>
  <si>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</si>
  <si>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</si>
  <si>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</si>
  <si>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</si>
  <si>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</si>
  <si>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</si>
  <si>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</si>
  <si>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</si>
  <si>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</si>
  <si>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</si>
  <si>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</si>
  <si>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</si>
  <si>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</si>
  <si>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</si>
  <si>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</si>
  <si>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</si>
  <si>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</si>
  <si>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</si>
  <si>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</si>
  <si>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</si>
  <si>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</si>
  <si>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</si>
  <si>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</si>
  <si>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</si>
  <si>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</si>
  <si>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</si>
  <si>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</si>
  <si>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</si>
  <si>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</si>
  <si>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</si>
  <si>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</si>
  <si>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</si>
  <si>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</si>
  <si>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</si>
  <si>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</si>
  <si>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</si>
  <si>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</si>
  <si>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</si>
  <si>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</si>
  <si>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</si>
  <si>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</si>
  <si>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</si>
  <si>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</si>
  <si>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</si>
  <si>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</si>
  <si>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</si>
  <si>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</si>
  <si>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</si>
  <si>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</si>
  <si>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</si>
  <si>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</si>
  <si>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</si>
  <si>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</si>
  <si>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</si>
  <si>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</si>
  <si>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</si>
  <si>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</si>
  <si>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</si>
  <si>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</si>
  <si>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</si>
  <si>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</si>
  <si>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</si>
  <si>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</si>
  <si>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</si>
  <si>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</si>
  <si>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</si>
  <si>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</si>
  <si>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</si>
  <si>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</si>
  <si>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</si>
  <si>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</si>
  <si>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</si>
  <si>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</si>
  <si>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</si>
  <si>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</si>
  <si>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</si>
  <si>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</si>
  <si>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</si>
  <si>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</si>
  <si>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</si>
  <si>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</si>
  <si>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</si>
  <si>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</si>
  <si>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</si>
  <si>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</si>
  <si>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</si>
  <si>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</si>
  <si>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</si>
  <si>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</si>
  <si>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</si>
  <si>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</si>
  <si>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</si>
  <si>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</si>
  <si>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</si>
  <si>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</si>
  <si>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</si>
  <si>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</si>
  <si>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</si>
  <si>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</si>
  <si>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</si>
  <si>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</si>
  <si>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</si>
  <si>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</si>
  <si>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</si>
  <si>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</si>
  <si>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</si>
  <si>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</si>
  <si>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</si>
  <si>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</si>
  <si>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</si>
  <si>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</si>
  <si>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</si>
  <si>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</si>
  <si>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</si>
  <si>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</si>
  <si>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</si>
  <si>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</si>
  <si>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</si>
  <si>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</si>
  <si>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</si>
  <si>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</si>
  <si>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</si>
  <si>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</si>
  <si>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</si>
  <si>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</si>
  <si>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</si>
  <si>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</si>
  <si>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</si>
  <si>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</si>
  <si>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</si>
  <si>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</si>
  <si>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</si>
  <si>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</si>
  <si>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</si>
  <si>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</si>
  <si>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</si>
  <si>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</si>
  <si>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</si>
  <si>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</si>
  <si>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</si>
  <si>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</si>
  <si>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</si>
  <si>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</si>
  <si>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</si>
  <si>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</si>
  <si>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</si>
  <si>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</si>
  <si>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</si>
  <si>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</si>
  <si>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</si>
  <si>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</si>
  <si>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</si>
  <si>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</si>
  <si>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</si>
  <si>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</si>
  <si>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</si>
  <si>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</si>
  <si>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</si>
  <si>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</si>
  <si>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</si>
  <si>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</si>
  <si>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</si>
  <si>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</si>
  <si>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</si>
  <si>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</si>
  <si>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</si>
  <si>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</si>
  <si>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</si>
  <si>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</si>
  <si>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</si>
  <si>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</si>
  <si>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</si>
  <si>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薬剤師</t>
    <rPh sb="0" eb="3">
      <t>ヤクザイシ</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</si>
  <si>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</si>
  <si>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</si>
  <si>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</si>
  <si>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</si>
  <si>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</si>
  <si>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</si>
  <si>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</si>
  <si>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</si>
  <si>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</si>
  <si>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</si>
  <si>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</si>
  <si>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</si>
  <si>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</si>
  <si>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</si>
  <si>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</si>
  <si>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</si>
  <si>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</si>
  <si>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</si>
  <si>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</si>
  <si>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</si>
  <si>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</si>
  <si>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</si>
  <si>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</si>
  <si>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</si>
  <si>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</si>
  <si>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</si>
  <si>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</si>
  <si>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介護医療院（従来型）</t>
    <rPh sb="0" eb="2">
      <t>カイゴ</t>
    </rPh>
    <rPh sb="2" eb="4">
      <t>イリョウ</t>
    </rPh>
    <rPh sb="4" eb="5">
      <t>イン</t>
    </rPh>
    <rPh sb="6" eb="8">
      <t>ジュウライ</t>
    </rPh>
    <rPh sb="8" eb="9">
      <t>ガタ</t>
    </rPh>
    <phoneticPr fontId="2"/>
  </si>
  <si>
    <t>介護医療院（ユニット型）</t>
    <rPh sb="0" eb="2">
      <t>カイゴ</t>
    </rPh>
    <rPh sb="2" eb="4">
      <t>イリョウ</t>
    </rPh>
    <rPh sb="4" eb="5">
      <t>イン</t>
    </rPh>
    <rPh sb="10" eb="11">
      <t>ガタ</t>
    </rPh>
    <phoneticPr fontId="2"/>
  </si>
  <si>
    <t>診療放射線技師</t>
    <rPh sb="0" eb="2">
      <t>シンリョウ</t>
    </rPh>
    <rPh sb="2" eb="5">
      <t>ホウシャセン</t>
    </rPh>
    <rPh sb="5" eb="7">
      <t>ギシ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</si>
  <si>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</si>
  <si>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</si>
  <si>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</si>
  <si>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L列・・・「介護支援専門員」</t>
    <rPh sb="2" eb="3">
      <t>レツ</t>
    </rPh>
    <rPh sb="7" eb="9">
      <t>カイゴ</t>
    </rPh>
    <rPh sb="9" eb="11">
      <t>シエン</t>
    </rPh>
    <rPh sb="11" eb="14">
      <t>センモンイン</t>
    </rPh>
    <phoneticPr fontId="2"/>
  </si>
  <si>
    <t>　M列・・・「診療放射線技師」</t>
    <rPh sb="2" eb="3">
      <t>レツ</t>
    </rPh>
    <rPh sb="7" eb="9">
      <t>シンリョウ</t>
    </rPh>
    <rPh sb="9" eb="12">
      <t>ホウシャセン</t>
    </rPh>
    <rPh sb="12" eb="14">
      <t>ギシ</t>
    </rPh>
    <phoneticPr fontId="2"/>
  </si>
  <si>
    <t>b</t>
    <phoneticPr fontId="2"/>
  </si>
  <si>
    <t>①医師</t>
    <rPh sb="1" eb="3">
      <t>イシ</t>
    </rPh>
    <phoneticPr fontId="2"/>
  </si>
  <si>
    <t>②薬剤師</t>
    <rPh sb="1" eb="4">
      <t>ヤクザイシ</t>
    </rPh>
    <phoneticPr fontId="2"/>
  </si>
  <si>
    <t>③看護職員</t>
    <rPh sb="1" eb="3">
      <t>カンゴ</t>
    </rPh>
    <rPh sb="3" eb="5">
      <t>ショクイン</t>
    </rPh>
    <phoneticPr fontId="2"/>
  </si>
  <si>
    <t>④介護職員</t>
    <rPh sb="1" eb="3">
      <t>カイゴ</t>
    </rPh>
    <rPh sb="3" eb="5">
      <t>ショクイン</t>
    </rPh>
    <phoneticPr fontId="2"/>
  </si>
  <si>
    <t>■ 医師の常勤換算方法による人数</t>
    <rPh sb="2" eb="4">
      <t>イシ</t>
    </rPh>
    <rPh sb="5" eb="7">
      <t>ジョウキン</t>
    </rPh>
    <rPh sb="7" eb="9">
      <t>カンサン</t>
    </rPh>
    <rPh sb="9" eb="11">
      <t>ホウホウ</t>
    </rPh>
    <rPh sb="14" eb="16">
      <t>ニンズウ</t>
    </rPh>
    <phoneticPr fontId="2"/>
  </si>
  <si>
    <t>■ 薬剤師の常勤換算方法による人数</t>
    <rPh sb="2" eb="5">
      <t>ヤクザイシ</t>
    </rPh>
    <rPh sb="6" eb="8">
      <t>ジョウキン</t>
    </rPh>
    <rPh sb="8" eb="10">
      <t>カンサン</t>
    </rPh>
    <rPh sb="10" eb="12">
      <t>ホウホウ</t>
    </rPh>
    <rPh sb="15" eb="17">
      <t>ニンズウ</t>
    </rPh>
    <phoneticPr fontId="2"/>
  </si>
  <si>
    <t>従業者の勤務の体制及び勤務形態一覧表　記入方法　（【従来型】介護医療院）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カイゴ</t>
    </rPh>
    <rPh sb="32" eb="34">
      <t>イリョウ</t>
    </rPh>
    <rPh sb="34" eb="35">
      <t>イン</t>
    </rPh>
    <phoneticPr fontId="3"/>
  </si>
  <si>
    <t>従業者の勤務の体制及び勤務形態一覧表　記入方法　（【ユニット型】介護医療院）</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カイゴ</t>
    </rPh>
    <rPh sb="34" eb="36">
      <t>イリョウ</t>
    </rPh>
    <rPh sb="36" eb="37">
      <t>イン</t>
    </rPh>
    <phoneticPr fontId="3"/>
  </si>
  <si>
    <t>（前年度の平均値または推定数）</t>
    <rPh sb="1" eb="4">
      <t>ゼンネンド</t>
    </rPh>
    <rPh sb="5" eb="8">
      <t>ヘイキンチ</t>
    </rPh>
    <rPh sb="11" eb="14">
      <t>スイテイスウ</t>
    </rPh>
    <phoneticPr fontId="2"/>
  </si>
  <si>
    <t>人</t>
    <rPh sb="0" eb="1">
      <t>ニン</t>
    </rPh>
    <phoneticPr fontId="2"/>
  </si>
  <si>
    <t>(4) 入所者数</t>
    <rPh sb="4" eb="7">
      <t>ニュウショシャ</t>
    </rPh>
    <rPh sb="7" eb="8">
      <t>スウ</t>
    </rPh>
    <phoneticPr fontId="2"/>
  </si>
  <si>
    <t>Ⅱ型</t>
    <rPh sb="1" eb="2">
      <t>ガタ</t>
    </rPh>
    <phoneticPr fontId="2"/>
  </si>
  <si>
    <t>Ⅰ型</t>
    <rPh sb="1" eb="2">
      <t>ガタ</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</si>
  <si>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</si>
  <si>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</si>
  <si>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</si>
  <si>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</si>
  <si>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</si>
  <si>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</si>
  <si>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</si>
  <si>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</si>
  <si>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</si>
  <si>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</si>
  <si>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</si>
  <si>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</si>
  <si>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</si>
  <si>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</si>
  <si>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</si>
  <si>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</si>
  <si>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</si>
  <si>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(15)【任意入力】人員基準の確認（医師・薬剤師・看護職員・介護職員）</t>
    <rPh sb="5" eb="7">
      <t>ニンイ</t>
    </rPh>
    <rPh sb="7" eb="9">
      <t>ニュウリョク</t>
    </rPh>
    <rPh sb="10" eb="12">
      <t>ジンイン</t>
    </rPh>
    <rPh sb="12" eb="14">
      <t>キジュン</t>
    </rPh>
    <rPh sb="15" eb="17">
      <t>カクニン</t>
    </rPh>
    <rPh sb="18" eb="20">
      <t>イシ</t>
    </rPh>
    <rPh sb="21" eb="24">
      <t>ヤクザイシ</t>
    </rPh>
    <rPh sb="25" eb="27">
      <t>カンゴ</t>
    </rPh>
    <rPh sb="27" eb="29">
      <t>ショクイン</t>
    </rPh>
    <rPh sb="30" eb="32">
      <t>カイゴ</t>
    </rPh>
    <rPh sb="32" eb="34">
      <t>ショクイン</t>
    </rPh>
    <phoneticPr fontId="2"/>
  </si>
  <si>
    <t>　(4) Ⅰ型療養床・Ⅱ型療養床の入所者の数をそれぞれ入力してください。入所者の数は、前年度の平均値（前年度の入所者延数を当該前年度の日数で除して得た数。</t>
    <rPh sb="6" eb="7">
      <t>カタ</t>
    </rPh>
    <rPh sb="7" eb="9">
      <t>リョウヨウ</t>
    </rPh>
    <rPh sb="9" eb="10">
      <t>ユカ</t>
    </rPh>
    <rPh sb="12" eb="13">
      <t>ガタ</t>
    </rPh>
    <rPh sb="13" eb="15">
      <t>リョウヨウ</t>
    </rPh>
    <rPh sb="15" eb="16">
      <t>ユカ</t>
    </rPh>
    <rPh sb="17" eb="20">
      <t>ニュウショシャ</t>
    </rPh>
    <rPh sb="21" eb="22">
      <t>カズ</t>
    </rPh>
    <rPh sb="22" eb="23">
      <t>イリスウ</t>
    </rPh>
    <rPh sb="27" eb="29">
      <t>ニュウリョク</t>
    </rPh>
    <rPh sb="36" eb="39">
      <t>ニュウショシャ</t>
    </rPh>
    <rPh sb="40" eb="41">
      <t>カズ</t>
    </rPh>
    <rPh sb="41" eb="42">
      <t>イリスウ</t>
    </rPh>
    <rPh sb="43" eb="46">
      <t>ゼンネンド</t>
    </rPh>
    <rPh sb="47" eb="50">
      <t>ヘイキンチ</t>
    </rPh>
    <rPh sb="51" eb="54">
      <t>ゼンネンド</t>
    </rPh>
    <rPh sb="55" eb="58">
      <t>ニュウショシャ</t>
    </rPh>
    <rPh sb="58" eb="59">
      <t>ノ</t>
    </rPh>
    <rPh sb="59" eb="60">
      <t>スウ</t>
    </rPh>
    <rPh sb="61" eb="63">
      <t>トウガイ</t>
    </rPh>
    <rPh sb="63" eb="66">
      <t>ゼンネンド</t>
    </rPh>
    <rPh sb="67" eb="69">
      <t>ニッスウ</t>
    </rPh>
    <rPh sb="70" eb="71">
      <t>ジョ</t>
    </rPh>
    <rPh sb="73" eb="74">
      <t>エ</t>
    </rPh>
    <rPh sb="75" eb="76">
      <t>カズ</t>
    </rPh>
    <phoneticPr fontId="2"/>
  </si>
  <si>
    <t>　　  小数点第2位以下を切り上げ）とします。新規又は再開の場合は、推定数を入力してください。</t>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</si>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</sst>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3">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4" xfId="0" applyFill="1" applyBorder="1" applyAlignment="1">
      <alignment horizontal="center" vertical="center"/>
    </xf>
    <xf numFmtId="0" fontId="14" fillId="3" borderId="50"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0"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3" xfId="0" applyFont="1" applyFill="1" applyBorder="1" applyAlignment="1" applyProtection="1">
      <alignment horizontal="center" vertical="center"/>
      <protection locked="0"/>
    </xf>
    <xf numFmtId="0" fontId="22" fillId="5" borderId="40"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79"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8" fillId="2" borderId="70"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7"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6" xfId="0" applyFont="1" applyBorder="1" applyAlignment="1">
      <alignment vertical="center"/>
    </xf>
    <xf numFmtId="0" fontId="5" fillId="0" borderId="47" xfId="0" applyFont="1" applyBorder="1" applyAlignment="1">
      <alignment vertical="center"/>
    </xf>
    <xf numFmtId="0" fontId="5" fillId="0" borderId="67"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2" xfId="0" applyFont="1" applyBorder="1" applyAlignment="1">
      <alignment vertical="center"/>
    </xf>
    <xf numFmtId="0" fontId="5" fillId="0" borderId="39" xfId="0" applyFont="1" applyBorder="1" applyAlignment="1">
      <alignment vertical="center"/>
    </xf>
    <xf numFmtId="0" fontId="5" fillId="0" borderId="53" xfId="0" applyFont="1" applyBorder="1" applyAlignment="1">
      <alignment vertical="center"/>
    </xf>
    <xf numFmtId="0" fontId="5" fillId="0" borderId="69"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2"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49" xfId="0" applyNumberFormat="1" applyFont="1" applyBorder="1" applyAlignment="1">
      <alignment horizontal="center" vertical="center" shrinkToFit="1"/>
    </xf>
    <xf numFmtId="180" fontId="8" fillId="0" borderId="45" xfId="0" applyNumberFormat="1" applyFont="1" applyBorder="1" applyAlignment="1">
      <alignment horizontal="center" vertical="center" shrinkToFit="1"/>
    </xf>
    <xf numFmtId="180" fontId="8" fillId="0" borderId="48" xfId="0" applyNumberFormat="1" applyFont="1" applyBorder="1" applyAlignment="1">
      <alignment horizontal="center" vertical="center" shrinkToFit="1"/>
    </xf>
    <xf numFmtId="180" fontId="8" fillId="0" borderId="63"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6"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4" xfId="0" applyFont="1" applyBorder="1" applyAlignment="1">
      <alignment vertical="center"/>
    </xf>
    <xf numFmtId="0" fontId="5" fillId="0" borderId="95" xfId="0" applyFont="1" applyBorder="1" applyAlignment="1">
      <alignment vertical="center"/>
    </xf>
    <xf numFmtId="0" fontId="5" fillId="0" borderId="91" xfId="0" applyFont="1" applyBorder="1" applyAlignment="1">
      <alignment vertical="center"/>
    </xf>
    <xf numFmtId="0" fontId="5" fillId="0" borderId="5" xfId="0" applyFont="1" applyBorder="1" applyAlignment="1">
      <alignment vertical="center"/>
    </xf>
    <xf numFmtId="0" fontId="5" fillId="0" borderId="96" xfId="0" applyFont="1" applyBorder="1" applyAlignment="1">
      <alignment vertical="center"/>
    </xf>
    <xf numFmtId="0" fontId="5" fillId="0" borderId="68"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99"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0" xfId="0" applyFont="1" applyFill="1" applyBorder="1" applyAlignment="1">
      <alignment horizontal="center" vertical="center"/>
    </xf>
    <xf numFmtId="0" fontId="0" fillId="3" borderId="50"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1"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 fillId="0" borderId="0" xfId="0" applyFont="1" applyFill="1" applyBorder="1" applyAlignment="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0" borderId="8"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5" borderId="41"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180" fontId="8" fillId="0" borderId="82"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3" xfId="0" applyNumberFormat="1" applyFont="1" applyBorder="1" applyAlignment="1">
      <alignment horizontal="center" vertical="center" wrapText="1"/>
    </xf>
    <xf numFmtId="0" fontId="8" fillId="0" borderId="62" xfId="0" applyFont="1" applyBorder="1" applyAlignment="1">
      <alignment horizontal="center" vertical="center"/>
    </xf>
    <xf numFmtId="0" fontId="8" fillId="0" borderId="61" xfId="0" applyFont="1" applyBorder="1" applyAlignment="1">
      <alignment horizontal="center" vertical="center"/>
    </xf>
    <xf numFmtId="0" fontId="8" fillId="2" borderId="41"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0" xfId="0" applyNumberFormat="1" applyFont="1" applyBorder="1" applyAlignment="1">
      <alignment horizontal="center" vertical="center" wrapText="1"/>
    </xf>
    <xf numFmtId="180" fontId="8" fillId="0" borderId="67" xfId="0" applyNumberFormat="1" applyFont="1" applyBorder="1" applyAlignment="1">
      <alignment horizontal="center" vertical="center" wrapText="1"/>
    </xf>
    <xf numFmtId="180" fontId="8" fillId="0" borderId="81" xfId="0" applyNumberFormat="1" applyFont="1" applyBorder="1" applyAlignment="1">
      <alignment horizontal="center" vertical="center" wrapText="1"/>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5" borderId="97" xfId="0" applyFont="1" applyFill="1" applyBorder="1" applyAlignment="1" applyProtection="1">
      <alignment horizontal="center" vertical="center" shrinkToFit="1"/>
      <protection locked="0"/>
    </xf>
    <xf numFmtId="0" fontId="8" fillId="5" borderId="74"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shrinkToFit="1"/>
      <protection locked="0"/>
    </xf>
    <xf numFmtId="0" fontId="8" fillId="0" borderId="84" xfId="0" applyFont="1" applyBorder="1" applyAlignment="1">
      <alignment horizontal="center" vertical="center" wrapText="1"/>
    </xf>
    <xf numFmtId="0" fontId="8" fillId="0" borderId="85" xfId="0" applyFont="1" applyBorder="1" applyAlignment="1">
      <alignment horizontal="center" vertical="center" wrapText="1"/>
    </xf>
    <xf numFmtId="1" fontId="8" fillId="0" borderId="86" xfId="0" applyNumberFormat="1" applyFont="1" applyBorder="1" applyAlignment="1">
      <alignment horizontal="center" vertical="center" wrapText="1"/>
    </xf>
    <xf numFmtId="1" fontId="8" fillId="0" borderId="8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3"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2" borderId="58" xfId="0" applyFont="1" applyFill="1" applyBorder="1" applyAlignment="1" applyProtection="1">
      <alignment horizontal="center" vertical="center"/>
      <protection locked="0"/>
    </xf>
    <xf numFmtId="0" fontId="8" fillId="4" borderId="59" xfId="0" applyFont="1" applyFill="1" applyBorder="1" applyAlignment="1" applyProtection="1">
      <alignment horizontal="center" vertical="center"/>
      <protection locked="0"/>
    </xf>
    <xf numFmtId="0" fontId="8" fillId="2" borderId="73" xfId="0" applyFont="1" applyFill="1" applyBorder="1" applyAlignment="1" applyProtection="1">
      <alignment horizontal="center" vertical="center"/>
      <protection locked="0"/>
    </xf>
    <xf numFmtId="0" fontId="8" fillId="4"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0" xfId="0" applyNumberFormat="1" applyFont="1" applyBorder="1" applyAlignment="1">
      <alignment horizontal="center" vertical="center" wrapText="1"/>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0" borderId="57" xfId="0" applyFont="1" applyBorder="1" applyAlignment="1">
      <alignment horizontal="center"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cellXfs>
  <cellStyles count="2">
    <cellStyle name="桁区切り" xfId="1" builtinId="6"/>
    <cellStyle name="標準" xfId="0" builtinId="0"/>
  </cellStyles>
  <dxfs count="239">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101600</xdr:rowOff>
    </xdr:from>
    <xdr:to>
      <xdr:col>3</xdr:col>
      <xdr:colOff>114300</xdr:colOff>
      <xdr:row>2</xdr:row>
      <xdr:rowOff>190500</xdr:rowOff>
    </xdr:to>
    <xdr:sp macro="" textlink="">
      <xdr:nvSpPr>
        <xdr:cNvPr id="5" name="正方形/長方形 4"/>
        <xdr:cNvSpPr/>
      </xdr:nvSpPr>
      <xdr:spPr>
        <a:xfrm>
          <a:off x="0" y="3556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46182</xdr:colOff>
      <xdr:row>1</xdr:row>
      <xdr:rowOff>18472</xdr:rowOff>
    </xdr:to>
    <xdr:sp macro="" textlink="">
      <xdr:nvSpPr>
        <xdr:cNvPr id="2" name="正方形/長方形 1"/>
        <xdr:cNvSpPr/>
      </xdr:nvSpPr>
      <xdr:spPr>
        <a:xfrm>
          <a:off x="3073400" y="0"/>
          <a:ext cx="1239982" cy="3486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38100</xdr:colOff>
      <xdr:row>77</xdr:row>
      <xdr:rowOff>161925</xdr:rowOff>
    </xdr:from>
    <xdr:to>
      <xdr:col>15</xdr:col>
      <xdr:colOff>609600</xdr:colOff>
      <xdr:row>86</xdr:row>
      <xdr:rowOff>200025</xdr:rowOff>
    </xdr:to>
    <xdr:sp macro="" textlink="">
      <xdr:nvSpPr>
        <xdr:cNvPr id="3" name="正方形/長方形 2"/>
        <xdr:cNvSpPr/>
      </xdr:nvSpPr>
      <xdr:spPr>
        <a:xfrm>
          <a:off x="142875" y="178308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28575</xdr:colOff>
      <xdr:row>87</xdr:row>
      <xdr:rowOff>57150</xdr:rowOff>
    </xdr:from>
    <xdr:to>
      <xdr:col>15</xdr:col>
      <xdr:colOff>600075</xdr:colOff>
      <xdr:row>96</xdr:row>
      <xdr:rowOff>95250</xdr:rowOff>
    </xdr:to>
    <xdr:sp macro="" textlink="">
      <xdr:nvSpPr>
        <xdr:cNvPr id="5" name="正方形/長方形 4"/>
        <xdr:cNvSpPr/>
      </xdr:nvSpPr>
      <xdr:spPr>
        <a:xfrm>
          <a:off x="133350" y="202596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150"/>
  <sheetViews>
    <sheetView showGridLines="0" tabSelected="1" view="pageBreakPreview" zoomScale="55" zoomScaleNormal="55" zoomScaleSheetLayoutView="55" workbookViewId="0">
      <selection activeCell="K10" sqref="K10"/>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299</v>
      </c>
      <c r="D1" s="5"/>
      <c r="E1" s="5"/>
      <c r="F1" s="5"/>
      <c r="G1" s="5"/>
      <c r="H1" s="5"/>
      <c r="I1" s="5"/>
      <c r="J1" s="5"/>
      <c r="M1" s="7" t="s">
        <v>0</v>
      </c>
      <c r="P1" s="5"/>
      <c r="Q1" s="5"/>
      <c r="R1" s="5"/>
      <c r="S1" s="5"/>
      <c r="T1" s="5"/>
      <c r="U1" s="5"/>
      <c r="V1" s="5"/>
      <c r="W1" s="5"/>
      <c r="AS1" s="9" t="s">
        <v>30</v>
      </c>
      <c r="AT1" s="332" t="s">
        <v>231</v>
      </c>
      <c r="AU1" s="333"/>
      <c r="AV1" s="333"/>
      <c r="AW1" s="333"/>
      <c r="AX1" s="333"/>
      <c r="AY1" s="333"/>
      <c r="AZ1" s="333"/>
      <c r="BA1" s="333"/>
      <c r="BB1" s="333"/>
      <c r="BC1" s="333"/>
      <c r="BD1" s="333"/>
      <c r="BE1" s="333"/>
      <c r="BF1" s="333"/>
      <c r="BG1" s="333"/>
      <c r="BH1" s="333"/>
      <c r="BI1" s="333"/>
      <c r="BJ1" s="9" t="s">
        <v>2</v>
      </c>
    </row>
    <row r="2" spans="2:67" s="8" customFormat="1" ht="20.25" customHeight="1" x14ac:dyDescent="0.4">
      <c r="J2" s="7"/>
      <c r="M2" s="7"/>
      <c r="N2" s="7"/>
      <c r="P2" s="9"/>
      <c r="Q2" s="9"/>
      <c r="R2" s="9"/>
      <c r="S2" s="9"/>
      <c r="T2" s="9"/>
      <c r="U2" s="9"/>
      <c r="V2" s="9"/>
      <c r="W2" s="9"/>
      <c r="AB2" s="131" t="s">
        <v>27</v>
      </c>
      <c r="AC2" s="334">
        <v>3</v>
      </c>
      <c r="AD2" s="334"/>
      <c r="AE2" s="131" t="s">
        <v>28</v>
      </c>
      <c r="AF2" s="335">
        <f>IF(AC2=0,"",YEAR(DATE(2018+AC2,1,1)))</f>
        <v>2021</v>
      </c>
      <c r="AG2" s="335"/>
      <c r="AH2" s="132" t="s">
        <v>29</v>
      </c>
      <c r="AI2" s="132" t="s">
        <v>1</v>
      </c>
      <c r="AJ2" s="334">
        <v>4</v>
      </c>
      <c r="AK2" s="334"/>
      <c r="AL2" s="132" t="s">
        <v>24</v>
      </c>
      <c r="AS2" s="9" t="s">
        <v>31</v>
      </c>
      <c r="AT2" s="334" t="s">
        <v>153</v>
      </c>
      <c r="AU2" s="334"/>
      <c r="AV2" s="334"/>
      <c r="AW2" s="334"/>
      <c r="AX2" s="334"/>
      <c r="AY2" s="334"/>
      <c r="AZ2" s="334"/>
      <c r="BA2" s="334"/>
      <c r="BB2" s="334"/>
      <c r="BC2" s="334"/>
      <c r="BD2" s="334"/>
      <c r="BE2" s="334"/>
      <c r="BF2" s="334"/>
      <c r="BG2" s="334"/>
      <c r="BH2" s="334"/>
      <c r="BI2" s="33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6" t="s">
        <v>178</v>
      </c>
      <c r="BF3" s="337"/>
      <c r="BG3" s="337"/>
      <c r="BH3" s="338"/>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36" t="s">
        <v>179</v>
      </c>
      <c r="BF4" s="337"/>
      <c r="BG4" s="337"/>
      <c r="BH4" s="338"/>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250</v>
      </c>
      <c r="AP10" s="33"/>
      <c r="AQ10" s="27"/>
      <c r="AR10" s="225" t="s">
        <v>248</v>
      </c>
      <c r="AS10" s="27"/>
      <c r="AT10" s="27"/>
      <c r="AU10" s="31"/>
      <c r="AV10" s="223"/>
      <c r="AW10" s="27"/>
      <c r="AX10" s="224"/>
      <c r="AY10" s="224"/>
      <c r="AZ10" s="226" t="s">
        <v>252</v>
      </c>
      <c r="BA10" s="359"/>
      <c r="BB10" s="360"/>
      <c r="BC10" s="2" t="s">
        <v>249</v>
      </c>
      <c r="BD10" s="226" t="s">
        <v>251</v>
      </c>
      <c r="BE10" s="359"/>
      <c r="BF10" s="360"/>
      <c r="BG10" s="2" t="s">
        <v>249</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95" t="s">
        <v>20</v>
      </c>
      <c r="C12" s="298" t="s">
        <v>253</v>
      </c>
      <c r="D12" s="299"/>
      <c r="E12" s="203"/>
      <c r="F12" s="200"/>
      <c r="G12" s="203"/>
      <c r="H12" s="200"/>
      <c r="I12" s="304" t="s">
        <v>254</v>
      </c>
      <c r="J12" s="305"/>
      <c r="K12" s="310" t="s">
        <v>255</v>
      </c>
      <c r="L12" s="311"/>
      <c r="M12" s="311"/>
      <c r="N12" s="299"/>
      <c r="O12" s="310" t="s">
        <v>256</v>
      </c>
      <c r="P12" s="311"/>
      <c r="Q12" s="311"/>
      <c r="R12" s="311"/>
      <c r="S12" s="299"/>
      <c r="T12" s="187"/>
      <c r="U12" s="187"/>
      <c r="V12" s="188"/>
      <c r="W12" s="339" t="s">
        <v>257</v>
      </c>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1" t="str">
        <f>IF(BE3="４週","(10)1～4週目の勤務時間数合計","(10)1か月の勤務時間数　合計")</f>
        <v>(10)1～4週目の勤務時間数合計</v>
      </c>
      <c r="BC12" s="342"/>
      <c r="BD12" s="347" t="s">
        <v>258</v>
      </c>
      <c r="BE12" s="348"/>
      <c r="BF12" s="298" t="s">
        <v>259</v>
      </c>
      <c r="BG12" s="311"/>
      <c r="BH12" s="311"/>
      <c r="BI12" s="311"/>
      <c r="BJ12" s="353"/>
    </row>
    <row r="13" spans="2:67" ht="20.25" customHeight="1" x14ac:dyDescent="0.4">
      <c r="B13" s="296"/>
      <c r="C13" s="300"/>
      <c r="D13" s="301"/>
      <c r="E13" s="204"/>
      <c r="F13" s="201"/>
      <c r="G13" s="204"/>
      <c r="H13" s="201"/>
      <c r="I13" s="306"/>
      <c r="J13" s="307"/>
      <c r="K13" s="312"/>
      <c r="L13" s="313"/>
      <c r="M13" s="313"/>
      <c r="N13" s="301"/>
      <c r="O13" s="312"/>
      <c r="P13" s="313"/>
      <c r="Q13" s="313"/>
      <c r="R13" s="313"/>
      <c r="S13" s="301"/>
      <c r="T13" s="189"/>
      <c r="U13" s="189"/>
      <c r="V13" s="190"/>
      <c r="W13" s="356" t="s">
        <v>11</v>
      </c>
      <c r="X13" s="356"/>
      <c r="Y13" s="356"/>
      <c r="Z13" s="356"/>
      <c r="AA13" s="356"/>
      <c r="AB13" s="356"/>
      <c r="AC13" s="357"/>
      <c r="AD13" s="358" t="s">
        <v>12</v>
      </c>
      <c r="AE13" s="356"/>
      <c r="AF13" s="356"/>
      <c r="AG13" s="356"/>
      <c r="AH13" s="356"/>
      <c r="AI13" s="356"/>
      <c r="AJ13" s="357"/>
      <c r="AK13" s="358" t="s">
        <v>13</v>
      </c>
      <c r="AL13" s="356"/>
      <c r="AM13" s="356"/>
      <c r="AN13" s="356"/>
      <c r="AO13" s="356"/>
      <c r="AP13" s="356"/>
      <c r="AQ13" s="357"/>
      <c r="AR13" s="358" t="s">
        <v>14</v>
      </c>
      <c r="AS13" s="356"/>
      <c r="AT13" s="356"/>
      <c r="AU13" s="356"/>
      <c r="AV13" s="356"/>
      <c r="AW13" s="356"/>
      <c r="AX13" s="357"/>
      <c r="AY13" s="358" t="s">
        <v>15</v>
      </c>
      <c r="AZ13" s="356"/>
      <c r="BA13" s="356"/>
      <c r="BB13" s="343"/>
      <c r="BC13" s="344"/>
      <c r="BD13" s="349"/>
      <c r="BE13" s="350"/>
      <c r="BF13" s="300"/>
      <c r="BG13" s="313"/>
      <c r="BH13" s="313"/>
      <c r="BI13" s="313"/>
      <c r="BJ13" s="354"/>
    </row>
    <row r="14" spans="2:67" ht="20.25" customHeight="1" x14ac:dyDescent="0.4">
      <c r="B14" s="296"/>
      <c r="C14" s="300"/>
      <c r="D14" s="301"/>
      <c r="E14" s="204"/>
      <c r="F14" s="201"/>
      <c r="G14" s="204"/>
      <c r="H14" s="201"/>
      <c r="I14" s="306"/>
      <c r="J14" s="307"/>
      <c r="K14" s="312"/>
      <c r="L14" s="313"/>
      <c r="M14" s="313"/>
      <c r="N14" s="301"/>
      <c r="O14" s="312"/>
      <c r="P14" s="313"/>
      <c r="Q14" s="313"/>
      <c r="R14" s="313"/>
      <c r="S14" s="301"/>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207" t="str">
        <f>IF($BE$3="実績",IF(DAY(DATE($AF$2,$AJ$2,30))=30,30,""),"")</f>
        <v/>
      </c>
      <c r="BA14" s="144" t="str">
        <f>IF($BE$3="実績",IF(DAY(DATE($AF$2,$AJ$2,31))=31,31,""),"")</f>
        <v/>
      </c>
      <c r="BB14" s="343"/>
      <c r="BC14" s="344"/>
      <c r="BD14" s="349"/>
      <c r="BE14" s="350"/>
      <c r="BF14" s="300"/>
      <c r="BG14" s="313"/>
      <c r="BH14" s="313"/>
      <c r="BI14" s="313"/>
      <c r="BJ14" s="354"/>
    </row>
    <row r="15" spans="2:67" ht="20.25" hidden="1" customHeight="1" x14ac:dyDescent="0.4">
      <c r="B15" s="296"/>
      <c r="C15" s="300"/>
      <c r="D15" s="301"/>
      <c r="E15" s="204"/>
      <c r="F15" s="201"/>
      <c r="G15" s="204"/>
      <c r="H15" s="201"/>
      <c r="I15" s="306"/>
      <c r="J15" s="307"/>
      <c r="K15" s="312"/>
      <c r="L15" s="313"/>
      <c r="M15" s="313"/>
      <c r="N15" s="301"/>
      <c r="O15" s="312"/>
      <c r="P15" s="313"/>
      <c r="Q15" s="313"/>
      <c r="R15" s="313"/>
      <c r="S15" s="301"/>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3"/>
      <c r="BC15" s="344"/>
      <c r="BD15" s="349"/>
      <c r="BE15" s="350"/>
      <c r="BF15" s="300"/>
      <c r="BG15" s="313"/>
      <c r="BH15" s="313"/>
      <c r="BI15" s="313"/>
      <c r="BJ15" s="354"/>
    </row>
    <row r="16" spans="2:67" ht="20.25" customHeight="1" thickBot="1" x14ac:dyDescent="0.45">
      <c r="B16" s="297"/>
      <c r="C16" s="302"/>
      <c r="D16" s="303"/>
      <c r="E16" s="205"/>
      <c r="F16" s="202"/>
      <c r="G16" s="205"/>
      <c r="H16" s="202"/>
      <c r="I16" s="308"/>
      <c r="J16" s="309"/>
      <c r="K16" s="314"/>
      <c r="L16" s="315"/>
      <c r="M16" s="315"/>
      <c r="N16" s="303"/>
      <c r="O16" s="314"/>
      <c r="P16" s="315"/>
      <c r="Q16" s="315"/>
      <c r="R16" s="315"/>
      <c r="S16" s="303"/>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5"/>
      <c r="BC16" s="346"/>
      <c r="BD16" s="351"/>
      <c r="BE16" s="352"/>
      <c r="BF16" s="302"/>
      <c r="BG16" s="315"/>
      <c r="BH16" s="315"/>
      <c r="BI16" s="315"/>
      <c r="BJ16" s="355"/>
    </row>
    <row r="17" spans="2:62" ht="20.25" customHeight="1" x14ac:dyDescent="0.4">
      <c r="B17" s="269">
        <f>B15+1</f>
        <v>1</v>
      </c>
      <c r="C17" s="326"/>
      <c r="D17" s="327"/>
      <c r="E17" s="150"/>
      <c r="F17" s="151"/>
      <c r="G17" s="150"/>
      <c r="H17" s="151"/>
      <c r="I17" s="328"/>
      <c r="J17" s="329"/>
      <c r="K17" s="330"/>
      <c r="L17" s="331"/>
      <c r="M17" s="331"/>
      <c r="N17" s="327"/>
      <c r="O17" s="316"/>
      <c r="P17" s="317"/>
      <c r="Q17" s="317"/>
      <c r="R17" s="317"/>
      <c r="S17" s="318"/>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19"/>
      <c r="BC17" s="320"/>
      <c r="BD17" s="321"/>
      <c r="BE17" s="322"/>
      <c r="BF17" s="323"/>
      <c r="BG17" s="324"/>
      <c r="BH17" s="324"/>
      <c r="BI17" s="324"/>
      <c r="BJ17" s="325"/>
    </row>
    <row r="18" spans="2:62" ht="20.25" customHeight="1" x14ac:dyDescent="0.4">
      <c r="B18" s="270"/>
      <c r="C18" s="289"/>
      <c r="D18" s="290"/>
      <c r="E18" s="152"/>
      <c r="F18" s="153">
        <f>C17</f>
        <v>0</v>
      </c>
      <c r="G18" s="152"/>
      <c r="H18" s="153">
        <f>I17</f>
        <v>0</v>
      </c>
      <c r="I18" s="291"/>
      <c r="J18" s="292"/>
      <c r="K18" s="293"/>
      <c r="L18" s="294"/>
      <c r="M18" s="294"/>
      <c r="N18" s="290"/>
      <c r="O18" s="253"/>
      <c r="P18" s="254"/>
      <c r="Q18" s="254"/>
      <c r="R18" s="254"/>
      <c r="S18" s="255"/>
      <c r="T18" s="102" t="s">
        <v>189</v>
      </c>
      <c r="U18" s="103"/>
      <c r="V18" s="104"/>
      <c r="W18" s="162" t="str">
        <f>IF(W17="","",VLOOKUP(W17,'シフト記号表（従来型・ユニット型共通）'!$C$6:$L$47,10,FALSE))</f>
        <v/>
      </c>
      <c r="X18" s="163" t="str">
        <f>IF(X17="","",VLOOKUP(X17,'シフト記号表（従来型・ユニット型共通）'!$C$6:$L$47,10,FALSE))</f>
        <v/>
      </c>
      <c r="Y18" s="163" t="str">
        <f>IF(Y17="","",VLOOKUP(Y17,'シフト記号表（従来型・ユニット型共通）'!$C$6:$L$47,10,FALSE))</f>
        <v/>
      </c>
      <c r="Z18" s="163" t="str">
        <f>IF(Z17="","",VLOOKUP(Z17,'シフト記号表（従来型・ユニット型共通）'!$C$6:$L$47,10,FALSE))</f>
        <v/>
      </c>
      <c r="AA18" s="163" t="str">
        <f>IF(AA17="","",VLOOKUP(AA17,'シフト記号表（従来型・ユニット型共通）'!$C$6:$L$47,10,FALSE))</f>
        <v/>
      </c>
      <c r="AB18" s="163" t="str">
        <f>IF(AB17="","",VLOOKUP(AB17,'シフト記号表（従来型・ユニット型共通）'!$C$6:$L$47,10,FALSE))</f>
        <v/>
      </c>
      <c r="AC18" s="164" t="str">
        <f>IF(AC17="","",VLOOKUP(AC17,'シフト記号表（従来型・ユニット型共通）'!$C$6:$L$47,10,FALSE))</f>
        <v/>
      </c>
      <c r="AD18" s="162"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3" t="str">
        <f>IF(AG17="","",VLOOKUP(AG17,'シフト記号表（従来型・ユニット型共通）'!$C$6:$L$47,10,FALSE))</f>
        <v/>
      </c>
      <c r="AH18" s="163" t="str">
        <f>IF(AH17="","",VLOOKUP(AH17,'シフト記号表（従来型・ユニット型共通）'!$C$6:$L$47,10,FALSE))</f>
        <v/>
      </c>
      <c r="AI18" s="163" t="str">
        <f>IF(AI17="","",VLOOKUP(AI17,'シフト記号表（従来型・ユニット型共通）'!$C$6:$L$47,10,FALSE))</f>
        <v/>
      </c>
      <c r="AJ18" s="164" t="str">
        <f>IF(AJ17="","",VLOOKUP(AJ17,'シフト記号表（従来型・ユニット型共通）'!$C$6:$L$47,10,FALSE))</f>
        <v/>
      </c>
      <c r="AK18" s="162"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3" t="str">
        <f>IF(AN17="","",VLOOKUP(AN17,'シフト記号表（従来型・ユニット型共通）'!$C$6:$L$47,10,FALSE))</f>
        <v/>
      </c>
      <c r="AO18" s="163" t="str">
        <f>IF(AO17="","",VLOOKUP(AO17,'シフト記号表（従来型・ユニット型共通）'!$C$6:$L$47,10,FALSE))</f>
        <v/>
      </c>
      <c r="AP18" s="163" t="str">
        <f>IF(AP17="","",VLOOKUP(AP17,'シフト記号表（従来型・ユニット型共通）'!$C$6:$L$47,10,FALSE))</f>
        <v/>
      </c>
      <c r="AQ18" s="164" t="str">
        <f>IF(AQ17="","",VLOOKUP(AQ17,'シフト記号表（従来型・ユニット型共通）'!$C$6:$L$47,10,FALSE))</f>
        <v/>
      </c>
      <c r="AR18" s="162"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3" t="str">
        <f>IF(AU17="","",VLOOKUP(AU17,'シフト記号表（従来型・ユニット型共通）'!$C$6:$L$47,10,FALSE))</f>
        <v/>
      </c>
      <c r="AV18" s="163" t="str">
        <f>IF(AV17="","",VLOOKUP(AV17,'シフト記号表（従来型・ユニット型共通）'!$C$6:$L$47,10,FALSE))</f>
        <v/>
      </c>
      <c r="AW18" s="163" t="str">
        <f>IF(AW17="","",VLOOKUP(AW17,'シフト記号表（従来型・ユニット型共通）'!$C$6:$L$47,10,FALSE))</f>
        <v/>
      </c>
      <c r="AX18" s="164" t="str">
        <f>IF(AX17="","",VLOOKUP(AX17,'シフト記号表（従来型・ユニット型共通）'!$C$6:$L$47,10,FALSE))</f>
        <v/>
      </c>
      <c r="AY18" s="162"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286">
        <f>IF($BE$3="４週",SUM(W18:AX18),IF($BE$3="暦月",SUM(W18:BA18),""))</f>
        <v>0</v>
      </c>
      <c r="BC18" s="287"/>
      <c r="BD18" s="288">
        <f>IF($BE$3="４週",BB18/4,IF($BE$3="暦月",(BB18/($BE$8/7)),""))</f>
        <v>0</v>
      </c>
      <c r="BE18" s="287"/>
      <c r="BF18" s="283"/>
      <c r="BG18" s="284"/>
      <c r="BH18" s="284"/>
      <c r="BI18" s="284"/>
      <c r="BJ18" s="285"/>
    </row>
    <row r="19" spans="2:62" ht="20.25" customHeight="1" x14ac:dyDescent="0.4">
      <c r="B19" s="269">
        <f>B17+1</f>
        <v>2</v>
      </c>
      <c r="C19" s="271"/>
      <c r="D19" s="272"/>
      <c r="E19" s="154"/>
      <c r="F19" s="155"/>
      <c r="G19" s="154"/>
      <c r="H19" s="155"/>
      <c r="I19" s="275"/>
      <c r="J19" s="276"/>
      <c r="K19" s="279"/>
      <c r="L19" s="280"/>
      <c r="M19" s="280"/>
      <c r="N19" s="272"/>
      <c r="O19" s="253"/>
      <c r="P19" s="254"/>
      <c r="Q19" s="254"/>
      <c r="R19" s="254"/>
      <c r="S19" s="25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56"/>
      <c r="BC19" s="257"/>
      <c r="BD19" s="258"/>
      <c r="BE19" s="259"/>
      <c r="BF19" s="260"/>
      <c r="BG19" s="261"/>
      <c r="BH19" s="261"/>
      <c r="BI19" s="261"/>
      <c r="BJ19" s="262"/>
    </row>
    <row r="20" spans="2:62" ht="20.25" customHeight="1" x14ac:dyDescent="0.4">
      <c r="B20" s="270"/>
      <c r="C20" s="289"/>
      <c r="D20" s="290"/>
      <c r="E20" s="152"/>
      <c r="F20" s="153">
        <f>C19</f>
        <v>0</v>
      </c>
      <c r="G20" s="152"/>
      <c r="H20" s="153">
        <f>I19</f>
        <v>0</v>
      </c>
      <c r="I20" s="291"/>
      <c r="J20" s="292"/>
      <c r="K20" s="293"/>
      <c r="L20" s="294"/>
      <c r="M20" s="294"/>
      <c r="N20" s="290"/>
      <c r="O20" s="253"/>
      <c r="P20" s="254"/>
      <c r="Q20" s="254"/>
      <c r="R20" s="254"/>
      <c r="S20" s="255"/>
      <c r="T20" s="102" t="s">
        <v>189</v>
      </c>
      <c r="U20" s="103"/>
      <c r="V20" s="104"/>
      <c r="W20" s="162" t="str">
        <f>IF(W19="","",VLOOKUP(W19,'シフト記号表（従来型・ユニット型共通）'!$C$6:$L$47,10,FALSE))</f>
        <v/>
      </c>
      <c r="X20" s="163" t="str">
        <f>IF(X19="","",VLOOKUP(X19,'シフト記号表（従来型・ユニット型共通）'!$C$6:$L$47,10,FALSE))</f>
        <v/>
      </c>
      <c r="Y20" s="163" t="str">
        <f>IF(Y19="","",VLOOKUP(Y19,'シフト記号表（従来型・ユニット型共通）'!$C$6:$L$47,10,FALSE))</f>
        <v/>
      </c>
      <c r="Z20" s="163" t="str">
        <f>IF(Z19="","",VLOOKUP(Z19,'シフト記号表（従来型・ユニット型共通）'!$C$6:$L$47,10,FALSE))</f>
        <v/>
      </c>
      <c r="AA20" s="163" t="str">
        <f>IF(AA19="","",VLOOKUP(AA19,'シフト記号表（従来型・ユニット型共通）'!$C$6:$L$47,10,FALSE))</f>
        <v/>
      </c>
      <c r="AB20" s="163" t="str">
        <f>IF(AB19="","",VLOOKUP(AB19,'シフト記号表（従来型・ユニット型共通）'!$C$6:$L$47,10,FALSE))</f>
        <v/>
      </c>
      <c r="AC20" s="164" t="str">
        <f>IF(AC19="","",VLOOKUP(AC19,'シフト記号表（従来型・ユニット型共通）'!$C$6:$L$47,10,FALSE))</f>
        <v/>
      </c>
      <c r="AD20" s="162"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3" t="str">
        <f>IF(AG19="","",VLOOKUP(AG19,'シフト記号表（従来型・ユニット型共通）'!$C$6:$L$47,10,FALSE))</f>
        <v/>
      </c>
      <c r="AH20" s="163" t="str">
        <f>IF(AH19="","",VLOOKUP(AH19,'シフト記号表（従来型・ユニット型共通）'!$C$6:$L$47,10,FALSE))</f>
        <v/>
      </c>
      <c r="AI20" s="163" t="str">
        <f>IF(AI19="","",VLOOKUP(AI19,'シフト記号表（従来型・ユニット型共通）'!$C$6:$L$47,10,FALSE))</f>
        <v/>
      </c>
      <c r="AJ20" s="164" t="str">
        <f>IF(AJ19="","",VLOOKUP(AJ19,'シフト記号表（従来型・ユニット型共通）'!$C$6:$L$47,10,FALSE))</f>
        <v/>
      </c>
      <c r="AK20" s="162"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3" t="str">
        <f>IF(AN19="","",VLOOKUP(AN19,'シフト記号表（従来型・ユニット型共通）'!$C$6:$L$47,10,FALSE))</f>
        <v/>
      </c>
      <c r="AO20" s="163" t="str">
        <f>IF(AO19="","",VLOOKUP(AO19,'シフト記号表（従来型・ユニット型共通）'!$C$6:$L$47,10,FALSE))</f>
        <v/>
      </c>
      <c r="AP20" s="163" t="str">
        <f>IF(AP19="","",VLOOKUP(AP19,'シフト記号表（従来型・ユニット型共通）'!$C$6:$L$47,10,FALSE))</f>
        <v/>
      </c>
      <c r="AQ20" s="164" t="str">
        <f>IF(AQ19="","",VLOOKUP(AQ19,'シフト記号表（従来型・ユニット型共通）'!$C$6:$L$47,10,FALSE))</f>
        <v/>
      </c>
      <c r="AR20" s="162"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3" t="str">
        <f>IF(AU19="","",VLOOKUP(AU19,'シフト記号表（従来型・ユニット型共通）'!$C$6:$L$47,10,FALSE))</f>
        <v/>
      </c>
      <c r="AV20" s="163" t="str">
        <f>IF(AV19="","",VLOOKUP(AV19,'シフト記号表（従来型・ユニット型共通）'!$C$6:$L$47,10,FALSE))</f>
        <v/>
      </c>
      <c r="AW20" s="163" t="str">
        <f>IF(AW19="","",VLOOKUP(AW19,'シフト記号表（従来型・ユニット型共通）'!$C$6:$L$47,10,FALSE))</f>
        <v/>
      </c>
      <c r="AX20" s="164" t="str">
        <f>IF(AX19="","",VLOOKUP(AX19,'シフト記号表（従来型・ユニット型共通）'!$C$6:$L$47,10,FALSE))</f>
        <v/>
      </c>
      <c r="AY20" s="162"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286">
        <f>IF($BE$3="４週",SUM(W20:AX20),IF($BE$3="暦月",SUM(W20:BA20),""))</f>
        <v>0</v>
      </c>
      <c r="BC20" s="287"/>
      <c r="BD20" s="288">
        <f>IF($BE$3="４週",BB20/4,IF($BE$3="暦月",(BB20/($BE$8/7)),""))</f>
        <v>0</v>
      </c>
      <c r="BE20" s="287"/>
      <c r="BF20" s="283"/>
      <c r="BG20" s="284"/>
      <c r="BH20" s="284"/>
      <c r="BI20" s="284"/>
      <c r="BJ20" s="285"/>
    </row>
    <row r="21" spans="2:62" ht="20.25" customHeight="1" x14ac:dyDescent="0.4">
      <c r="B21" s="269">
        <f>B19+1</f>
        <v>3</v>
      </c>
      <c r="C21" s="271"/>
      <c r="D21" s="272"/>
      <c r="E21" s="152"/>
      <c r="F21" s="153"/>
      <c r="G21" s="152"/>
      <c r="H21" s="153"/>
      <c r="I21" s="275"/>
      <c r="J21" s="276"/>
      <c r="K21" s="279"/>
      <c r="L21" s="280"/>
      <c r="M21" s="280"/>
      <c r="N21" s="272"/>
      <c r="O21" s="253"/>
      <c r="P21" s="254"/>
      <c r="Q21" s="254"/>
      <c r="R21" s="254"/>
      <c r="S21" s="25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56"/>
      <c r="BC21" s="257"/>
      <c r="BD21" s="258"/>
      <c r="BE21" s="259"/>
      <c r="BF21" s="260"/>
      <c r="BG21" s="261"/>
      <c r="BH21" s="261"/>
      <c r="BI21" s="261"/>
      <c r="BJ21" s="262"/>
    </row>
    <row r="22" spans="2:62" ht="20.25" customHeight="1" x14ac:dyDescent="0.4">
      <c r="B22" s="270"/>
      <c r="C22" s="289"/>
      <c r="D22" s="290"/>
      <c r="E22" s="152"/>
      <c r="F22" s="153">
        <f>C21</f>
        <v>0</v>
      </c>
      <c r="G22" s="152"/>
      <c r="H22" s="153">
        <f>I21</f>
        <v>0</v>
      </c>
      <c r="I22" s="291"/>
      <c r="J22" s="292"/>
      <c r="K22" s="293"/>
      <c r="L22" s="294"/>
      <c r="M22" s="294"/>
      <c r="N22" s="290"/>
      <c r="O22" s="253"/>
      <c r="P22" s="254"/>
      <c r="Q22" s="254"/>
      <c r="R22" s="254"/>
      <c r="S22" s="255"/>
      <c r="T22" s="102" t="s">
        <v>189</v>
      </c>
      <c r="U22" s="103"/>
      <c r="V22" s="104"/>
      <c r="W22" s="162" t="str">
        <f>IF(W21="","",VLOOKUP(W21,'シフト記号表（従来型・ユニット型共通）'!$C$6:$L$47,10,FALSE))</f>
        <v/>
      </c>
      <c r="X22" s="163" t="str">
        <f>IF(X21="","",VLOOKUP(X21,'シフト記号表（従来型・ユニット型共通）'!$C$6:$L$47,10,FALSE))</f>
        <v/>
      </c>
      <c r="Y22" s="163" t="str">
        <f>IF(Y21="","",VLOOKUP(Y21,'シフト記号表（従来型・ユニット型共通）'!$C$6:$L$47,10,FALSE))</f>
        <v/>
      </c>
      <c r="Z22" s="163" t="str">
        <f>IF(Z21="","",VLOOKUP(Z21,'シフト記号表（従来型・ユニット型共通）'!$C$6:$L$47,10,FALSE))</f>
        <v/>
      </c>
      <c r="AA22" s="163" t="str">
        <f>IF(AA21="","",VLOOKUP(AA21,'シフト記号表（従来型・ユニット型共通）'!$C$6:$L$47,10,FALSE))</f>
        <v/>
      </c>
      <c r="AB22" s="163" t="str">
        <f>IF(AB21="","",VLOOKUP(AB21,'シフト記号表（従来型・ユニット型共通）'!$C$6:$L$47,10,FALSE))</f>
        <v/>
      </c>
      <c r="AC22" s="164" t="str">
        <f>IF(AC21="","",VLOOKUP(AC21,'シフト記号表（従来型・ユニット型共通）'!$C$6:$L$47,10,FALSE))</f>
        <v/>
      </c>
      <c r="AD22" s="162"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3" t="str">
        <f>IF(AG21="","",VLOOKUP(AG21,'シフト記号表（従来型・ユニット型共通）'!$C$6:$L$47,10,FALSE))</f>
        <v/>
      </c>
      <c r="AH22" s="163" t="str">
        <f>IF(AH21="","",VLOOKUP(AH21,'シフト記号表（従来型・ユニット型共通）'!$C$6:$L$47,10,FALSE))</f>
        <v/>
      </c>
      <c r="AI22" s="163" t="str">
        <f>IF(AI21="","",VLOOKUP(AI21,'シフト記号表（従来型・ユニット型共通）'!$C$6:$L$47,10,FALSE))</f>
        <v/>
      </c>
      <c r="AJ22" s="164" t="str">
        <f>IF(AJ21="","",VLOOKUP(AJ21,'シフト記号表（従来型・ユニット型共通）'!$C$6:$L$47,10,FALSE))</f>
        <v/>
      </c>
      <c r="AK22" s="162"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3" t="str">
        <f>IF(AN21="","",VLOOKUP(AN21,'シフト記号表（従来型・ユニット型共通）'!$C$6:$L$47,10,FALSE))</f>
        <v/>
      </c>
      <c r="AO22" s="163" t="str">
        <f>IF(AO21="","",VLOOKUP(AO21,'シフト記号表（従来型・ユニット型共通）'!$C$6:$L$47,10,FALSE))</f>
        <v/>
      </c>
      <c r="AP22" s="163" t="str">
        <f>IF(AP21="","",VLOOKUP(AP21,'シフト記号表（従来型・ユニット型共通）'!$C$6:$L$47,10,FALSE))</f>
        <v/>
      </c>
      <c r="AQ22" s="164" t="str">
        <f>IF(AQ21="","",VLOOKUP(AQ21,'シフト記号表（従来型・ユニット型共通）'!$C$6:$L$47,10,FALSE))</f>
        <v/>
      </c>
      <c r="AR22" s="162"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3" t="str">
        <f>IF(AU21="","",VLOOKUP(AU21,'シフト記号表（従来型・ユニット型共通）'!$C$6:$L$47,10,FALSE))</f>
        <v/>
      </c>
      <c r="AV22" s="163" t="str">
        <f>IF(AV21="","",VLOOKUP(AV21,'シフト記号表（従来型・ユニット型共通）'!$C$6:$L$47,10,FALSE))</f>
        <v/>
      </c>
      <c r="AW22" s="163" t="str">
        <f>IF(AW21="","",VLOOKUP(AW21,'シフト記号表（従来型・ユニット型共通）'!$C$6:$L$47,10,FALSE))</f>
        <v/>
      </c>
      <c r="AX22" s="164" t="str">
        <f>IF(AX21="","",VLOOKUP(AX21,'シフト記号表（従来型・ユニット型共通）'!$C$6:$L$47,10,FALSE))</f>
        <v/>
      </c>
      <c r="AY22" s="162"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286">
        <f>IF($BE$3="４週",SUM(W22:AX22),IF($BE$3="暦月",SUM(W22:BA22),""))</f>
        <v>0</v>
      </c>
      <c r="BC22" s="287"/>
      <c r="BD22" s="288">
        <f>IF($BE$3="４週",BB22/4,IF($BE$3="暦月",(BB22/($BE$8/7)),""))</f>
        <v>0</v>
      </c>
      <c r="BE22" s="287"/>
      <c r="BF22" s="283"/>
      <c r="BG22" s="284"/>
      <c r="BH22" s="284"/>
      <c r="BI22" s="284"/>
      <c r="BJ22" s="285"/>
    </row>
    <row r="23" spans="2:62" ht="20.25" customHeight="1" x14ac:dyDescent="0.4">
      <c r="B23" s="269">
        <f>B21+1</f>
        <v>4</v>
      </c>
      <c r="C23" s="271"/>
      <c r="D23" s="272"/>
      <c r="E23" s="152"/>
      <c r="F23" s="153"/>
      <c r="G23" s="152"/>
      <c r="H23" s="153"/>
      <c r="I23" s="275"/>
      <c r="J23" s="276"/>
      <c r="K23" s="279"/>
      <c r="L23" s="280"/>
      <c r="M23" s="280"/>
      <c r="N23" s="272"/>
      <c r="O23" s="253"/>
      <c r="P23" s="254"/>
      <c r="Q23" s="254"/>
      <c r="R23" s="254"/>
      <c r="S23" s="25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56"/>
      <c r="BC23" s="257"/>
      <c r="BD23" s="258"/>
      <c r="BE23" s="259"/>
      <c r="BF23" s="260"/>
      <c r="BG23" s="261"/>
      <c r="BH23" s="261"/>
      <c r="BI23" s="261"/>
      <c r="BJ23" s="262"/>
    </row>
    <row r="24" spans="2:62" ht="20.25" customHeight="1" x14ac:dyDescent="0.4">
      <c r="B24" s="270"/>
      <c r="C24" s="289"/>
      <c r="D24" s="290"/>
      <c r="E24" s="152"/>
      <c r="F24" s="153">
        <f>C23</f>
        <v>0</v>
      </c>
      <c r="G24" s="152"/>
      <c r="H24" s="153">
        <f>I23</f>
        <v>0</v>
      </c>
      <c r="I24" s="291"/>
      <c r="J24" s="292"/>
      <c r="K24" s="293"/>
      <c r="L24" s="294"/>
      <c r="M24" s="294"/>
      <c r="N24" s="290"/>
      <c r="O24" s="253"/>
      <c r="P24" s="254"/>
      <c r="Q24" s="254"/>
      <c r="R24" s="254"/>
      <c r="S24" s="255"/>
      <c r="T24" s="102" t="s">
        <v>189</v>
      </c>
      <c r="U24" s="103"/>
      <c r="V24" s="104"/>
      <c r="W24" s="162" t="str">
        <f>IF(W23="","",VLOOKUP(W23,'シフト記号表（従来型・ユニット型共通）'!$C$6:$L$47,10,FALSE))</f>
        <v/>
      </c>
      <c r="X24" s="163" t="str">
        <f>IF(X23="","",VLOOKUP(X23,'シフト記号表（従来型・ユニット型共通）'!$C$6:$L$47,10,FALSE))</f>
        <v/>
      </c>
      <c r="Y24" s="163" t="str">
        <f>IF(Y23="","",VLOOKUP(Y23,'シフト記号表（従来型・ユニット型共通）'!$C$6:$L$47,10,FALSE))</f>
        <v/>
      </c>
      <c r="Z24" s="163" t="str">
        <f>IF(Z23="","",VLOOKUP(Z23,'シフト記号表（従来型・ユニット型共通）'!$C$6:$L$47,10,FALSE))</f>
        <v/>
      </c>
      <c r="AA24" s="163" t="str">
        <f>IF(AA23="","",VLOOKUP(AA23,'シフト記号表（従来型・ユニット型共通）'!$C$6:$L$47,10,FALSE))</f>
        <v/>
      </c>
      <c r="AB24" s="163" t="str">
        <f>IF(AB23="","",VLOOKUP(AB23,'シフト記号表（従来型・ユニット型共通）'!$C$6:$L$47,10,FALSE))</f>
        <v/>
      </c>
      <c r="AC24" s="164" t="str">
        <f>IF(AC23="","",VLOOKUP(AC23,'シフト記号表（従来型・ユニット型共通）'!$C$6:$L$47,10,FALSE))</f>
        <v/>
      </c>
      <c r="AD24" s="162"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3" t="str">
        <f>IF(AG23="","",VLOOKUP(AG23,'シフト記号表（従来型・ユニット型共通）'!$C$6:$L$47,10,FALSE))</f>
        <v/>
      </c>
      <c r="AH24" s="163" t="str">
        <f>IF(AH23="","",VLOOKUP(AH23,'シフト記号表（従来型・ユニット型共通）'!$C$6:$L$47,10,FALSE))</f>
        <v/>
      </c>
      <c r="AI24" s="163" t="str">
        <f>IF(AI23="","",VLOOKUP(AI23,'シフト記号表（従来型・ユニット型共通）'!$C$6:$L$47,10,FALSE))</f>
        <v/>
      </c>
      <c r="AJ24" s="164" t="str">
        <f>IF(AJ23="","",VLOOKUP(AJ23,'シフト記号表（従来型・ユニット型共通）'!$C$6:$L$47,10,FALSE))</f>
        <v/>
      </c>
      <c r="AK24" s="162"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3" t="str">
        <f>IF(AN23="","",VLOOKUP(AN23,'シフト記号表（従来型・ユニット型共通）'!$C$6:$L$47,10,FALSE))</f>
        <v/>
      </c>
      <c r="AO24" s="163" t="str">
        <f>IF(AO23="","",VLOOKUP(AO23,'シフト記号表（従来型・ユニット型共通）'!$C$6:$L$47,10,FALSE))</f>
        <v/>
      </c>
      <c r="AP24" s="163" t="str">
        <f>IF(AP23="","",VLOOKUP(AP23,'シフト記号表（従来型・ユニット型共通）'!$C$6:$L$47,10,FALSE))</f>
        <v/>
      </c>
      <c r="AQ24" s="164" t="str">
        <f>IF(AQ23="","",VLOOKUP(AQ23,'シフト記号表（従来型・ユニット型共通）'!$C$6:$L$47,10,FALSE))</f>
        <v/>
      </c>
      <c r="AR24" s="162"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3" t="str">
        <f>IF(AU23="","",VLOOKUP(AU23,'シフト記号表（従来型・ユニット型共通）'!$C$6:$L$47,10,FALSE))</f>
        <v/>
      </c>
      <c r="AV24" s="163" t="str">
        <f>IF(AV23="","",VLOOKUP(AV23,'シフト記号表（従来型・ユニット型共通）'!$C$6:$L$47,10,FALSE))</f>
        <v/>
      </c>
      <c r="AW24" s="163" t="str">
        <f>IF(AW23="","",VLOOKUP(AW23,'シフト記号表（従来型・ユニット型共通）'!$C$6:$L$47,10,FALSE))</f>
        <v/>
      </c>
      <c r="AX24" s="164" t="str">
        <f>IF(AX23="","",VLOOKUP(AX23,'シフト記号表（従来型・ユニット型共通）'!$C$6:$L$47,10,FALSE))</f>
        <v/>
      </c>
      <c r="AY24" s="162"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286">
        <f>IF($BE$3="４週",SUM(W24:AX24),IF($BE$3="暦月",SUM(W24:BA24),""))</f>
        <v>0</v>
      </c>
      <c r="BC24" s="287"/>
      <c r="BD24" s="288">
        <f>IF($BE$3="４週",BB24/4,IF($BE$3="暦月",(BB24/($BE$8/7)),""))</f>
        <v>0</v>
      </c>
      <c r="BE24" s="287"/>
      <c r="BF24" s="283"/>
      <c r="BG24" s="284"/>
      <c r="BH24" s="284"/>
      <c r="BI24" s="284"/>
      <c r="BJ24" s="285"/>
    </row>
    <row r="25" spans="2:62" ht="20.25" customHeight="1" x14ac:dyDescent="0.4">
      <c r="B25" s="269">
        <f>B23+1</f>
        <v>5</v>
      </c>
      <c r="C25" s="271"/>
      <c r="D25" s="272"/>
      <c r="E25" s="152"/>
      <c r="F25" s="153"/>
      <c r="G25" s="152"/>
      <c r="H25" s="153"/>
      <c r="I25" s="275"/>
      <c r="J25" s="276"/>
      <c r="K25" s="279"/>
      <c r="L25" s="280"/>
      <c r="M25" s="280"/>
      <c r="N25" s="272"/>
      <c r="O25" s="253"/>
      <c r="P25" s="254"/>
      <c r="Q25" s="254"/>
      <c r="R25" s="254"/>
      <c r="S25" s="25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56"/>
      <c r="BC25" s="257"/>
      <c r="BD25" s="258"/>
      <c r="BE25" s="259"/>
      <c r="BF25" s="260"/>
      <c r="BG25" s="261"/>
      <c r="BH25" s="261"/>
      <c r="BI25" s="261"/>
      <c r="BJ25" s="262"/>
    </row>
    <row r="26" spans="2:62" ht="20.25" customHeight="1" x14ac:dyDescent="0.4">
      <c r="B26" s="270"/>
      <c r="C26" s="289"/>
      <c r="D26" s="290"/>
      <c r="E26" s="152"/>
      <c r="F26" s="153">
        <f>C25</f>
        <v>0</v>
      </c>
      <c r="G26" s="152"/>
      <c r="H26" s="153">
        <f>I25</f>
        <v>0</v>
      </c>
      <c r="I26" s="291"/>
      <c r="J26" s="292"/>
      <c r="K26" s="293"/>
      <c r="L26" s="294"/>
      <c r="M26" s="294"/>
      <c r="N26" s="290"/>
      <c r="O26" s="253"/>
      <c r="P26" s="254"/>
      <c r="Q26" s="254"/>
      <c r="R26" s="254"/>
      <c r="S26" s="255"/>
      <c r="T26" s="185" t="s">
        <v>189</v>
      </c>
      <c r="U26" s="110"/>
      <c r="V26" s="186"/>
      <c r="W26" s="162" t="str">
        <f>IF(W25="","",VLOOKUP(W25,'シフト記号表（従来型・ユニット型共通）'!$C$6:$L$47,10,FALSE))</f>
        <v/>
      </c>
      <c r="X26" s="163" t="str">
        <f>IF(X25="","",VLOOKUP(X25,'シフト記号表（従来型・ユニット型共通）'!$C$6:$L$47,10,FALSE))</f>
        <v/>
      </c>
      <c r="Y26" s="163" t="str">
        <f>IF(Y25="","",VLOOKUP(Y25,'シフト記号表（従来型・ユニット型共通）'!$C$6:$L$47,10,FALSE))</f>
        <v/>
      </c>
      <c r="Z26" s="163" t="str">
        <f>IF(Z25="","",VLOOKUP(Z25,'シフト記号表（従来型・ユニット型共通）'!$C$6:$L$47,10,FALSE))</f>
        <v/>
      </c>
      <c r="AA26" s="163" t="str">
        <f>IF(AA25="","",VLOOKUP(AA25,'シフト記号表（従来型・ユニット型共通）'!$C$6:$L$47,10,FALSE))</f>
        <v/>
      </c>
      <c r="AB26" s="163" t="str">
        <f>IF(AB25="","",VLOOKUP(AB25,'シフト記号表（従来型・ユニット型共通）'!$C$6:$L$47,10,FALSE))</f>
        <v/>
      </c>
      <c r="AC26" s="164" t="str">
        <f>IF(AC25="","",VLOOKUP(AC25,'シフト記号表（従来型・ユニット型共通）'!$C$6:$L$47,10,FALSE))</f>
        <v/>
      </c>
      <c r="AD26" s="162"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3" t="str">
        <f>IF(AG25="","",VLOOKUP(AG25,'シフト記号表（従来型・ユニット型共通）'!$C$6:$L$47,10,FALSE))</f>
        <v/>
      </c>
      <c r="AH26" s="163" t="str">
        <f>IF(AH25="","",VLOOKUP(AH25,'シフト記号表（従来型・ユニット型共通）'!$C$6:$L$47,10,FALSE))</f>
        <v/>
      </c>
      <c r="AI26" s="163" t="str">
        <f>IF(AI25="","",VLOOKUP(AI25,'シフト記号表（従来型・ユニット型共通）'!$C$6:$L$47,10,FALSE))</f>
        <v/>
      </c>
      <c r="AJ26" s="164" t="str">
        <f>IF(AJ25="","",VLOOKUP(AJ25,'シフト記号表（従来型・ユニット型共通）'!$C$6:$L$47,10,FALSE))</f>
        <v/>
      </c>
      <c r="AK26" s="162"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3" t="str">
        <f>IF(AN25="","",VLOOKUP(AN25,'シフト記号表（従来型・ユニット型共通）'!$C$6:$L$47,10,FALSE))</f>
        <v/>
      </c>
      <c r="AO26" s="163" t="str">
        <f>IF(AO25="","",VLOOKUP(AO25,'シフト記号表（従来型・ユニット型共通）'!$C$6:$L$47,10,FALSE))</f>
        <v/>
      </c>
      <c r="AP26" s="163" t="str">
        <f>IF(AP25="","",VLOOKUP(AP25,'シフト記号表（従来型・ユニット型共通）'!$C$6:$L$47,10,FALSE))</f>
        <v/>
      </c>
      <c r="AQ26" s="164" t="str">
        <f>IF(AQ25="","",VLOOKUP(AQ25,'シフト記号表（従来型・ユニット型共通）'!$C$6:$L$47,10,FALSE))</f>
        <v/>
      </c>
      <c r="AR26" s="162"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3" t="str">
        <f>IF(AU25="","",VLOOKUP(AU25,'シフト記号表（従来型・ユニット型共通）'!$C$6:$L$47,10,FALSE))</f>
        <v/>
      </c>
      <c r="AV26" s="163" t="str">
        <f>IF(AV25="","",VLOOKUP(AV25,'シフト記号表（従来型・ユニット型共通）'!$C$6:$L$47,10,FALSE))</f>
        <v/>
      </c>
      <c r="AW26" s="163" t="str">
        <f>IF(AW25="","",VLOOKUP(AW25,'シフト記号表（従来型・ユニット型共通）'!$C$6:$L$47,10,FALSE))</f>
        <v/>
      </c>
      <c r="AX26" s="164" t="str">
        <f>IF(AX25="","",VLOOKUP(AX25,'シフト記号表（従来型・ユニット型共通）'!$C$6:$L$47,10,FALSE))</f>
        <v/>
      </c>
      <c r="AY26" s="162"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286">
        <f>IF($BE$3="４週",SUM(W26:AX26),IF($BE$3="暦月",SUM(W26:BA26),""))</f>
        <v>0</v>
      </c>
      <c r="BC26" s="287"/>
      <c r="BD26" s="288">
        <f>IF($BE$3="４週",BB26/4,IF($BE$3="暦月",(BB26/($BE$8/7)),""))</f>
        <v>0</v>
      </c>
      <c r="BE26" s="287"/>
      <c r="BF26" s="283"/>
      <c r="BG26" s="284"/>
      <c r="BH26" s="284"/>
      <c r="BI26" s="284"/>
      <c r="BJ26" s="285"/>
    </row>
    <row r="27" spans="2:62" ht="20.25" customHeight="1" x14ac:dyDescent="0.4">
      <c r="B27" s="269">
        <f>B25+1</f>
        <v>6</v>
      </c>
      <c r="C27" s="271"/>
      <c r="D27" s="272"/>
      <c r="E27" s="152"/>
      <c r="F27" s="153"/>
      <c r="G27" s="152"/>
      <c r="H27" s="153"/>
      <c r="I27" s="275"/>
      <c r="J27" s="276"/>
      <c r="K27" s="279"/>
      <c r="L27" s="280"/>
      <c r="M27" s="280"/>
      <c r="N27" s="272"/>
      <c r="O27" s="253"/>
      <c r="P27" s="254"/>
      <c r="Q27" s="254"/>
      <c r="R27" s="254"/>
      <c r="S27" s="255"/>
      <c r="T27" s="184"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56"/>
      <c r="BC27" s="257"/>
      <c r="BD27" s="258"/>
      <c r="BE27" s="259"/>
      <c r="BF27" s="260"/>
      <c r="BG27" s="261"/>
      <c r="BH27" s="261"/>
      <c r="BI27" s="261"/>
      <c r="BJ27" s="262"/>
    </row>
    <row r="28" spans="2:62" ht="20.25" customHeight="1" x14ac:dyDescent="0.4">
      <c r="B28" s="270"/>
      <c r="C28" s="289"/>
      <c r="D28" s="290"/>
      <c r="E28" s="152"/>
      <c r="F28" s="153">
        <f>C27</f>
        <v>0</v>
      </c>
      <c r="G28" s="152"/>
      <c r="H28" s="153">
        <f>I27</f>
        <v>0</v>
      </c>
      <c r="I28" s="291"/>
      <c r="J28" s="292"/>
      <c r="K28" s="293"/>
      <c r="L28" s="294"/>
      <c r="M28" s="294"/>
      <c r="N28" s="290"/>
      <c r="O28" s="253"/>
      <c r="P28" s="254"/>
      <c r="Q28" s="254"/>
      <c r="R28" s="254"/>
      <c r="S28" s="255"/>
      <c r="T28" s="102" t="s">
        <v>189</v>
      </c>
      <c r="U28" s="103"/>
      <c r="V28" s="104"/>
      <c r="W28" s="162" t="str">
        <f>IF(W27="","",VLOOKUP(W27,'シフト記号表（従来型・ユニット型共通）'!$C$6:$L$47,10,FALSE))</f>
        <v/>
      </c>
      <c r="X28" s="163" t="str">
        <f>IF(X27="","",VLOOKUP(X27,'シフト記号表（従来型・ユニット型共通）'!$C$6:$L$47,10,FALSE))</f>
        <v/>
      </c>
      <c r="Y28" s="163" t="str">
        <f>IF(Y27="","",VLOOKUP(Y27,'シフト記号表（従来型・ユニット型共通）'!$C$6:$L$47,10,FALSE))</f>
        <v/>
      </c>
      <c r="Z28" s="163" t="str">
        <f>IF(Z27="","",VLOOKUP(Z27,'シフト記号表（従来型・ユニット型共通）'!$C$6:$L$47,10,FALSE))</f>
        <v/>
      </c>
      <c r="AA28" s="163" t="str">
        <f>IF(AA27="","",VLOOKUP(AA27,'シフト記号表（従来型・ユニット型共通）'!$C$6:$L$47,10,FALSE))</f>
        <v/>
      </c>
      <c r="AB28" s="163" t="str">
        <f>IF(AB27="","",VLOOKUP(AB27,'シフト記号表（従来型・ユニット型共通）'!$C$6:$L$47,10,FALSE))</f>
        <v/>
      </c>
      <c r="AC28" s="164" t="str">
        <f>IF(AC27="","",VLOOKUP(AC27,'シフト記号表（従来型・ユニット型共通）'!$C$6:$L$47,10,FALSE))</f>
        <v/>
      </c>
      <c r="AD28" s="162"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3" t="str">
        <f>IF(AG27="","",VLOOKUP(AG27,'シフト記号表（従来型・ユニット型共通）'!$C$6:$L$47,10,FALSE))</f>
        <v/>
      </c>
      <c r="AH28" s="163" t="str">
        <f>IF(AH27="","",VLOOKUP(AH27,'シフト記号表（従来型・ユニット型共通）'!$C$6:$L$47,10,FALSE))</f>
        <v/>
      </c>
      <c r="AI28" s="163" t="str">
        <f>IF(AI27="","",VLOOKUP(AI27,'シフト記号表（従来型・ユニット型共通）'!$C$6:$L$47,10,FALSE))</f>
        <v/>
      </c>
      <c r="AJ28" s="164" t="str">
        <f>IF(AJ27="","",VLOOKUP(AJ27,'シフト記号表（従来型・ユニット型共通）'!$C$6:$L$47,10,FALSE))</f>
        <v/>
      </c>
      <c r="AK28" s="162"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3" t="str">
        <f>IF(AN27="","",VLOOKUP(AN27,'シフト記号表（従来型・ユニット型共通）'!$C$6:$L$47,10,FALSE))</f>
        <v/>
      </c>
      <c r="AO28" s="163" t="str">
        <f>IF(AO27="","",VLOOKUP(AO27,'シフト記号表（従来型・ユニット型共通）'!$C$6:$L$47,10,FALSE))</f>
        <v/>
      </c>
      <c r="AP28" s="163" t="str">
        <f>IF(AP27="","",VLOOKUP(AP27,'シフト記号表（従来型・ユニット型共通）'!$C$6:$L$47,10,FALSE))</f>
        <v/>
      </c>
      <c r="AQ28" s="164" t="str">
        <f>IF(AQ27="","",VLOOKUP(AQ27,'シフト記号表（従来型・ユニット型共通）'!$C$6:$L$47,10,FALSE))</f>
        <v/>
      </c>
      <c r="AR28" s="162"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3" t="str">
        <f>IF(AU27="","",VLOOKUP(AU27,'シフト記号表（従来型・ユニット型共通）'!$C$6:$L$47,10,FALSE))</f>
        <v/>
      </c>
      <c r="AV28" s="163" t="str">
        <f>IF(AV27="","",VLOOKUP(AV27,'シフト記号表（従来型・ユニット型共通）'!$C$6:$L$47,10,FALSE))</f>
        <v/>
      </c>
      <c r="AW28" s="163" t="str">
        <f>IF(AW27="","",VLOOKUP(AW27,'シフト記号表（従来型・ユニット型共通）'!$C$6:$L$47,10,FALSE))</f>
        <v/>
      </c>
      <c r="AX28" s="164" t="str">
        <f>IF(AX27="","",VLOOKUP(AX27,'シフト記号表（従来型・ユニット型共通）'!$C$6:$L$47,10,FALSE))</f>
        <v/>
      </c>
      <c r="AY28" s="162"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286">
        <f>IF($BE$3="４週",SUM(W28:AX28),IF($BE$3="暦月",SUM(W28:BA28),""))</f>
        <v>0</v>
      </c>
      <c r="BC28" s="287"/>
      <c r="BD28" s="288">
        <f>IF($BE$3="４週",BB28/4,IF($BE$3="暦月",(BB28/($BE$8/7)),""))</f>
        <v>0</v>
      </c>
      <c r="BE28" s="287"/>
      <c r="BF28" s="283"/>
      <c r="BG28" s="284"/>
      <c r="BH28" s="284"/>
      <c r="BI28" s="284"/>
      <c r="BJ28" s="285"/>
    </row>
    <row r="29" spans="2:62" ht="20.25" customHeight="1" x14ac:dyDescent="0.4">
      <c r="B29" s="269">
        <f>B27+1</f>
        <v>7</v>
      </c>
      <c r="C29" s="271"/>
      <c r="D29" s="272"/>
      <c r="E29" s="152"/>
      <c r="F29" s="153"/>
      <c r="G29" s="152"/>
      <c r="H29" s="153"/>
      <c r="I29" s="275"/>
      <c r="J29" s="276"/>
      <c r="K29" s="279"/>
      <c r="L29" s="280"/>
      <c r="M29" s="280"/>
      <c r="N29" s="272"/>
      <c r="O29" s="253"/>
      <c r="P29" s="254"/>
      <c r="Q29" s="254"/>
      <c r="R29" s="254"/>
      <c r="S29" s="25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56"/>
      <c r="BC29" s="257"/>
      <c r="BD29" s="258"/>
      <c r="BE29" s="259"/>
      <c r="BF29" s="260"/>
      <c r="BG29" s="261"/>
      <c r="BH29" s="261"/>
      <c r="BI29" s="261"/>
      <c r="BJ29" s="262"/>
    </row>
    <row r="30" spans="2:62" ht="20.25" customHeight="1" x14ac:dyDescent="0.4">
      <c r="B30" s="270"/>
      <c r="C30" s="289"/>
      <c r="D30" s="290"/>
      <c r="E30" s="152"/>
      <c r="F30" s="153">
        <f>C29</f>
        <v>0</v>
      </c>
      <c r="G30" s="152"/>
      <c r="H30" s="153">
        <f>I29</f>
        <v>0</v>
      </c>
      <c r="I30" s="291"/>
      <c r="J30" s="292"/>
      <c r="K30" s="293"/>
      <c r="L30" s="294"/>
      <c r="M30" s="294"/>
      <c r="N30" s="290"/>
      <c r="O30" s="253"/>
      <c r="P30" s="254"/>
      <c r="Q30" s="254"/>
      <c r="R30" s="254"/>
      <c r="S30" s="255"/>
      <c r="T30" s="102" t="s">
        <v>189</v>
      </c>
      <c r="U30" s="103"/>
      <c r="V30" s="104"/>
      <c r="W30" s="162" t="str">
        <f>IF(W29="","",VLOOKUP(W29,'シフト記号表（従来型・ユニット型共通）'!$C$6:$L$47,10,FALSE))</f>
        <v/>
      </c>
      <c r="X30" s="163" t="str">
        <f>IF(X29="","",VLOOKUP(X29,'シフト記号表（従来型・ユニット型共通）'!$C$6:$L$47,10,FALSE))</f>
        <v/>
      </c>
      <c r="Y30" s="163" t="str">
        <f>IF(Y29="","",VLOOKUP(Y29,'シフト記号表（従来型・ユニット型共通）'!$C$6:$L$47,10,FALSE))</f>
        <v/>
      </c>
      <c r="Z30" s="163" t="str">
        <f>IF(Z29="","",VLOOKUP(Z29,'シフト記号表（従来型・ユニット型共通）'!$C$6:$L$47,10,FALSE))</f>
        <v/>
      </c>
      <c r="AA30" s="163" t="str">
        <f>IF(AA29="","",VLOOKUP(AA29,'シフト記号表（従来型・ユニット型共通）'!$C$6:$L$47,10,FALSE))</f>
        <v/>
      </c>
      <c r="AB30" s="163" t="str">
        <f>IF(AB29="","",VLOOKUP(AB29,'シフト記号表（従来型・ユニット型共通）'!$C$6:$L$47,10,FALSE))</f>
        <v/>
      </c>
      <c r="AC30" s="164" t="str">
        <f>IF(AC29="","",VLOOKUP(AC29,'シフト記号表（従来型・ユニット型共通）'!$C$6:$L$47,10,FALSE))</f>
        <v/>
      </c>
      <c r="AD30" s="162"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3" t="str">
        <f>IF(AG29="","",VLOOKUP(AG29,'シフト記号表（従来型・ユニット型共通）'!$C$6:$L$47,10,FALSE))</f>
        <v/>
      </c>
      <c r="AH30" s="163" t="str">
        <f>IF(AH29="","",VLOOKUP(AH29,'シフト記号表（従来型・ユニット型共通）'!$C$6:$L$47,10,FALSE))</f>
        <v/>
      </c>
      <c r="AI30" s="163" t="str">
        <f>IF(AI29="","",VLOOKUP(AI29,'シフト記号表（従来型・ユニット型共通）'!$C$6:$L$47,10,FALSE))</f>
        <v/>
      </c>
      <c r="AJ30" s="164" t="str">
        <f>IF(AJ29="","",VLOOKUP(AJ29,'シフト記号表（従来型・ユニット型共通）'!$C$6:$L$47,10,FALSE))</f>
        <v/>
      </c>
      <c r="AK30" s="162"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3" t="str">
        <f>IF(AN29="","",VLOOKUP(AN29,'シフト記号表（従来型・ユニット型共通）'!$C$6:$L$47,10,FALSE))</f>
        <v/>
      </c>
      <c r="AO30" s="163" t="str">
        <f>IF(AO29="","",VLOOKUP(AO29,'シフト記号表（従来型・ユニット型共通）'!$C$6:$L$47,10,FALSE))</f>
        <v/>
      </c>
      <c r="AP30" s="163" t="str">
        <f>IF(AP29="","",VLOOKUP(AP29,'シフト記号表（従来型・ユニット型共通）'!$C$6:$L$47,10,FALSE))</f>
        <v/>
      </c>
      <c r="AQ30" s="164" t="str">
        <f>IF(AQ29="","",VLOOKUP(AQ29,'シフト記号表（従来型・ユニット型共通）'!$C$6:$L$47,10,FALSE))</f>
        <v/>
      </c>
      <c r="AR30" s="162"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3" t="str">
        <f>IF(AU29="","",VLOOKUP(AU29,'シフト記号表（従来型・ユニット型共通）'!$C$6:$L$47,10,FALSE))</f>
        <v/>
      </c>
      <c r="AV30" s="163" t="str">
        <f>IF(AV29="","",VLOOKUP(AV29,'シフト記号表（従来型・ユニット型共通）'!$C$6:$L$47,10,FALSE))</f>
        <v/>
      </c>
      <c r="AW30" s="163" t="str">
        <f>IF(AW29="","",VLOOKUP(AW29,'シフト記号表（従来型・ユニット型共通）'!$C$6:$L$47,10,FALSE))</f>
        <v/>
      </c>
      <c r="AX30" s="164" t="str">
        <f>IF(AX29="","",VLOOKUP(AX29,'シフト記号表（従来型・ユニット型共通）'!$C$6:$L$47,10,FALSE))</f>
        <v/>
      </c>
      <c r="AY30" s="162"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286">
        <f>IF($BE$3="４週",SUM(W30:AX30),IF($BE$3="暦月",SUM(W30:BA30),""))</f>
        <v>0</v>
      </c>
      <c r="BC30" s="287"/>
      <c r="BD30" s="288">
        <f>IF($BE$3="４週",BB30/4,IF($BE$3="暦月",(BB30/($BE$8/7)),""))</f>
        <v>0</v>
      </c>
      <c r="BE30" s="287"/>
      <c r="BF30" s="283"/>
      <c r="BG30" s="284"/>
      <c r="BH30" s="284"/>
      <c r="BI30" s="284"/>
      <c r="BJ30" s="285"/>
    </row>
    <row r="31" spans="2:62" ht="20.25" customHeight="1" x14ac:dyDescent="0.4">
      <c r="B31" s="269">
        <f>B29+1</f>
        <v>8</v>
      </c>
      <c r="C31" s="271"/>
      <c r="D31" s="272"/>
      <c r="E31" s="152"/>
      <c r="F31" s="153"/>
      <c r="G31" s="152"/>
      <c r="H31" s="153"/>
      <c r="I31" s="275"/>
      <c r="J31" s="276"/>
      <c r="K31" s="279"/>
      <c r="L31" s="280"/>
      <c r="M31" s="280"/>
      <c r="N31" s="272"/>
      <c r="O31" s="253"/>
      <c r="P31" s="254"/>
      <c r="Q31" s="254"/>
      <c r="R31" s="254"/>
      <c r="S31" s="25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56"/>
      <c r="BC31" s="257"/>
      <c r="BD31" s="258"/>
      <c r="BE31" s="259"/>
      <c r="BF31" s="260"/>
      <c r="BG31" s="261"/>
      <c r="BH31" s="261"/>
      <c r="BI31" s="261"/>
      <c r="BJ31" s="262"/>
    </row>
    <row r="32" spans="2:62" ht="20.25" customHeight="1" x14ac:dyDescent="0.4">
      <c r="B32" s="270"/>
      <c r="C32" s="289"/>
      <c r="D32" s="290"/>
      <c r="E32" s="152"/>
      <c r="F32" s="153">
        <f>C31</f>
        <v>0</v>
      </c>
      <c r="G32" s="152"/>
      <c r="H32" s="153">
        <f>I31</f>
        <v>0</v>
      </c>
      <c r="I32" s="291"/>
      <c r="J32" s="292"/>
      <c r="K32" s="293"/>
      <c r="L32" s="294"/>
      <c r="M32" s="294"/>
      <c r="N32" s="290"/>
      <c r="O32" s="253"/>
      <c r="P32" s="254"/>
      <c r="Q32" s="254"/>
      <c r="R32" s="254"/>
      <c r="S32" s="255"/>
      <c r="T32" s="102" t="s">
        <v>189</v>
      </c>
      <c r="U32" s="103"/>
      <c r="V32" s="104"/>
      <c r="W32" s="162" t="str">
        <f>IF(W31="","",VLOOKUP(W31,'シフト記号表（従来型・ユニット型共通）'!$C$6:$L$47,10,FALSE))</f>
        <v/>
      </c>
      <c r="X32" s="163" t="str">
        <f>IF(X31="","",VLOOKUP(X31,'シフト記号表（従来型・ユニット型共通）'!$C$6:$L$47,10,FALSE))</f>
        <v/>
      </c>
      <c r="Y32" s="163" t="str">
        <f>IF(Y31="","",VLOOKUP(Y31,'シフト記号表（従来型・ユニット型共通）'!$C$6:$L$47,10,FALSE))</f>
        <v/>
      </c>
      <c r="Z32" s="163" t="str">
        <f>IF(Z31="","",VLOOKUP(Z31,'シフト記号表（従来型・ユニット型共通）'!$C$6:$L$47,10,FALSE))</f>
        <v/>
      </c>
      <c r="AA32" s="163" t="str">
        <f>IF(AA31="","",VLOOKUP(AA31,'シフト記号表（従来型・ユニット型共通）'!$C$6:$L$47,10,FALSE))</f>
        <v/>
      </c>
      <c r="AB32" s="163" t="str">
        <f>IF(AB31="","",VLOOKUP(AB31,'シフト記号表（従来型・ユニット型共通）'!$C$6:$L$47,10,FALSE))</f>
        <v/>
      </c>
      <c r="AC32" s="164" t="str">
        <f>IF(AC31="","",VLOOKUP(AC31,'シフト記号表（従来型・ユニット型共通）'!$C$6:$L$47,10,FALSE))</f>
        <v/>
      </c>
      <c r="AD32" s="162"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3" t="str">
        <f>IF(AG31="","",VLOOKUP(AG31,'シフト記号表（従来型・ユニット型共通）'!$C$6:$L$47,10,FALSE))</f>
        <v/>
      </c>
      <c r="AH32" s="163" t="str">
        <f>IF(AH31="","",VLOOKUP(AH31,'シフト記号表（従来型・ユニット型共通）'!$C$6:$L$47,10,FALSE))</f>
        <v/>
      </c>
      <c r="AI32" s="163" t="str">
        <f>IF(AI31="","",VLOOKUP(AI31,'シフト記号表（従来型・ユニット型共通）'!$C$6:$L$47,10,FALSE))</f>
        <v/>
      </c>
      <c r="AJ32" s="164" t="str">
        <f>IF(AJ31="","",VLOOKUP(AJ31,'シフト記号表（従来型・ユニット型共通）'!$C$6:$L$47,10,FALSE))</f>
        <v/>
      </c>
      <c r="AK32" s="162"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3" t="str">
        <f>IF(AN31="","",VLOOKUP(AN31,'シフト記号表（従来型・ユニット型共通）'!$C$6:$L$47,10,FALSE))</f>
        <v/>
      </c>
      <c r="AO32" s="163" t="str">
        <f>IF(AO31="","",VLOOKUP(AO31,'シフト記号表（従来型・ユニット型共通）'!$C$6:$L$47,10,FALSE))</f>
        <v/>
      </c>
      <c r="AP32" s="163" t="str">
        <f>IF(AP31="","",VLOOKUP(AP31,'シフト記号表（従来型・ユニット型共通）'!$C$6:$L$47,10,FALSE))</f>
        <v/>
      </c>
      <c r="AQ32" s="164" t="str">
        <f>IF(AQ31="","",VLOOKUP(AQ31,'シフト記号表（従来型・ユニット型共通）'!$C$6:$L$47,10,FALSE))</f>
        <v/>
      </c>
      <c r="AR32" s="162"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3" t="str">
        <f>IF(AU31="","",VLOOKUP(AU31,'シフト記号表（従来型・ユニット型共通）'!$C$6:$L$47,10,FALSE))</f>
        <v/>
      </c>
      <c r="AV32" s="163" t="str">
        <f>IF(AV31="","",VLOOKUP(AV31,'シフト記号表（従来型・ユニット型共通）'!$C$6:$L$47,10,FALSE))</f>
        <v/>
      </c>
      <c r="AW32" s="163" t="str">
        <f>IF(AW31="","",VLOOKUP(AW31,'シフト記号表（従来型・ユニット型共通）'!$C$6:$L$47,10,FALSE))</f>
        <v/>
      </c>
      <c r="AX32" s="164" t="str">
        <f>IF(AX31="","",VLOOKUP(AX31,'シフト記号表（従来型・ユニット型共通）'!$C$6:$L$47,10,FALSE))</f>
        <v/>
      </c>
      <c r="AY32" s="162"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286">
        <f>IF($BE$3="４週",SUM(W32:AX32),IF($BE$3="暦月",SUM(W32:BA32),""))</f>
        <v>0</v>
      </c>
      <c r="BC32" s="287"/>
      <c r="BD32" s="288">
        <f>IF($BE$3="４週",BB32/4,IF($BE$3="暦月",(BB32/($BE$8/7)),""))</f>
        <v>0</v>
      </c>
      <c r="BE32" s="287"/>
      <c r="BF32" s="283"/>
      <c r="BG32" s="284"/>
      <c r="BH32" s="284"/>
      <c r="BI32" s="284"/>
      <c r="BJ32" s="285"/>
    </row>
    <row r="33" spans="2:62" ht="20.25" customHeight="1" x14ac:dyDescent="0.4">
      <c r="B33" s="269">
        <f>B31+1</f>
        <v>9</v>
      </c>
      <c r="C33" s="271"/>
      <c r="D33" s="272"/>
      <c r="E33" s="152"/>
      <c r="F33" s="153"/>
      <c r="G33" s="152"/>
      <c r="H33" s="153"/>
      <c r="I33" s="275"/>
      <c r="J33" s="276"/>
      <c r="K33" s="279"/>
      <c r="L33" s="280"/>
      <c r="M33" s="280"/>
      <c r="N33" s="272"/>
      <c r="O33" s="253"/>
      <c r="P33" s="254"/>
      <c r="Q33" s="254"/>
      <c r="R33" s="254"/>
      <c r="S33" s="25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56"/>
      <c r="BC33" s="257"/>
      <c r="BD33" s="258"/>
      <c r="BE33" s="259"/>
      <c r="BF33" s="260"/>
      <c r="BG33" s="261"/>
      <c r="BH33" s="261"/>
      <c r="BI33" s="261"/>
      <c r="BJ33" s="262"/>
    </row>
    <row r="34" spans="2:62" ht="20.25" customHeight="1" x14ac:dyDescent="0.4">
      <c r="B34" s="270"/>
      <c r="C34" s="289"/>
      <c r="D34" s="290"/>
      <c r="E34" s="152"/>
      <c r="F34" s="153">
        <f>C33</f>
        <v>0</v>
      </c>
      <c r="G34" s="152"/>
      <c r="H34" s="153">
        <f>I33</f>
        <v>0</v>
      </c>
      <c r="I34" s="291"/>
      <c r="J34" s="292"/>
      <c r="K34" s="293"/>
      <c r="L34" s="294"/>
      <c r="M34" s="294"/>
      <c r="N34" s="290"/>
      <c r="O34" s="253"/>
      <c r="P34" s="254"/>
      <c r="Q34" s="254"/>
      <c r="R34" s="254"/>
      <c r="S34" s="255"/>
      <c r="T34" s="185" t="s">
        <v>189</v>
      </c>
      <c r="U34" s="110"/>
      <c r="V34" s="186"/>
      <c r="W34" s="162" t="str">
        <f>IF(W33="","",VLOOKUP(W33,'シフト記号表（従来型・ユニット型共通）'!$C$6:$L$47,10,FALSE))</f>
        <v/>
      </c>
      <c r="X34" s="163" t="str">
        <f>IF(X33="","",VLOOKUP(X33,'シフト記号表（従来型・ユニット型共通）'!$C$6:$L$47,10,FALSE))</f>
        <v/>
      </c>
      <c r="Y34" s="163" t="str">
        <f>IF(Y33="","",VLOOKUP(Y33,'シフト記号表（従来型・ユニット型共通）'!$C$6:$L$47,10,FALSE))</f>
        <v/>
      </c>
      <c r="Z34" s="163" t="str">
        <f>IF(Z33="","",VLOOKUP(Z33,'シフト記号表（従来型・ユニット型共通）'!$C$6:$L$47,10,FALSE))</f>
        <v/>
      </c>
      <c r="AA34" s="163" t="str">
        <f>IF(AA33="","",VLOOKUP(AA33,'シフト記号表（従来型・ユニット型共通）'!$C$6:$L$47,10,FALSE))</f>
        <v/>
      </c>
      <c r="AB34" s="163" t="str">
        <f>IF(AB33="","",VLOOKUP(AB33,'シフト記号表（従来型・ユニット型共通）'!$C$6:$L$47,10,FALSE))</f>
        <v/>
      </c>
      <c r="AC34" s="164" t="str">
        <f>IF(AC33="","",VLOOKUP(AC33,'シフト記号表（従来型・ユニット型共通）'!$C$6:$L$47,10,FALSE))</f>
        <v/>
      </c>
      <c r="AD34" s="162"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3" t="str">
        <f>IF(AG33="","",VLOOKUP(AG33,'シフト記号表（従来型・ユニット型共通）'!$C$6:$L$47,10,FALSE))</f>
        <v/>
      </c>
      <c r="AH34" s="163" t="str">
        <f>IF(AH33="","",VLOOKUP(AH33,'シフト記号表（従来型・ユニット型共通）'!$C$6:$L$47,10,FALSE))</f>
        <v/>
      </c>
      <c r="AI34" s="163" t="str">
        <f>IF(AI33="","",VLOOKUP(AI33,'シフト記号表（従来型・ユニット型共通）'!$C$6:$L$47,10,FALSE))</f>
        <v/>
      </c>
      <c r="AJ34" s="164" t="str">
        <f>IF(AJ33="","",VLOOKUP(AJ33,'シフト記号表（従来型・ユニット型共通）'!$C$6:$L$47,10,FALSE))</f>
        <v/>
      </c>
      <c r="AK34" s="162"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3" t="str">
        <f>IF(AN33="","",VLOOKUP(AN33,'シフト記号表（従来型・ユニット型共通）'!$C$6:$L$47,10,FALSE))</f>
        <v/>
      </c>
      <c r="AO34" s="163" t="str">
        <f>IF(AO33="","",VLOOKUP(AO33,'シフト記号表（従来型・ユニット型共通）'!$C$6:$L$47,10,FALSE))</f>
        <v/>
      </c>
      <c r="AP34" s="163" t="str">
        <f>IF(AP33="","",VLOOKUP(AP33,'シフト記号表（従来型・ユニット型共通）'!$C$6:$L$47,10,FALSE))</f>
        <v/>
      </c>
      <c r="AQ34" s="164" t="str">
        <f>IF(AQ33="","",VLOOKUP(AQ33,'シフト記号表（従来型・ユニット型共通）'!$C$6:$L$47,10,FALSE))</f>
        <v/>
      </c>
      <c r="AR34" s="162"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3" t="str">
        <f>IF(AU33="","",VLOOKUP(AU33,'シフト記号表（従来型・ユニット型共通）'!$C$6:$L$47,10,FALSE))</f>
        <v/>
      </c>
      <c r="AV34" s="163" t="str">
        <f>IF(AV33="","",VLOOKUP(AV33,'シフト記号表（従来型・ユニット型共通）'!$C$6:$L$47,10,FALSE))</f>
        <v/>
      </c>
      <c r="AW34" s="163" t="str">
        <f>IF(AW33="","",VLOOKUP(AW33,'シフト記号表（従来型・ユニット型共通）'!$C$6:$L$47,10,FALSE))</f>
        <v/>
      </c>
      <c r="AX34" s="164" t="str">
        <f>IF(AX33="","",VLOOKUP(AX33,'シフト記号表（従来型・ユニット型共通）'!$C$6:$L$47,10,FALSE))</f>
        <v/>
      </c>
      <c r="AY34" s="162"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286">
        <f>IF($BE$3="４週",SUM(W34:AX34),IF($BE$3="暦月",SUM(W34:BA34),""))</f>
        <v>0</v>
      </c>
      <c r="BC34" s="287"/>
      <c r="BD34" s="288">
        <f>IF($BE$3="４週",BB34/4,IF($BE$3="暦月",(BB34/($BE$8/7)),""))</f>
        <v>0</v>
      </c>
      <c r="BE34" s="287"/>
      <c r="BF34" s="283"/>
      <c r="BG34" s="284"/>
      <c r="BH34" s="284"/>
      <c r="BI34" s="284"/>
      <c r="BJ34" s="285"/>
    </row>
    <row r="35" spans="2:62" ht="20.25" customHeight="1" x14ac:dyDescent="0.4">
      <c r="B35" s="269">
        <f>B33+1</f>
        <v>10</v>
      </c>
      <c r="C35" s="271"/>
      <c r="D35" s="272"/>
      <c r="E35" s="152"/>
      <c r="F35" s="153"/>
      <c r="G35" s="152"/>
      <c r="H35" s="153"/>
      <c r="I35" s="275"/>
      <c r="J35" s="276"/>
      <c r="K35" s="279"/>
      <c r="L35" s="280"/>
      <c r="M35" s="280"/>
      <c r="N35" s="272"/>
      <c r="O35" s="253"/>
      <c r="P35" s="254"/>
      <c r="Q35" s="254"/>
      <c r="R35" s="254"/>
      <c r="S35" s="255"/>
      <c r="T35" s="184"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56"/>
      <c r="BC35" s="257"/>
      <c r="BD35" s="258"/>
      <c r="BE35" s="259"/>
      <c r="BF35" s="260"/>
      <c r="BG35" s="261"/>
      <c r="BH35" s="261"/>
      <c r="BI35" s="261"/>
      <c r="BJ35" s="262"/>
    </row>
    <row r="36" spans="2:62" ht="20.25" customHeight="1" x14ac:dyDescent="0.4">
      <c r="B36" s="270"/>
      <c r="C36" s="289"/>
      <c r="D36" s="290"/>
      <c r="E36" s="152"/>
      <c r="F36" s="153">
        <f>C35</f>
        <v>0</v>
      </c>
      <c r="G36" s="152"/>
      <c r="H36" s="153">
        <f>I35</f>
        <v>0</v>
      </c>
      <c r="I36" s="291"/>
      <c r="J36" s="292"/>
      <c r="K36" s="293"/>
      <c r="L36" s="294"/>
      <c r="M36" s="294"/>
      <c r="N36" s="290"/>
      <c r="O36" s="253"/>
      <c r="P36" s="254"/>
      <c r="Q36" s="254"/>
      <c r="R36" s="254"/>
      <c r="S36" s="255"/>
      <c r="T36" s="185" t="s">
        <v>189</v>
      </c>
      <c r="U36" s="110"/>
      <c r="V36" s="186"/>
      <c r="W36" s="162" t="str">
        <f>IF(W35="","",VLOOKUP(W35,'シフト記号表（従来型・ユニット型共通）'!$C$6:$L$47,10,FALSE))</f>
        <v/>
      </c>
      <c r="X36" s="163" t="str">
        <f>IF(X35="","",VLOOKUP(X35,'シフト記号表（従来型・ユニット型共通）'!$C$6:$L$47,10,FALSE))</f>
        <v/>
      </c>
      <c r="Y36" s="163" t="str">
        <f>IF(Y35="","",VLOOKUP(Y35,'シフト記号表（従来型・ユニット型共通）'!$C$6:$L$47,10,FALSE))</f>
        <v/>
      </c>
      <c r="Z36" s="163" t="str">
        <f>IF(Z35="","",VLOOKUP(Z35,'シフト記号表（従来型・ユニット型共通）'!$C$6:$L$47,10,FALSE))</f>
        <v/>
      </c>
      <c r="AA36" s="163" t="str">
        <f>IF(AA35="","",VLOOKUP(AA35,'シフト記号表（従来型・ユニット型共通）'!$C$6:$L$47,10,FALSE))</f>
        <v/>
      </c>
      <c r="AB36" s="163" t="str">
        <f>IF(AB35="","",VLOOKUP(AB35,'シフト記号表（従来型・ユニット型共通）'!$C$6:$L$47,10,FALSE))</f>
        <v/>
      </c>
      <c r="AC36" s="164" t="str">
        <f>IF(AC35="","",VLOOKUP(AC35,'シフト記号表（従来型・ユニット型共通）'!$C$6:$L$47,10,FALSE))</f>
        <v/>
      </c>
      <c r="AD36" s="162"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3" t="str">
        <f>IF(AG35="","",VLOOKUP(AG35,'シフト記号表（従来型・ユニット型共通）'!$C$6:$L$47,10,FALSE))</f>
        <v/>
      </c>
      <c r="AH36" s="163" t="str">
        <f>IF(AH35="","",VLOOKUP(AH35,'シフト記号表（従来型・ユニット型共通）'!$C$6:$L$47,10,FALSE))</f>
        <v/>
      </c>
      <c r="AI36" s="163" t="str">
        <f>IF(AI35="","",VLOOKUP(AI35,'シフト記号表（従来型・ユニット型共通）'!$C$6:$L$47,10,FALSE))</f>
        <v/>
      </c>
      <c r="AJ36" s="164" t="str">
        <f>IF(AJ35="","",VLOOKUP(AJ35,'シフト記号表（従来型・ユニット型共通）'!$C$6:$L$47,10,FALSE))</f>
        <v/>
      </c>
      <c r="AK36" s="162"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3" t="str">
        <f>IF(AN35="","",VLOOKUP(AN35,'シフト記号表（従来型・ユニット型共通）'!$C$6:$L$47,10,FALSE))</f>
        <v/>
      </c>
      <c r="AO36" s="163" t="str">
        <f>IF(AO35="","",VLOOKUP(AO35,'シフト記号表（従来型・ユニット型共通）'!$C$6:$L$47,10,FALSE))</f>
        <v/>
      </c>
      <c r="AP36" s="163" t="str">
        <f>IF(AP35="","",VLOOKUP(AP35,'シフト記号表（従来型・ユニット型共通）'!$C$6:$L$47,10,FALSE))</f>
        <v/>
      </c>
      <c r="AQ36" s="164" t="str">
        <f>IF(AQ35="","",VLOOKUP(AQ35,'シフト記号表（従来型・ユニット型共通）'!$C$6:$L$47,10,FALSE))</f>
        <v/>
      </c>
      <c r="AR36" s="162"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3" t="str">
        <f>IF(AU35="","",VLOOKUP(AU35,'シフト記号表（従来型・ユニット型共通）'!$C$6:$L$47,10,FALSE))</f>
        <v/>
      </c>
      <c r="AV36" s="163" t="str">
        <f>IF(AV35="","",VLOOKUP(AV35,'シフト記号表（従来型・ユニット型共通）'!$C$6:$L$47,10,FALSE))</f>
        <v/>
      </c>
      <c r="AW36" s="163" t="str">
        <f>IF(AW35="","",VLOOKUP(AW35,'シフト記号表（従来型・ユニット型共通）'!$C$6:$L$47,10,FALSE))</f>
        <v/>
      </c>
      <c r="AX36" s="164" t="str">
        <f>IF(AX35="","",VLOOKUP(AX35,'シフト記号表（従来型・ユニット型共通）'!$C$6:$L$47,10,FALSE))</f>
        <v/>
      </c>
      <c r="AY36" s="162"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286">
        <f>IF($BE$3="４週",SUM(W36:AX36),IF($BE$3="暦月",SUM(W36:BA36),""))</f>
        <v>0</v>
      </c>
      <c r="BC36" s="287"/>
      <c r="BD36" s="288">
        <f>IF($BE$3="４週",BB36/4,IF($BE$3="暦月",(BB36/($BE$8/7)),""))</f>
        <v>0</v>
      </c>
      <c r="BE36" s="287"/>
      <c r="BF36" s="283"/>
      <c r="BG36" s="284"/>
      <c r="BH36" s="284"/>
      <c r="BI36" s="284"/>
      <c r="BJ36" s="285"/>
    </row>
    <row r="37" spans="2:62" ht="20.25" customHeight="1" x14ac:dyDescent="0.4">
      <c r="B37" s="269">
        <f>B35+1</f>
        <v>11</v>
      </c>
      <c r="C37" s="271"/>
      <c r="D37" s="272"/>
      <c r="E37" s="152"/>
      <c r="F37" s="153"/>
      <c r="G37" s="152"/>
      <c r="H37" s="153"/>
      <c r="I37" s="275"/>
      <c r="J37" s="276"/>
      <c r="K37" s="279"/>
      <c r="L37" s="280"/>
      <c r="M37" s="280"/>
      <c r="N37" s="272"/>
      <c r="O37" s="253"/>
      <c r="P37" s="254"/>
      <c r="Q37" s="254"/>
      <c r="R37" s="254"/>
      <c r="S37" s="255"/>
      <c r="T37" s="184"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56"/>
      <c r="BC37" s="257"/>
      <c r="BD37" s="258"/>
      <c r="BE37" s="259"/>
      <c r="BF37" s="260"/>
      <c r="BG37" s="261"/>
      <c r="BH37" s="261"/>
      <c r="BI37" s="261"/>
      <c r="BJ37" s="262"/>
    </row>
    <row r="38" spans="2:62" ht="20.25" customHeight="1" x14ac:dyDescent="0.4">
      <c r="B38" s="270"/>
      <c r="C38" s="289"/>
      <c r="D38" s="290"/>
      <c r="E38" s="152"/>
      <c r="F38" s="153">
        <f>C37</f>
        <v>0</v>
      </c>
      <c r="G38" s="152"/>
      <c r="H38" s="153">
        <f>I37</f>
        <v>0</v>
      </c>
      <c r="I38" s="291"/>
      <c r="J38" s="292"/>
      <c r="K38" s="293"/>
      <c r="L38" s="294"/>
      <c r="M38" s="294"/>
      <c r="N38" s="290"/>
      <c r="O38" s="253"/>
      <c r="P38" s="254"/>
      <c r="Q38" s="254"/>
      <c r="R38" s="254"/>
      <c r="S38" s="255"/>
      <c r="T38" s="185" t="s">
        <v>189</v>
      </c>
      <c r="U38" s="110"/>
      <c r="V38" s="186"/>
      <c r="W38" s="162" t="str">
        <f>IF(W37="","",VLOOKUP(W37,'シフト記号表（従来型・ユニット型共通）'!$C$6:$L$47,10,FALSE))</f>
        <v/>
      </c>
      <c r="X38" s="163" t="str">
        <f>IF(X37="","",VLOOKUP(X37,'シフト記号表（従来型・ユニット型共通）'!$C$6:$L$47,10,FALSE))</f>
        <v/>
      </c>
      <c r="Y38" s="163" t="str">
        <f>IF(Y37="","",VLOOKUP(Y37,'シフト記号表（従来型・ユニット型共通）'!$C$6:$L$47,10,FALSE))</f>
        <v/>
      </c>
      <c r="Z38" s="163" t="str">
        <f>IF(Z37="","",VLOOKUP(Z37,'シフト記号表（従来型・ユニット型共通）'!$C$6:$L$47,10,FALSE))</f>
        <v/>
      </c>
      <c r="AA38" s="163" t="str">
        <f>IF(AA37="","",VLOOKUP(AA37,'シフト記号表（従来型・ユニット型共通）'!$C$6:$L$47,10,FALSE))</f>
        <v/>
      </c>
      <c r="AB38" s="163" t="str">
        <f>IF(AB37="","",VLOOKUP(AB37,'シフト記号表（従来型・ユニット型共通）'!$C$6:$L$47,10,FALSE))</f>
        <v/>
      </c>
      <c r="AC38" s="164" t="str">
        <f>IF(AC37="","",VLOOKUP(AC37,'シフト記号表（従来型・ユニット型共通）'!$C$6:$L$47,10,FALSE))</f>
        <v/>
      </c>
      <c r="AD38" s="162"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3" t="str">
        <f>IF(AG37="","",VLOOKUP(AG37,'シフト記号表（従来型・ユニット型共通）'!$C$6:$L$47,10,FALSE))</f>
        <v/>
      </c>
      <c r="AH38" s="163" t="str">
        <f>IF(AH37="","",VLOOKUP(AH37,'シフト記号表（従来型・ユニット型共通）'!$C$6:$L$47,10,FALSE))</f>
        <v/>
      </c>
      <c r="AI38" s="163" t="str">
        <f>IF(AI37="","",VLOOKUP(AI37,'シフト記号表（従来型・ユニット型共通）'!$C$6:$L$47,10,FALSE))</f>
        <v/>
      </c>
      <c r="AJ38" s="164" t="str">
        <f>IF(AJ37="","",VLOOKUP(AJ37,'シフト記号表（従来型・ユニット型共通）'!$C$6:$L$47,10,FALSE))</f>
        <v/>
      </c>
      <c r="AK38" s="162"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3" t="str">
        <f>IF(AN37="","",VLOOKUP(AN37,'シフト記号表（従来型・ユニット型共通）'!$C$6:$L$47,10,FALSE))</f>
        <v/>
      </c>
      <c r="AO38" s="163" t="str">
        <f>IF(AO37="","",VLOOKUP(AO37,'シフト記号表（従来型・ユニット型共通）'!$C$6:$L$47,10,FALSE))</f>
        <v/>
      </c>
      <c r="AP38" s="163" t="str">
        <f>IF(AP37="","",VLOOKUP(AP37,'シフト記号表（従来型・ユニット型共通）'!$C$6:$L$47,10,FALSE))</f>
        <v/>
      </c>
      <c r="AQ38" s="164" t="str">
        <f>IF(AQ37="","",VLOOKUP(AQ37,'シフト記号表（従来型・ユニット型共通）'!$C$6:$L$47,10,FALSE))</f>
        <v/>
      </c>
      <c r="AR38" s="162"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3" t="str">
        <f>IF(AU37="","",VLOOKUP(AU37,'シフト記号表（従来型・ユニット型共通）'!$C$6:$L$47,10,FALSE))</f>
        <v/>
      </c>
      <c r="AV38" s="163" t="str">
        <f>IF(AV37="","",VLOOKUP(AV37,'シフト記号表（従来型・ユニット型共通）'!$C$6:$L$47,10,FALSE))</f>
        <v/>
      </c>
      <c r="AW38" s="163" t="str">
        <f>IF(AW37="","",VLOOKUP(AW37,'シフト記号表（従来型・ユニット型共通）'!$C$6:$L$47,10,FALSE))</f>
        <v/>
      </c>
      <c r="AX38" s="164" t="str">
        <f>IF(AX37="","",VLOOKUP(AX37,'シフト記号表（従来型・ユニット型共通）'!$C$6:$L$47,10,FALSE))</f>
        <v/>
      </c>
      <c r="AY38" s="162"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286">
        <f>IF($BE$3="４週",SUM(W38:AX38),IF($BE$3="暦月",SUM(W38:BA38),""))</f>
        <v>0</v>
      </c>
      <c r="BC38" s="287"/>
      <c r="BD38" s="288">
        <f>IF($BE$3="４週",BB38/4,IF($BE$3="暦月",(BB38/($BE$8/7)),""))</f>
        <v>0</v>
      </c>
      <c r="BE38" s="287"/>
      <c r="BF38" s="283"/>
      <c r="BG38" s="284"/>
      <c r="BH38" s="284"/>
      <c r="BI38" s="284"/>
      <c r="BJ38" s="285"/>
    </row>
    <row r="39" spans="2:62" ht="20.25" customHeight="1" x14ac:dyDescent="0.4">
      <c r="B39" s="269">
        <f>B37+1</f>
        <v>12</v>
      </c>
      <c r="C39" s="271"/>
      <c r="D39" s="272"/>
      <c r="E39" s="152"/>
      <c r="F39" s="153"/>
      <c r="G39" s="152"/>
      <c r="H39" s="153"/>
      <c r="I39" s="275"/>
      <c r="J39" s="276"/>
      <c r="K39" s="279"/>
      <c r="L39" s="280"/>
      <c r="M39" s="280"/>
      <c r="N39" s="272"/>
      <c r="O39" s="253"/>
      <c r="P39" s="254"/>
      <c r="Q39" s="254"/>
      <c r="R39" s="254"/>
      <c r="S39" s="255"/>
      <c r="T39" s="184"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56"/>
      <c r="BC39" s="257"/>
      <c r="BD39" s="258"/>
      <c r="BE39" s="259"/>
      <c r="BF39" s="260"/>
      <c r="BG39" s="261"/>
      <c r="BH39" s="261"/>
      <c r="BI39" s="261"/>
      <c r="BJ39" s="262"/>
    </row>
    <row r="40" spans="2:62" ht="20.25" customHeight="1" x14ac:dyDescent="0.4">
      <c r="B40" s="270"/>
      <c r="C40" s="289"/>
      <c r="D40" s="290"/>
      <c r="E40" s="152"/>
      <c r="F40" s="153">
        <f>C39</f>
        <v>0</v>
      </c>
      <c r="G40" s="152"/>
      <c r="H40" s="153">
        <f>I39</f>
        <v>0</v>
      </c>
      <c r="I40" s="291"/>
      <c r="J40" s="292"/>
      <c r="K40" s="293"/>
      <c r="L40" s="294"/>
      <c r="M40" s="294"/>
      <c r="N40" s="290"/>
      <c r="O40" s="253"/>
      <c r="P40" s="254"/>
      <c r="Q40" s="254"/>
      <c r="R40" s="254"/>
      <c r="S40" s="255"/>
      <c r="T40" s="185" t="s">
        <v>189</v>
      </c>
      <c r="U40" s="110"/>
      <c r="V40" s="186"/>
      <c r="W40" s="162" t="str">
        <f>IF(W39="","",VLOOKUP(W39,'シフト記号表（従来型・ユニット型共通）'!$C$6:$L$47,10,FALSE))</f>
        <v/>
      </c>
      <c r="X40" s="163" t="str">
        <f>IF(X39="","",VLOOKUP(X39,'シフト記号表（従来型・ユニット型共通）'!$C$6:$L$47,10,FALSE))</f>
        <v/>
      </c>
      <c r="Y40" s="163" t="str">
        <f>IF(Y39="","",VLOOKUP(Y39,'シフト記号表（従来型・ユニット型共通）'!$C$6:$L$47,10,FALSE))</f>
        <v/>
      </c>
      <c r="Z40" s="163" t="str">
        <f>IF(Z39="","",VLOOKUP(Z39,'シフト記号表（従来型・ユニット型共通）'!$C$6:$L$47,10,FALSE))</f>
        <v/>
      </c>
      <c r="AA40" s="163" t="str">
        <f>IF(AA39="","",VLOOKUP(AA39,'シフト記号表（従来型・ユニット型共通）'!$C$6:$L$47,10,FALSE))</f>
        <v/>
      </c>
      <c r="AB40" s="163" t="str">
        <f>IF(AB39="","",VLOOKUP(AB39,'シフト記号表（従来型・ユニット型共通）'!$C$6:$L$47,10,FALSE))</f>
        <v/>
      </c>
      <c r="AC40" s="164" t="str">
        <f>IF(AC39="","",VLOOKUP(AC39,'シフト記号表（従来型・ユニット型共通）'!$C$6:$L$47,10,FALSE))</f>
        <v/>
      </c>
      <c r="AD40" s="162"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3" t="str">
        <f>IF(AG39="","",VLOOKUP(AG39,'シフト記号表（従来型・ユニット型共通）'!$C$6:$L$47,10,FALSE))</f>
        <v/>
      </c>
      <c r="AH40" s="163" t="str">
        <f>IF(AH39="","",VLOOKUP(AH39,'シフト記号表（従来型・ユニット型共通）'!$C$6:$L$47,10,FALSE))</f>
        <v/>
      </c>
      <c r="AI40" s="163" t="str">
        <f>IF(AI39="","",VLOOKUP(AI39,'シフト記号表（従来型・ユニット型共通）'!$C$6:$L$47,10,FALSE))</f>
        <v/>
      </c>
      <c r="AJ40" s="164" t="str">
        <f>IF(AJ39="","",VLOOKUP(AJ39,'シフト記号表（従来型・ユニット型共通）'!$C$6:$L$47,10,FALSE))</f>
        <v/>
      </c>
      <c r="AK40" s="162"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3" t="str">
        <f>IF(AN39="","",VLOOKUP(AN39,'シフト記号表（従来型・ユニット型共通）'!$C$6:$L$47,10,FALSE))</f>
        <v/>
      </c>
      <c r="AO40" s="163" t="str">
        <f>IF(AO39="","",VLOOKUP(AO39,'シフト記号表（従来型・ユニット型共通）'!$C$6:$L$47,10,FALSE))</f>
        <v/>
      </c>
      <c r="AP40" s="163" t="str">
        <f>IF(AP39="","",VLOOKUP(AP39,'シフト記号表（従来型・ユニット型共通）'!$C$6:$L$47,10,FALSE))</f>
        <v/>
      </c>
      <c r="AQ40" s="164" t="str">
        <f>IF(AQ39="","",VLOOKUP(AQ39,'シフト記号表（従来型・ユニット型共通）'!$C$6:$L$47,10,FALSE))</f>
        <v/>
      </c>
      <c r="AR40" s="162"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3" t="str">
        <f>IF(AU39="","",VLOOKUP(AU39,'シフト記号表（従来型・ユニット型共通）'!$C$6:$L$47,10,FALSE))</f>
        <v/>
      </c>
      <c r="AV40" s="163" t="str">
        <f>IF(AV39="","",VLOOKUP(AV39,'シフト記号表（従来型・ユニット型共通）'!$C$6:$L$47,10,FALSE))</f>
        <v/>
      </c>
      <c r="AW40" s="163" t="str">
        <f>IF(AW39="","",VLOOKUP(AW39,'シフト記号表（従来型・ユニット型共通）'!$C$6:$L$47,10,FALSE))</f>
        <v/>
      </c>
      <c r="AX40" s="164" t="str">
        <f>IF(AX39="","",VLOOKUP(AX39,'シフト記号表（従来型・ユニット型共通）'!$C$6:$L$47,10,FALSE))</f>
        <v/>
      </c>
      <c r="AY40" s="162"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286">
        <f>IF($BE$3="４週",SUM(W40:AX40),IF($BE$3="暦月",SUM(W40:BA40),""))</f>
        <v>0</v>
      </c>
      <c r="BC40" s="287"/>
      <c r="BD40" s="288">
        <f>IF($BE$3="４週",BB40/4,IF($BE$3="暦月",(BB40/($BE$8/7)),""))</f>
        <v>0</v>
      </c>
      <c r="BE40" s="287"/>
      <c r="BF40" s="283"/>
      <c r="BG40" s="284"/>
      <c r="BH40" s="284"/>
      <c r="BI40" s="284"/>
      <c r="BJ40" s="285"/>
    </row>
    <row r="41" spans="2:62" ht="20.25" customHeight="1" x14ac:dyDescent="0.4">
      <c r="B41" s="269">
        <f>B39+1</f>
        <v>13</v>
      </c>
      <c r="C41" s="271"/>
      <c r="D41" s="272"/>
      <c r="E41" s="152"/>
      <c r="F41" s="153"/>
      <c r="G41" s="152"/>
      <c r="H41" s="153"/>
      <c r="I41" s="275"/>
      <c r="J41" s="276"/>
      <c r="K41" s="279"/>
      <c r="L41" s="280"/>
      <c r="M41" s="280"/>
      <c r="N41" s="272"/>
      <c r="O41" s="253"/>
      <c r="P41" s="254"/>
      <c r="Q41" s="254"/>
      <c r="R41" s="254"/>
      <c r="S41" s="255"/>
      <c r="T41" s="184"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56"/>
      <c r="BC41" s="257"/>
      <c r="BD41" s="258"/>
      <c r="BE41" s="259"/>
      <c r="BF41" s="260"/>
      <c r="BG41" s="261"/>
      <c r="BH41" s="261"/>
      <c r="BI41" s="261"/>
      <c r="BJ41" s="262"/>
    </row>
    <row r="42" spans="2:62" ht="20.25" customHeight="1" x14ac:dyDescent="0.4">
      <c r="B42" s="270"/>
      <c r="C42" s="289"/>
      <c r="D42" s="290"/>
      <c r="E42" s="152"/>
      <c r="F42" s="153">
        <f>C41</f>
        <v>0</v>
      </c>
      <c r="G42" s="152"/>
      <c r="H42" s="153">
        <f>I41</f>
        <v>0</v>
      </c>
      <c r="I42" s="291"/>
      <c r="J42" s="292"/>
      <c r="K42" s="293"/>
      <c r="L42" s="294"/>
      <c r="M42" s="294"/>
      <c r="N42" s="290"/>
      <c r="O42" s="253"/>
      <c r="P42" s="254"/>
      <c r="Q42" s="254"/>
      <c r="R42" s="254"/>
      <c r="S42" s="255"/>
      <c r="T42" s="185" t="s">
        <v>189</v>
      </c>
      <c r="U42" s="110"/>
      <c r="V42" s="186"/>
      <c r="W42" s="162" t="str">
        <f>IF(W41="","",VLOOKUP(W41,'シフト記号表（従来型・ユニット型共通）'!$C$6:$L$47,10,FALSE))</f>
        <v/>
      </c>
      <c r="X42" s="163" t="str">
        <f>IF(X41="","",VLOOKUP(X41,'シフト記号表（従来型・ユニット型共通）'!$C$6:$L$47,10,FALSE))</f>
        <v/>
      </c>
      <c r="Y42" s="163" t="str">
        <f>IF(Y41="","",VLOOKUP(Y41,'シフト記号表（従来型・ユニット型共通）'!$C$6:$L$47,10,FALSE))</f>
        <v/>
      </c>
      <c r="Z42" s="163" t="str">
        <f>IF(Z41="","",VLOOKUP(Z41,'シフト記号表（従来型・ユニット型共通）'!$C$6:$L$47,10,FALSE))</f>
        <v/>
      </c>
      <c r="AA42" s="163" t="str">
        <f>IF(AA41="","",VLOOKUP(AA41,'シフト記号表（従来型・ユニット型共通）'!$C$6:$L$47,10,FALSE))</f>
        <v/>
      </c>
      <c r="AB42" s="163" t="str">
        <f>IF(AB41="","",VLOOKUP(AB41,'シフト記号表（従来型・ユニット型共通）'!$C$6:$L$47,10,FALSE))</f>
        <v/>
      </c>
      <c r="AC42" s="164" t="str">
        <f>IF(AC41="","",VLOOKUP(AC41,'シフト記号表（従来型・ユニット型共通）'!$C$6:$L$47,10,FALSE))</f>
        <v/>
      </c>
      <c r="AD42" s="162"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3" t="str">
        <f>IF(AG41="","",VLOOKUP(AG41,'シフト記号表（従来型・ユニット型共通）'!$C$6:$L$47,10,FALSE))</f>
        <v/>
      </c>
      <c r="AH42" s="163" t="str">
        <f>IF(AH41="","",VLOOKUP(AH41,'シフト記号表（従来型・ユニット型共通）'!$C$6:$L$47,10,FALSE))</f>
        <v/>
      </c>
      <c r="AI42" s="163" t="str">
        <f>IF(AI41="","",VLOOKUP(AI41,'シフト記号表（従来型・ユニット型共通）'!$C$6:$L$47,10,FALSE))</f>
        <v/>
      </c>
      <c r="AJ42" s="164" t="str">
        <f>IF(AJ41="","",VLOOKUP(AJ41,'シフト記号表（従来型・ユニット型共通）'!$C$6:$L$47,10,FALSE))</f>
        <v/>
      </c>
      <c r="AK42" s="162"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3" t="str">
        <f>IF(AN41="","",VLOOKUP(AN41,'シフト記号表（従来型・ユニット型共通）'!$C$6:$L$47,10,FALSE))</f>
        <v/>
      </c>
      <c r="AO42" s="163" t="str">
        <f>IF(AO41="","",VLOOKUP(AO41,'シフト記号表（従来型・ユニット型共通）'!$C$6:$L$47,10,FALSE))</f>
        <v/>
      </c>
      <c r="AP42" s="163" t="str">
        <f>IF(AP41="","",VLOOKUP(AP41,'シフト記号表（従来型・ユニット型共通）'!$C$6:$L$47,10,FALSE))</f>
        <v/>
      </c>
      <c r="AQ42" s="164" t="str">
        <f>IF(AQ41="","",VLOOKUP(AQ41,'シフト記号表（従来型・ユニット型共通）'!$C$6:$L$47,10,FALSE))</f>
        <v/>
      </c>
      <c r="AR42" s="162"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3" t="str">
        <f>IF(AU41="","",VLOOKUP(AU41,'シフト記号表（従来型・ユニット型共通）'!$C$6:$L$47,10,FALSE))</f>
        <v/>
      </c>
      <c r="AV42" s="163" t="str">
        <f>IF(AV41="","",VLOOKUP(AV41,'シフト記号表（従来型・ユニット型共通）'!$C$6:$L$47,10,FALSE))</f>
        <v/>
      </c>
      <c r="AW42" s="163" t="str">
        <f>IF(AW41="","",VLOOKUP(AW41,'シフト記号表（従来型・ユニット型共通）'!$C$6:$L$47,10,FALSE))</f>
        <v/>
      </c>
      <c r="AX42" s="164" t="str">
        <f>IF(AX41="","",VLOOKUP(AX41,'シフト記号表（従来型・ユニット型共通）'!$C$6:$L$47,10,FALSE))</f>
        <v/>
      </c>
      <c r="AY42" s="162"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286">
        <f>IF($BE$3="４週",SUM(W42:AX42),IF($BE$3="暦月",SUM(W42:BA42),""))</f>
        <v>0</v>
      </c>
      <c r="BC42" s="287"/>
      <c r="BD42" s="288">
        <f>IF($BE$3="４週",BB42/4,IF($BE$3="暦月",(BB42/($BE$8/7)),""))</f>
        <v>0</v>
      </c>
      <c r="BE42" s="287"/>
      <c r="BF42" s="283"/>
      <c r="BG42" s="284"/>
      <c r="BH42" s="284"/>
      <c r="BI42" s="284"/>
      <c r="BJ42" s="285"/>
    </row>
    <row r="43" spans="2:62" ht="20.25" customHeight="1" x14ac:dyDescent="0.4">
      <c r="B43" s="269">
        <f>B41+1</f>
        <v>14</v>
      </c>
      <c r="C43" s="271"/>
      <c r="D43" s="272"/>
      <c r="E43" s="152"/>
      <c r="F43" s="153"/>
      <c r="G43" s="152"/>
      <c r="H43" s="153"/>
      <c r="I43" s="275"/>
      <c r="J43" s="276"/>
      <c r="K43" s="279"/>
      <c r="L43" s="280"/>
      <c r="M43" s="280"/>
      <c r="N43" s="272"/>
      <c r="O43" s="253"/>
      <c r="P43" s="254"/>
      <c r="Q43" s="254"/>
      <c r="R43" s="254"/>
      <c r="S43" s="255"/>
      <c r="T43" s="184"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56"/>
      <c r="BC43" s="257"/>
      <c r="BD43" s="258"/>
      <c r="BE43" s="259"/>
      <c r="BF43" s="260"/>
      <c r="BG43" s="261"/>
      <c r="BH43" s="261"/>
      <c r="BI43" s="261"/>
      <c r="BJ43" s="262"/>
    </row>
    <row r="44" spans="2:62" ht="20.25" customHeight="1" x14ac:dyDescent="0.4">
      <c r="B44" s="270"/>
      <c r="C44" s="289"/>
      <c r="D44" s="290"/>
      <c r="E44" s="152"/>
      <c r="F44" s="153">
        <f>C43</f>
        <v>0</v>
      </c>
      <c r="G44" s="152"/>
      <c r="H44" s="153">
        <f>I43</f>
        <v>0</v>
      </c>
      <c r="I44" s="291"/>
      <c r="J44" s="292"/>
      <c r="K44" s="293"/>
      <c r="L44" s="294"/>
      <c r="M44" s="294"/>
      <c r="N44" s="290"/>
      <c r="O44" s="253"/>
      <c r="P44" s="254"/>
      <c r="Q44" s="254"/>
      <c r="R44" s="254"/>
      <c r="S44" s="255"/>
      <c r="T44" s="185" t="s">
        <v>189</v>
      </c>
      <c r="U44" s="110"/>
      <c r="V44" s="186"/>
      <c r="W44" s="162" t="str">
        <f>IF(W43="","",VLOOKUP(W43,'シフト記号表（従来型・ユニット型共通）'!$C$6:$L$47,10,FALSE))</f>
        <v/>
      </c>
      <c r="X44" s="163" t="str">
        <f>IF(X43="","",VLOOKUP(X43,'シフト記号表（従来型・ユニット型共通）'!$C$6:$L$47,10,FALSE))</f>
        <v/>
      </c>
      <c r="Y44" s="163" t="str">
        <f>IF(Y43="","",VLOOKUP(Y43,'シフト記号表（従来型・ユニット型共通）'!$C$6:$L$47,10,FALSE))</f>
        <v/>
      </c>
      <c r="Z44" s="163" t="str">
        <f>IF(Z43="","",VLOOKUP(Z43,'シフト記号表（従来型・ユニット型共通）'!$C$6:$L$47,10,FALSE))</f>
        <v/>
      </c>
      <c r="AA44" s="163" t="str">
        <f>IF(AA43="","",VLOOKUP(AA43,'シフト記号表（従来型・ユニット型共通）'!$C$6:$L$47,10,FALSE))</f>
        <v/>
      </c>
      <c r="AB44" s="163" t="str">
        <f>IF(AB43="","",VLOOKUP(AB43,'シフト記号表（従来型・ユニット型共通）'!$C$6:$L$47,10,FALSE))</f>
        <v/>
      </c>
      <c r="AC44" s="164" t="str">
        <f>IF(AC43="","",VLOOKUP(AC43,'シフト記号表（従来型・ユニット型共通）'!$C$6:$L$47,10,FALSE))</f>
        <v/>
      </c>
      <c r="AD44" s="162"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3" t="str">
        <f>IF(AG43="","",VLOOKUP(AG43,'シフト記号表（従来型・ユニット型共通）'!$C$6:$L$47,10,FALSE))</f>
        <v/>
      </c>
      <c r="AH44" s="163" t="str">
        <f>IF(AH43="","",VLOOKUP(AH43,'シフト記号表（従来型・ユニット型共通）'!$C$6:$L$47,10,FALSE))</f>
        <v/>
      </c>
      <c r="AI44" s="163" t="str">
        <f>IF(AI43="","",VLOOKUP(AI43,'シフト記号表（従来型・ユニット型共通）'!$C$6:$L$47,10,FALSE))</f>
        <v/>
      </c>
      <c r="AJ44" s="164" t="str">
        <f>IF(AJ43="","",VLOOKUP(AJ43,'シフト記号表（従来型・ユニット型共通）'!$C$6:$L$47,10,FALSE))</f>
        <v/>
      </c>
      <c r="AK44" s="162"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3" t="str">
        <f>IF(AN43="","",VLOOKUP(AN43,'シフト記号表（従来型・ユニット型共通）'!$C$6:$L$47,10,FALSE))</f>
        <v/>
      </c>
      <c r="AO44" s="163" t="str">
        <f>IF(AO43="","",VLOOKUP(AO43,'シフト記号表（従来型・ユニット型共通）'!$C$6:$L$47,10,FALSE))</f>
        <v/>
      </c>
      <c r="AP44" s="163" t="str">
        <f>IF(AP43="","",VLOOKUP(AP43,'シフト記号表（従来型・ユニット型共通）'!$C$6:$L$47,10,FALSE))</f>
        <v/>
      </c>
      <c r="AQ44" s="164" t="str">
        <f>IF(AQ43="","",VLOOKUP(AQ43,'シフト記号表（従来型・ユニット型共通）'!$C$6:$L$47,10,FALSE))</f>
        <v/>
      </c>
      <c r="AR44" s="162"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3" t="str">
        <f>IF(AU43="","",VLOOKUP(AU43,'シフト記号表（従来型・ユニット型共通）'!$C$6:$L$47,10,FALSE))</f>
        <v/>
      </c>
      <c r="AV44" s="163" t="str">
        <f>IF(AV43="","",VLOOKUP(AV43,'シフト記号表（従来型・ユニット型共通）'!$C$6:$L$47,10,FALSE))</f>
        <v/>
      </c>
      <c r="AW44" s="163" t="str">
        <f>IF(AW43="","",VLOOKUP(AW43,'シフト記号表（従来型・ユニット型共通）'!$C$6:$L$47,10,FALSE))</f>
        <v/>
      </c>
      <c r="AX44" s="164" t="str">
        <f>IF(AX43="","",VLOOKUP(AX43,'シフト記号表（従来型・ユニット型共通）'!$C$6:$L$47,10,FALSE))</f>
        <v/>
      </c>
      <c r="AY44" s="162"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286">
        <f>IF($BE$3="４週",SUM(W44:AX44),IF($BE$3="暦月",SUM(W44:BA44),""))</f>
        <v>0</v>
      </c>
      <c r="BC44" s="287"/>
      <c r="BD44" s="288">
        <f>IF($BE$3="４週",BB44/4,IF($BE$3="暦月",(BB44/($BE$8/7)),""))</f>
        <v>0</v>
      </c>
      <c r="BE44" s="287"/>
      <c r="BF44" s="283"/>
      <c r="BG44" s="284"/>
      <c r="BH44" s="284"/>
      <c r="BI44" s="284"/>
      <c r="BJ44" s="285"/>
    </row>
    <row r="45" spans="2:62" ht="20.25" customHeight="1" x14ac:dyDescent="0.4">
      <c r="B45" s="269">
        <f>B43+1</f>
        <v>15</v>
      </c>
      <c r="C45" s="271"/>
      <c r="D45" s="272"/>
      <c r="E45" s="152"/>
      <c r="F45" s="153"/>
      <c r="G45" s="152"/>
      <c r="H45" s="153"/>
      <c r="I45" s="275"/>
      <c r="J45" s="276"/>
      <c r="K45" s="279"/>
      <c r="L45" s="280"/>
      <c r="M45" s="280"/>
      <c r="N45" s="272"/>
      <c r="O45" s="253"/>
      <c r="P45" s="254"/>
      <c r="Q45" s="254"/>
      <c r="R45" s="254"/>
      <c r="S45" s="255"/>
      <c r="T45" s="184"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56"/>
      <c r="BC45" s="257"/>
      <c r="BD45" s="258"/>
      <c r="BE45" s="259"/>
      <c r="BF45" s="260"/>
      <c r="BG45" s="261"/>
      <c r="BH45" s="261"/>
      <c r="BI45" s="261"/>
      <c r="BJ45" s="262"/>
    </row>
    <row r="46" spans="2:62" ht="20.25" customHeight="1" x14ac:dyDescent="0.4">
      <c r="B46" s="270"/>
      <c r="C46" s="289"/>
      <c r="D46" s="290"/>
      <c r="E46" s="152"/>
      <c r="F46" s="153">
        <f>C45</f>
        <v>0</v>
      </c>
      <c r="G46" s="152"/>
      <c r="H46" s="153">
        <f>I45</f>
        <v>0</v>
      </c>
      <c r="I46" s="291"/>
      <c r="J46" s="292"/>
      <c r="K46" s="293"/>
      <c r="L46" s="294"/>
      <c r="M46" s="294"/>
      <c r="N46" s="290"/>
      <c r="O46" s="253"/>
      <c r="P46" s="254"/>
      <c r="Q46" s="254"/>
      <c r="R46" s="254"/>
      <c r="S46" s="255"/>
      <c r="T46" s="185" t="s">
        <v>189</v>
      </c>
      <c r="U46" s="110"/>
      <c r="V46" s="186"/>
      <c r="W46" s="162" t="str">
        <f>IF(W45="","",VLOOKUP(W45,'シフト記号表（従来型・ユニット型共通）'!$C$6:$L$47,10,FALSE))</f>
        <v/>
      </c>
      <c r="X46" s="163" t="str">
        <f>IF(X45="","",VLOOKUP(X45,'シフト記号表（従来型・ユニット型共通）'!$C$6:$L$47,10,FALSE))</f>
        <v/>
      </c>
      <c r="Y46" s="163" t="str">
        <f>IF(Y45="","",VLOOKUP(Y45,'シフト記号表（従来型・ユニット型共通）'!$C$6:$L$47,10,FALSE))</f>
        <v/>
      </c>
      <c r="Z46" s="163" t="str">
        <f>IF(Z45="","",VLOOKUP(Z45,'シフト記号表（従来型・ユニット型共通）'!$C$6:$L$47,10,FALSE))</f>
        <v/>
      </c>
      <c r="AA46" s="163" t="str">
        <f>IF(AA45="","",VLOOKUP(AA45,'シフト記号表（従来型・ユニット型共通）'!$C$6:$L$47,10,FALSE))</f>
        <v/>
      </c>
      <c r="AB46" s="163" t="str">
        <f>IF(AB45="","",VLOOKUP(AB45,'シフト記号表（従来型・ユニット型共通）'!$C$6:$L$47,10,FALSE))</f>
        <v/>
      </c>
      <c r="AC46" s="164" t="str">
        <f>IF(AC45="","",VLOOKUP(AC45,'シフト記号表（従来型・ユニット型共通）'!$C$6:$L$47,10,FALSE))</f>
        <v/>
      </c>
      <c r="AD46" s="162"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3" t="str">
        <f>IF(AG45="","",VLOOKUP(AG45,'シフト記号表（従来型・ユニット型共通）'!$C$6:$L$47,10,FALSE))</f>
        <v/>
      </c>
      <c r="AH46" s="163" t="str">
        <f>IF(AH45="","",VLOOKUP(AH45,'シフト記号表（従来型・ユニット型共通）'!$C$6:$L$47,10,FALSE))</f>
        <v/>
      </c>
      <c r="AI46" s="163" t="str">
        <f>IF(AI45="","",VLOOKUP(AI45,'シフト記号表（従来型・ユニット型共通）'!$C$6:$L$47,10,FALSE))</f>
        <v/>
      </c>
      <c r="AJ46" s="164" t="str">
        <f>IF(AJ45="","",VLOOKUP(AJ45,'シフト記号表（従来型・ユニット型共通）'!$C$6:$L$47,10,FALSE))</f>
        <v/>
      </c>
      <c r="AK46" s="162"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3" t="str">
        <f>IF(AN45="","",VLOOKUP(AN45,'シフト記号表（従来型・ユニット型共通）'!$C$6:$L$47,10,FALSE))</f>
        <v/>
      </c>
      <c r="AO46" s="163" t="str">
        <f>IF(AO45="","",VLOOKUP(AO45,'シフト記号表（従来型・ユニット型共通）'!$C$6:$L$47,10,FALSE))</f>
        <v/>
      </c>
      <c r="AP46" s="163" t="str">
        <f>IF(AP45="","",VLOOKUP(AP45,'シフト記号表（従来型・ユニット型共通）'!$C$6:$L$47,10,FALSE))</f>
        <v/>
      </c>
      <c r="AQ46" s="164" t="str">
        <f>IF(AQ45="","",VLOOKUP(AQ45,'シフト記号表（従来型・ユニット型共通）'!$C$6:$L$47,10,FALSE))</f>
        <v/>
      </c>
      <c r="AR46" s="162"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3" t="str">
        <f>IF(AU45="","",VLOOKUP(AU45,'シフト記号表（従来型・ユニット型共通）'!$C$6:$L$47,10,FALSE))</f>
        <v/>
      </c>
      <c r="AV46" s="163" t="str">
        <f>IF(AV45="","",VLOOKUP(AV45,'シフト記号表（従来型・ユニット型共通）'!$C$6:$L$47,10,FALSE))</f>
        <v/>
      </c>
      <c r="AW46" s="163" t="str">
        <f>IF(AW45="","",VLOOKUP(AW45,'シフト記号表（従来型・ユニット型共通）'!$C$6:$L$47,10,FALSE))</f>
        <v/>
      </c>
      <c r="AX46" s="164" t="str">
        <f>IF(AX45="","",VLOOKUP(AX45,'シフト記号表（従来型・ユニット型共通）'!$C$6:$L$47,10,FALSE))</f>
        <v/>
      </c>
      <c r="AY46" s="162"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286">
        <f>IF($BE$3="４週",SUM(W46:AX46),IF($BE$3="暦月",SUM(W46:BA46),""))</f>
        <v>0</v>
      </c>
      <c r="BC46" s="287"/>
      <c r="BD46" s="288">
        <f>IF($BE$3="４週",BB46/4,IF($BE$3="暦月",(BB46/($BE$8/7)),""))</f>
        <v>0</v>
      </c>
      <c r="BE46" s="287"/>
      <c r="BF46" s="283"/>
      <c r="BG46" s="284"/>
      <c r="BH46" s="284"/>
      <c r="BI46" s="284"/>
      <c r="BJ46" s="285"/>
    </row>
    <row r="47" spans="2:62" ht="20.25" customHeight="1" x14ac:dyDescent="0.4">
      <c r="B47" s="269">
        <f>B45+1</f>
        <v>16</v>
      </c>
      <c r="C47" s="271"/>
      <c r="D47" s="272"/>
      <c r="E47" s="152"/>
      <c r="F47" s="153"/>
      <c r="G47" s="152"/>
      <c r="H47" s="153"/>
      <c r="I47" s="275"/>
      <c r="J47" s="276"/>
      <c r="K47" s="279"/>
      <c r="L47" s="280"/>
      <c r="M47" s="280"/>
      <c r="N47" s="272"/>
      <c r="O47" s="253"/>
      <c r="P47" s="254"/>
      <c r="Q47" s="254"/>
      <c r="R47" s="254"/>
      <c r="S47" s="255"/>
      <c r="T47" s="184"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56"/>
      <c r="BC47" s="257"/>
      <c r="BD47" s="258"/>
      <c r="BE47" s="259"/>
      <c r="BF47" s="260"/>
      <c r="BG47" s="261"/>
      <c r="BH47" s="261"/>
      <c r="BI47" s="261"/>
      <c r="BJ47" s="262"/>
    </row>
    <row r="48" spans="2:62" ht="20.25" customHeight="1" x14ac:dyDescent="0.4">
      <c r="B48" s="270"/>
      <c r="C48" s="289"/>
      <c r="D48" s="290"/>
      <c r="E48" s="152"/>
      <c r="F48" s="153">
        <f>C47</f>
        <v>0</v>
      </c>
      <c r="G48" s="152"/>
      <c r="H48" s="153">
        <f>I47</f>
        <v>0</v>
      </c>
      <c r="I48" s="291"/>
      <c r="J48" s="292"/>
      <c r="K48" s="293"/>
      <c r="L48" s="294"/>
      <c r="M48" s="294"/>
      <c r="N48" s="290"/>
      <c r="O48" s="253"/>
      <c r="P48" s="254"/>
      <c r="Q48" s="254"/>
      <c r="R48" s="254"/>
      <c r="S48" s="255"/>
      <c r="T48" s="185" t="s">
        <v>189</v>
      </c>
      <c r="U48" s="110"/>
      <c r="V48" s="186"/>
      <c r="W48" s="162" t="str">
        <f>IF(W47="","",VLOOKUP(W47,'シフト記号表（従来型・ユニット型共通）'!$C$6:$L$47,10,FALSE))</f>
        <v/>
      </c>
      <c r="X48" s="163" t="str">
        <f>IF(X47="","",VLOOKUP(X47,'シフト記号表（従来型・ユニット型共通）'!$C$6:$L$47,10,FALSE))</f>
        <v/>
      </c>
      <c r="Y48" s="163" t="str">
        <f>IF(Y47="","",VLOOKUP(Y47,'シフト記号表（従来型・ユニット型共通）'!$C$6:$L$47,10,FALSE))</f>
        <v/>
      </c>
      <c r="Z48" s="163" t="str">
        <f>IF(Z47="","",VLOOKUP(Z47,'シフト記号表（従来型・ユニット型共通）'!$C$6:$L$47,10,FALSE))</f>
        <v/>
      </c>
      <c r="AA48" s="163" t="str">
        <f>IF(AA47="","",VLOOKUP(AA47,'シフト記号表（従来型・ユニット型共通）'!$C$6:$L$47,10,FALSE))</f>
        <v/>
      </c>
      <c r="AB48" s="163" t="str">
        <f>IF(AB47="","",VLOOKUP(AB47,'シフト記号表（従来型・ユニット型共通）'!$C$6:$L$47,10,FALSE))</f>
        <v/>
      </c>
      <c r="AC48" s="164" t="str">
        <f>IF(AC47="","",VLOOKUP(AC47,'シフト記号表（従来型・ユニット型共通）'!$C$6:$L$47,10,FALSE))</f>
        <v/>
      </c>
      <c r="AD48" s="162"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3" t="str">
        <f>IF(AG47="","",VLOOKUP(AG47,'シフト記号表（従来型・ユニット型共通）'!$C$6:$L$47,10,FALSE))</f>
        <v/>
      </c>
      <c r="AH48" s="163" t="str">
        <f>IF(AH47="","",VLOOKUP(AH47,'シフト記号表（従来型・ユニット型共通）'!$C$6:$L$47,10,FALSE))</f>
        <v/>
      </c>
      <c r="AI48" s="163" t="str">
        <f>IF(AI47="","",VLOOKUP(AI47,'シフト記号表（従来型・ユニット型共通）'!$C$6:$L$47,10,FALSE))</f>
        <v/>
      </c>
      <c r="AJ48" s="164" t="str">
        <f>IF(AJ47="","",VLOOKUP(AJ47,'シフト記号表（従来型・ユニット型共通）'!$C$6:$L$47,10,FALSE))</f>
        <v/>
      </c>
      <c r="AK48" s="162"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3" t="str">
        <f>IF(AN47="","",VLOOKUP(AN47,'シフト記号表（従来型・ユニット型共通）'!$C$6:$L$47,10,FALSE))</f>
        <v/>
      </c>
      <c r="AO48" s="163" t="str">
        <f>IF(AO47="","",VLOOKUP(AO47,'シフト記号表（従来型・ユニット型共通）'!$C$6:$L$47,10,FALSE))</f>
        <v/>
      </c>
      <c r="AP48" s="163" t="str">
        <f>IF(AP47="","",VLOOKUP(AP47,'シフト記号表（従来型・ユニット型共通）'!$C$6:$L$47,10,FALSE))</f>
        <v/>
      </c>
      <c r="AQ48" s="164" t="str">
        <f>IF(AQ47="","",VLOOKUP(AQ47,'シフト記号表（従来型・ユニット型共通）'!$C$6:$L$47,10,FALSE))</f>
        <v/>
      </c>
      <c r="AR48" s="162"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3" t="str">
        <f>IF(AU47="","",VLOOKUP(AU47,'シフト記号表（従来型・ユニット型共通）'!$C$6:$L$47,10,FALSE))</f>
        <v/>
      </c>
      <c r="AV48" s="163" t="str">
        <f>IF(AV47="","",VLOOKUP(AV47,'シフト記号表（従来型・ユニット型共通）'!$C$6:$L$47,10,FALSE))</f>
        <v/>
      </c>
      <c r="AW48" s="163" t="str">
        <f>IF(AW47="","",VLOOKUP(AW47,'シフト記号表（従来型・ユニット型共通）'!$C$6:$L$47,10,FALSE))</f>
        <v/>
      </c>
      <c r="AX48" s="164" t="str">
        <f>IF(AX47="","",VLOOKUP(AX47,'シフト記号表（従来型・ユニット型共通）'!$C$6:$L$47,10,FALSE))</f>
        <v/>
      </c>
      <c r="AY48" s="162"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286">
        <f>IF($BE$3="４週",SUM(W48:AX48),IF($BE$3="暦月",SUM(W48:BA48),""))</f>
        <v>0</v>
      </c>
      <c r="BC48" s="287"/>
      <c r="BD48" s="288">
        <f>IF($BE$3="４週",BB48/4,IF($BE$3="暦月",(BB48/($BE$8/7)),""))</f>
        <v>0</v>
      </c>
      <c r="BE48" s="287"/>
      <c r="BF48" s="283"/>
      <c r="BG48" s="284"/>
      <c r="BH48" s="284"/>
      <c r="BI48" s="284"/>
      <c r="BJ48" s="285"/>
    </row>
    <row r="49" spans="2:62" ht="20.25" customHeight="1" x14ac:dyDescent="0.4">
      <c r="B49" s="269">
        <f>B47+1</f>
        <v>17</v>
      </c>
      <c r="C49" s="271"/>
      <c r="D49" s="272"/>
      <c r="E49" s="152"/>
      <c r="F49" s="153"/>
      <c r="G49" s="152"/>
      <c r="H49" s="153"/>
      <c r="I49" s="275"/>
      <c r="J49" s="276"/>
      <c r="K49" s="279"/>
      <c r="L49" s="280"/>
      <c r="M49" s="280"/>
      <c r="N49" s="272"/>
      <c r="O49" s="253"/>
      <c r="P49" s="254"/>
      <c r="Q49" s="254"/>
      <c r="R49" s="254"/>
      <c r="S49" s="255"/>
      <c r="T49" s="184"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56"/>
      <c r="BC49" s="257"/>
      <c r="BD49" s="258"/>
      <c r="BE49" s="259"/>
      <c r="BF49" s="260"/>
      <c r="BG49" s="261"/>
      <c r="BH49" s="261"/>
      <c r="BI49" s="261"/>
      <c r="BJ49" s="262"/>
    </row>
    <row r="50" spans="2:62" ht="20.25" customHeight="1" x14ac:dyDescent="0.4">
      <c r="B50" s="270"/>
      <c r="C50" s="289"/>
      <c r="D50" s="290"/>
      <c r="E50" s="152"/>
      <c r="F50" s="153">
        <f>C49</f>
        <v>0</v>
      </c>
      <c r="G50" s="152"/>
      <c r="H50" s="153">
        <f>I49</f>
        <v>0</v>
      </c>
      <c r="I50" s="291"/>
      <c r="J50" s="292"/>
      <c r="K50" s="293"/>
      <c r="L50" s="294"/>
      <c r="M50" s="294"/>
      <c r="N50" s="290"/>
      <c r="O50" s="253"/>
      <c r="P50" s="254"/>
      <c r="Q50" s="254"/>
      <c r="R50" s="254"/>
      <c r="S50" s="255"/>
      <c r="T50" s="185" t="s">
        <v>189</v>
      </c>
      <c r="U50" s="110"/>
      <c r="V50" s="186"/>
      <c r="W50" s="162" t="str">
        <f>IF(W49="","",VLOOKUP(W49,'シフト記号表（従来型・ユニット型共通）'!$C$6:$L$47,10,FALSE))</f>
        <v/>
      </c>
      <c r="X50" s="163" t="str">
        <f>IF(X49="","",VLOOKUP(X49,'シフト記号表（従来型・ユニット型共通）'!$C$6:$L$47,10,FALSE))</f>
        <v/>
      </c>
      <c r="Y50" s="163" t="str">
        <f>IF(Y49="","",VLOOKUP(Y49,'シフト記号表（従来型・ユニット型共通）'!$C$6:$L$47,10,FALSE))</f>
        <v/>
      </c>
      <c r="Z50" s="163" t="str">
        <f>IF(Z49="","",VLOOKUP(Z49,'シフト記号表（従来型・ユニット型共通）'!$C$6:$L$47,10,FALSE))</f>
        <v/>
      </c>
      <c r="AA50" s="163" t="str">
        <f>IF(AA49="","",VLOOKUP(AA49,'シフト記号表（従来型・ユニット型共通）'!$C$6:$L$47,10,FALSE))</f>
        <v/>
      </c>
      <c r="AB50" s="163" t="str">
        <f>IF(AB49="","",VLOOKUP(AB49,'シフト記号表（従来型・ユニット型共通）'!$C$6:$L$47,10,FALSE))</f>
        <v/>
      </c>
      <c r="AC50" s="164" t="str">
        <f>IF(AC49="","",VLOOKUP(AC49,'シフト記号表（従来型・ユニット型共通）'!$C$6:$L$47,10,FALSE))</f>
        <v/>
      </c>
      <c r="AD50" s="162"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3" t="str">
        <f>IF(AG49="","",VLOOKUP(AG49,'シフト記号表（従来型・ユニット型共通）'!$C$6:$L$47,10,FALSE))</f>
        <v/>
      </c>
      <c r="AH50" s="163" t="str">
        <f>IF(AH49="","",VLOOKUP(AH49,'シフト記号表（従来型・ユニット型共通）'!$C$6:$L$47,10,FALSE))</f>
        <v/>
      </c>
      <c r="AI50" s="163" t="str">
        <f>IF(AI49="","",VLOOKUP(AI49,'シフト記号表（従来型・ユニット型共通）'!$C$6:$L$47,10,FALSE))</f>
        <v/>
      </c>
      <c r="AJ50" s="164" t="str">
        <f>IF(AJ49="","",VLOOKUP(AJ49,'シフト記号表（従来型・ユニット型共通）'!$C$6:$L$47,10,FALSE))</f>
        <v/>
      </c>
      <c r="AK50" s="162"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3" t="str">
        <f>IF(AN49="","",VLOOKUP(AN49,'シフト記号表（従来型・ユニット型共通）'!$C$6:$L$47,10,FALSE))</f>
        <v/>
      </c>
      <c r="AO50" s="163" t="str">
        <f>IF(AO49="","",VLOOKUP(AO49,'シフト記号表（従来型・ユニット型共通）'!$C$6:$L$47,10,FALSE))</f>
        <v/>
      </c>
      <c r="AP50" s="163" t="str">
        <f>IF(AP49="","",VLOOKUP(AP49,'シフト記号表（従来型・ユニット型共通）'!$C$6:$L$47,10,FALSE))</f>
        <v/>
      </c>
      <c r="AQ50" s="164" t="str">
        <f>IF(AQ49="","",VLOOKUP(AQ49,'シフト記号表（従来型・ユニット型共通）'!$C$6:$L$47,10,FALSE))</f>
        <v/>
      </c>
      <c r="AR50" s="162"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3" t="str">
        <f>IF(AU49="","",VLOOKUP(AU49,'シフト記号表（従来型・ユニット型共通）'!$C$6:$L$47,10,FALSE))</f>
        <v/>
      </c>
      <c r="AV50" s="163" t="str">
        <f>IF(AV49="","",VLOOKUP(AV49,'シフト記号表（従来型・ユニット型共通）'!$C$6:$L$47,10,FALSE))</f>
        <v/>
      </c>
      <c r="AW50" s="163" t="str">
        <f>IF(AW49="","",VLOOKUP(AW49,'シフト記号表（従来型・ユニット型共通）'!$C$6:$L$47,10,FALSE))</f>
        <v/>
      </c>
      <c r="AX50" s="164" t="str">
        <f>IF(AX49="","",VLOOKUP(AX49,'シフト記号表（従来型・ユニット型共通）'!$C$6:$L$47,10,FALSE))</f>
        <v/>
      </c>
      <c r="AY50" s="162"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286">
        <f>IF($BE$3="４週",SUM(W50:AX50),IF($BE$3="暦月",SUM(W50:BA50),""))</f>
        <v>0</v>
      </c>
      <c r="BC50" s="287"/>
      <c r="BD50" s="288">
        <f>IF($BE$3="４週",BB50/4,IF($BE$3="暦月",(BB50/($BE$8/7)),""))</f>
        <v>0</v>
      </c>
      <c r="BE50" s="287"/>
      <c r="BF50" s="283"/>
      <c r="BG50" s="284"/>
      <c r="BH50" s="284"/>
      <c r="BI50" s="284"/>
      <c r="BJ50" s="285"/>
    </row>
    <row r="51" spans="2:62" ht="20.25" customHeight="1" x14ac:dyDescent="0.4">
      <c r="B51" s="269">
        <f>B49+1</f>
        <v>18</v>
      </c>
      <c r="C51" s="271"/>
      <c r="D51" s="272"/>
      <c r="E51" s="152"/>
      <c r="F51" s="153"/>
      <c r="G51" s="152"/>
      <c r="H51" s="153"/>
      <c r="I51" s="275"/>
      <c r="J51" s="276"/>
      <c r="K51" s="279"/>
      <c r="L51" s="280"/>
      <c r="M51" s="280"/>
      <c r="N51" s="272"/>
      <c r="O51" s="253"/>
      <c r="P51" s="254"/>
      <c r="Q51" s="254"/>
      <c r="R51" s="254"/>
      <c r="S51" s="255"/>
      <c r="T51" s="184"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56"/>
      <c r="BC51" s="257"/>
      <c r="BD51" s="258"/>
      <c r="BE51" s="259"/>
      <c r="BF51" s="260"/>
      <c r="BG51" s="261"/>
      <c r="BH51" s="261"/>
      <c r="BI51" s="261"/>
      <c r="BJ51" s="262"/>
    </row>
    <row r="52" spans="2:62" ht="20.25" customHeight="1" x14ac:dyDescent="0.4">
      <c r="B52" s="270"/>
      <c r="C52" s="289"/>
      <c r="D52" s="290"/>
      <c r="E52" s="152"/>
      <c r="F52" s="153">
        <f>C51</f>
        <v>0</v>
      </c>
      <c r="G52" s="152"/>
      <c r="H52" s="153">
        <f>I51</f>
        <v>0</v>
      </c>
      <c r="I52" s="291"/>
      <c r="J52" s="292"/>
      <c r="K52" s="293"/>
      <c r="L52" s="294"/>
      <c r="M52" s="294"/>
      <c r="N52" s="290"/>
      <c r="O52" s="253"/>
      <c r="P52" s="254"/>
      <c r="Q52" s="254"/>
      <c r="R52" s="254"/>
      <c r="S52" s="255"/>
      <c r="T52" s="185" t="s">
        <v>189</v>
      </c>
      <c r="U52" s="110"/>
      <c r="V52" s="186"/>
      <c r="W52" s="162" t="str">
        <f>IF(W51="","",VLOOKUP(W51,'シフト記号表（従来型・ユニット型共通）'!$C$6:$L$47,10,FALSE))</f>
        <v/>
      </c>
      <c r="X52" s="163" t="str">
        <f>IF(X51="","",VLOOKUP(X51,'シフト記号表（従来型・ユニット型共通）'!$C$6:$L$47,10,FALSE))</f>
        <v/>
      </c>
      <c r="Y52" s="163" t="str">
        <f>IF(Y51="","",VLOOKUP(Y51,'シフト記号表（従来型・ユニット型共通）'!$C$6:$L$47,10,FALSE))</f>
        <v/>
      </c>
      <c r="Z52" s="163" t="str">
        <f>IF(Z51="","",VLOOKUP(Z51,'シフト記号表（従来型・ユニット型共通）'!$C$6:$L$47,10,FALSE))</f>
        <v/>
      </c>
      <c r="AA52" s="163" t="str">
        <f>IF(AA51="","",VLOOKUP(AA51,'シフト記号表（従来型・ユニット型共通）'!$C$6:$L$47,10,FALSE))</f>
        <v/>
      </c>
      <c r="AB52" s="163" t="str">
        <f>IF(AB51="","",VLOOKUP(AB51,'シフト記号表（従来型・ユニット型共通）'!$C$6:$L$47,10,FALSE))</f>
        <v/>
      </c>
      <c r="AC52" s="164" t="str">
        <f>IF(AC51="","",VLOOKUP(AC51,'シフト記号表（従来型・ユニット型共通）'!$C$6:$L$47,10,FALSE))</f>
        <v/>
      </c>
      <c r="AD52" s="162"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3" t="str">
        <f>IF(AG51="","",VLOOKUP(AG51,'シフト記号表（従来型・ユニット型共通）'!$C$6:$L$47,10,FALSE))</f>
        <v/>
      </c>
      <c r="AH52" s="163" t="str">
        <f>IF(AH51="","",VLOOKUP(AH51,'シフト記号表（従来型・ユニット型共通）'!$C$6:$L$47,10,FALSE))</f>
        <v/>
      </c>
      <c r="AI52" s="163" t="str">
        <f>IF(AI51="","",VLOOKUP(AI51,'シフト記号表（従来型・ユニット型共通）'!$C$6:$L$47,10,FALSE))</f>
        <v/>
      </c>
      <c r="AJ52" s="164" t="str">
        <f>IF(AJ51="","",VLOOKUP(AJ51,'シフト記号表（従来型・ユニット型共通）'!$C$6:$L$47,10,FALSE))</f>
        <v/>
      </c>
      <c r="AK52" s="162"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3" t="str">
        <f>IF(AN51="","",VLOOKUP(AN51,'シフト記号表（従来型・ユニット型共通）'!$C$6:$L$47,10,FALSE))</f>
        <v/>
      </c>
      <c r="AO52" s="163" t="str">
        <f>IF(AO51="","",VLOOKUP(AO51,'シフト記号表（従来型・ユニット型共通）'!$C$6:$L$47,10,FALSE))</f>
        <v/>
      </c>
      <c r="AP52" s="163" t="str">
        <f>IF(AP51="","",VLOOKUP(AP51,'シフト記号表（従来型・ユニット型共通）'!$C$6:$L$47,10,FALSE))</f>
        <v/>
      </c>
      <c r="AQ52" s="164" t="str">
        <f>IF(AQ51="","",VLOOKUP(AQ51,'シフト記号表（従来型・ユニット型共通）'!$C$6:$L$47,10,FALSE))</f>
        <v/>
      </c>
      <c r="AR52" s="162"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3" t="str">
        <f>IF(AU51="","",VLOOKUP(AU51,'シフト記号表（従来型・ユニット型共通）'!$C$6:$L$47,10,FALSE))</f>
        <v/>
      </c>
      <c r="AV52" s="163" t="str">
        <f>IF(AV51="","",VLOOKUP(AV51,'シフト記号表（従来型・ユニット型共通）'!$C$6:$L$47,10,FALSE))</f>
        <v/>
      </c>
      <c r="AW52" s="163" t="str">
        <f>IF(AW51="","",VLOOKUP(AW51,'シフト記号表（従来型・ユニット型共通）'!$C$6:$L$47,10,FALSE))</f>
        <v/>
      </c>
      <c r="AX52" s="164" t="str">
        <f>IF(AX51="","",VLOOKUP(AX51,'シフト記号表（従来型・ユニット型共通）'!$C$6:$L$47,10,FALSE))</f>
        <v/>
      </c>
      <c r="AY52" s="162"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286">
        <f>IF($BE$3="４週",SUM(W52:AX52),IF($BE$3="暦月",SUM(W52:BA52),""))</f>
        <v>0</v>
      </c>
      <c r="BC52" s="287"/>
      <c r="BD52" s="288">
        <f>IF($BE$3="４週",BB52/4,IF($BE$3="暦月",(BB52/($BE$8/7)),""))</f>
        <v>0</v>
      </c>
      <c r="BE52" s="287"/>
      <c r="BF52" s="283"/>
      <c r="BG52" s="284"/>
      <c r="BH52" s="284"/>
      <c r="BI52" s="284"/>
      <c r="BJ52" s="285"/>
    </row>
    <row r="53" spans="2:62" ht="20.25" customHeight="1" x14ac:dyDescent="0.4">
      <c r="B53" s="269">
        <f>B51+1</f>
        <v>19</v>
      </c>
      <c r="C53" s="271"/>
      <c r="D53" s="272"/>
      <c r="E53" s="154"/>
      <c r="F53" s="155"/>
      <c r="G53" s="154"/>
      <c r="H53" s="155"/>
      <c r="I53" s="275"/>
      <c r="J53" s="276"/>
      <c r="K53" s="279"/>
      <c r="L53" s="280"/>
      <c r="M53" s="280"/>
      <c r="N53" s="272"/>
      <c r="O53" s="253"/>
      <c r="P53" s="254"/>
      <c r="Q53" s="254"/>
      <c r="R53" s="254"/>
      <c r="S53" s="25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56"/>
      <c r="BC53" s="257"/>
      <c r="BD53" s="258"/>
      <c r="BE53" s="259"/>
      <c r="BF53" s="260"/>
      <c r="BG53" s="261"/>
      <c r="BH53" s="261"/>
      <c r="BI53" s="261"/>
      <c r="BJ53" s="262"/>
    </row>
    <row r="54" spans="2:62" ht="20.25" customHeight="1" x14ac:dyDescent="0.4">
      <c r="B54" s="270"/>
      <c r="C54" s="289"/>
      <c r="D54" s="290"/>
      <c r="E54" s="152"/>
      <c r="F54" s="153">
        <f>C53</f>
        <v>0</v>
      </c>
      <c r="G54" s="152"/>
      <c r="H54" s="153">
        <f>I53</f>
        <v>0</v>
      </c>
      <c r="I54" s="291"/>
      <c r="J54" s="292"/>
      <c r="K54" s="293"/>
      <c r="L54" s="294"/>
      <c r="M54" s="294"/>
      <c r="N54" s="290"/>
      <c r="O54" s="253"/>
      <c r="P54" s="254"/>
      <c r="Q54" s="254"/>
      <c r="R54" s="254"/>
      <c r="S54" s="255"/>
      <c r="T54" s="185" t="s">
        <v>189</v>
      </c>
      <c r="U54" s="103"/>
      <c r="V54" s="104"/>
      <c r="W54" s="162" t="str">
        <f>IF(W53="","",VLOOKUP(W53,'シフト記号表（従来型・ユニット型共通）'!$C$6:$L$47,10,FALSE))</f>
        <v/>
      </c>
      <c r="X54" s="163" t="str">
        <f>IF(X53="","",VLOOKUP(X53,'シフト記号表（従来型・ユニット型共通）'!$C$6:$L$47,10,FALSE))</f>
        <v/>
      </c>
      <c r="Y54" s="163" t="str">
        <f>IF(Y53="","",VLOOKUP(Y53,'シフト記号表（従来型・ユニット型共通）'!$C$6:$L$47,10,FALSE))</f>
        <v/>
      </c>
      <c r="Z54" s="163" t="str">
        <f>IF(Z53="","",VLOOKUP(Z53,'シフト記号表（従来型・ユニット型共通）'!$C$6:$L$47,10,FALSE))</f>
        <v/>
      </c>
      <c r="AA54" s="163" t="str">
        <f>IF(AA53="","",VLOOKUP(AA53,'シフト記号表（従来型・ユニット型共通）'!$C$6:$L$47,10,FALSE))</f>
        <v/>
      </c>
      <c r="AB54" s="163" t="str">
        <f>IF(AB53="","",VLOOKUP(AB53,'シフト記号表（従来型・ユニット型共通）'!$C$6:$L$47,10,FALSE))</f>
        <v/>
      </c>
      <c r="AC54" s="164" t="str">
        <f>IF(AC53="","",VLOOKUP(AC53,'シフト記号表（従来型・ユニット型共通）'!$C$6:$L$47,10,FALSE))</f>
        <v/>
      </c>
      <c r="AD54" s="162"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3" t="str">
        <f>IF(AG53="","",VLOOKUP(AG53,'シフト記号表（従来型・ユニット型共通）'!$C$6:$L$47,10,FALSE))</f>
        <v/>
      </c>
      <c r="AH54" s="163" t="str">
        <f>IF(AH53="","",VLOOKUP(AH53,'シフト記号表（従来型・ユニット型共通）'!$C$6:$L$47,10,FALSE))</f>
        <v/>
      </c>
      <c r="AI54" s="163" t="str">
        <f>IF(AI53="","",VLOOKUP(AI53,'シフト記号表（従来型・ユニット型共通）'!$C$6:$L$47,10,FALSE))</f>
        <v/>
      </c>
      <c r="AJ54" s="164" t="str">
        <f>IF(AJ53="","",VLOOKUP(AJ53,'シフト記号表（従来型・ユニット型共通）'!$C$6:$L$47,10,FALSE))</f>
        <v/>
      </c>
      <c r="AK54" s="162"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3" t="str">
        <f>IF(AN53="","",VLOOKUP(AN53,'シフト記号表（従来型・ユニット型共通）'!$C$6:$L$47,10,FALSE))</f>
        <v/>
      </c>
      <c r="AO54" s="163" t="str">
        <f>IF(AO53="","",VLOOKUP(AO53,'シフト記号表（従来型・ユニット型共通）'!$C$6:$L$47,10,FALSE))</f>
        <v/>
      </c>
      <c r="AP54" s="163" t="str">
        <f>IF(AP53="","",VLOOKUP(AP53,'シフト記号表（従来型・ユニット型共通）'!$C$6:$L$47,10,FALSE))</f>
        <v/>
      </c>
      <c r="AQ54" s="164" t="str">
        <f>IF(AQ53="","",VLOOKUP(AQ53,'シフト記号表（従来型・ユニット型共通）'!$C$6:$L$47,10,FALSE))</f>
        <v/>
      </c>
      <c r="AR54" s="162"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3" t="str">
        <f>IF(AU53="","",VLOOKUP(AU53,'シフト記号表（従来型・ユニット型共通）'!$C$6:$L$47,10,FALSE))</f>
        <v/>
      </c>
      <c r="AV54" s="163" t="str">
        <f>IF(AV53="","",VLOOKUP(AV53,'シフト記号表（従来型・ユニット型共通）'!$C$6:$L$47,10,FALSE))</f>
        <v/>
      </c>
      <c r="AW54" s="163" t="str">
        <f>IF(AW53="","",VLOOKUP(AW53,'シフト記号表（従来型・ユニット型共通）'!$C$6:$L$47,10,FALSE))</f>
        <v/>
      </c>
      <c r="AX54" s="164" t="str">
        <f>IF(AX53="","",VLOOKUP(AX53,'シフト記号表（従来型・ユニット型共通）'!$C$6:$L$47,10,FALSE))</f>
        <v/>
      </c>
      <c r="AY54" s="162"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286">
        <f>IF($BE$3="４週",SUM(W54:AX54),IF($BE$3="暦月",SUM(W54:BA54),""))</f>
        <v>0</v>
      </c>
      <c r="BC54" s="287"/>
      <c r="BD54" s="288">
        <f>IF($BE$3="４週",BB54/4,IF($BE$3="暦月",(BB54/($BE$8/7)),""))</f>
        <v>0</v>
      </c>
      <c r="BE54" s="287"/>
      <c r="BF54" s="283"/>
      <c r="BG54" s="284"/>
      <c r="BH54" s="284"/>
      <c r="BI54" s="284"/>
      <c r="BJ54" s="285"/>
    </row>
    <row r="55" spans="2:62" ht="20.25" customHeight="1" x14ac:dyDescent="0.4">
      <c r="B55" s="269">
        <f>B53+1</f>
        <v>20</v>
      </c>
      <c r="C55" s="271"/>
      <c r="D55" s="272"/>
      <c r="E55" s="154"/>
      <c r="F55" s="155"/>
      <c r="G55" s="154"/>
      <c r="H55" s="155"/>
      <c r="I55" s="275"/>
      <c r="J55" s="276"/>
      <c r="K55" s="279"/>
      <c r="L55" s="280"/>
      <c r="M55" s="280"/>
      <c r="N55" s="272"/>
      <c r="O55" s="253"/>
      <c r="P55" s="254"/>
      <c r="Q55" s="254"/>
      <c r="R55" s="254"/>
      <c r="S55" s="25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56"/>
      <c r="BC55" s="257"/>
      <c r="BD55" s="258"/>
      <c r="BE55" s="259"/>
      <c r="BF55" s="260"/>
      <c r="BG55" s="261"/>
      <c r="BH55" s="261"/>
      <c r="BI55" s="261"/>
      <c r="BJ55" s="262"/>
    </row>
    <row r="56" spans="2:62" ht="20.25" customHeight="1" x14ac:dyDescent="0.4">
      <c r="B56" s="270"/>
      <c r="C56" s="289"/>
      <c r="D56" s="290"/>
      <c r="E56" s="152"/>
      <c r="F56" s="153">
        <f>C55</f>
        <v>0</v>
      </c>
      <c r="G56" s="152"/>
      <c r="H56" s="153">
        <f>I55</f>
        <v>0</v>
      </c>
      <c r="I56" s="291"/>
      <c r="J56" s="292"/>
      <c r="K56" s="293"/>
      <c r="L56" s="294"/>
      <c r="M56" s="294"/>
      <c r="N56" s="290"/>
      <c r="O56" s="253"/>
      <c r="P56" s="254"/>
      <c r="Q56" s="254"/>
      <c r="R56" s="254"/>
      <c r="S56" s="255"/>
      <c r="T56" s="185" t="s">
        <v>189</v>
      </c>
      <c r="U56" s="110"/>
      <c r="V56" s="186"/>
      <c r="W56" s="162" t="str">
        <f>IF(W55="","",VLOOKUP(W55,'シフト記号表（従来型・ユニット型共通）'!$C$6:$L$47,10,FALSE))</f>
        <v/>
      </c>
      <c r="X56" s="163" t="str">
        <f>IF(X55="","",VLOOKUP(X55,'シフト記号表（従来型・ユニット型共通）'!$C$6:$L$47,10,FALSE))</f>
        <v/>
      </c>
      <c r="Y56" s="163" t="str">
        <f>IF(Y55="","",VLOOKUP(Y55,'シフト記号表（従来型・ユニット型共通）'!$C$6:$L$47,10,FALSE))</f>
        <v/>
      </c>
      <c r="Z56" s="163" t="str">
        <f>IF(Z55="","",VLOOKUP(Z55,'シフト記号表（従来型・ユニット型共通）'!$C$6:$L$47,10,FALSE))</f>
        <v/>
      </c>
      <c r="AA56" s="163" t="str">
        <f>IF(AA55="","",VLOOKUP(AA55,'シフト記号表（従来型・ユニット型共通）'!$C$6:$L$47,10,FALSE))</f>
        <v/>
      </c>
      <c r="AB56" s="163" t="str">
        <f>IF(AB55="","",VLOOKUP(AB55,'シフト記号表（従来型・ユニット型共通）'!$C$6:$L$47,10,FALSE))</f>
        <v/>
      </c>
      <c r="AC56" s="164" t="str">
        <f>IF(AC55="","",VLOOKUP(AC55,'シフト記号表（従来型・ユニット型共通）'!$C$6:$L$47,10,FALSE))</f>
        <v/>
      </c>
      <c r="AD56" s="162"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3" t="str">
        <f>IF(AG55="","",VLOOKUP(AG55,'シフト記号表（従来型・ユニット型共通）'!$C$6:$L$47,10,FALSE))</f>
        <v/>
      </c>
      <c r="AH56" s="163" t="str">
        <f>IF(AH55="","",VLOOKUP(AH55,'シフト記号表（従来型・ユニット型共通）'!$C$6:$L$47,10,FALSE))</f>
        <v/>
      </c>
      <c r="AI56" s="163" t="str">
        <f>IF(AI55="","",VLOOKUP(AI55,'シフト記号表（従来型・ユニット型共通）'!$C$6:$L$47,10,FALSE))</f>
        <v/>
      </c>
      <c r="AJ56" s="164" t="str">
        <f>IF(AJ55="","",VLOOKUP(AJ55,'シフト記号表（従来型・ユニット型共通）'!$C$6:$L$47,10,FALSE))</f>
        <v/>
      </c>
      <c r="AK56" s="162"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3" t="str">
        <f>IF(AN55="","",VLOOKUP(AN55,'シフト記号表（従来型・ユニット型共通）'!$C$6:$L$47,10,FALSE))</f>
        <v/>
      </c>
      <c r="AO56" s="163" t="str">
        <f>IF(AO55="","",VLOOKUP(AO55,'シフト記号表（従来型・ユニット型共通）'!$C$6:$L$47,10,FALSE))</f>
        <v/>
      </c>
      <c r="AP56" s="163" t="str">
        <f>IF(AP55="","",VLOOKUP(AP55,'シフト記号表（従来型・ユニット型共通）'!$C$6:$L$47,10,FALSE))</f>
        <v/>
      </c>
      <c r="AQ56" s="164" t="str">
        <f>IF(AQ55="","",VLOOKUP(AQ55,'シフト記号表（従来型・ユニット型共通）'!$C$6:$L$47,10,FALSE))</f>
        <v/>
      </c>
      <c r="AR56" s="162"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3" t="str">
        <f>IF(AU55="","",VLOOKUP(AU55,'シフト記号表（従来型・ユニット型共通）'!$C$6:$L$47,10,FALSE))</f>
        <v/>
      </c>
      <c r="AV56" s="163" t="str">
        <f>IF(AV55="","",VLOOKUP(AV55,'シフト記号表（従来型・ユニット型共通）'!$C$6:$L$47,10,FALSE))</f>
        <v/>
      </c>
      <c r="AW56" s="163" t="str">
        <f>IF(AW55="","",VLOOKUP(AW55,'シフト記号表（従来型・ユニット型共通）'!$C$6:$L$47,10,FALSE))</f>
        <v/>
      </c>
      <c r="AX56" s="164" t="str">
        <f>IF(AX55="","",VLOOKUP(AX55,'シフト記号表（従来型・ユニット型共通）'!$C$6:$L$47,10,FALSE))</f>
        <v/>
      </c>
      <c r="AY56" s="162"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286">
        <f>IF($BE$3="４週",SUM(W56:AX56),IF($BE$3="暦月",SUM(W56:BA56),""))</f>
        <v>0</v>
      </c>
      <c r="BC56" s="287"/>
      <c r="BD56" s="288">
        <f>IF($BE$3="４週",BB56/4,IF($BE$3="暦月",(BB56/($BE$8/7)),""))</f>
        <v>0</v>
      </c>
      <c r="BE56" s="287"/>
      <c r="BF56" s="283"/>
      <c r="BG56" s="284"/>
      <c r="BH56" s="284"/>
      <c r="BI56" s="284"/>
      <c r="BJ56" s="285"/>
    </row>
    <row r="57" spans="2:62" ht="20.25" customHeight="1" x14ac:dyDescent="0.4">
      <c r="B57" s="269">
        <f>B55+1</f>
        <v>21</v>
      </c>
      <c r="C57" s="271"/>
      <c r="D57" s="272"/>
      <c r="E57" s="152"/>
      <c r="F57" s="153"/>
      <c r="G57" s="152"/>
      <c r="H57" s="153"/>
      <c r="I57" s="275"/>
      <c r="J57" s="276"/>
      <c r="K57" s="279"/>
      <c r="L57" s="280"/>
      <c r="M57" s="280"/>
      <c r="N57" s="272"/>
      <c r="O57" s="253"/>
      <c r="P57" s="254"/>
      <c r="Q57" s="254"/>
      <c r="R57" s="254"/>
      <c r="S57" s="255"/>
      <c r="T57" s="184"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56"/>
      <c r="BC57" s="257"/>
      <c r="BD57" s="258"/>
      <c r="BE57" s="259"/>
      <c r="BF57" s="260"/>
      <c r="BG57" s="261"/>
      <c r="BH57" s="261"/>
      <c r="BI57" s="261"/>
      <c r="BJ57" s="262"/>
    </row>
    <row r="58" spans="2:62" ht="20.25" customHeight="1" x14ac:dyDescent="0.4">
      <c r="B58" s="270"/>
      <c r="C58" s="289"/>
      <c r="D58" s="290"/>
      <c r="E58" s="152"/>
      <c r="F58" s="153">
        <f>C57</f>
        <v>0</v>
      </c>
      <c r="G58" s="152"/>
      <c r="H58" s="153">
        <f>I57</f>
        <v>0</v>
      </c>
      <c r="I58" s="291"/>
      <c r="J58" s="292"/>
      <c r="K58" s="293"/>
      <c r="L58" s="294"/>
      <c r="M58" s="294"/>
      <c r="N58" s="290"/>
      <c r="O58" s="253"/>
      <c r="P58" s="254"/>
      <c r="Q58" s="254"/>
      <c r="R58" s="254"/>
      <c r="S58" s="255"/>
      <c r="T58" s="185" t="s">
        <v>189</v>
      </c>
      <c r="U58" s="110"/>
      <c r="V58" s="186"/>
      <c r="W58" s="162" t="str">
        <f>IF(W57="","",VLOOKUP(W57,'シフト記号表（従来型・ユニット型共通）'!$C$6:$L$47,10,FALSE))</f>
        <v/>
      </c>
      <c r="X58" s="163" t="str">
        <f>IF(X57="","",VLOOKUP(X57,'シフト記号表（従来型・ユニット型共通）'!$C$6:$L$47,10,FALSE))</f>
        <v/>
      </c>
      <c r="Y58" s="163" t="str">
        <f>IF(Y57="","",VLOOKUP(Y57,'シフト記号表（従来型・ユニット型共通）'!$C$6:$L$47,10,FALSE))</f>
        <v/>
      </c>
      <c r="Z58" s="163" t="str">
        <f>IF(Z57="","",VLOOKUP(Z57,'シフト記号表（従来型・ユニット型共通）'!$C$6:$L$47,10,FALSE))</f>
        <v/>
      </c>
      <c r="AA58" s="163" t="str">
        <f>IF(AA57="","",VLOOKUP(AA57,'シフト記号表（従来型・ユニット型共通）'!$C$6:$L$47,10,FALSE))</f>
        <v/>
      </c>
      <c r="AB58" s="163" t="str">
        <f>IF(AB57="","",VLOOKUP(AB57,'シフト記号表（従来型・ユニット型共通）'!$C$6:$L$47,10,FALSE))</f>
        <v/>
      </c>
      <c r="AC58" s="164" t="str">
        <f>IF(AC57="","",VLOOKUP(AC57,'シフト記号表（従来型・ユニット型共通）'!$C$6:$L$47,10,FALSE))</f>
        <v/>
      </c>
      <c r="AD58" s="162"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3" t="str">
        <f>IF(AG57="","",VLOOKUP(AG57,'シフト記号表（従来型・ユニット型共通）'!$C$6:$L$47,10,FALSE))</f>
        <v/>
      </c>
      <c r="AH58" s="163" t="str">
        <f>IF(AH57="","",VLOOKUP(AH57,'シフト記号表（従来型・ユニット型共通）'!$C$6:$L$47,10,FALSE))</f>
        <v/>
      </c>
      <c r="AI58" s="163" t="str">
        <f>IF(AI57="","",VLOOKUP(AI57,'シフト記号表（従来型・ユニット型共通）'!$C$6:$L$47,10,FALSE))</f>
        <v/>
      </c>
      <c r="AJ58" s="164" t="str">
        <f>IF(AJ57="","",VLOOKUP(AJ57,'シフト記号表（従来型・ユニット型共通）'!$C$6:$L$47,10,FALSE))</f>
        <v/>
      </c>
      <c r="AK58" s="162"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3" t="str">
        <f>IF(AN57="","",VLOOKUP(AN57,'シフト記号表（従来型・ユニット型共通）'!$C$6:$L$47,10,FALSE))</f>
        <v/>
      </c>
      <c r="AO58" s="163" t="str">
        <f>IF(AO57="","",VLOOKUP(AO57,'シフト記号表（従来型・ユニット型共通）'!$C$6:$L$47,10,FALSE))</f>
        <v/>
      </c>
      <c r="AP58" s="163" t="str">
        <f>IF(AP57="","",VLOOKUP(AP57,'シフト記号表（従来型・ユニット型共通）'!$C$6:$L$47,10,FALSE))</f>
        <v/>
      </c>
      <c r="AQ58" s="164" t="str">
        <f>IF(AQ57="","",VLOOKUP(AQ57,'シフト記号表（従来型・ユニット型共通）'!$C$6:$L$47,10,FALSE))</f>
        <v/>
      </c>
      <c r="AR58" s="162"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3" t="str">
        <f>IF(AU57="","",VLOOKUP(AU57,'シフト記号表（従来型・ユニット型共通）'!$C$6:$L$47,10,FALSE))</f>
        <v/>
      </c>
      <c r="AV58" s="163" t="str">
        <f>IF(AV57="","",VLOOKUP(AV57,'シフト記号表（従来型・ユニット型共通）'!$C$6:$L$47,10,FALSE))</f>
        <v/>
      </c>
      <c r="AW58" s="163" t="str">
        <f>IF(AW57="","",VLOOKUP(AW57,'シフト記号表（従来型・ユニット型共通）'!$C$6:$L$47,10,FALSE))</f>
        <v/>
      </c>
      <c r="AX58" s="164" t="str">
        <f>IF(AX57="","",VLOOKUP(AX57,'シフト記号表（従来型・ユニット型共通）'!$C$6:$L$47,10,FALSE))</f>
        <v/>
      </c>
      <c r="AY58" s="162"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286">
        <f>IF($BE$3="４週",SUM(W58:AX58),IF($BE$3="暦月",SUM(W58:BA58),""))</f>
        <v>0</v>
      </c>
      <c r="BC58" s="287"/>
      <c r="BD58" s="288">
        <f>IF($BE$3="４週",BB58/4,IF($BE$3="暦月",(BB58/($BE$8/7)),""))</f>
        <v>0</v>
      </c>
      <c r="BE58" s="287"/>
      <c r="BF58" s="283"/>
      <c r="BG58" s="284"/>
      <c r="BH58" s="284"/>
      <c r="BI58" s="284"/>
      <c r="BJ58" s="285"/>
    </row>
    <row r="59" spans="2:62" ht="20.25" customHeight="1" x14ac:dyDescent="0.4">
      <c r="B59" s="269">
        <f>B57+1</f>
        <v>22</v>
      </c>
      <c r="C59" s="271"/>
      <c r="D59" s="272"/>
      <c r="E59" s="152"/>
      <c r="F59" s="153"/>
      <c r="G59" s="152"/>
      <c r="H59" s="153"/>
      <c r="I59" s="275"/>
      <c r="J59" s="276"/>
      <c r="K59" s="279"/>
      <c r="L59" s="280"/>
      <c r="M59" s="280"/>
      <c r="N59" s="272"/>
      <c r="O59" s="253"/>
      <c r="P59" s="254"/>
      <c r="Q59" s="254"/>
      <c r="R59" s="254"/>
      <c r="S59" s="255"/>
      <c r="T59" s="184"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56"/>
      <c r="BC59" s="257"/>
      <c r="BD59" s="258"/>
      <c r="BE59" s="259"/>
      <c r="BF59" s="260"/>
      <c r="BG59" s="261"/>
      <c r="BH59" s="261"/>
      <c r="BI59" s="261"/>
      <c r="BJ59" s="262"/>
    </row>
    <row r="60" spans="2:62" ht="20.25" customHeight="1" x14ac:dyDescent="0.4">
      <c r="B60" s="270"/>
      <c r="C60" s="289"/>
      <c r="D60" s="290"/>
      <c r="E60" s="152"/>
      <c r="F60" s="153">
        <f>C59</f>
        <v>0</v>
      </c>
      <c r="G60" s="152"/>
      <c r="H60" s="153">
        <f>I59</f>
        <v>0</v>
      </c>
      <c r="I60" s="291"/>
      <c r="J60" s="292"/>
      <c r="K60" s="293"/>
      <c r="L60" s="294"/>
      <c r="M60" s="294"/>
      <c r="N60" s="290"/>
      <c r="O60" s="253"/>
      <c r="P60" s="254"/>
      <c r="Q60" s="254"/>
      <c r="R60" s="254"/>
      <c r="S60" s="255"/>
      <c r="T60" s="185" t="s">
        <v>189</v>
      </c>
      <c r="U60" s="110"/>
      <c r="V60" s="186"/>
      <c r="W60" s="162" t="str">
        <f>IF(W59="","",VLOOKUP(W59,'シフト記号表（従来型・ユニット型共通）'!$C$6:$L$47,10,FALSE))</f>
        <v/>
      </c>
      <c r="X60" s="163" t="str">
        <f>IF(X59="","",VLOOKUP(X59,'シフト記号表（従来型・ユニット型共通）'!$C$6:$L$47,10,FALSE))</f>
        <v/>
      </c>
      <c r="Y60" s="163" t="str">
        <f>IF(Y59="","",VLOOKUP(Y59,'シフト記号表（従来型・ユニット型共通）'!$C$6:$L$47,10,FALSE))</f>
        <v/>
      </c>
      <c r="Z60" s="163" t="str">
        <f>IF(Z59="","",VLOOKUP(Z59,'シフト記号表（従来型・ユニット型共通）'!$C$6:$L$47,10,FALSE))</f>
        <v/>
      </c>
      <c r="AA60" s="163" t="str">
        <f>IF(AA59="","",VLOOKUP(AA59,'シフト記号表（従来型・ユニット型共通）'!$C$6:$L$47,10,FALSE))</f>
        <v/>
      </c>
      <c r="AB60" s="163" t="str">
        <f>IF(AB59="","",VLOOKUP(AB59,'シフト記号表（従来型・ユニット型共通）'!$C$6:$L$47,10,FALSE))</f>
        <v/>
      </c>
      <c r="AC60" s="164" t="str">
        <f>IF(AC59="","",VLOOKUP(AC59,'シフト記号表（従来型・ユニット型共通）'!$C$6:$L$47,10,FALSE))</f>
        <v/>
      </c>
      <c r="AD60" s="162"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3" t="str">
        <f>IF(AG59="","",VLOOKUP(AG59,'シフト記号表（従来型・ユニット型共通）'!$C$6:$L$47,10,FALSE))</f>
        <v/>
      </c>
      <c r="AH60" s="163" t="str">
        <f>IF(AH59="","",VLOOKUP(AH59,'シフト記号表（従来型・ユニット型共通）'!$C$6:$L$47,10,FALSE))</f>
        <v/>
      </c>
      <c r="AI60" s="163" t="str">
        <f>IF(AI59="","",VLOOKUP(AI59,'シフト記号表（従来型・ユニット型共通）'!$C$6:$L$47,10,FALSE))</f>
        <v/>
      </c>
      <c r="AJ60" s="164" t="str">
        <f>IF(AJ59="","",VLOOKUP(AJ59,'シフト記号表（従来型・ユニット型共通）'!$C$6:$L$47,10,FALSE))</f>
        <v/>
      </c>
      <c r="AK60" s="162"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3" t="str">
        <f>IF(AN59="","",VLOOKUP(AN59,'シフト記号表（従来型・ユニット型共通）'!$C$6:$L$47,10,FALSE))</f>
        <v/>
      </c>
      <c r="AO60" s="163" t="str">
        <f>IF(AO59="","",VLOOKUP(AO59,'シフト記号表（従来型・ユニット型共通）'!$C$6:$L$47,10,FALSE))</f>
        <v/>
      </c>
      <c r="AP60" s="163" t="str">
        <f>IF(AP59="","",VLOOKUP(AP59,'シフト記号表（従来型・ユニット型共通）'!$C$6:$L$47,10,FALSE))</f>
        <v/>
      </c>
      <c r="AQ60" s="164" t="str">
        <f>IF(AQ59="","",VLOOKUP(AQ59,'シフト記号表（従来型・ユニット型共通）'!$C$6:$L$47,10,FALSE))</f>
        <v/>
      </c>
      <c r="AR60" s="162"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3" t="str">
        <f>IF(AU59="","",VLOOKUP(AU59,'シフト記号表（従来型・ユニット型共通）'!$C$6:$L$47,10,FALSE))</f>
        <v/>
      </c>
      <c r="AV60" s="163" t="str">
        <f>IF(AV59="","",VLOOKUP(AV59,'シフト記号表（従来型・ユニット型共通）'!$C$6:$L$47,10,FALSE))</f>
        <v/>
      </c>
      <c r="AW60" s="163" t="str">
        <f>IF(AW59="","",VLOOKUP(AW59,'シフト記号表（従来型・ユニット型共通）'!$C$6:$L$47,10,FALSE))</f>
        <v/>
      </c>
      <c r="AX60" s="164" t="str">
        <f>IF(AX59="","",VLOOKUP(AX59,'シフト記号表（従来型・ユニット型共通）'!$C$6:$L$47,10,FALSE))</f>
        <v/>
      </c>
      <c r="AY60" s="162"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286">
        <f>IF($BE$3="４週",SUM(W60:AX60),IF($BE$3="暦月",SUM(W60:BA60),""))</f>
        <v>0</v>
      </c>
      <c r="BC60" s="287"/>
      <c r="BD60" s="288">
        <f>IF($BE$3="４週",BB60/4,IF($BE$3="暦月",(BB60/($BE$8/7)),""))</f>
        <v>0</v>
      </c>
      <c r="BE60" s="287"/>
      <c r="BF60" s="283"/>
      <c r="BG60" s="284"/>
      <c r="BH60" s="284"/>
      <c r="BI60" s="284"/>
      <c r="BJ60" s="285"/>
    </row>
    <row r="61" spans="2:62" ht="20.25" customHeight="1" x14ac:dyDescent="0.4">
      <c r="B61" s="269">
        <f>B59+1</f>
        <v>23</v>
      </c>
      <c r="C61" s="271"/>
      <c r="D61" s="272"/>
      <c r="E61" s="152"/>
      <c r="F61" s="153"/>
      <c r="G61" s="152"/>
      <c r="H61" s="153"/>
      <c r="I61" s="275"/>
      <c r="J61" s="276"/>
      <c r="K61" s="279"/>
      <c r="L61" s="280"/>
      <c r="M61" s="280"/>
      <c r="N61" s="272"/>
      <c r="O61" s="253"/>
      <c r="P61" s="254"/>
      <c r="Q61" s="254"/>
      <c r="R61" s="254"/>
      <c r="S61" s="255"/>
      <c r="T61" s="184"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56"/>
      <c r="BC61" s="257"/>
      <c r="BD61" s="258"/>
      <c r="BE61" s="259"/>
      <c r="BF61" s="260"/>
      <c r="BG61" s="261"/>
      <c r="BH61" s="261"/>
      <c r="BI61" s="261"/>
      <c r="BJ61" s="262"/>
    </row>
    <row r="62" spans="2:62" ht="20.25" customHeight="1" x14ac:dyDescent="0.4">
      <c r="B62" s="270"/>
      <c r="C62" s="289"/>
      <c r="D62" s="290"/>
      <c r="E62" s="152"/>
      <c r="F62" s="153">
        <f>C61</f>
        <v>0</v>
      </c>
      <c r="G62" s="152"/>
      <c r="H62" s="153">
        <f>I61</f>
        <v>0</v>
      </c>
      <c r="I62" s="291"/>
      <c r="J62" s="292"/>
      <c r="K62" s="293"/>
      <c r="L62" s="294"/>
      <c r="M62" s="294"/>
      <c r="N62" s="290"/>
      <c r="O62" s="253"/>
      <c r="P62" s="254"/>
      <c r="Q62" s="254"/>
      <c r="R62" s="254"/>
      <c r="S62" s="255"/>
      <c r="T62" s="185" t="s">
        <v>189</v>
      </c>
      <c r="U62" s="110"/>
      <c r="V62" s="186"/>
      <c r="W62" s="162" t="str">
        <f>IF(W61="","",VLOOKUP(W61,'シフト記号表（従来型・ユニット型共通）'!$C$6:$L$47,10,FALSE))</f>
        <v/>
      </c>
      <c r="X62" s="163" t="str">
        <f>IF(X61="","",VLOOKUP(X61,'シフト記号表（従来型・ユニット型共通）'!$C$6:$L$47,10,FALSE))</f>
        <v/>
      </c>
      <c r="Y62" s="163" t="str">
        <f>IF(Y61="","",VLOOKUP(Y61,'シフト記号表（従来型・ユニット型共通）'!$C$6:$L$47,10,FALSE))</f>
        <v/>
      </c>
      <c r="Z62" s="163" t="str">
        <f>IF(Z61="","",VLOOKUP(Z61,'シフト記号表（従来型・ユニット型共通）'!$C$6:$L$47,10,FALSE))</f>
        <v/>
      </c>
      <c r="AA62" s="163" t="str">
        <f>IF(AA61="","",VLOOKUP(AA61,'シフト記号表（従来型・ユニット型共通）'!$C$6:$L$47,10,FALSE))</f>
        <v/>
      </c>
      <c r="AB62" s="163" t="str">
        <f>IF(AB61="","",VLOOKUP(AB61,'シフト記号表（従来型・ユニット型共通）'!$C$6:$L$47,10,FALSE))</f>
        <v/>
      </c>
      <c r="AC62" s="164" t="str">
        <f>IF(AC61="","",VLOOKUP(AC61,'シフト記号表（従来型・ユニット型共通）'!$C$6:$L$47,10,FALSE))</f>
        <v/>
      </c>
      <c r="AD62" s="162"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3" t="str">
        <f>IF(AG61="","",VLOOKUP(AG61,'シフト記号表（従来型・ユニット型共通）'!$C$6:$L$47,10,FALSE))</f>
        <v/>
      </c>
      <c r="AH62" s="163" t="str">
        <f>IF(AH61="","",VLOOKUP(AH61,'シフト記号表（従来型・ユニット型共通）'!$C$6:$L$47,10,FALSE))</f>
        <v/>
      </c>
      <c r="AI62" s="163" t="str">
        <f>IF(AI61="","",VLOOKUP(AI61,'シフト記号表（従来型・ユニット型共通）'!$C$6:$L$47,10,FALSE))</f>
        <v/>
      </c>
      <c r="AJ62" s="164" t="str">
        <f>IF(AJ61="","",VLOOKUP(AJ61,'シフト記号表（従来型・ユニット型共通）'!$C$6:$L$47,10,FALSE))</f>
        <v/>
      </c>
      <c r="AK62" s="162"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3" t="str">
        <f>IF(AN61="","",VLOOKUP(AN61,'シフト記号表（従来型・ユニット型共通）'!$C$6:$L$47,10,FALSE))</f>
        <v/>
      </c>
      <c r="AO62" s="163" t="str">
        <f>IF(AO61="","",VLOOKUP(AO61,'シフト記号表（従来型・ユニット型共通）'!$C$6:$L$47,10,FALSE))</f>
        <v/>
      </c>
      <c r="AP62" s="163" t="str">
        <f>IF(AP61="","",VLOOKUP(AP61,'シフト記号表（従来型・ユニット型共通）'!$C$6:$L$47,10,FALSE))</f>
        <v/>
      </c>
      <c r="AQ62" s="164" t="str">
        <f>IF(AQ61="","",VLOOKUP(AQ61,'シフト記号表（従来型・ユニット型共通）'!$C$6:$L$47,10,FALSE))</f>
        <v/>
      </c>
      <c r="AR62" s="162"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3" t="str">
        <f>IF(AU61="","",VLOOKUP(AU61,'シフト記号表（従来型・ユニット型共通）'!$C$6:$L$47,10,FALSE))</f>
        <v/>
      </c>
      <c r="AV62" s="163" t="str">
        <f>IF(AV61="","",VLOOKUP(AV61,'シフト記号表（従来型・ユニット型共通）'!$C$6:$L$47,10,FALSE))</f>
        <v/>
      </c>
      <c r="AW62" s="163" t="str">
        <f>IF(AW61="","",VLOOKUP(AW61,'シフト記号表（従来型・ユニット型共通）'!$C$6:$L$47,10,FALSE))</f>
        <v/>
      </c>
      <c r="AX62" s="164" t="str">
        <f>IF(AX61="","",VLOOKUP(AX61,'シフト記号表（従来型・ユニット型共通）'!$C$6:$L$47,10,FALSE))</f>
        <v/>
      </c>
      <c r="AY62" s="162"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286">
        <f>IF($BE$3="４週",SUM(W62:AX62),IF($BE$3="暦月",SUM(W62:BA62),""))</f>
        <v>0</v>
      </c>
      <c r="BC62" s="287"/>
      <c r="BD62" s="288">
        <f>IF($BE$3="４週",BB62/4,IF($BE$3="暦月",(BB62/($BE$8/7)),""))</f>
        <v>0</v>
      </c>
      <c r="BE62" s="287"/>
      <c r="BF62" s="283"/>
      <c r="BG62" s="284"/>
      <c r="BH62" s="284"/>
      <c r="BI62" s="284"/>
      <c r="BJ62" s="285"/>
    </row>
    <row r="63" spans="2:62" ht="20.25" customHeight="1" x14ac:dyDescent="0.4">
      <c r="B63" s="269">
        <f>B61+1</f>
        <v>24</v>
      </c>
      <c r="C63" s="271"/>
      <c r="D63" s="272"/>
      <c r="E63" s="152"/>
      <c r="F63" s="153"/>
      <c r="G63" s="152"/>
      <c r="H63" s="153"/>
      <c r="I63" s="275"/>
      <c r="J63" s="276"/>
      <c r="K63" s="279"/>
      <c r="L63" s="280"/>
      <c r="M63" s="280"/>
      <c r="N63" s="272"/>
      <c r="O63" s="253"/>
      <c r="P63" s="254"/>
      <c r="Q63" s="254"/>
      <c r="R63" s="254"/>
      <c r="S63" s="255"/>
      <c r="T63" s="184"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56"/>
      <c r="BC63" s="257"/>
      <c r="BD63" s="258"/>
      <c r="BE63" s="259"/>
      <c r="BF63" s="260"/>
      <c r="BG63" s="261"/>
      <c r="BH63" s="261"/>
      <c r="BI63" s="261"/>
      <c r="BJ63" s="262"/>
    </row>
    <row r="64" spans="2:62" ht="20.25" customHeight="1" x14ac:dyDescent="0.4">
      <c r="B64" s="270"/>
      <c r="C64" s="289"/>
      <c r="D64" s="290"/>
      <c r="E64" s="152"/>
      <c r="F64" s="153">
        <f>C63</f>
        <v>0</v>
      </c>
      <c r="G64" s="152"/>
      <c r="H64" s="153">
        <f>I63</f>
        <v>0</v>
      </c>
      <c r="I64" s="291"/>
      <c r="J64" s="292"/>
      <c r="K64" s="293"/>
      <c r="L64" s="294"/>
      <c r="M64" s="294"/>
      <c r="N64" s="290"/>
      <c r="O64" s="253"/>
      <c r="P64" s="254"/>
      <c r="Q64" s="254"/>
      <c r="R64" s="254"/>
      <c r="S64" s="255"/>
      <c r="T64" s="185" t="s">
        <v>189</v>
      </c>
      <c r="U64" s="110"/>
      <c r="V64" s="186"/>
      <c r="W64" s="162" t="str">
        <f>IF(W63="","",VLOOKUP(W63,'シフト記号表（従来型・ユニット型共通）'!$C$6:$L$47,10,FALSE))</f>
        <v/>
      </c>
      <c r="X64" s="163" t="str">
        <f>IF(X63="","",VLOOKUP(X63,'シフト記号表（従来型・ユニット型共通）'!$C$6:$L$47,10,FALSE))</f>
        <v/>
      </c>
      <c r="Y64" s="163" t="str">
        <f>IF(Y63="","",VLOOKUP(Y63,'シフト記号表（従来型・ユニット型共通）'!$C$6:$L$47,10,FALSE))</f>
        <v/>
      </c>
      <c r="Z64" s="163" t="str">
        <f>IF(Z63="","",VLOOKUP(Z63,'シフト記号表（従来型・ユニット型共通）'!$C$6:$L$47,10,FALSE))</f>
        <v/>
      </c>
      <c r="AA64" s="163" t="str">
        <f>IF(AA63="","",VLOOKUP(AA63,'シフト記号表（従来型・ユニット型共通）'!$C$6:$L$47,10,FALSE))</f>
        <v/>
      </c>
      <c r="AB64" s="163" t="str">
        <f>IF(AB63="","",VLOOKUP(AB63,'シフト記号表（従来型・ユニット型共通）'!$C$6:$L$47,10,FALSE))</f>
        <v/>
      </c>
      <c r="AC64" s="164" t="str">
        <f>IF(AC63="","",VLOOKUP(AC63,'シフト記号表（従来型・ユニット型共通）'!$C$6:$L$47,10,FALSE))</f>
        <v/>
      </c>
      <c r="AD64" s="162"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3" t="str">
        <f>IF(AG63="","",VLOOKUP(AG63,'シフト記号表（従来型・ユニット型共通）'!$C$6:$L$47,10,FALSE))</f>
        <v/>
      </c>
      <c r="AH64" s="163" t="str">
        <f>IF(AH63="","",VLOOKUP(AH63,'シフト記号表（従来型・ユニット型共通）'!$C$6:$L$47,10,FALSE))</f>
        <v/>
      </c>
      <c r="AI64" s="163" t="str">
        <f>IF(AI63="","",VLOOKUP(AI63,'シフト記号表（従来型・ユニット型共通）'!$C$6:$L$47,10,FALSE))</f>
        <v/>
      </c>
      <c r="AJ64" s="164" t="str">
        <f>IF(AJ63="","",VLOOKUP(AJ63,'シフト記号表（従来型・ユニット型共通）'!$C$6:$L$47,10,FALSE))</f>
        <v/>
      </c>
      <c r="AK64" s="162"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3" t="str">
        <f>IF(AN63="","",VLOOKUP(AN63,'シフト記号表（従来型・ユニット型共通）'!$C$6:$L$47,10,FALSE))</f>
        <v/>
      </c>
      <c r="AO64" s="163" t="str">
        <f>IF(AO63="","",VLOOKUP(AO63,'シフト記号表（従来型・ユニット型共通）'!$C$6:$L$47,10,FALSE))</f>
        <v/>
      </c>
      <c r="AP64" s="163" t="str">
        <f>IF(AP63="","",VLOOKUP(AP63,'シフト記号表（従来型・ユニット型共通）'!$C$6:$L$47,10,FALSE))</f>
        <v/>
      </c>
      <c r="AQ64" s="164" t="str">
        <f>IF(AQ63="","",VLOOKUP(AQ63,'シフト記号表（従来型・ユニット型共通）'!$C$6:$L$47,10,FALSE))</f>
        <v/>
      </c>
      <c r="AR64" s="162"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3" t="str">
        <f>IF(AU63="","",VLOOKUP(AU63,'シフト記号表（従来型・ユニット型共通）'!$C$6:$L$47,10,FALSE))</f>
        <v/>
      </c>
      <c r="AV64" s="163" t="str">
        <f>IF(AV63="","",VLOOKUP(AV63,'シフト記号表（従来型・ユニット型共通）'!$C$6:$L$47,10,FALSE))</f>
        <v/>
      </c>
      <c r="AW64" s="163" t="str">
        <f>IF(AW63="","",VLOOKUP(AW63,'シフト記号表（従来型・ユニット型共通）'!$C$6:$L$47,10,FALSE))</f>
        <v/>
      </c>
      <c r="AX64" s="164" t="str">
        <f>IF(AX63="","",VLOOKUP(AX63,'シフト記号表（従来型・ユニット型共通）'!$C$6:$L$47,10,FALSE))</f>
        <v/>
      </c>
      <c r="AY64" s="162"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286">
        <f>IF($BE$3="４週",SUM(W64:AX64),IF($BE$3="暦月",SUM(W64:BA64),""))</f>
        <v>0</v>
      </c>
      <c r="BC64" s="287"/>
      <c r="BD64" s="288">
        <f>IF($BE$3="４週",BB64/4,IF($BE$3="暦月",(BB64/($BE$8/7)),""))</f>
        <v>0</v>
      </c>
      <c r="BE64" s="287"/>
      <c r="BF64" s="283"/>
      <c r="BG64" s="284"/>
      <c r="BH64" s="284"/>
      <c r="BI64" s="284"/>
      <c r="BJ64" s="285"/>
    </row>
    <row r="65" spans="2:62" ht="20.25" customHeight="1" x14ac:dyDescent="0.4">
      <c r="B65" s="269">
        <f>B63+1</f>
        <v>25</v>
      </c>
      <c r="C65" s="271"/>
      <c r="D65" s="272"/>
      <c r="E65" s="152"/>
      <c r="F65" s="153"/>
      <c r="G65" s="152"/>
      <c r="H65" s="153"/>
      <c r="I65" s="275"/>
      <c r="J65" s="276"/>
      <c r="K65" s="279"/>
      <c r="L65" s="280"/>
      <c r="M65" s="280"/>
      <c r="N65" s="272"/>
      <c r="O65" s="253"/>
      <c r="P65" s="254"/>
      <c r="Q65" s="254"/>
      <c r="R65" s="254"/>
      <c r="S65" s="255"/>
      <c r="T65" s="184"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56"/>
      <c r="BC65" s="257"/>
      <c r="BD65" s="258"/>
      <c r="BE65" s="259"/>
      <c r="BF65" s="260"/>
      <c r="BG65" s="261"/>
      <c r="BH65" s="261"/>
      <c r="BI65" s="261"/>
      <c r="BJ65" s="262"/>
    </row>
    <row r="66" spans="2:62" ht="20.25" customHeight="1" x14ac:dyDescent="0.4">
      <c r="B66" s="270"/>
      <c r="C66" s="289"/>
      <c r="D66" s="290"/>
      <c r="E66" s="152"/>
      <c r="F66" s="153">
        <f>C65</f>
        <v>0</v>
      </c>
      <c r="G66" s="152"/>
      <c r="H66" s="153">
        <f>I65</f>
        <v>0</v>
      </c>
      <c r="I66" s="291"/>
      <c r="J66" s="292"/>
      <c r="K66" s="293"/>
      <c r="L66" s="294"/>
      <c r="M66" s="294"/>
      <c r="N66" s="290"/>
      <c r="O66" s="253"/>
      <c r="P66" s="254"/>
      <c r="Q66" s="254"/>
      <c r="R66" s="254"/>
      <c r="S66" s="255"/>
      <c r="T66" s="185" t="s">
        <v>189</v>
      </c>
      <c r="U66" s="110"/>
      <c r="V66" s="186"/>
      <c r="W66" s="162" t="str">
        <f>IF(W65="","",VLOOKUP(W65,'シフト記号表（従来型・ユニット型共通）'!$C$6:$L$47,10,FALSE))</f>
        <v/>
      </c>
      <c r="X66" s="163" t="str">
        <f>IF(X65="","",VLOOKUP(X65,'シフト記号表（従来型・ユニット型共通）'!$C$6:$L$47,10,FALSE))</f>
        <v/>
      </c>
      <c r="Y66" s="163" t="str">
        <f>IF(Y65="","",VLOOKUP(Y65,'シフト記号表（従来型・ユニット型共通）'!$C$6:$L$47,10,FALSE))</f>
        <v/>
      </c>
      <c r="Z66" s="163" t="str">
        <f>IF(Z65="","",VLOOKUP(Z65,'シフト記号表（従来型・ユニット型共通）'!$C$6:$L$47,10,FALSE))</f>
        <v/>
      </c>
      <c r="AA66" s="163" t="str">
        <f>IF(AA65="","",VLOOKUP(AA65,'シフト記号表（従来型・ユニット型共通）'!$C$6:$L$47,10,FALSE))</f>
        <v/>
      </c>
      <c r="AB66" s="163" t="str">
        <f>IF(AB65="","",VLOOKUP(AB65,'シフト記号表（従来型・ユニット型共通）'!$C$6:$L$47,10,FALSE))</f>
        <v/>
      </c>
      <c r="AC66" s="164" t="str">
        <f>IF(AC65="","",VLOOKUP(AC65,'シフト記号表（従来型・ユニット型共通）'!$C$6:$L$47,10,FALSE))</f>
        <v/>
      </c>
      <c r="AD66" s="162"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3" t="str">
        <f>IF(AG65="","",VLOOKUP(AG65,'シフト記号表（従来型・ユニット型共通）'!$C$6:$L$47,10,FALSE))</f>
        <v/>
      </c>
      <c r="AH66" s="163" t="str">
        <f>IF(AH65="","",VLOOKUP(AH65,'シフト記号表（従来型・ユニット型共通）'!$C$6:$L$47,10,FALSE))</f>
        <v/>
      </c>
      <c r="AI66" s="163" t="str">
        <f>IF(AI65="","",VLOOKUP(AI65,'シフト記号表（従来型・ユニット型共通）'!$C$6:$L$47,10,FALSE))</f>
        <v/>
      </c>
      <c r="AJ66" s="164" t="str">
        <f>IF(AJ65="","",VLOOKUP(AJ65,'シフト記号表（従来型・ユニット型共通）'!$C$6:$L$47,10,FALSE))</f>
        <v/>
      </c>
      <c r="AK66" s="162"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3" t="str">
        <f>IF(AN65="","",VLOOKUP(AN65,'シフト記号表（従来型・ユニット型共通）'!$C$6:$L$47,10,FALSE))</f>
        <v/>
      </c>
      <c r="AO66" s="163" t="str">
        <f>IF(AO65="","",VLOOKUP(AO65,'シフト記号表（従来型・ユニット型共通）'!$C$6:$L$47,10,FALSE))</f>
        <v/>
      </c>
      <c r="AP66" s="163" t="str">
        <f>IF(AP65="","",VLOOKUP(AP65,'シフト記号表（従来型・ユニット型共通）'!$C$6:$L$47,10,FALSE))</f>
        <v/>
      </c>
      <c r="AQ66" s="164" t="str">
        <f>IF(AQ65="","",VLOOKUP(AQ65,'シフト記号表（従来型・ユニット型共通）'!$C$6:$L$47,10,FALSE))</f>
        <v/>
      </c>
      <c r="AR66" s="162"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3" t="str">
        <f>IF(AU65="","",VLOOKUP(AU65,'シフト記号表（従来型・ユニット型共通）'!$C$6:$L$47,10,FALSE))</f>
        <v/>
      </c>
      <c r="AV66" s="163" t="str">
        <f>IF(AV65="","",VLOOKUP(AV65,'シフト記号表（従来型・ユニット型共通）'!$C$6:$L$47,10,FALSE))</f>
        <v/>
      </c>
      <c r="AW66" s="163" t="str">
        <f>IF(AW65="","",VLOOKUP(AW65,'シフト記号表（従来型・ユニット型共通）'!$C$6:$L$47,10,FALSE))</f>
        <v/>
      </c>
      <c r="AX66" s="164" t="str">
        <f>IF(AX65="","",VLOOKUP(AX65,'シフト記号表（従来型・ユニット型共通）'!$C$6:$L$47,10,FALSE))</f>
        <v/>
      </c>
      <c r="AY66" s="162"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286">
        <f>IF($BE$3="４週",SUM(W66:AX66),IF($BE$3="暦月",SUM(W66:BA66),""))</f>
        <v>0</v>
      </c>
      <c r="BC66" s="287"/>
      <c r="BD66" s="288">
        <f>IF($BE$3="４週",BB66/4,IF($BE$3="暦月",(BB66/($BE$8/7)),""))</f>
        <v>0</v>
      </c>
      <c r="BE66" s="287"/>
      <c r="BF66" s="283"/>
      <c r="BG66" s="284"/>
      <c r="BH66" s="284"/>
      <c r="BI66" s="284"/>
      <c r="BJ66" s="285"/>
    </row>
    <row r="67" spans="2:62" ht="20.25" customHeight="1" x14ac:dyDescent="0.4">
      <c r="B67" s="269">
        <f>B65+1</f>
        <v>26</v>
      </c>
      <c r="C67" s="271"/>
      <c r="D67" s="272"/>
      <c r="E67" s="152"/>
      <c r="F67" s="153"/>
      <c r="G67" s="152"/>
      <c r="H67" s="153"/>
      <c r="I67" s="275"/>
      <c r="J67" s="276"/>
      <c r="K67" s="279"/>
      <c r="L67" s="280"/>
      <c r="M67" s="280"/>
      <c r="N67" s="272"/>
      <c r="O67" s="253"/>
      <c r="P67" s="254"/>
      <c r="Q67" s="254"/>
      <c r="R67" s="254"/>
      <c r="S67" s="255"/>
      <c r="T67" s="184"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56"/>
      <c r="BC67" s="257"/>
      <c r="BD67" s="258"/>
      <c r="BE67" s="259"/>
      <c r="BF67" s="260"/>
      <c r="BG67" s="261"/>
      <c r="BH67" s="261"/>
      <c r="BI67" s="261"/>
      <c r="BJ67" s="262"/>
    </row>
    <row r="68" spans="2:62" ht="20.25" customHeight="1" x14ac:dyDescent="0.4">
      <c r="B68" s="270"/>
      <c r="C68" s="289"/>
      <c r="D68" s="290"/>
      <c r="E68" s="152"/>
      <c r="F68" s="153">
        <f>C67</f>
        <v>0</v>
      </c>
      <c r="G68" s="152"/>
      <c r="H68" s="153">
        <f>I67</f>
        <v>0</v>
      </c>
      <c r="I68" s="291"/>
      <c r="J68" s="292"/>
      <c r="K68" s="293"/>
      <c r="L68" s="294"/>
      <c r="M68" s="294"/>
      <c r="N68" s="290"/>
      <c r="O68" s="253"/>
      <c r="P68" s="254"/>
      <c r="Q68" s="254"/>
      <c r="R68" s="254"/>
      <c r="S68" s="255"/>
      <c r="T68" s="185" t="s">
        <v>189</v>
      </c>
      <c r="U68" s="110"/>
      <c r="V68" s="186"/>
      <c r="W68" s="162" t="str">
        <f>IF(W67="","",VLOOKUP(W67,'シフト記号表（従来型・ユニット型共通）'!$C$6:$L$47,10,FALSE))</f>
        <v/>
      </c>
      <c r="X68" s="163" t="str">
        <f>IF(X67="","",VLOOKUP(X67,'シフト記号表（従来型・ユニット型共通）'!$C$6:$L$47,10,FALSE))</f>
        <v/>
      </c>
      <c r="Y68" s="163" t="str">
        <f>IF(Y67="","",VLOOKUP(Y67,'シフト記号表（従来型・ユニット型共通）'!$C$6:$L$47,10,FALSE))</f>
        <v/>
      </c>
      <c r="Z68" s="163" t="str">
        <f>IF(Z67="","",VLOOKUP(Z67,'シフト記号表（従来型・ユニット型共通）'!$C$6:$L$47,10,FALSE))</f>
        <v/>
      </c>
      <c r="AA68" s="163" t="str">
        <f>IF(AA67="","",VLOOKUP(AA67,'シフト記号表（従来型・ユニット型共通）'!$C$6:$L$47,10,FALSE))</f>
        <v/>
      </c>
      <c r="AB68" s="163" t="str">
        <f>IF(AB67="","",VLOOKUP(AB67,'シフト記号表（従来型・ユニット型共通）'!$C$6:$L$47,10,FALSE))</f>
        <v/>
      </c>
      <c r="AC68" s="164" t="str">
        <f>IF(AC67="","",VLOOKUP(AC67,'シフト記号表（従来型・ユニット型共通）'!$C$6:$L$47,10,FALSE))</f>
        <v/>
      </c>
      <c r="AD68" s="162"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3" t="str">
        <f>IF(AG67="","",VLOOKUP(AG67,'シフト記号表（従来型・ユニット型共通）'!$C$6:$L$47,10,FALSE))</f>
        <v/>
      </c>
      <c r="AH68" s="163" t="str">
        <f>IF(AH67="","",VLOOKUP(AH67,'シフト記号表（従来型・ユニット型共通）'!$C$6:$L$47,10,FALSE))</f>
        <v/>
      </c>
      <c r="AI68" s="163" t="str">
        <f>IF(AI67="","",VLOOKUP(AI67,'シフト記号表（従来型・ユニット型共通）'!$C$6:$L$47,10,FALSE))</f>
        <v/>
      </c>
      <c r="AJ68" s="164" t="str">
        <f>IF(AJ67="","",VLOOKUP(AJ67,'シフト記号表（従来型・ユニット型共通）'!$C$6:$L$47,10,FALSE))</f>
        <v/>
      </c>
      <c r="AK68" s="162"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3" t="str">
        <f>IF(AN67="","",VLOOKUP(AN67,'シフト記号表（従来型・ユニット型共通）'!$C$6:$L$47,10,FALSE))</f>
        <v/>
      </c>
      <c r="AO68" s="163" t="str">
        <f>IF(AO67="","",VLOOKUP(AO67,'シフト記号表（従来型・ユニット型共通）'!$C$6:$L$47,10,FALSE))</f>
        <v/>
      </c>
      <c r="AP68" s="163" t="str">
        <f>IF(AP67="","",VLOOKUP(AP67,'シフト記号表（従来型・ユニット型共通）'!$C$6:$L$47,10,FALSE))</f>
        <v/>
      </c>
      <c r="AQ68" s="164" t="str">
        <f>IF(AQ67="","",VLOOKUP(AQ67,'シフト記号表（従来型・ユニット型共通）'!$C$6:$L$47,10,FALSE))</f>
        <v/>
      </c>
      <c r="AR68" s="162"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3" t="str">
        <f>IF(AU67="","",VLOOKUP(AU67,'シフト記号表（従来型・ユニット型共通）'!$C$6:$L$47,10,FALSE))</f>
        <v/>
      </c>
      <c r="AV68" s="163" t="str">
        <f>IF(AV67="","",VLOOKUP(AV67,'シフト記号表（従来型・ユニット型共通）'!$C$6:$L$47,10,FALSE))</f>
        <v/>
      </c>
      <c r="AW68" s="163" t="str">
        <f>IF(AW67="","",VLOOKUP(AW67,'シフト記号表（従来型・ユニット型共通）'!$C$6:$L$47,10,FALSE))</f>
        <v/>
      </c>
      <c r="AX68" s="164" t="str">
        <f>IF(AX67="","",VLOOKUP(AX67,'シフト記号表（従来型・ユニット型共通）'!$C$6:$L$47,10,FALSE))</f>
        <v/>
      </c>
      <c r="AY68" s="162"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286">
        <f>IF($BE$3="４週",SUM(W68:AX68),IF($BE$3="暦月",SUM(W68:BA68),""))</f>
        <v>0</v>
      </c>
      <c r="BC68" s="287"/>
      <c r="BD68" s="288">
        <f>IF($BE$3="４週",BB68/4,IF($BE$3="暦月",(BB68/($BE$8/7)),""))</f>
        <v>0</v>
      </c>
      <c r="BE68" s="287"/>
      <c r="BF68" s="283"/>
      <c r="BG68" s="284"/>
      <c r="BH68" s="284"/>
      <c r="BI68" s="284"/>
      <c r="BJ68" s="285"/>
    </row>
    <row r="69" spans="2:62" ht="20.25" customHeight="1" x14ac:dyDescent="0.4">
      <c r="B69" s="269">
        <f>B67+1</f>
        <v>27</v>
      </c>
      <c r="C69" s="271"/>
      <c r="D69" s="272"/>
      <c r="E69" s="152"/>
      <c r="F69" s="153"/>
      <c r="G69" s="152"/>
      <c r="H69" s="153"/>
      <c r="I69" s="275"/>
      <c r="J69" s="276"/>
      <c r="K69" s="279"/>
      <c r="L69" s="280"/>
      <c r="M69" s="280"/>
      <c r="N69" s="272"/>
      <c r="O69" s="253"/>
      <c r="P69" s="254"/>
      <c r="Q69" s="254"/>
      <c r="R69" s="254"/>
      <c r="S69" s="255"/>
      <c r="T69" s="184"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56"/>
      <c r="BC69" s="257"/>
      <c r="BD69" s="258"/>
      <c r="BE69" s="259"/>
      <c r="BF69" s="260"/>
      <c r="BG69" s="261"/>
      <c r="BH69" s="261"/>
      <c r="BI69" s="261"/>
      <c r="BJ69" s="262"/>
    </row>
    <row r="70" spans="2:62" ht="20.25" customHeight="1" x14ac:dyDescent="0.4">
      <c r="B70" s="270"/>
      <c r="C70" s="289"/>
      <c r="D70" s="290"/>
      <c r="E70" s="152"/>
      <c r="F70" s="153">
        <f>C69</f>
        <v>0</v>
      </c>
      <c r="G70" s="152"/>
      <c r="H70" s="153">
        <f>I69</f>
        <v>0</v>
      </c>
      <c r="I70" s="291"/>
      <c r="J70" s="292"/>
      <c r="K70" s="293"/>
      <c r="L70" s="294"/>
      <c r="M70" s="294"/>
      <c r="N70" s="290"/>
      <c r="O70" s="253"/>
      <c r="P70" s="254"/>
      <c r="Q70" s="254"/>
      <c r="R70" s="254"/>
      <c r="S70" s="255"/>
      <c r="T70" s="185" t="s">
        <v>189</v>
      </c>
      <c r="U70" s="110"/>
      <c r="V70" s="186"/>
      <c r="W70" s="162" t="str">
        <f>IF(W69="","",VLOOKUP(W69,'シフト記号表（従来型・ユニット型共通）'!$C$6:$L$47,10,FALSE))</f>
        <v/>
      </c>
      <c r="X70" s="163" t="str">
        <f>IF(X69="","",VLOOKUP(X69,'シフト記号表（従来型・ユニット型共通）'!$C$6:$L$47,10,FALSE))</f>
        <v/>
      </c>
      <c r="Y70" s="163" t="str">
        <f>IF(Y69="","",VLOOKUP(Y69,'シフト記号表（従来型・ユニット型共通）'!$C$6:$L$47,10,FALSE))</f>
        <v/>
      </c>
      <c r="Z70" s="163" t="str">
        <f>IF(Z69="","",VLOOKUP(Z69,'シフト記号表（従来型・ユニット型共通）'!$C$6:$L$47,10,FALSE))</f>
        <v/>
      </c>
      <c r="AA70" s="163" t="str">
        <f>IF(AA69="","",VLOOKUP(AA69,'シフト記号表（従来型・ユニット型共通）'!$C$6:$L$47,10,FALSE))</f>
        <v/>
      </c>
      <c r="AB70" s="163" t="str">
        <f>IF(AB69="","",VLOOKUP(AB69,'シフト記号表（従来型・ユニット型共通）'!$C$6:$L$47,10,FALSE))</f>
        <v/>
      </c>
      <c r="AC70" s="164" t="str">
        <f>IF(AC69="","",VLOOKUP(AC69,'シフト記号表（従来型・ユニット型共通）'!$C$6:$L$47,10,FALSE))</f>
        <v/>
      </c>
      <c r="AD70" s="162"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3" t="str">
        <f>IF(AG69="","",VLOOKUP(AG69,'シフト記号表（従来型・ユニット型共通）'!$C$6:$L$47,10,FALSE))</f>
        <v/>
      </c>
      <c r="AH70" s="163" t="str">
        <f>IF(AH69="","",VLOOKUP(AH69,'シフト記号表（従来型・ユニット型共通）'!$C$6:$L$47,10,FALSE))</f>
        <v/>
      </c>
      <c r="AI70" s="163" t="str">
        <f>IF(AI69="","",VLOOKUP(AI69,'シフト記号表（従来型・ユニット型共通）'!$C$6:$L$47,10,FALSE))</f>
        <v/>
      </c>
      <c r="AJ70" s="164" t="str">
        <f>IF(AJ69="","",VLOOKUP(AJ69,'シフト記号表（従来型・ユニット型共通）'!$C$6:$L$47,10,FALSE))</f>
        <v/>
      </c>
      <c r="AK70" s="162"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3" t="str">
        <f>IF(AN69="","",VLOOKUP(AN69,'シフト記号表（従来型・ユニット型共通）'!$C$6:$L$47,10,FALSE))</f>
        <v/>
      </c>
      <c r="AO70" s="163" t="str">
        <f>IF(AO69="","",VLOOKUP(AO69,'シフト記号表（従来型・ユニット型共通）'!$C$6:$L$47,10,FALSE))</f>
        <v/>
      </c>
      <c r="AP70" s="163" t="str">
        <f>IF(AP69="","",VLOOKUP(AP69,'シフト記号表（従来型・ユニット型共通）'!$C$6:$L$47,10,FALSE))</f>
        <v/>
      </c>
      <c r="AQ70" s="164" t="str">
        <f>IF(AQ69="","",VLOOKUP(AQ69,'シフト記号表（従来型・ユニット型共通）'!$C$6:$L$47,10,FALSE))</f>
        <v/>
      </c>
      <c r="AR70" s="162"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3" t="str">
        <f>IF(AU69="","",VLOOKUP(AU69,'シフト記号表（従来型・ユニット型共通）'!$C$6:$L$47,10,FALSE))</f>
        <v/>
      </c>
      <c r="AV70" s="163" t="str">
        <f>IF(AV69="","",VLOOKUP(AV69,'シフト記号表（従来型・ユニット型共通）'!$C$6:$L$47,10,FALSE))</f>
        <v/>
      </c>
      <c r="AW70" s="163" t="str">
        <f>IF(AW69="","",VLOOKUP(AW69,'シフト記号表（従来型・ユニット型共通）'!$C$6:$L$47,10,FALSE))</f>
        <v/>
      </c>
      <c r="AX70" s="164" t="str">
        <f>IF(AX69="","",VLOOKUP(AX69,'シフト記号表（従来型・ユニット型共通）'!$C$6:$L$47,10,FALSE))</f>
        <v/>
      </c>
      <c r="AY70" s="162"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286">
        <f>IF($BE$3="４週",SUM(W70:AX70),IF($BE$3="暦月",SUM(W70:BA70),""))</f>
        <v>0</v>
      </c>
      <c r="BC70" s="287"/>
      <c r="BD70" s="288">
        <f>IF($BE$3="４週",BB70/4,IF($BE$3="暦月",(BB70/($BE$8/7)),""))</f>
        <v>0</v>
      </c>
      <c r="BE70" s="287"/>
      <c r="BF70" s="283"/>
      <c r="BG70" s="284"/>
      <c r="BH70" s="284"/>
      <c r="BI70" s="284"/>
      <c r="BJ70" s="285"/>
    </row>
    <row r="71" spans="2:62" ht="20.25" customHeight="1" x14ac:dyDescent="0.4">
      <c r="B71" s="269">
        <f>B69+1</f>
        <v>28</v>
      </c>
      <c r="C71" s="271"/>
      <c r="D71" s="272"/>
      <c r="E71" s="152"/>
      <c r="F71" s="153"/>
      <c r="G71" s="152"/>
      <c r="H71" s="153"/>
      <c r="I71" s="275"/>
      <c r="J71" s="276"/>
      <c r="K71" s="279"/>
      <c r="L71" s="280"/>
      <c r="M71" s="280"/>
      <c r="N71" s="272"/>
      <c r="O71" s="253"/>
      <c r="P71" s="254"/>
      <c r="Q71" s="254"/>
      <c r="R71" s="254"/>
      <c r="S71" s="255"/>
      <c r="T71" s="184"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56"/>
      <c r="BC71" s="257"/>
      <c r="BD71" s="258"/>
      <c r="BE71" s="259"/>
      <c r="BF71" s="260"/>
      <c r="BG71" s="261"/>
      <c r="BH71" s="261"/>
      <c r="BI71" s="261"/>
      <c r="BJ71" s="262"/>
    </row>
    <row r="72" spans="2:62" ht="20.25" customHeight="1" x14ac:dyDescent="0.4">
      <c r="B72" s="270"/>
      <c r="C72" s="289"/>
      <c r="D72" s="290"/>
      <c r="E72" s="152"/>
      <c r="F72" s="153">
        <f>C71</f>
        <v>0</v>
      </c>
      <c r="G72" s="152"/>
      <c r="H72" s="153">
        <f>I71</f>
        <v>0</v>
      </c>
      <c r="I72" s="291"/>
      <c r="J72" s="292"/>
      <c r="K72" s="293"/>
      <c r="L72" s="294"/>
      <c r="M72" s="294"/>
      <c r="N72" s="290"/>
      <c r="O72" s="253"/>
      <c r="P72" s="254"/>
      <c r="Q72" s="254"/>
      <c r="R72" s="254"/>
      <c r="S72" s="255"/>
      <c r="T72" s="185" t="s">
        <v>189</v>
      </c>
      <c r="U72" s="110"/>
      <c r="V72" s="186"/>
      <c r="W72" s="162" t="str">
        <f>IF(W71="","",VLOOKUP(W71,'シフト記号表（従来型・ユニット型共通）'!$C$6:$L$47,10,FALSE))</f>
        <v/>
      </c>
      <c r="X72" s="163" t="str">
        <f>IF(X71="","",VLOOKUP(X71,'シフト記号表（従来型・ユニット型共通）'!$C$6:$L$47,10,FALSE))</f>
        <v/>
      </c>
      <c r="Y72" s="163" t="str">
        <f>IF(Y71="","",VLOOKUP(Y71,'シフト記号表（従来型・ユニット型共通）'!$C$6:$L$47,10,FALSE))</f>
        <v/>
      </c>
      <c r="Z72" s="163" t="str">
        <f>IF(Z71="","",VLOOKUP(Z71,'シフト記号表（従来型・ユニット型共通）'!$C$6:$L$47,10,FALSE))</f>
        <v/>
      </c>
      <c r="AA72" s="163" t="str">
        <f>IF(AA71="","",VLOOKUP(AA71,'シフト記号表（従来型・ユニット型共通）'!$C$6:$L$47,10,FALSE))</f>
        <v/>
      </c>
      <c r="AB72" s="163" t="str">
        <f>IF(AB71="","",VLOOKUP(AB71,'シフト記号表（従来型・ユニット型共通）'!$C$6:$L$47,10,FALSE))</f>
        <v/>
      </c>
      <c r="AC72" s="164" t="str">
        <f>IF(AC71="","",VLOOKUP(AC71,'シフト記号表（従来型・ユニット型共通）'!$C$6:$L$47,10,FALSE))</f>
        <v/>
      </c>
      <c r="AD72" s="162"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3" t="str">
        <f>IF(AG71="","",VLOOKUP(AG71,'シフト記号表（従来型・ユニット型共通）'!$C$6:$L$47,10,FALSE))</f>
        <v/>
      </c>
      <c r="AH72" s="163" t="str">
        <f>IF(AH71="","",VLOOKUP(AH71,'シフト記号表（従来型・ユニット型共通）'!$C$6:$L$47,10,FALSE))</f>
        <v/>
      </c>
      <c r="AI72" s="163" t="str">
        <f>IF(AI71="","",VLOOKUP(AI71,'シフト記号表（従来型・ユニット型共通）'!$C$6:$L$47,10,FALSE))</f>
        <v/>
      </c>
      <c r="AJ72" s="164" t="str">
        <f>IF(AJ71="","",VLOOKUP(AJ71,'シフト記号表（従来型・ユニット型共通）'!$C$6:$L$47,10,FALSE))</f>
        <v/>
      </c>
      <c r="AK72" s="162"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3" t="str">
        <f>IF(AN71="","",VLOOKUP(AN71,'シフト記号表（従来型・ユニット型共通）'!$C$6:$L$47,10,FALSE))</f>
        <v/>
      </c>
      <c r="AO72" s="163" t="str">
        <f>IF(AO71="","",VLOOKUP(AO71,'シフト記号表（従来型・ユニット型共通）'!$C$6:$L$47,10,FALSE))</f>
        <v/>
      </c>
      <c r="AP72" s="163" t="str">
        <f>IF(AP71="","",VLOOKUP(AP71,'シフト記号表（従来型・ユニット型共通）'!$C$6:$L$47,10,FALSE))</f>
        <v/>
      </c>
      <c r="AQ72" s="164" t="str">
        <f>IF(AQ71="","",VLOOKUP(AQ71,'シフト記号表（従来型・ユニット型共通）'!$C$6:$L$47,10,FALSE))</f>
        <v/>
      </c>
      <c r="AR72" s="162"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3" t="str">
        <f>IF(AU71="","",VLOOKUP(AU71,'シフト記号表（従来型・ユニット型共通）'!$C$6:$L$47,10,FALSE))</f>
        <v/>
      </c>
      <c r="AV72" s="163" t="str">
        <f>IF(AV71="","",VLOOKUP(AV71,'シフト記号表（従来型・ユニット型共通）'!$C$6:$L$47,10,FALSE))</f>
        <v/>
      </c>
      <c r="AW72" s="163" t="str">
        <f>IF(AW71="","",VLOOKUP(AW71,'シフト記号表（従来型・ユニット型共通）'!$C$6:$L$47,10,FALSE))</f>
        <v/>
      </c>
      <c r="AX72" s="164" t="str">
        <f>IF(AX71="","",VLOOKUP(AX71,'シフト記号表（従来型・ユニット型共通）'!$C$6:$L$47,10,FALSE))</f>
        <v/>
      </c>
      <c r="AY72" s="162"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286">
        <f>IF($BE$3="４週",SUM(W72:AX72),IF($BE$3="暦月",SUM(W72:BA72),""))</f>
        <v>0</v>
      </c>
      <c r="BC72" s="287"/>
      <c r="BD72" s="288">
        <f>IF($BE$3="４週",BB72/4,IF($BE$3="暦月",(BB72/($BE$8/7)),""))</f>
        <v>0</v>
      </c>
      <c r="BE72" s="287"/>
      <c r="BF72" s="283"/>
      <c r="BG72" s="284"/>
      <c r="BH72" s="284"/>
      <c r="BI72" s="284"/>
      <c r="BJ72" s="285"/>
    </row>
    <row r="73" spans="2:62" ht="20.25" customHeight="1" x14ac:dyDescent="0.4">
      <c r="B73" s="269">
        <f>B71+1</f>
        <v>29</v>
      </c>
      <c r="C73" s="271"/>
      <c r="D73" s="272"/>
      <c r="E73" s="152"/>
      <c r="F73" s="153"/>
      <c r="G73" s="152"/>
      <c r="H73" s="153"/>
      <c r="I73" s="275"/>
      <c r="J73" s="276"/>
      <c r="K73" s="279"/>
      <c r="L73" s="280"/>
      <c r="M73" s="280"/>
      <c r="N73" s="272"/>
      <c r="O73" s="253"/>
      <c r="P73" s="254"/>
      <c r="Q73" s="254"/>
      <c r="R73" s="254"/>
      <c r="S73" s="25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6"/>
      <c r="BC73" s="257"/>
      <c r="BD73" s="258"/>
      <c r="BE73" s="259"/>
      <c r="BF73" s="260"/>
      <c r="BG73" s="261"/>
      <c r="BH73" s="261"/>
      <c r="BI73" s="261"/>
      <c r="BJ73" s="262"/>
    </row>
    <row r="74" spans="2:62" ht="20.25" customHeight="1" x14ac:dyDescent="0.4">
      <c r="B74" s="270"/>
      <c r="C74" s="273"/>
      <c r="D74" s="274"/>
      <c r="E74" s="196"/>
      <c r="F74" s="197">
        <f>C73</f>
        <v>0</v>
      </c>
      <c r="G74" s="196"/>
      <c r="H74" s="197">
        <f>I73</f>
        <v>0</v>
      </c>
      <c r="I74" s="277"/>
      <c r="J74" s="278"/>
      <c r="K74" s="281"/>
      <c r="L74" s="282"/>
      <c r="M74" s="282"/>
      <c r="N74" s="274"/>
      <c r="O74" s="253"/>
      <c r="P74" s="254"/>
      <c r="Q74" s="254"/>
      <c r="R74" s="254"/>
      <c r="S74" s="255"/>
      <c r="T74" s="185" t="s">
        <v>189</v>
      </c>
      <c r="U74" s="110"/>
      <c r="V74" s="186"/>
      <c r="W74" s="162" t="str">
        <f>IF(W73="","",VLOOKUP(W73,'シフト記号表（従来型・ユニット型共通）'!$C$6:$L$47,10,FALSE))</f>
        <v/>
      </c>
      <c r="X74" s="163" t="str">
        <f>IF(X73="","",VLOOKUP(X73,'シフト記号表（従来型・ユニット型共通）'!$C$6:$L$47,10,FALSE))</f>
        <v/>
      </c>
      <c r="Y74" s="163" t="str">
        <f>IF(Y73="","",VLOOKUP(Y73,'シフト記号表（従来型・ユニット型共通）'!$C$6:$L$47,10,FALSE))</f>
        <v/>
      </c>
      <c r="Z74" s="163" t="str">
        <f>IF(Z73="","",VLOOKUP(Z73,'シフト記号表（従来型・ユニット型共通）'!$C$6:$L$47,10,FALSE))</f>
        <v/>
      </c>
      <c r="AA74" s="163" t="str">
        <f>IF(AA73="","",VLOOKUP(AA73,'シフト記号表（従来型・ユニット型共通）'!$C$6:$L$47,10,FALSE))</f>
        <v/>
      </c>
      <c r="AB74" s="163" t="str">
        <f>IF(AB73="","",VLOOKUP(AB73,'シフト記号表（従来型・ユニット型共通）'!$C$6:$L$47,10,FALSE))</f>
        <v/>
      </c>
      <c r="AC74" s="164" t="str">
        <f>IF(AC73="","",VLOOKUP(AC73,'シフト記号表（従来型・ユニット型共通）'!$C$6:$L$47,10,FALSE))</f>
        <v/>
      </c>
      <c r="AD74" s="162"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3" t="str">
        <f>IF(AG73="","",VLOOKUP(AG73,'シフト記号表（従来型・ユニット型共通）'!$C$6:$L$47,10,FALSE))</f>
        <v/>
      </c>
      <c r="AH74" s="163" t="str">
        <f>IF(AH73="","",VLOOKUP(AH73,'シフト記号表（従来型・ユニット型共通）'!$C$6:$L$47,10,FALSE))</f>
        <v/>
      </c>
      <c r="AI74" s="163" t="str">
        <f>IF(AI73="","",VLOOKUP(AI73,'シフト記号表（従来型・ユニット型共通）'!$C$6:$L$47,10,FALSE))</f>
        <v/>
      </c>
      <c r="AJ74" s="164" t="str">
        <f>IF(AJ73="","",VLOOKUP(AJ73,'シフト記号表（従来型・ユニット型共通）'!$C$6:$L$47,10,FALSE))</f>
        <v/>
      </c>
      <c r="AK74" s="162"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3" t="str">
        <f>IF(AN73="","",VLOOKUP(AN73,'シフト記号表（従来型・ユニット型共通）'!$C$6:$L$47,10,FALSE))</f>
        <v/>
      </c>
      <c r="AO74" s="163" t="str">
        <f>IF(AO73="","",VLOOKUP(AO73,'シフト記号表（従来型・ユニット型共通）'!$C$6:$L$47,10,FALSE))</f>
        <v/>
      </c>
      <c r="AP74" s="163" t="str">
        <f>IF(AP73="","",VLOOKUP(AP73,'シフト記号表（従来型・ユニット型共通）'!$C$6:$L$47,10,FALSE))</f>
        <v/>
      </c>
      <c r="AQ74" s="164" t="str">
        <f>IF(AQ73="","",VLOOKUP(AQ73,'シフト記号表（従来型・ユニット型共通）'!$C$6:$L$47,10,FALSE))</f>
        <v/>
      </c>
      <c r="AR74" s="162"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3" t="str">
        <f>IF(AU73="","",VLOOKUP(AU73,'シフト記号表（従来型・ユニット型共通）'!$C$6:$L$47,10,FALSE))</f>
        <v/>
      </c>
      <c r="AV74" s="163" t="str">
        <f>IF(AV73="","",VLOOKUP(AV73,'シフト記号表（従来型・ユニット型共通）'!$C$6:$L$47,10,FALSE))</f>
        <v/>
      </c>
      <c r="AW74" s="163" t="str">
        <f>IF(AW73="","",VLOOKUP(AW73,'シフト記号表（従来型・ユニット型共通）'!$C$6:$L$47,10,FALSE))</f>
        <v/>
      </c>
      <c r="AX74" s="164" t="str">
        <f>IF(AX73="","",VLOOKUP(AX73,'シフト記号表（従来型・ユニット型共通）'!$C$6:$L$47,10,FALSE))</f>
        <v/>
      </c>
      <c r="AY74" s="162"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266">
        <f>IF($BE$3="４週",SUM(W74:AX74),IF($BE$3="暦月",SUM(W74:BA74),""))</f>
        <v>0</v>
      </c>
      <c r="BC74" s="267"/>
      <c r="BD74" s="268">
        <f>IF($BE$3="４週",BB74/4,IF($BE$3="暦月",(BB74/($BE$8/7)),""))</f>
        <v>0</v>
      </c>
      <c r="BE74" s="267"/>
      <c r="BF74" s="263"/>
      <c r="BG74" s="264"/>
      <c r="BH74" s="264"/>
      <c r="BI74" s="264"/>
      <c r="BJ74" s="265"/>
    </row>
    <row r="75" spans="2:62" ht="20.25" customHeight="1" x14ac:dyDescent="0.4">
      <c r="B75" s="269">
        <f>B73+1</f>
        <v>30</v>
      </c>
      <c r="C75" s="271"/>
      <c r="D75" s="272"/>
      <c r="E75" s="152"/>
      <c r="F75" s="153"/>
      <c r="G75" s="152"/>
      <c r="H75" s="153"/>
      <c r="I75" s="275"/>
      <c r="J75" s="276"/>
      <c r="K75" s="279"/>
      <c r="L75" s="280"/>
      <c r="M75" s="280"/>
      <c r="N75" s="272"/>
      <c r="O75" s="253"/>
      <c r="P75" s="254"/>
      <c r="Q75" s="254"/>
      <c r="R75" s="254"/>
      <c r="S75" s="255"/>
      <c r="T75" s="184"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6"/>
      <c r="BC75" s="257"/>
      <c r="BD75" s="258"/>
      <c r="BE75" s="259"/>
      <c r="BF75" s="260"/>
      <c r="BG75" s="261"/>
      <c r="BH75" s="261"/>
      <c r="BI75" s="261"/>
      <c r="BJ75" s="262"/>
    </row>
    <row r="76" spans="2:62" ht="20.25" customHeight="1" x14ac:dyDescent="0.4">
      <c r="B76" s="270"/>
      <c r="C76" s="273"/>
      <c r="D76" s="274"/>
      <c r="E76" s="196"/>
      <c r="F76" s="197">
        <f>C75</f>
        <v>0</v>
      </c>
      <c r="G76" s="196"/>
      <c r="H76" s="197">
        <f>I75</f>
        <v>0</v>
      </c>
      <c r="I76" s="277"/>
      <c r="J76" s="278"/>
      <c r="K76" s="281"/>
      <c r="L76" s="282"/>
      <c r="M76" s="282"/>
      <c r="N76" s="274"/>
      <c r="O76" s="253"/>
      <c r="P76" s="254"/>
      <c r="Q76" s="254"/>
      <c r="R76" s="254"/>
      <c r="S76" s="255"/>
      <c r="T76" s="185" t="s">
        <v>189</v>
      </c>
      <c r="U76" s="110"/>
      <c r="V76" s="186"/>
      <c r="W76" s="162" t="str">
        <f>IF(W75="","",VLOOKUP(W75,'シフト記号表（従来型・ユニット型共通）'!$C$6:$L$47,10,FALSE))</f>
        <v/>
      </c>
      <c r="X76" s="163" t="str">
        <f>IF(X75="","",VLOOKUP(X75,'シフト記号表（従来型・ユニット型共通）'!$C$6:$L$47,10,FALSE))</f>
        <v/>
      </c>
      <c r="Y76" s="163" t="str">
        <f>IF(Y75="","",VLOOKUP(Y75,'シフト記号表（従来型・ユニット型共通）'!$C$6:$L$47,10,FALSE))</f>
        <v/>
      </c>
      <c r="Z76" s="163" t="str">
        <f>IF(Z75="","",VLOOKUP(Z75,'シフト記号表（従来型・ユニット型共通）'!$C$6:$L$47,10,FALSE))</f>
        <v/>
      </c>
      <c r="AA76" s="163" t="str">
        <f>IF(AA75="","",VLOOKUP(AA75,'シフト記号表（従来型・ユニット型共通）'!$C$6:$L$47,10,FALSE))</f>
        <v/>
      </c>
      <c r="AB76" s="163" t="str">
        <f>IF(AB75="","",VLOOKUP(AB75,'シフト記号表（従来型・ユニット型共通）'!$C$6:$L$47,10,FALSE))</f>
        <v/>
      </c>
      <c r="AC76" s="164" t="str">
        <f>IF(AC75="","",VLOOKUP(AC75,'シフト記号表（従来型・ユニット型共通）'!$C$6:$L$47,10,FALSE))</f>
        <v/>
      </c>
      <c r="AD76" s="162"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3" t="str">
        <f>IF(AG75="","",VLOOKUP(AG75,'シフト記号表（従来型・ユニット型共通）'!$C$6:$L$47,10,FALSE))</f>
        <v/>
      </c>
      <c r="AH76" s="163" t="str">
        <f>IF(AH75="","",VLOOKUP(AH75,'シフト記号表（従来型・ユニット型共通）'!$C$6:$L$47,10,FALSE))</f>
        <v/>
      </c>
      <c r="AI76" s="163" t="str">
        <f>IF(AI75="","",VLOOKUP(AI75,'シフト記号表（従来型・ユニット型共通）'!$C$6:$L$47,10,FALSE))</f>
        <v/>
      </c>
      <c r="AJ76" s="164" t="str">
        <f>IF(AJ75="","",VLOOKUP(AJ75,'シフト記号表（従来型・ユニット型共通）'!$C$6:$L$47,10,FALSE))</f>
        <v/>
      </c>
      <c r="AK76" s="162"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3" t="str">
        <f>IF(AN75="","",VLOOKUP(AN75,'シフト記号表（従来型・ユニット型共通）'!$C$6:$L$47,10,FALSE))</f>
        <v/>
      </c>
      <c r="AO76" s="163" t="str">
        <f>IF(AO75="","",VLOOKUP(AO75,'シフト記号表（従来型・ユニット型共通）'!$C$6:$L$47,10,FALSE))</f>
        <v/>
      </c>
      <c r="AP76" s="163" t="str">
        <f>IF(AP75="","",VLOOKUP(AP75,'シフト記号表（従来型・ユニット型共通）'!$C$6:$L$47,10,FALSE))</f>
        <v/>
      </c>
      <c r="AQ76" s="164" t="str">
        <f>IF(AQ75="","",VLOOKUP(AQ75,'シフト記号表（従来型・ユニット型共通）'!$C$6:$L$47,10,FALSE))</f>
        <v/>
      </c>
      <c r="AR76" s="162"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3" t="str">
        <f>IF(AU75="","",VLOOKUP(AU75,'シフト記号表（従来型・ユニット型共通）'!$C$6:$L$47,10,FALSE))</f>
        <v/>
      </c>
      <c r="AV76" s="163" t="str">
        <f>IF(AV75="","",VLOOKUP(AV75,'シフト記号表（従来型・ユニット型共通）'!$C$6:$L$47,10,FALSE))</f>
        <v/>
      </c>
      <c r="AW76" s="163" t="str">
        <f>IF(AW75="","",VLOOKUP(AW75,'シフト記号表（従来型・ユニット型共通）'!$C$6:$L$47,10,FALSE))</f>
        <v/>
      </c>
      <c r="AX76" s="164" t="str">
        <f>IF(AX75="","",VLOOKUP(AX75,'シフト記号表（従来型・ユニット型共通）'!$C$6:$L$47,10,FALSE))</f>
        <v/>
      </c>
      <c r="AY76" s="162"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266">
        <f>IF($BE$3="４週",SUM(W76:AX76),IF($BE$3="暦月",SUM(W76:BA76),""))</f>
        <v>0</v>
      </c>
      <c r="BC76" s="267"/>
      <c r="BD76" s="268">
        <f>IF($BE$3="４週",BB76/4,IF($BE$3="暦月",(BB76/($BE$8/7)),""))</f>
        <v>0</v>
      </c>
      <c r="BE76" s="267"/>
      <c r="BF76" s="263"/>
      <c r="BG76" s="264"/>
      <c r="BH76" s="264"/>
      <c r="BI76" s="264"/>
      <c r="BJ76" s="265"/>
    </row>
    <row r="77" spans="2:62" ht="20.25" customHeight="1" x14ac:dyDescent="0.4">
      <c r="B77" s="46"/>
      <c r="C77" s="59"/>
      <c r="D77" s="59"/>
      <c r="E77" s="59"/>
      <c r="F77" s="59"/>
      <c r="G77" s="59"/>
      <c r="H77" s="59"/>
      <c r="I77" s="208"/>
      <c r="J77" s="208"/>
      <c r="K77" s="59"/>
      <c r="L77" s="59"/>
      <c r="M77" s="59"/>
      <c r="N77" s="59"/>
      <c r="O77" s="209"/>
      <c r="P77" s="209"/>
      <c r="Q77" s="209"/>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209"/>
      <c r="BG77" s="209"/>
      <c r="BH77" s="209"/>
      <c r="BI77" s="209"/>
      <c r="BJ77" s="209"/>
    </row>
    <row r="78" spans="2:62" ht="20.25" customHeight="1" x14ac:dyDescent="0.4">
      <c r="B78" s="46"/>
      <c r="C78" s="59"/>
      <c r="D78" s="59"/>
      <c r="E78" s="59"/>
      <c r="F78" s="59"/>
      <c r="G78" s="59"/>
      <c r="H78" s="59"/>
      <c r="I78" s="114"/>
      <c r="J78" s="115" t="s">
        <v>260</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209"/>
      <c r="BG78" s="209"/>
      <c r="BH78" s="209"/>
      <c r="BI78" s="209"/>
      <c r="BJ78" s="209"/>
    </row>
    <row r="79" spans="2:62" ht="20.25" customHeight="1" x14ac:dyDescent="0.4">
      <c r="B79" s="46"/>
      <c r="C79" s="59"/>
      <c r="D79" s="59"/>
      <c r="E79" s="59"/>
      <c r="F79" s="59"/>
      <c r="G79" s="59"/>
      <c r="H79" s="59"/>
      <c r="I79" s="114"/>
      <c r="J79" s="115"/>
      <c r="K79" s="115" t="s">
        <v>240</v>
      </c>
      <c r="L79" s="115"/>
      <c r="M79" s="115"/>
      <c r="N79" s="115"/>
      <c r="O79" s="115"/>
      <c r="P79" s="115"/>
      <c r="Q79" s="115"/>
      <c r="R79" s="115"/>
      <c r="S79" s="115"/>
      <c r="T79" s="116"/>
      <c r="U79" s="115"/>
      <c r="V79" s="115"/>
      <c r="W79" s="115"/>
      <c r="X79" s="115"/>
      <c r="Y79" s="115"/>
      <c r="Z79" s="117"/>
      <c r="AA79" s="115" t="s">
        <v>241</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252"/>
      <c r="BG79" s="252"/>
      <c r="BH79" s="252"/>
      <c r="BI79" s="252"/>
      <c r="BJ79" s="209"/>
    </row>
    <row r="80" spans="2:62" ht="20.25" customHeight="1" x14ac:dyDescent="0.4">
      <c r="B80" s="46"/>
      <c r="C80" s="59"/>
      <c r="D80" s="59"/>
      <c r="E80" s="59"/>
      <c r="F80" s="59"/>
      <c r="G80" s="59"/>
      <c r="H80" s="59"/>
      <c r="I80" s="114"/>
      <c r="J80" s="115"/>
      <c r="K80" s="227" t="s">
        <v>112</v>
      </c>
      <c r="L80" s="227"/>
      <c r="M80" s="227" t="s">
        <v>113</v>
      </c>
      <c r="N80" s="227"/>
      <c r="O80" s="227"/>
      <c r="P80" s="227"/>
      <c r="Q80" s="115"/>
      <c r="R80" s="249" t="s">
        <v>114</v>
      </c>
      <c r="S80" s="249"/>
      <c r="T80" s="249"/>
      <c r="U80" s="249"/>
      <c r="V80" s="119"/>
      <c r="W80" s="120" t="s">
        <v>115</v>
      </c>
      <c r="X80" s="120"/>
      <c r="Y80" s="2"/>
      <c r="Z80" s="117"/>
      <c r="AA80" s="227" t="s">
        <v>112</v>
      </c>
      <c r="AB80" s="227"/>
      <c r="AC80" s="227" t="s">
        <v>113</v>
      </c>
      <c r="AD80" s="227"/>
      <c r="AE80" s="227"/>
      <c r="AF80" s="227"/>
      <c r="AG80" s="115"/>
      <c r="AH80" s="249" t="s">
        <v>114</v>
      </c>
      <c r="AI80" s="249"/>
      <c r="AJ80" s="249"/>
      <c r="AK80" s="249"/>
      <c r="AL80" s="119"/>
      <c r="AM80" s="120" t="s">
        <v>115</v>
      </c>
      <c r="AN80" s="120"/>
      <c r="AO80" s="117"/>
      <c r="AP80" s="117"/>
      <c r="AQ80" s="231" t="s">
        <v>4</v>
      </c>
      <c r="AR80" s="231"/>
      <c r="AS80" s="231" t="s">
        <v>5</v>
      </c>
      <c r="AT80" s="231"/>
      <c r="AU80" s="231"/>
      <c r="AV80" s="231"/>
      <c r="AW80" s="117"/>
      <c r="AX80" s="117"/>
      <c r="AY80" s="117"/>
      <c r="AZ80" s="117"/>
      <c r="BA80" s="117"/>
      <c r="BB80" s="117"/>
      <c r="BC80" s="117"/>
      <c r="BD80" s="118"/>
      <c r="BE80" s="66"/>
      <c r="BF80" s="250"/>
      <c r="BG80" s="250"/>
      <c r="BH80" s="250"/>
      <c r="BI80" s="250"/>
      <c r="BJ80" s="209"/>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31" t="s">
        <v>6</v>
      </c>
      <c r="AR81" s="231"/>
      <c r="AS81" s="231" t="s">
        <v>94</v>
      </c>
      <c r="AT81" s="231"/>
      <c r="AU81" s="231"/>
      <c r="AV81" s="231"/>
      <c r="AW81" s="117"/>
      <c r="AX81" s="117"/>
      <c r="AY81" s="117"/>
      <c r="AZ81" s="117"/>
      <c r="BA81" s="117"/>
      <c r="BB81" s="117"/>
      <c r="BC81" s="117"/>
      <c r="BD81" s="118"/>
      <c r="BE81" s="66"/>
      <c r="BF81" s="251"/>
      <c r="BG81" s="251"/>
      <c r="BH81" s="251"/>
      <c r="BI81" s="251"/>
      <c r="BJ81" s="209"/>
    </row>
    <row r="82" spans="2:62" ht="20.25" customHeight="1" x14ac:dyDescent="0.4">
      <c r="B82" s="46"/>
      <c r="C82" s="59"/>
      <c r="D82" s="59"/>
      <c r="E82" s="59"/>
      <c r="F82" s="59"/>
      <c r="G82" s="59"/>
      <c r="H82" s="59"/>
      <c r="I82" s="114"/>
      <c r="J82" s="115"/>
      <c r="K82" s="231" t="s">
        <v>6</v>
      </c>
      <c r="L82" s="231"/>
      <c r="M82" s="232">
        <f>SUMIFS($BB$17:$BB$76,$F$17:$F$76,"医師",$H$17:$H$76,"A")</f>
        <v>0</v>
      </c>
      <c r="N82" s="232"/>
      <c r="O82" s="233">
        <f>SUMIFS($BD$17:$BD$76,$F$17:$F$76,"医師",$H$17:$H$76,"A")</f>
        <v>0</v>
      </c>
      <c r="P82" s="233"/>
      <c r="Q82" s="128"/>
      <c r="R82" s="234">
        <v>0</v>
      </c>
      <c r="S82" s="234"/>
      <c r="T82" s="234">
        <v>0</v>
      </c>
      <c r="U82" s="234"/>
      <c r="V82" s="129"/>
      <c r="W82" s="247">
        <v>0</v>
      </c>
      <c r="X82" s="248"/>
      <c r="Y82" s="2"/>
      <c r="Z82" s="117"/>
      <c r="AA82" s="231" t="s">
        <v>6</v>
      </c>
      <c r="AB82" s="231"/>
      <c r="AC82" s="232">
        <f>SUMIFS($BB$17:$BB$76,$F$17:$F$76,"薬剤師",$H$17:$H$76,"A")</f>
        <v>0</v>
      </c>
      <c r="AD82" s="232"/>
      <c r="AE82" s="233">
        <f>SUMIFS($BD$17:$BD$76,$F$17:$F$76,"薬剤師",$H$17:$H$76,"A")</f>
        <v>0</v>
      </c>
      <c r="AF82" s="233"/>
      <c r="AG82" s="128"/>
      <c r="AH82" s="234">
        <v>0</v>
      </c>
      <c r="AI82" s="234"/>
      <c r="AJ82" s="234">
        <v>0</v>
      </c>
      <c r="AK82" s="234"/>
      <c r="AL82" s="129"/>
      <c r="AM82" s="247">
        <v>0</v>
      </c>
      <c r="AN82" s="248"/>
      <c r="AO82" s="117"/>
      <c r="AP82" s="117"/>
      <c r="AQ82" s="231" t="s">
        <v>7</v>
      </c>
      <c r="AR82" s="231"/>
      <c r="AS82" s="231" t="s">
        <v>95</v>
      </c>
      <c r="AT82" s="231"/>
      <c r="AU82" s="231"/>
      <c r="AV82" s="231"/>
      <c r="AW82" s="117"/>
      <c r="AX82" s="117"/>
      <c r="AY82" s="117"/>
      <c r="AZ82" s="117"/>
      <c r="BA82" s="117"/>
      <c r="BB82" s="117"/>
      <c r="BC82" s="117"/>
      <c r="BD82" s="118"/>
      <c r="BE82" s="66"/>
      <c r="BF82" s="69"/>
      <c r="BG82" s="69"/>
      <c r="BH82" s="69"/>
      <c r="BI82" s="69"/>
      <c r="BJ82" s="209"/>
    </row>
    <row r="83" spans="2:62" ht="20.25" customHeight="1" x14ac:dyDescent="0.4">
      <c r="B83" s="46"/>
      <c r="C83" s="59"/>
      <c r="D83" s="59"/>
      <c r="E83" s="59"/>
      <c r="F83" s="59"/>
      <c r="G83" s="59"/>
      <c r="H83" s="59"/>
      <c r="I83" s="114"/>
      <c r="J83" s="115"/>
      <c r="K83" s="231" t="s">
        <v>7</v>
      </c>
      <c r="L83" s="231"/>
      <c r="M83" s="232">
        <f>SUMIFS($BB$17:$BB$76,$F$17:$F$76,"医師",$H$17:$H$76,"B")</f>
        <v>0</v>
      </c>
      <c r="N83" s="232"/>
      <c r="O83" s="233">
        <f>SUMIFS($BD$17:$BD$76,$F$17:$F$76,"医師",$H$17:$H$76,"B")</f>
        <v>0</v>
      </c>
      <c r="P83" s="233"/>
      <c r="Q83" s="128"/>
      <c r="R83" s="234">
        <v>0</v>
      </c>
      <c r="S83" s="234"/>
      <c r="T83" s="234">
        <v>0</v>
      </c>
      <c r="U83" s="234"/>
      <c r="V83" s="129"/>
      <c r="W83" s="247">
        <v>0</v>
      </c>
      <c r="X83" s="248"/>
      <c r="Y83" s="2"/>
      <c r="Z83" s="117"/>
      <c r="AA83" s="231" t="s">
        <v>7</v>
      </c>
      <c r="AB83" s="231"/>
      <c r="AC83" s="232">
        <f>SUMIFS($BB$17:$BB$76,$F$17:$F$76,"薬剤師",$H$17:$H$76,"B")</f>
        <v>0</v>
      </c>
      <c r="AD83" s="232"/>
      <c r="AE83" s="233">
        <f>SUMIFS($BD$17:$BD$76,$F$17:$F$76,"薬剤師",$H$17:$H$76,"B")</f>
        <v>0</v>
      </c>
      <c r="AF83" s="233"/>
      <c r="AG83" s="128"/>
      <c r="AH83" s="234">
        <v>0</v>
      </c>
      <c r="AI83" s="234"/>
      <c r="AJ83" s="234">
        <v>0</v>
      </c>
      <c r="AK83" s="234"/>
      <c r="AL83" s="129"/>
      <c r="AM83" s="247">
        <v>0</v>
      </c>
      <c r="AN83" s="248"/>
      <c r="AO83" s="117"/>
      <c r="AP83" s="117"/>
      <c r="AQ83" s="231" t="s">
        <v>8</v>
      </c>
      <c r="AR83" s="231"/>
      <c r="AS83" s="231" t="s">
        <v>96</v>
      </c>
      <c r="AT83" s="231"/>
      <c r="AU83" s="231"/>
      <c r="AV83" s="231"/>
      <c r="AW83" s="117"/>
      <c r="AX83" s="117"/>
      <c r="AY83" s="117"/>
      <c r="AZ83" s="117"/>
      <c r="BA83" s="117"/>
      <c r="BB83" s="117"/>
      <c r="BC83" s="117"/>
      <c r="BD83" s="118"/>
      <c r="BE83" s="66"/>
      <c r="BF83" s="209"/>
      <c r="BG83" s="209"/>
      <c r="BH83" s="209"/>
      <c r="BI83" s="209"/>
      <c r="BJ83" s="209"/>
    </row>
    <row r="84" spans="2:62" ht="20.25" customHeight="1" x14ac:dyDescent="0.4">
      <c r="B84" s="46"/>
      <c r="C84" s="59"/>
      <c r="D84" s="59"/>
      <c r="E84" s="59"/>
      <c r="F84" s="59"/>
      <c r="G84" s="59"/>
      <c r="H84" s="59"/>
      <c r="I84" s="114"/>
      <c r="J84" s="115"/>
      <c r="K84" s="231" t="s">
        <v>8</v>
      </c>
      <c r="L84" s="231"/>
      <c r="M84" s="232">
        <f>SUMIFS($BB$17:$BB$76,$F$17:$F$76,"医師",$H$17:$H$76,"C")</f>
        <v>0</v>
      </c>
      <c r="N84" s="232"/>
      <c r="O84" s="233">
        <f>SUMIFS($BD$17:$BD$76,$F$17:$F$76,"医師",$H$17:$H$76,"C")</f>
        <v>0</v>
      </c>
      <c r="P84" s="233"/>
      <c r="Q84" s="128"/>
      <c r="R84" s="234">
        <v>0</v>
      </c>
      <c r="S84" s="234"/>
      <c r="T84" s="235">
        <v>0</v>
      </c>
      <c r="U84" s="235"/>
      <c r="V84" s="129"/>
      <c r="W84" s="229" t="s">
        <v>36</v>
      </c>
      <c r="X84" s="230"/>
      <c r="Y84" s="2"/>
      <c r="Z84" s="117"/>
      <c r="AA84" s="231" t="s">
        <v>8</v>
      </c>
      <c r="AB84" s="231"/>
      <c r="AC84" s="232">
        <f>SUMIFS($BB$17:$BB$76,$F$17:$F$76,"薬剤師",$H$17:$H$76,"C")</f>
        <v>0</v>
      </c>
      <c r="AD84" s="232"/>
      <c r="AE84" s="233">
        <f>SUMIFS($BD$17:$BD$76,$F$17:$F$76,"薬剤師",$H$17:$H$76,"C")</f>
        <v>0</v>
      </c>
      <c r="AF84" s="233"/>
      <c r="AG84" s="128"/>
      <c r="AH84" s="234">
        <v>0</v>
      </c>
      <c r="AI84" s="234"/>
      <c r="AJ84" s="235">
        <v>0</v>
      </c>
      <c r="AK84" s="235"/>
      <c r="AL84" s="129"/>
      <c r="AM84" s="229" t="s">
        <v>36</v>
      </c>
      <c r="AN84" s="230"/>
      <c r="AO84" s="117"/>
      <c r="AP84" s="117"/>
      <c r="AQ84" s="231" t="s">
        <v>9</v>
      </c>
      <c r="AR84" s="231"/>
      <c r="AS84" s="231" t="s">
        <v>131</v>
      </c>
      <c r="AT84" s="231"/>
      <c r="AU84" s="231"/>
      <c r="AV84" s="231"/>
      <c r="AW84" s="117"/>
      <c r="AX84" s="117"/>
      <c r="AY84" s="117"/>
      <c r="AZ84" s="117"/>
      <c r="BA84" s="117"/>
      <c r="BB84" s="117"/>
      <c r="BC84" s="117"/>
      <c r="BD84" s="118"/>
      <c r="BE84" s="66"/>
      <c r="BF84" s="209"/>
      <c r="BG84" s="209"/>
      <c r="BH84" s="209"/>
      <c r="BI84" s="209"/>
      <c r="BJ84" s="209"/>
    </row>
    <row r="85" spans="2:62" ht="20.25" customHeight="1" x14ac:dyDescent="0.4">
      <c r="B85" s="46"/>
      <c r="C85" s="59"/>
      <c r="D85" s="59"/>
      <c r="E85" s="59"/>
      <c r="F85" s="59"/>
      <c r="G85" s="59"/>
      <c r="H85" s="59"/>
      <c r="I85" s="114"/>
      <c r="J85" s="115"/>
      <c r="K85" s="231" t="s">
        <v>9</v>
      </c>
      <c r="L85" s="231"/>
      <c r="M85" s="232">
        <f>SUMIFS($BB$17:$BB$76,$F$17:$F$76,"医師",$H$17:$H$76,"D")</f>
        <v>0</v>
      </c>
      <c r="N85" s="232"/>
      <c r="O85" s="233">
        <f>SUMIFS($BD$17:$BD$76,$F$17:$F$76,"医師",$H$17:$H$76,"D")</f>
        <v>0</v>
      </c>
      <c r="P85" s="233"/>
      <c r="Q85" s="128"/>
      <c r="R85" s="234">
        <v>0</v>
      </c>
      <c r="S85" s="234"/>
      <c r="T85" s="235">
        <v>0</v>
      </c>
      <c r="U85" s="235"/>
      <c r="V85" s="129"/>
      <c r="W85" s="229" t="s">
        <v>36</v>
      </c>
      <c r="X85" s="230"/>
      <c r="Y85" s="2"/>
      <c r="Z85" s="117"/>
      <c r="AA85" s="231" t="s">
        <v>9</v>
      </c>
      <c r="AB85" s="231"/>
      <c r="AC85" s="232">
        <f>SUMIFS($BB$17:$BB$76,$F$17:$F$76,"薬剤師",$H$17:$H$76,"D")</f>
        <v>0</v>
      </c>
      <c r="AD85" s="232"/>
      <c r="AE85" s="233">
        <f>SUMIFS($BD$17:$BD$76,$F$17:$F$76,"薬剤師",$H$17:$H$76,"D")</f>
        <v>0</v>
      </c>
      <c r="AF85" s="233"/>
      <c r="AG85" s="128"/>
      <c r="AH85" s="234">
        <v>0</v>
      </c>
      <c r="AI85" s="234"/>
      <c r="AJ85" s="235">
        <v>0</v>
      </c>
      <c r="AK85" s="235"/>
      <c r="AL85" s="129"/>
      <c r="AM85" s="229" t="s">
        <v>36</v>
      </c>
      <c r="AN85" s="230"/>
      <c r="AO85" s="117"/>
      <c r="AP85" s="117"/>
      <c r="AQ85" s="2"/>
      <c r="AR85" s="2"/>
      <c r="AS85" s="2"/>
      <c r="AT85" s="2"/>
      <c r="AU85" s="2"/>
      <c r="AV85" s="2"/>
      <c r="AW85" s="2"/>
      <c r="AX85" s="2"/>
      <c r="AY85" s="2"/>
      <c r="AZ85" s="2"/>
      <c r="BA85" s="2"/>
      <c r="BB85" s="2"/>
      <c r="BC85" s="2"/>
      <c r="BD85" s="2"/>
      <c r="BF85" s="209"/>
      <c r="BG85" s="209"/>
      <c r="BH85" s="209"/>
      <c r="BI85" s="209"/>
      <c r="BJ85" s="209"/>
    </row>
    <row r="86" spans="2:62" ht="20.25" customHeight="1" x14ac:dyDescent="0.4">
      <c r="B86" s="46"/>
      <c r="C86" s="59"/>
      <c r="D86" s="59"/>
      <c r="E86" s="59"/>
      <c r="F86" s="59"/>
      <c r="G86" s="59"/>
      <c r="H86" s="59"/>
      <c r="I86" s="114"/>
      <c r="J86" s="115"/>
      <c r="K86" s="231" t="s">
        <v>119</v>
      </c>
      <c r="L86" s="231"/>
      <c r="M86" s="232">
        <f>SUM(M82:N85)</f>
        <v>0</v>
      </c>
      <c r="N86" s="232"/>
      <c r="O86" s="233">
        <f>SUM(O82:P85)</f>
        <v>0</v>
      </c>
      <c r="P86" s="233"/>
      <c r="Q86" s="128"/>
      <c r="R86" s="232">
        <f>SUM(R82:S85)</f>
        <v>0</v>
      </c>
      <c r="S86" s="232"/>
      <c r="T86" s="233">
        <f>SUM(T82:U85)</f>
        <v>0</v>
      </c>
      <c r="U86" s="233"/>
      <c r="V86" s="129"/>
      <c r="W86" s="236">
        <f>SUM(W82:X83)</f>
        <v>0</v>
      </c>
      <c r="X86" s="237"/>
      <c r="Y86" s="2"/>
      <c r="Z86" s="117"/>
      <c r="AA86" s="231" t="s">
        <v>119</v>
      </c>
      <c r="AB86" s="231"/>
      <c r="AC86" s="232">
        <f>SUM(AC82:AD85)</f>
        <v>0</v>
      </c>
      <c r="AD86" s="232"/>
      <c r="AE86" s="233">
        <f>SUM(AE82:AF85)</f>
        <v>0</v>
      </c>
      <c r="AF86" s="233"/>
      <c r="AG86" s="128"/>
      <c r="AH86" s="232">
        <f>SUM(AH82:AI85)</f>
        <v>0</v>
      </c>
      <c r="AI86" s="232"/>
      <c r="AJ86" s="233">
        <f>SUM(AJ82:AK85)</f>
        <v>0</v>
      </c>
      <c r="AK86" s="233"/>
      <c r="AL86" s="129"/>
      <c r="AM86" s="236">
        <f>SUM(AM82:AN83)</f>
        <v>0</v>
      </c>
      <c r="AN86" s="237"/>
      <c r="AO86" s="117"/>
      <c r="AP86" s="117"/>
      <c r="AQ86" s="2"/>
      <c r="AR86" s="2"/>
      <c r="AS86" s="2"/>
      <c r="AT86" s="2"/>
      <c r="AU86" s="2"/>
      <c r="AV86" s="2"/>
      <c r="AW86" s="2"/>
      <c r="AX86" s="2"/>
      <c r="AY86" s="2"/>
      <c r="AZ86" s="2"/>
      <c r="BA86" s="2"/>
      <c r="BB86" s="2"/>
      <c r="BC86" s="2"/>
      <c r="BD86" s="2"/>
      <c r="BF86" s="209"/>
      <c r="BG86" s="209"/>
      <c r="BH86" s="209"/>
      <c r="BI86" s="209"/>
      <c r="BJ86" s="209"/>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c r="BF87" s="209"/>
      <c r="BG87" s="209"/>
      <c r="BH87" s="209"/>
      <c r="BI87" s="209"/>
      <c r="BJ87" s="209"/>
    </row>
    <row r="88" spans="2:62" ht="20.25" customHeight="1" x14ac:dyDescent="0.4">
      <c r="B88" s="46"/>
      <c r="C88" s="59"/>
      <c r="D88" s="59"/>
      <c r="E88" s="59"/>
      <c r="F88" s="59"/>
      <c r="G88" s="59"/>
      <c r="H88" s="59"/>
      <c r="I88" s="114"/>
      <c r="J88" s="114"/>
      <c r="K88" s="116" t="s">
        <v>120</v>
      </c>
      <c r="L88" s="115"/>
      <c r="M88" s="115"/>
      <c r="N88" s="115"/>
      <c r="O88" s="115"/>
      <c r="P88" s="115"/>
      <c r="Q88" s="149" t="s">
        <v>181</v>
      </c>
      <c r="R88" s="243" t="s">
        <v>182</v>
      </c>
      <c r="S88" s="244"/>
      <c r="T88" s="126"/>
      <c r="U88" s="126"/>
      <c r="V88" s="115"/>
      <c r="W88" s="115"/>
      <c r="X88" s="115"/>
      <c r="Y88" s="117"/>
      <c r="Z88" s="117"/>
      <c r="AA88" s="116" t="s">
        <v>120</v>
      </c>
      <c r="AB88" s="115"/>
      <c r="AC88" s="115"/>
      <c r="AD88" s="115"/>
      <c r="AE88" s="115"/>
      <c r="AF88" s="115"/>
      <c r="AG88" s="149" t="s">
        <v>181</v>
      </c>
      <c r="AH88" s="245" t="str">
        <f>R88</f>
        <v>週</v>
      </c>
      <c r="AI88" s="246"/>
      <c r="AJ88" s="126"/>
      <c r="AK88" s="126"/>
      <c r="AL88" s="115"/>
      <c r="AM88" s="115"/>
      <c r="AN88" s="115"/>
      <c r="AO88" s="117"/>
      <c r="AP88" s="117"/>
      <c r="AQ88" s="2"/>
      <c r="AR88" s="2"/>
      <c r="AS88" s="2"/>
      <c r="AT88" s="2"/>
      <c r="AU88" s="2"/>
      <c r="AV88" s="2"/>
      <c r="AW88" s="2"/>
      <c r="AX88" s="2"/>
      <c r="AY88" s="2"/>
      <c r="AZ88" s="2"/>
      <c r="BA88" s="2"/>
      <c r="BB88" s="2"/>
      <c r="BC88" s="2"/>
      <c r="BD88" s="2"/>
      <c r="BF88" s="209"/>
      <c r="BG88" s="209"/>
      <c r="BH88" s="209"/>
      <c r="BI88" s="209"/>
      <c r="BJ88" s="209"/>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c r="BF89" s="209"/>
      <c r="BG89" s="209"/>
      <c r="BH89" s="209"/>
      <c r="BI89" s="209"/>
      <c r="BJ89" s="209"/>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c r="BF90" s="209"/>
      <c r="BG90" s="209"/>
      <c r="BH90" s="209"/>
      <c r="BI90" s="209"/>
      <c r="BJ90" s="209"/>
    </row>
    <row r="91" spans="2:62" ht="20.25" customHeight="1" x14ac:dyDescent="0.4">
      <c r="I91" s="2"/>
      <c r="J91" s="2"/>
      <c r="K91" s="238">
        <f>IF($R$88="週",T86,R86)</f>
        <v>0</v>
      </c>
      <c r="L91" s="238"/>
      <c r="M91" s="238"/>
      <c r="N91" s="238"/>
      <c r="O91" s="206" t="s">
        <v>124</v>
      </c>
      <c r="P91" s="231">
        <f>IF($R$88="週",$BA$6,$BE$6)</f>
        <v>40</v>
      </c>
      <c r="Q91" s="231"/>
      <c r="R91" s="231"/>
      <c r="S91" s="231"/>
      <c r="T91" s="206" t="s">
        <v>125</v>
      </c>
      <c r="U91" s="239">
        <f>ROUNDDOWN(K91/P91,1)</f>
        <v>0</v>
      </c>
      <c r="V91" s="239"/>
      <c r="W91" s="239"/>
      <c r="X91" s="239"/>
      <c r="Y91" s="2"/>
      <c r="Z91" s="2"/>
      <c r="AA91" s="238">
        <f>IF($AH$88="週",AJ86,AH86)</f>
        <v>0</v>
      </c>
      <c r="AB91" s="238"/>
      <c r="AC91" s="238"/>
      <c r="AD91" s="238"/>
      <c r="AE91" s="206" t="s">
        <v>124</v>
      </c>
      <c r="AF91" s="231">
        <f>IF($AH$88="週",$BA$6,$BE$6)</f>
        <v>40</v>
      </c>
      <c r="AG91" s="231"/>
      <c r="AH91" s="231"/>
      <c r="AI91" s="231"/>
      <c r="AJ91" s="206" t="s">
        <v>125</v>
      </c>
      <c r="AK91" s="239">
        <f>ROUNDDOWN(AA91/AF91,1)</f>
        <v>0</v>
      </c>
      <c r="AL91" s="239"/>
      <c r="AM91" s="239"/>
      <c r="AN91" s="239"/>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244</v>
      </c>
      <c r="L93" s="115"/>
      <c r="M93" s="115"/>
      <c r="N93" s="115"/>
      <c r="O93" s="115"/>
      <c r="P93" s="115"/>
      <c r="Q93" s="115"/>
      <c r="R93" s="115"/>
      <c r="S93" s="115"/>
      <c r="T93" s="116"/>
      <c r="U93" s="115"/>
      <c r="V93" s="115"/>
      <c r="W93" s="115"/>
      <c r="X93" s="115"/>
      <c r="Y93" s="2"/>
      <c r="Z93" s="2"/>
      <c r="AA93" s="115" t="s">
        <v>245</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31">
        <f>W86</f>
        <v>0</v>
      </c>
      <c r="L96" s="231"/>
      <c r="M96" s="231"/>
      <c r="N96" s="231"/>
      <c r="O96" s="206" t="s">
        <v>129</v>
      </c>
      <c r="P96" s="239">
        <f>U91</f>
        <v>0</v>
      </c>
      <c r="Q96" s="239"/>
      <c r="R96" s="239"/>
      <c r="S96" s="239"/>
      <c r="T96" s="206" t="s">
        <v>125</v>
      </c>
      <c r="U96" s="240">
        <f>ROUNDDOWN(K96+P96,1)</f>
        <v>0</v>
      </c>
      <c r="V96" s="240"/>
      <c r="W96" s="240"/>
      <c r="X96" s="240"/>
      <c r="Y96" s="127"/>
      <c r="Z96" s="127"/>
      <c r="AA96" s="241">
        <f>AM86</f>
        <v>0</v>
      </c>
      <c r="AB96" s="241"/>
      <c r="AC96" s="241"/>
      <c r="AD96" s="241"/>
      <c r="AE96" s="125" t="s">
        <v>129</v>
      </c>
      <c r="AF96" s="242">
        <f>AK91</f>
        <v>0</v>
      </c>
      <c r="AG96" s="242"/>
      <c r="AH96" s="242"/>
      <c r="AI96" s="242"/>
      <c r="AJ96" s="125" t="s">
        <v>125</v>
      </c>
      <c r="AK96" s="240">
        <f>ROUNDDOWN(AA96+AF96,1)</f>
        <v>0</v>
      </c>
      <c r="AL96" s="240"/>
      <c r="AM96" s="240"/>
      <c r="AN96" s="240"/>
      <c r="AO96" s="2"/>
      <c r="AP96" s="2"/>
    </row>
    <row r="97" spans="11:42" ht="20.25" customHeight="1" x14ac:dyDescent="0.4"/>
    <row r="98" spans="11:42" ht="20.25" customHeight="1" x14ac:dyDescent="0.4">
      <c r="K98" s="115" t="s">
        <v>242</v>
      </c>
      <c r="L98" s="115"/>
      <c r="M98" s="115"/>
      <c r="N98" s="115"/>
      <c r="O98" s="115"/>
      <c r="P98" s="115"/>
      <c r="Q98" s="115"/>
      <c r="R98" s="115"/>
      <c r="S98" s="115"/>
      <c r="T98" s="116"/>
      <c r="U98" s="115"/>
      <c r="V98" s="115"/>
      <c r="W98" s="115"/>
      <c r="X98" s="115"/>
      <c r="Y98" s="115"/>
      <c r="Z98" s="117"/>
      <c r="AA98" s="115" t="s">
        <v>243</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9" t="s">
        <v>114</v>
      </c>
      <c r="S99" s="249"/>
      <c r="T99" s="249"/>
      <c r="U99" s="249"/>
      <c r="V99" s="119"/>
      <c r="W99" s="120" t="s">
        <v>115</v>
      </c>
      <c r="X99" s="120"/>
      <c r="Y99" s="2"/>
      <c r="Z99" s="117"/>
      <c r="AA99" s="227" t="s">
        <v>112</v>
      </c>
      <c r="AB99" s="227"/>
      <c r="AC99" s="227" t="s">
        <v>113</v>
      </c>
      <c r="AD99" s="227"/>
      <c r="AE99" s="227"/>
      <c r="AF99" s="227"/>
      <c r="AG99" s="115"/>
      <c r="AH99" s="249" t="s">
        <v>114</v>
      </c>
      <c r="AI99" s="249"/>
      <c r="AJ99" s="249"/>
      <c r="AK99" s="249"/>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31" t="s">
        <v>6</v>
      </c>
      <c r="L101" s="231"/>
      <c r="M101" s="232">
        <f>SUMIFS($BB$17:$BB$76,$F$17:$F$76,"看護職員",$H$17:$H$76,"A")</f>
        <v>0</v>
      </c>
      <c r="N101" s="232"/>
      <c r="O101" s="233">
        <f>SUMIFS($BD$17:$BD$76,$F$17:$F$76,"看護職員",$H$17:$H$76,"A")</f>
        <v>0</v>
      </c>
      <c r="P101" s="233"/>
      <c r="Q101" s="128"/>
      <c r="R101" s="234">
        <v>0</v>
      </c>
      <c r="S101" s="234"/>
      <c r="T101" s="234">
        <v>0</v>
      </c>
      <c r="U101" s="234"/>
      <c r="V101" s="129"/>
      <c r="W101" s="247">
        <v>0</v>
      </c>
      <c r="X101" s="248"/>
      <c r="Y101" s="2"/>
      <c r="Z101" s="117"/>
      <c r="AA101" s="231" t="s">
        <v>6</v>
      </c>
      <c r="AB101" s="231"/>
      <c r="AC101" s="232">
        <f>SUMIFS($BB$17:$BB$76,$F$17:$F$76,"介護職員",$H$17:$H$76,"A")</f>
        <v>0</v>
      </c>
      <c r="AD101" s="232"/>
      <c r="AE101" s="233">
        <f>SUMIFS($BD$17:$BD$76,$F$17:$F$76,"介護職員",$H$17:$H$76,"A")</f>
        <v>0</v>
      </c>
      <c r="AF101" s="233"/>
      <c r="AG101" s="128"/>
      <c r="AH101" s="234">
        <v>0</v>
      </c>
      <c r="AI101" s="234"/>
      <c r="AJ101" s="234">
        <v>0</v>
      </c>
      <c r="AK101" s="234"/>
      <c r="AL101" s="129"/>
      <c r="AM101" s="247">
        <v>0</v>
      </c>
      <c r="AN101" s="248"/>
      <c r="AO101" s="117"/>
      <c r="AP101" s="117"/>
    </row>
    <row r="102" spans="11:42" ht="20.25" customHeight="1" x14ac:dyDescent="0.4">
      <c r="K102" s="231" t="s">
        <v>7</v>
      </c>
      <c r="L102" s="231"/>
      <c r="M102" s="232">
        <f>SUMIFS($BB$17:$BB$76,$F$17:$F$76,"看護職員",$H$17:$H$76,"B")</f>
        <v>0</v>
      </c>
      <c r="N102" s="232"/>
      <c r="O102" s="233">
        <f>SUMIFS($BD$17:$BD$76,$F$17:$F$76,"看護職員",$H$17:$H$76,"B")</f>
        <v>0</v>
      </c>
      <c r="P102" s="233"/>
      <c r="Q102" s="128"/>
      <c r="R102" s="234">
        <v>0</v>
      </c>
      <c r="S102" s="234"/>
      <c r="T102" s="234">
        <v>0</v>
      </c>
      <c r="U102" s="234"/>
      <c r="V102" s="129"/>
      <c r="W102" s="247">
        <v>0</v>
      </c>
      <c r="X102" s="248"/>
      <c r="Y102" s="2"/>
      <c r="Z102" s="117"/>
      <c r="AA102" s="231" t="s">
        <v>7</v>
      </c>
      <c r="AB102" s="231"/>
      <c r="AC102" s="232">
        <f>SUMIFS($BB$17:$BB$76,$F$17:$F$76,"介護職員",$H$17:$H$76,"B")</f>
        <v>0</v>
      </c>
      <c r="AD102" s="232"/>
      <c r="AE102" s="233">
        <f>SUMIFS($BD$17:$BD$76,$F$17:$F$76,"介護職員",$H$17:$H$76,"B")</f>
        <v>0</v>
      </c>
      <c r="AF102" s="233"/>
      <c r="AG102" s="128"/>
      <c r="AH102" s="234">
        <v>0</v>
      </c>
      <c r="AI102" s="234"/>
      <c r="AJ102" s="234">
        <v>0</v>
      </c>
      <c r="AK102" s="234"/>
      <c r="AL102" s="129"/>
      <c r="AM102" s="247">
        <v>0</v>
      </c>
      <c r="AN102" s="248"/>
      <c r="AO102" s="117"/>
      <c r="AP102" s="117"/>
    </row>
    <row r="103" spans="11:42" ht="20.25" customHeight="1" x14ac:dyDescent="0.4">
      <c r="K103" s="231" t="s">
        <v>8</v>
      </c>
      <c r="L103" s="231"/>
      <c r="M103" s="232">
        <f>SUMIFS($BB$17:$BB$76,$F$17:$F$76,"看護職員",$H$17:$H$76,"C")</f>
        <v>0</v>
      </c>
      <c r="N103" s="232"/>
      <c r="O103" s="233">
        <f>SUMIFS($BD$17:$BD$76,$F$17:$F$76,"看護職員",$H$17:$H$76,"C")</f>
        <v>0</v>
      </c>
      <c r="P103" s="233"/>
      <c r="Q103" s="128"/>
      <c r="R103" s="234">
        <v>0</v>
      </c>
      <c r="S103" s="234"/>
      <c r="T103" s="235">
        <v>0</v>
      </c>
      <c r="U103" s="235"/>
      <c r="V103" s="129"/>
      <c r="W103" s="229" t="s">
        <v>36</v>
      </c>
      <c r="X103" s="230"/>
      <c r="Y103" s="2"/>
      <c r="Z103" s="117"/>
      <c r="AA103" s="231" t="s">
        <v>8</v>
      </c>
      <c r="AB103" s="231"/>
      <c r="AC103" s="232">
        <f>SUMIFS($BB$17:$BB$76,$F$17:$F$76,"介護職員",$H$17:$H$76,"C")</f>
        <v>0</v>
      </c>
      <c r="AD103" s="232"/>
      <c r="AE103" s="233">
        <f>SUMIFS($BD$17:$BD$76,$F$17:$F$76,"介護職員",$H$17:$H$76,"C")</f>
        <v>0</v>
      </c>
      <c r="AF103" s="233"/>
      <c r="AG103" s="128"/>
      <c r="AH103" s="234">
        <v>0</v>
      </c>
      <c r="AI103" s="234"/>
      <c r="AJ103" s="235">
        <v>0</v>
      </c>
      <c r="AK103" s="235"/>
      <c r="AL103" s="129"/>
      <c r="AM103" s="229" t="s">
        <v>36</v>
      </c>
      <c r="AN103" s="230"/>
      <c r="AO103" s="117"/>
      <c r="AP103" s="117"/>
    </row>
    <row r="104" spans="11:42" ht="20.25" customHeight="1" x14ac:dyDescent="0.4">
      <c r="K104" s="231" t="s">
        <v>9</v>
      </c>
      <c r="L104" s="231"/>
      <c r="M104" s="232">
        <f>SUMIFS($BB$17:$BB$76,$F$17:$F$76,"看護職員",$H$17:$H$76,"D")</f>
        <v>0</v>
      </c>
      <c r="N104" s="232"/>
      <c r="O104" s="233">
        <f>SUMIFS($BD$17:$BD$76,$F$17:$F$76,"看護職員",$H$17:$H$76,"D")</f>
        <v>0</v>
      </c>
      <c r="P104" s="233"/>
      <c r="Q104" s="128"/>
      <c r="R104" s="234">
        <v>0</v>
      </c>
      <c r="S104" s="234"/>
      <c r="T104" s="235">
        <v>0</v>
      </c>
      <c r="U104" s="235"/>
      <c r="V104" s="129"/>
      <c r="W104" s="229" t="s">
        <v>36</v>
      </c>
      <c r="X104" s="230"/>
      <c r="Y104" s="2"/>
      <c r="Z104" s="117"/>
      <c r="AA104" s="231" t="s">
        <v>9</v>
      </c>
      <c r="AB104" s="231"/>
      <c r="AC104" s="232">
        <f>SUMIFS($BB$17:$BB$76,$F$17:$F$76,"介護職員",$H$17:$H$76,"D")</f>
        <v>0</v>
      </c>
      <c r="AD104" s="232"/>
      <c r="AE104" s="233">
        <f>SUMIFS($BD$17:$BD$76,$F$17:$F$76,"介護職員",$H$17:$H$76,"D")</f>
        <v>0</v>
      </c>
      <c r="AF104" s="233"/>
      <c r="AG104" s="128"/>
      <c r="AH104" s="234">
        <v>0</v>
      </c>
      <c r="AI104" s="234"/>
      <c r="AJ104" s="235">
        <v>0</v>
      </c>
      <c r="AK104" s="235"/>
      <c r="AL104" s="129"/>
      <c r="AM104" s="229" t="s">
        <v>36</v>
      </c>
      <c r="AN104" s="230"/>
      <c r="AO104" s="117"/>
      <c r="AP104" s="117"/>
    </row>
    <row r="105" spans="11:42" ht="20.25" customHeight="1" x14ac:dyDescent="0.4">
      <c r="K105" s="231" t="s">
        <v>119</v>
      </c>
      <c r="L105" s="231"/>
      <c r="M105" s="232">
        <f>SUM(M101:N104)</f>
        <v>0</v>
      </c>
      <c r="N105" s="232"/>
      <c r="O105" s="233">
        <f>SUM(O101:P104)</f>
        <v>0</v>
      </c>
      <c r="P105" s="233"/>
      <c r="Q105" s="128"/>
      <c r="R105" s="232">
        <f>SUM(R101:S104)</f>
        <v>0</v>
      </c>
      <c r="S105" s="232"/>
      <c r="T105" s="233">
        <f>SUM(T101:U104)</f>
        <v>0</v>
      </c>
      <c r="U105" s="233"/>
      <c r="V105" s="129"/>
      <c r="W105" s="236">
        <f>SUM(W101:X102)</f>
        <v>0</v>
      </c>
      <c r="X105" s="237"/>
      <c r="Y105" s="2"/>
      <c r="Z105" s="117"/>
      <c r="AA105" s="231" t="s">
        <v>119</v>
      </c>
      <c r="AB105" s="231"/>
      <c r="AC105" s="232">
        <f>SUM(AC101:AD104)</f>
        <v>0</v>
      </c>
      <c r="AD105" s="232"/>
      <c r="AE105" s="233">
        <f>SUM(AE101:AF104)</f>
        <v>0</v>
      </c>
      <c r="AF105" s="233"/>
      <c r="AG105" s="128"/>
      <c r="AH105" s="232">
        <f>SUM(AH101:AI104)</f>
        <v>0</v>
      </c>
      <c r="AI105" s="232"/>
      <c r="AJ105" s="233">
        <f>SUM(AJ101:AK104)</f>
        <v>0</v>
      </c>
      <c r="AK105" s="233"/>
      <c r="AL105" s="129"/>
      <c r="AM105" s="236">
        <f>SUM(AM101:AN102)</f>
        <v>0</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45" t="str">
        <f>R88</f>
        <v>週</v>
      </c>
      <c r="S107" s="246"/>
      <c r="T107" s="126"/>
      <c r="U107" s="126"/>
      <c r="V107" s="115"/>
      <c r="W107" s="115"/>
      <c r="X107" s="115"/>
      <c r="Y107" s="117"/>
      <c r="Z107" s="117"/>
      <c r="AA107" s="116" t="s">
        <v>120</v>
      </c>
      <c r="AB107" s="115"/>
      <c r="AC107" s="115"/>
      <c r="AD107" s="115"/>
      <c r="AE107" s="115"/>
      <c r="AF107" s="115"/>
      <c r="AG107" s="149" t="s">
        <v>181</v>
      </c>
      <c r="AH107" s="245" t="str">
        <f>R107</f>
        <v>週</v>
      </c>
      <c r="AI107" s="246"/>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38">
        <f>IF($R$88="週",T105,R105)</f>
        <v>0</v>
      </c>
      <c r="L110" s="238"/>
      <c r="M110" s="238"/>
      <c r="N110" s="238"/>
      <c r="O110" s="222" t="s">
        <v>124</v>
      </c>
      <c r="P110" s="231">
        <f>IF($R$88="週",$BA$6,$BE$6)</f>
        <v>40</v>
      </c>
      <c r="Q110" s="231"/>
      <c r="R110" s="231"/>
      <c r="S110" s="231"/>
      <c r="T110" s="222" t="s">
        <v>125</v>
      </c>
      <c r="U110" s="239">
        <f>ROUNDDOWN(K110/P110,1)</f>
        <v>0</v>
      </c>
      <c r="V110" s="239"/>
      <c r="W110" s="239"/>
      <c r="X110" s="239"/>
      <c r="Y110" s="2"/>
      <c r="Z110" s="2"/>
      <c r="AA110" s="238">
        <f>IF($AH$88="週",AJ105,AH105)</f>
        <v>0</v>
      </c>
      <c r="AB110" s="238"/>
      <c r="AC110" s="238"/>
      <c r="AD110" s="238"/>
      <c r="AE110" s="222" t="s">
        <v>124</v>
      </c>
      <c r="AF110" s="231">
        <f>IF($AH$88="週",$BA$6,$BE$6)</f>
        <v>40</v>
      </c>
      <c r="AG110" s="231"/>
      <c r="AH110" s="231"/>
      <c r="AI110" s="231"/>
      <c r="AJ110" s="222" t="s">
        <v>125</v>
      </c>
      <c r="AK110" s="239">
        <f>ROUNDDOWN(AA110/AF110,1)</f>
        <v>0</v>
      </c>
      <c r="AL110" s="239"/>
      <c r="AM110" s="239"/>
      <c r="AN110" s="239"/>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31">
        <f>W105</f>
        <v>0</v>
      </c>
      <c r="L115" s="231"/>
      <c r="M115" s="231"/>
      <c r="N115" s="231"/>
      <c r="O115" s="222" t="s">
        <v>129</v>
      </c>
      <c r="P115" s="239">
        <f>U110</f>
        <v>0</v>
      </c>
      <c r="Q115" s="239"/>
      <c r="R115" s="239"/>
      <c r="S115" s="239"/>
      <c r="T115" s="222" t="s">
        <v>125</v>
      </c>
      <c r="U115" s="240">
        <f>ROUNDDOWN(K115+P115,1)</f>
        <v>0</v>
      </c>
      <c r="V115" s="240"/>
      <c r="W115" s="240"/>
      <c r="X115" s="240"/>
      <c r="Y115" s="127"/>
      <c r="Z115" s="127"/>
      <c r="AA115" s="241">
        <f>AM105</f>
        <v>0</v>
      </c>
      <c r="AB115" s="241"/>
      <c r="AC115" s="241"/>
      <c r="AD115" s="241"/>
      <c r="AE115" s="125" t="s">
        <v>129</v>
      </c>
      <c r="AF115" s="242">
        <f>AK110</f>
        <v>0</v>
      </c>
      <c r="AG115" s="242"/>
      <c r="AH115" s="242"/>
      <c r="AI115" s="242"/>
      <c r="AJ115" s="125" t="s">
        <v>125</v>
      </c>
      <c r="AK115" s="240">
        <f>ROUNDDOWN(AA115+AF115,1)</f>
        <v>0</v>
      </c>
      <c r="AL115" s="240"/>
      <c r="AM115" s="240"/>
      <c r="AN115" s="240"/>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row>
    <row r="138" spans="1:59" x14ac:dyDescent="0.4">
      <c r="AQ138" s="13"/>
      <c r="AR138" s="13"/>
      <c r="AS138" s="13"/>
      <c r="AT138" s="13"/>
      <c r="AU138" s="13"/>
      <c r="AV138" s="13"/>
      <c r="AW138" s="13"/>
      <c r="AX138" s="13"/>
      <c r="AY138" s="13"/>
      <c r="AZ138" s="10"/>
      <c r="BA138" s="10"/>
      <c r="BB138" s="10"/>
      <c r="BC138" s="10"/>
      <c r="BD138" s="10"/>
      <c r="BE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3">
    <mergeCell ref="R107:S107"/>
    <mergeCell ref="AH107:AI107"/>
    <mergeCell ref="K110:N110"/>
    <mergeCell ref="P110:S110"/>
    <mergeCell ref="U110:X110"/>
    <mergeCell ref="AA110:AD110"/>
    <mergeCell ref="AF110:AI110"/>
    <mergeCell ref="AK110:AN110"/>
    <mergeCell ref="U113:X113"/>
    <mergeCell ref="AK113:AN113"/>
    <mergeCell ref="U114:X114"/>
    <mergeCell ref="AK114:AN114"/>
    <mergeCell ref="K115:N115"/>
    <mergeCell ref="P115:S115"/>
    <mergeCell ref="U115:X115"/>
    <mergeCell ref="AA115:AD115"/>
    <mergeCell ref="AF115:AI115"/>
    <mergeCell ref="AK115:AN115"/>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5:L105"/>
    <mergeCell ref="M105:N105"/>
    <mergeCell ref="O105:P105"/>
    <mergeCell ref="R105:S105"/>
    <mergeCell ref="T105:U105"/>
    <mergeCell ref="W105:X105"/>
    <mergeCell ref="AA105:AB105"/>
    <mergeCell ref="AC105:AD105"/>
    <mergeCell ref="AE105:AF105"/>
    <mergeCell ref="AH105:AI105"/>
    <mergeCell ref="AJ105:AK105"/>
    <mergeCell ref="AM105:AN105"/>
    <mergeCell ref="AM101:AN101"/>
    <mergeCell ref="AH102:AI102"/>
    <mergeCell ref="AJ102:AK102"/>
    <mergeCell ref="AM102:AN102"/>
    <mergeCell ref="AH103:AI103"/>
    <mergeCell ref="AJ103:AK103"/>
    <mergeCell ref="AM103:AN103"/>
    <mergeCell ref="AH101:AI101"/>
    <mergeCell ref="AJ101:AK101"/>
    <mergeCell ref="K102:L102"/>
    <mergeCell ref="M102:N102"/>
    <mergeCell ref="O102:P102"/>
    <mergeCell ref="R102:S102"/>
    <mergeCell ref="T102:U102"/>
    <mergeCell ref="W102:X102"/>
    <mergeCell ref="AA102:AB102"/>
    <mergeCell ref="AC102:AD102"/>
    <mergeCell ref="AE102:AF102"/>
    <mergeCell ref="K103:L103"/>
    <mergeCell ref="M103:N103"/>
    <mergeCell ref="O103:P103"/>
    <mergeCell ref="R103:S103"/>
    <mergeCell ref="T103:U103"/>
    <mergeCell ref="W103:X103"/>
    <mergeCell ref="AA103:AB103"/>
    <mergeCell ref="AC103:AD103"/>
    <mergeCell ref="AE103:AF103"/>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K101:L101"/>
    <mergeCell ref="M101:N101"/>
    <mergeCell ref="O101:P101"/>
    <mergeCell ref="R101:S101"/>
    <mergeCell ref="T101:U101"/>
    <mergeCell ref="W101:X101"/>
    <mergeCell ref="AA101:AB101"/>
    <mergeCell ref="AC101:AD101"/>
    <mergeCell ref="AE101:AF101"/>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A10:BB10"/>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C75:D76"/>
    <mergeCell ref="I75:J76"/>
    <mergeCell ref="K75:N76"/>
    <mergeCell ref="AH81:AI81"/>
    <mergeCell ref="AJ81:AK81"/>
    <mergeCell ref="T81:U81"/>
    <mergeCell ref="AC81:AD81"/>
    <mergeCell ref="AE81:AF81"/>
    <mergeCell ref="BF79:BI79"/>
    <mergeCell ref="M86:N86"/>
    <mergeCell ref="O86:P86"/>
    <mergeCell ref="R86:S86"/>
    <mergeCell ref="AH83:AI83"/>
    <mergeCell ref="AJ83:AK83"/>
    <mergeCell ref="AM83:AN83"/>
    <mergeCell ref="AQ83:AR83"/>
    <mergeCell ref="AS83:AV83"/>
    <mergeCell ref="AQ80:AR80"/>
    <mergeCell ref="AS80:AV80"/>
    <mergeCell ref="AQ81:AR81"/>
    <mergeCell ref="AS81:AV81"/>
    <mergeCell ref="AE82:AF82"/>
    <mergeCell ref="AH82:AI82"/>
    <mergeCell ref="AJ82:AK82"/>
    <mergeCell ref="AM82:AN82"/>
    <mergeCell ref="AQ82:AR82"/>
    <mergeCell ref="AS82:AV82"/>
    <mergeCell ref="K84:L84"/>
    <mergeCell ref="M84:N84"/>
    <mergeCell ref="O84:P84"/>
    <mergeCell ref="R84:S84"/>
    <mergeCell ref="T84:U84"/>
    <mergeCell ref="W84:X84"/>
    <mergeCell ref="AA84:AB84"/>
    <mergeCell ref="AQ84:AR84"/>
    <mergeCell ref="AS84:AV84"/>
    <mergeCell ref="AM84:AN84"/>
    <mergeCell ref="K80:L81"/>
    <mergeCell ref="M80:P80"/>
    <mergeCell ref="R80:U80"/>
    <mergeCell ref="AA80:AB81"/>
    <mergeCell ref="AC80:AF80"/>
    <mergeCell ref="AH80:AK80"/>
    <mergeCell ref="AC86:AD86"/>
    <mergeCell ref="AE86:AF86"/>
    <mergeCell ref="BF80:BI80"/>
    <mergeCell ref="M81:N81"/>
    <mergeCell ref="O81:P81"/>
    <mergeCell ref="BF81:BI81"/>
    <mergeCell ref="K82:L82"/>
    <mergeCell ref="M82:N82"/>
    <mergeCell ref="O82:P82"/>
    <mergeCell ref="R82:S82"/>
    <mergeCell ref="T82:U82"/>
    <mergeCell ref="W82:X82"/>
    <mergeCell ref="AA82:AB82"/>
    <mergeCell ref="AC82:AD82"/>
    <mergeCell ref="R81:S81"/>
    <mergeCell ref="T85:U85"/>
    <mergeCell ref="AC84:AD84"/>
    <mergeCell ref="AE84:AF84"/>
    <mergeCell ref="K96:N96"/>
    <mergeCell ref="P96:S96"/>
    <mergeCell ref="U96:X96"/>
    <mergeCell ref="AA96:AD96"/>
    <mergeCell ref="AF96:AI96"/>
    <mergeCell ref="AK96:AN96"/>
    <mergeCell ref="R88:S88"/>
    <mergeCell ref="AH88:AI88"/>
    <mergeCell ref="K83:L83"/>
    <mergeCell ref="M83:N83"/>
    <mergeCell ref="O83:P83"/>
    <mergeCell ref="R83:S83"/>
    <mergeCell ref="T83:U83"/>
    <mergeCell ref="W83:X83"/>
    <mergeCell ref="AA83:AB83"/>
    <mergeCell ref="AC83:AD83"/>
    <mergeCell ref="AE83:AF83"/>
    <mergeCell ref="AH86:AI86"/>
    <mergeCell ref="AJ86:AK86"/>
    <mergeCell ref="AM86:AN86"/>
    <mergeCell ref="AM85:AN85"/>
    <mergeCell ref="K86:L86"/>
    <mergeCell ref="AH84:AI84"/>
    <mergeCell ref="AJ84:AK84"/>
    <mergeCell ref="K85:L85"/>
    <mergeCell ref="M85:N85"/>
    <mergeCell ref="O85:P85"/>
    <mergeCell ref="R85:S85"/>
    <mergeCell ref="T86:U86"/>
    <mergeCell ref="W86:X86"/>
    <mergeCell ref="AA86:AB86"/>
    <mergeCell ref="K91:N91"/>
    <mergeCell ref="P91:S91"/>
    <mergeCell ref="U91:X91"/>
    <mergeCell ref="AA91:AD91"/>
    <mergeCell ref="U94:X94"/>
    <mergeCell ref="AK94:AN94"/>
    <mergeCell ref="U95:X95"/>
    <mergeCell ref="AK95:AN95"/>
    <mergeCell ref="W85:X85"/>
    <mergeCell ref="AA85:AB85"/>
    <mergeCell ref="AC85:AD85"/>
    <mergeCell ref="AE85:AF85"/>
    <mergeCell ref="AH85:AI85"/>
    <mergeCell ref="AJ85:AK85"/>
    <mergeCell ref="AF91:AI91"/>
    <mergeCell ref="AK91:AN91"/>
  </mergeCells>
  <phoneticPr fontId="2"/>
  <conditionalFormatting sqref="W90:Z90 AO90:AP90">
    <cfRule type="expression" dxfId="238" priority="217">
      <formula>OR(#REF!=$B77,#REF!=$B77)</formula>
    </cfRule>
  </conditionalFormatting>
  <conditionalFormatting sqref="Z80 W80:X80 W89:Z89 AO80:AP80 AO89:AP89">
    <cfRule type="expression" dxfId="237" priority="218">
      <formula>OR(#REF!=$B78,#REF!=$B78)</formula>
    </cfRule>
  </conditionalFormatting>
  <conditionalFormatting sqref="AM90:AN90">
    <cfRule type="expression" dxfId="236" priority="215">
      <formula>OR(#REF!=$B77,#REF!=$B77)</formula>
    </cfRule>
  </conditionalFormatting>
  <conditionalFormatting sqref="AM80:AN80 AM89:AN89">
    <cfRule type="expression" dxfId="235" priority="216">
      <formula>OR(#REF!=$B78,#REF!=$B78)</formula>
    </cfRule>
  </conditionalFormatting>
  <conditionalFormatting sqref="BB18:BE18">
    <cfRule type="expression" dxfId="234" priority="214">
      <formula>INDIRECT(ADDRESS(ROW(),COLUMN()))=TRUNC(INDIRECT(ADDRESS(ROW(),COLUMN())))</formula>
    </cfRule>
  </conditionalFormatting>
  <conditionalFormatting sqref="BB20:BE20">
    <cfRule type="expression" dxfId="233" priority="213">
      <formula>INDIRECT(ADDRESS(ROW(),COLUMN()))=TRUNC(INDIRECT(ADDRESS(ROW(),COLUMN())))</formula>
    </cfRule>
  </conditionalFormatting>
  <conditionalFormatting sqref="BB22:BE22">
    <cfRule type="expression" dxfId="232" priority="212">
      <formula>INDIRECT(ADDRESS(ROW(),COLUMN()))=TRUNC(INDIRECT(ADDRESS(ROW(),COLUMN())))</formula>
    </cfRule>
  </conditionalFormatting>
  <conditionalFormatting sqref="BB24:BE24">
    <cfRule type="expression" dxfId="231" priority="211">
      <formula>INDIRECT(ADDRESS(ROW(),COLUMN()))=TRUNC(INDIRECT(ADDRESS(ROW(),COLUMN())))</formula>
    </cfRule>
  </conditionalFormatting>
  <conditionalFormatting sqref="BB26:BE26">
    <cfRule type="expression" dxfId="230" priority="210">
      <formula>INDIRECT(ADDRESS(ROW(),COLUMN()))=TRUNC(INDIRECT(ADDRESS(ROW(),COLUMN())))</formula>
    </cfRule>
  </conditionalFormatting>
  <conditionalFormatting sqref="BB28:BE28">
    <cfRule type="expression" dxfId="229" priority="209">
      <formula>INDIRECT(ADDRESS(ROW(),COLUMN()))=TRUNC(INDIRECT(ADDRESS(ROW(),COLUMN())))</formula>
    </cfRule>
  </conditionalFormatting>
  <conditionalFormatting sqref="BB30:BE30">
    <cfRule type="expression" dxfId="228" priority="208">
      <formula>INDIRECT(ADDRESS(ROW(),COLUMN()))=TRUNC(INDIRECT(ADDRESS(ROW(),COLUMN())))</formula>
    </cfRule>
  </conditionalFormatting>
  <conditionalFormatting sqref="BB32:BE32">
    <cfRule type="expression" dxfId="227" priority="207">
      <formula>INDIRECT(ADDRESS(ROW(),COLUMN()))=TRUNC(INDIRECT(ADDRESS(ROW(),COLUMN())))</formula>
    </cfRule>
  </conditionalFormatting>
  <conditionalFormatting sqref="BB34:BE34">
    <cfRule type="expression" dxfId="226" priority="206">
      <formula>INDIRECT(ADDRESS(ROW(),COLUMN()))=TRUNC(INDIRECT(ADDRESS(ROW(),COLUMN())))</formula>
    </cfRule>
  </conditionalFormatting>
  <conditionalFormatting sqref="BB36:BE36">
    <cfRule type="expression" dxfId="225" priority="205">
      <formula>INDIRECT(ADDRESS(ROW(),COLUMN()))=TRUNC(INDIRECT(ADDRESS(ROW(),COLUMN())))</formula>
    </cfRule>
  </conditionalFormatting>
  <conditionalFormatting sqref="BB38:BE38">
    <cfRule type="expression" dxfId="224" priority="204">
      <formula>INDIRECT(ADDRESS(ROW(),COLUMN()))=TRUNC(INDIRECT(ADDRESS(ROW(),COLUMN())))</formula>
    </cfRule>
  </conditionalFormatting>
  <conditionalFormatting sqref="BB40:BE40">
    <cfRule type="expression" dxfId="223" priority="203">
      <formula>INDIRECT(ADDRESS(ROW(),COLUMN()))=TRUNC(INDIRECT(ADDRESS(ROW(),COLUMN())))</formula>
    </cfRule>
  </conditionalFormatting>
  <conditionalFormatting sqref="BB42:BE42">
    <cfRule type="expression" dxfId="222" priority="202">
      <formula>INDIRECT(ADDRESS(ROW(),COLUMN()))=TRUNC(INDIRECT(ADDRESS(ROW(),COLUMN())))</formula>
    </cfRule>
  </conditionalFormatting>
  <conditionalFormatting sqref="BB44:BE44">
    <cfRule type="expression" dxfId="221" priority="201">
      <formula>INDIRECT(ADDRESS(ROW(),COLUMN()))=TRUNC(INDIRECT(ADDRESS(ROW(),COLUMN())))</formula>
    </cfRule>
  </conditionalFormatting>
  <conditionalFormatting sqref="BB46:BE46">
    <cfRule type="expression" dxfId="220" priority="200">
      <formula>INDIRECT(ADDRESS(ROW(),COLUMN()))=TRUNC(INDIRECT(ADDRESS(ROW(),COLUMN())))</formula>
    </cfRule>
  </conditionalFormatting>
  <conditionalFormatting sqref="BB48:BE48">
    <cfRule type="expression" dxfId="219" priority="199">
      <formula>INDIRECT(ADDRESS(ROW(),COLUMN()))=TRUNC(INDIRECT(ADDRESS(ROW(),COLUMN())))</formula>
    </cfRule>
  </conditionalFormatting>
  <conditionalFormatting sqref="BB50:BE50">
    <cfRule type="expression" dxfId="218" priority="198">
      <formula>INDIRECT(ADDRESS(ROW(),COLUMN()))=TRUNC(INDIRECT(ADDRESS(ROW(),COLUMN())))</formula>
    </cfRule>
  </conditionalFormatting>
  <conditionalFormatting sqref="BB52:BE52">
    <cfRule type="expression" dxfId="217" priority="197">
      <formula>INDIRECT(ADDRESS(ROW(),COLUMN()))=TRUNC(INDIRECT(ADDRESS(ROW(),COLUMN())))</formula>
    </cfRule>
  </conditionalFormatting>
  <conditionalFormatting sqref="BB54:BE54">
    <cfRule type="expression" dxfId="216" priority="196">
      <formula>INDIRECT(ADDRESS(ROW(),COLUMN()))=TRUNC(INDIRECT(ADDRESS(ROW(),COLUMN())))</formula>
    </cfRule>
  </conditionalFormatting>
  <conditionalFormatting sqref="BB56:BE56">
    <cfRule type="expression" dxfId="215" priority="195">
      <formula>INDIRECT(ADDRESS(ROW(),COLUMN()))=TRUNC(INDIRECT(ADDRESS(ROW(),COLUMN())))</formula>
    </cfRule>
  </conditionalFormatting>
  <conditionalFormatting sqref="BB58:BE58">
    <cfRule type="expression" dxfId="214" priority="194">
      <formula>INDIRECT(ADDRESS(ROW(),COLUMN()))=TRUNC(INDIRECT(ADDRESS(ROW(),COLUMN())))</formula>
    </cfRule>
  </conditionalFormatting>
  <conditionalFormatting sqref="BB60:BE60">
    <cfRule type="expression" dxfId="213" priority="193">
      <formula>INDIRECT(ADDRESS(ROW(),COLUMN()))=TRUNC(INDIRECT(ADDRESS(ROW(),COLUMN())))</formula>
    </cfRule>
  </conditionalFormatting>
  <conditionalFormatting sqref="BB62:BE62">
    <cfRule type="expression" dxfId="212" priority="192">
      <formula>INDIRECT(ADDRESS(ROW(),COLUMN()))=TRUNC(INDIRECT(ADDRESS(ROW(),COLUMN())))</formula>
    </cfRule>
  </conditionalFormatting>
  <conditionalFormatting sqref="BB64:BE64">
    <cfRule type="expression" dxfId="211" priority="191">
      <formula>INDIRECT(ADDRESS(ROW(),COLUMN()))=TRUNC(INDIRECT(ADDRESS(ROW(),COLUMN())))</formula>
    </cfRule>
  </conditionalFormatting>
  <conditionalFormatting sqref="BB66:BE66">
    <cfRule type="expression" dxfId="210" priority="190">
      <formula>INDIRECT(ADDRESS(ROW(),COLUMN()))=TRUNC(INDIRECT(ADDRESS(ROW(),COLUMN())))</formula>
    </cfRule>
  </conditionalFormatting>
  <conditionalFormatting sqref="BB68:BE68">
    <cfRule type="expression" dxfId="209" priority="189">
      <formula>INDIRECT(ADDRESS(ROW(),COLUMN()))=TRUNC(INDIRECT(ADDRESS(ROW(),COLUMN())))</formula>
    </cfRule>
  </conditionalFormatting>
  <conditionalFormatting sqref="BB70:BE70">
    <cfRule type="expression" dxfId="208" priority="188">
      <formula>INDIRECT(ADDRESS(ROW(),COLUMN()))=TRUNC(INDIRECT(ADDRESS(ROW(),COLUMN())))</formula>
    </cfRule>
  </conditionalFormatting>
  <conditionalFormatting sqref="BB72:BE72">
    <cfRule type="expression" dxfId="207" priority="187">
      <formula>INDIRECT(ADDRESS(ROW(),COLUMN()))=TRUNC(INDIRECT(ADDRESS(ROW(),COLUMN())))</formula>
    </cfRule>
  </conditionalFormatting>
  <conditionalFormatting sqref="BB74:BE74">
    <cfRule type="expression" dxfId="206" priority="186">
      <formula>INDIRECT(ADDRESS(ROW(),COLUMN()))=TRUNC(INDIRECT(ADDRESS(ROW(),COLUMN())))</formula>
    </cfRule>
  </conditionalFormatting>
  <conditionalFormatting sqref="AC86:AN86 AG82:AN85">
    <cfRule type="expression" dxfId="205" priority="184">
      <formula>INDIRECT(ADDRESS(ROW(),COLUMN()))=TRUNC(INDIRECT(ADDRESS(ROW(),COLUMN())))</formula>
    </cfRule>
  </conditionalFormatting>
  <conditionalFormatting sqref="M82:X86">
    <cfRule type="expression" dxfId="204" priority="185">
      <formula>INDIRECT(ADDRESS(ROW(),COLUMN()))=TRUNC(INDIRECT(ADDRESS(ROW(),COLUMN())))</formula>
    </cfRule>
  </conditionalFormatting>
  <conditionalFormatting sqref="K91:N91">
    <cfRule type="expression" dxfId="203" priority="183">
      <formula>INDIRECT(ADDRESS(ROW(),COLUMN()))=TRUNC(INDIRECT(ADDRESS(ROW(),COLUMN())))</formula>
    </cfRule>
  </conditionalFormatting>
  <conditionalFormatting sqref="AA91:AD91">
    <cfRule type="expression" dxfId="202" priority="182">
      <formula>INDIRECT(ADDRESS(ROW(),COLUMN()))=TRUNC(INDIRECT(ADDRESS(ROW(),COLUMN())))</formula>
    </cfRule>
  </conditionalFormatting>
  <conditionalFormatting sqref="AC82:AF85">
    <cfRule type="expression" dxfId="201" priority="181">
      <formula>INDIRECT(ADDRESS(ROW(),COLUMN()))=TRUNC(INDIRECT(ADDRESS(ROW(),COLUMN())))</formula>
    </cfRule>
  </conditionalFormatting>
  <conditionalFormatting sqref="W18:BA18">
    <cfRule type="expression" dxfId="200" priority="179">
      <formula>INDIRECT(ADDRESS(ROW(),COLUMN()))=TRUNC(INDIRECT(ADDRESS(ROW(),COLUMN())))</formula>
    </cfRule>
  </conditionalFormatting>
  <conditionalFormatting sqref="W20:BA20">
    <cfRule type="expression" dxfId="199" priority="180">
      <formula>INDIRECT(ADDRESS(ROW(),COLUMN()))=TRUNC(INDIRECT(ADDRESS(ROW(),COLUMN())))</formula>
    </cfRule>
  </conditionalFormatting>
  <conditionalFormatting sqref="W22:BA22">
    <cfRule type="expression" dxfId="198" priority="178">
      <formula>INDIRECT(ADDRESS(ROW(),COLUMN()))=TRUNC(INDIRECT(ADDRESS(ROW(),COLUMN())))</formula>
    </cfRule>
  </conditionalFormatting>
  <conditionalFormatting sqref="W24:BA24">
    <cfRule type="expression" dxfId="197" priority="177">
      <formula>INDIRECT(ADDRESS(ROW(),COLUMN()))=TRUNC(INDIRECT(ADDRESS(ROW(),COLUMN())))</formula>
    </cfRule>
  </conditionalFormatting>
  <conditionalFormatting sqref="W26:BA26">
    <cfRule type="expression" dxfId="196" priority="176">
      <formula>INDIRECT(ADDRESS(ROW(),COLUMN()))=TRUNC(INDIRECT(ADDRESS(ROW(),COLUMN())))</formula>
    </cfRule>
  </conditionalFormatting>
  <conditionalFormatting sqref="W28:BA28">
    <cfRule type="expression" dxfId="195" priority="175">
      <formula>INDIRECT(ADDRESS(ROW(),COLUMN()))=TRUNC(INDIRECT(ADDRESS(ROW(),COLUMN())))</formula>
    </cfRule>
  </conditionalFormatting>
  <conditionalFormatting sqref="W30:BA30">
    <cfRule type="expression" dxfId="194" priority="174">
      <formula>INDIRECT(ADDRESS(ROW(),COLUMN()))=TRUNC(INDIRECT(ADDRESS(ROW(),COLUMN())))</formula>
    </cfRule>
  </conditionalFormatting>
  <conditionalFormatting sqref="W32:BA32">
    <cfRule type="expression" dxfId="193" priority="173">
      <formula>INDIRECT(ADDRESS(ROW(),COLUMN()))=TRUNC(INDIRECT(ADDRESS(ROW(),COLUMN())))</formula>
    </cfRule>
  </conditionalFormatting>
  <conditionalFormatting sqref="W34:BA34">
    <cfRule type="expression" dxfId="192" priority="172">
      <formula>INDIRECT(ADDRESS(ROW(),COLUMN()))=TRUNC(INDIRECT(ADDRESS(ROW(),COLUMN())))</formula>
    </cfRule>
  </conditionalFormatting>
  <conditionalFormatting sqref="W36:BA36">
    <cfRule type="expression" dxfId="191" priority="171">
      <formula>INDIRECT(ADDRESS(ROW(),COLUMN()))=TRUNC(INDIRECT(ADDRESS(ROW(),COLUMN())))</formula>
    </cfRule>
  </conditionalFormatting>
  <conditionalFormatting sqref="W38:BA38">
    <cfRule type="expression" dxfId="190" priority="170">
      <formula>INDIRECT(ADDRESS(ROW(),COLUMN()))=TRUNC(INDIRECT(ADDRESS(ROW(),COLUMN())))</formula>
    </cfRule>
  </conditionalFormatting>
  <conditionalFormatting sqref="W40:BA40">
    <cfRule type="expression" dxfId="189" priority="169">
      <formula>INDIRECT(ADDRESS(ROW(),COLUMN()))=TRUNC(INDIRECT(ADDRESS(ROW(),COLUMN())))</formula>
    </cfRule>
  </conditionalFormatting>
  <conditionalFormatting sqref="W42:BA42">
    <cfRule type="expression" dxfId="188" priority="168">
      <formula>INDIRECT(ADDRESS(ROW(),COLUMN()))=TRUNC(INDIRECT(ADDRESS(ROW(),COLUMN())))</formula>
    </cfRule>
  </conditionalFormatting>
  <conditionalFormatting sqref="W44:BA44">
    <cfRule type="expression" dxfId="187" priority="167">
      <formula>INDIRECT(ADDRESS(ROW(),COLUMN()))=TRUNC(INDIRECT(ADDRESS(ROW(),COLUMN())))</formula>
    </cfRule>
  </conditionalFormatting>
  <conditionalFormatting sqref="W46:BA46">
    <cfRule type="expression" dxfId="186" priority="166">
      <formula>INDIRECT(ADDRESS(ROW(),COLUMN()))=TRUNC(INDIRECT(ADDRESS(ROW(),COLUMN())))</formula>
    </cfRule>
  </conditionalFormatting>
  <conditionalFormatting sqref="W48:BA48">
    <cfRule type="expression" dxfId="185" priority="165">
      <formula>INDIRECT(ADDRESS(ROW(),COLUMN()))=TRUNC(INDIRECT(ADDRESS(ROW(),COLUMN())))</formula>
    </cfRule>
  </conditionalFormatting>
  <conditionalFormatting sqref="W50:BA50">
    <cfRule type="expression" dxfId="184" priority="164">
      <formula>INDIRECT(ADDRESS(ROW(),COLUMN()))=TRUNC(INDIRECT(ADDRESS(ROW(),COLUMN())))</formula>
    </cfRule>
  </conditionalFormatting>
  <conditionalFormatting sqref="W52:BA52">
    <cfRule type="expression" dxfId="183" priority="163">
      <formula>INDIRECT(ADDRESS(ROW(),COLUMN()))=TRUNC(INDIRECT(ADDRESS(ROW(),COLUMN())))</formula>
    </cfRule>
  </conditionalFormatting>
  <conditionalFormatting sqref="W54:BA54">
    <cfRule type="expression" dxfId="182" priority="162">
      <formula>INDIRECT(ADDRESS(ROW(),COLUMN()))=TRUNC(INDIRECT(ADDRESS(ROW(),COLUMN())))</formula>
    </cfRule>
  </conditionalFormatting>
  <conditionalFormatting sqref="W56:BA56">
    <cfRule type="expression" dxfId="181" priority="161">
      <formula>INDIRECT(ADDRESS(ROW(),COLUMN()))=TRUNC(INDIRECT(ADDRESS(ROW(),COLUMN())))</formula>
    </cfRule>
  </conditionalFormatting>
  <conditionalFormatting sqref="W58:BA58">
    <cfRule type="expression" dxfId="180" priority="160">
      <formula>INDIRECT(ADDRESS(ROW(),COLUMN()))=TRUNC(INDIRECT(ADDRESS(ROW(),COLUMN())))</formula>
    </cfRule>
  </conditionalFormatting>
  <conditionalFormatting sqref="W60:BA60">
    <cfRule type="expression" dxfId="179" priority="159">
      <formula>INDIRECT(ADDRESS(ROW(),COLUMN()))=TRUNC(INDIRECT(ADDRESS(ROW(),COLUMN())))</formula>
    </cfRule>
  </conditionalFormatting>
  <conditionalFormatting sqref="W62:BA62">
    <cfRule type="expression" dxfId="178" priority="158">
      <formula>INDIRECT(ADDRESS(ROW(),COLUMN()))=TRUNC(INDIRECT(ADDRESS(ROW(),COLUMN())))</formula>
    </cfRule>
  </conditionalFormatting>
  <conditionalFormatting sqref="W64:BA64">
    <cfRule type="expression" dxfId="177" priority="157">
      <formula>INDIRECT(ADDRESS(ROW(),COLUMN()))=TRUNC(INDIRECT(ADDRESS(ROW(),COLUMN())))</formula>
    </cfRule>
  </conditionalFormatting>
  <conditionalFormatting sqref="W66:BA66">
    <cfRule type="expression" dxfId="176" priority="156">
      <formula>INDIRECT(ADDRESS(ROW(),COLUMN()))=TRUNC(INDIRECT(ADDRESS(ROW(),COLUMN())))</formula>
    </cfRule>
  </conditionalFormatting>
  <conditionalFormatting sqref="W68:BA68">
    <cfRule type="expression" dxfId="175" priority="155">
      <formula>INDIRECT(ADDRESS(ROW(),COLUMN()))=TRUNC(INDIRECT(ADDRESS(ROW(),COLUMN())))</formula>
    </cfRule>
  </conditionalFormatting>
  <conditionalFormatting sqref="W70:BA70">
    <cfRule type="expression" dxfId="174" priority="154">
      <formula>INDIRECT(ADDRESS(ROW(),COLUMN()))=TRUNC(INDIRECT(ADDRESS(ROW(),COLUMN())))</formula>
    </cfRule>
  </conditionalFormatting>
  <conditionalFormatting sqref="W72:BA72">
    <cfRule type="expression" dxfId="173" priority="153">
      <formula>INDIRECT(ADDRESS(ROW(),COLUMN()))=TRUNC(INDIRECT(ADDRESS(ROW(),COLUMN())))</formula>
    </cfRule>
  </conditionalFormatting>
  <conditionalFormatting sqref="W74:BA74">
    <cfRule type="expression" dxfId="172" priority="152">
      <formula>INDIRECT(ADDRESS(ROW(),COLUMN()))=TRUNC(INDIRECT(ADDRESS(ROW(),COLUMN())))</formula>
    </cfRule>
  </conditionalFormatting>
  <conditionalFormatting sqref="W76:BA76">
    <cfRule type="expression" dxfId="171" priority="150">
      <formula>INDIRECT(ADDRESS(ROW(),COLUMN()))=TRUNC(INDIRECT(ADDRESS(ROW(),COLUMN())))</formula>
    </cfRule>
  </conditionalFormatting>
  <conditionalFormatting sqref="BB76:BE76">
    <cfRule type="expression" dxfId="170" priority="151">
      <formula>INDIRECT(ADDRESS(ROW(),COLUMN()))=TRUNC(INDIRECT(ADDRESS(ROW(),COLUMN())))</formula>
    </cfRule>
  </conditionalFormatting>
  <conditionalFormatting sqref="W109:Z109 AO109:AP109">
    <cfRule type="expression" dxfId="169" priority="8">
      <formula>OR(#REF!=$B96,#REF!=$B96)</formula>
    </cfRule>
  </conditionalFormatting>
  <conditionalFormatting sqref="Z99 W99:X99 W108:Z108 AO108:AP108 AO99:AP99">
    <cfRule type="expression" dxfId="168" priority="9">
      <formula>OR(#REF!=$B97,#REF!=$B97)</formula>
    </cfRule>
  </conditionalFormatting>
  <conditionalFormatting sqref="AM109:AN109">
    <cfRule type="expression" dxfId="167" priority="6">
      <formula>OR(#REF!=$B96,#REF!=$B96)</formula>
    </cfRule>
  </conditionalFormatting>
  <conditionalFormatting sqref="AM99:AN99 AM108:AN108">
    <cfRule type="expression" dxfId="166" priority="7">
      <formula>OR(#REF!=$B97,#REF!=$B97)</formula>
    </cfRule>
  </conditionalFormatting>
  <conditionalFormatting sqref="AC105:AN105 AG101:AN104">
    <cfRule type="expression" dxfId="165" priority="4">
      <formula>INDIRECT(ADDRESS(ROW(),COLUMN()))=TRUNC(INDIRECT(ADDRESS(ROW(),COLUMN())))</formula>
    </cfRule>
  </conditionalFormatting>
  <conditionalFormatting sqref="M101:X105">
    <cfRule type="expression" dxfId="164" priority="5">
      <formula>INDIRECT(ADDRESS(ROW(),COLUMN()))=TRUNC(INDIRECT(ADDRESS(ROW(),COLUMN())))</formula>
    </cfRule>
  </conditionalFormatting>
  <conditionalFormatting sqref="K110:N110">
    <cfRule type="expression" dxfId="163" priority="3">
      <formula>INDIRECT(ADDRESS(ROW(),COLUMN()))=TRUNC(INDIRECT(ADDRESS(ROW(),COLUMN())))</formula>
    </cfRule>
  </conditionalFormatting>
  <conditionalFormatting sqref="AA110:AD110">
    <cfRule type="expression" dxfId="162" priority="2">
      <formula>INDIRECT(ADDRESS(ROW(),COLUMN()))=TRUNC(INDIRECT(ADDRESS(ROW(),COLUMN())))</formula>
    </cfRule>
  </conditionalFormatting>
  <conditionalFormatting sqref="AC101:AF104">
    <cfRule type="expression" dxfId="161" priority="1">
      <formula>INDIRECT(ADDRESS(ROW(),COLUMN()))=TRUNC(INDIRECT(ADDRESS(ROW(),COLUMN())))</formula>
    </cfRule>
  </conditionalFormatting>
  <conditionalFormatting sqref="AQ84:BA84">
    <cfRule type="expression" dxfId="160" priority="245">
      <formula>OR(#REF!=$B77,#REF!=$B77)</formula>
    </cfRule>
  </conditionalFormatting>
  <conditionalFormatting sqref="AQ83:BA83">
    <cfRule type="expression" dxfId="159" priority="247">
      <formula>OR(#REF!=$B87,#REF!=$B87)</formula>
    </cfRule>
  </conditionalFormatting>
  <dataValidations count="10">
    <dataValidation type="list" allowBlank="1" showInputMessage="1" sqref="I17:J7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formula1>シフト記号表</formula1>
    </dataValidation>
    <dataValidation type="list" allowBlank="1" showInputMessage="1" sqref="C17:D7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88:S88">
      <formula1>"週,暦月"</formula1>
    </dataValidation>
    <dataValidation allowBlank="1" showInputMessage="1" showErrorMessage="1" error="入力可能範囲　32～40" sqref="BE10 BA10"/>
    <dataValidation type="list" errorStyle="warning" allowBlank="1" showInputMessage="1" error="リストにない場合のみ、入力してください。" sqref="K17:N76">
      <formula1>INDIRECT(C17)</formula1>
    </dataValidation>
  </dataValidations>
  <printOptions horizontalCentered="1"/>
  <pageMargins left="0.15748031496062992" right="0.15748031496062992" top="0.59055118110236227" bottom="0.15748031496062992"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150"/>
  <sheetViews>
    <sheetView showGridLines="0" view="pageBreakPreview" zoomScale="75" zoomScaleNormal="55" zoomScaleSheetLayoutView="75" workbookViewId="0">
      <selection activeCell="A77" sqref="A77:XFD216"/>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299</v>
      </c>
      <c r="H1" s="5"/>
      <c r="I1" s="5"/>
      <c r="J1" s="5"/>
      <c r="K1" s="5"/>
      <c r="L1" s="5"/>
      <c r="M1" s="5"/>
      <c r="N1" s="5"/>
      <c r="Q1" s="7" t="s">
        <v>0</v>
      </c>
      <c r="T1" s="5"/>
      <c r="U1" s="5"/>
      <c r="V1" s="5"/>
      <c r="W1" s="5"/>
      <c r="X1" s="5"/>
      <c r="Y1" s="5"/>
      <c r="Z1" s="5"/>
      <c r="AA1" s="5"/>
      <c r="AW1" s="9" t="s">
        <v>30</v>
      </c>
      <c r="AX1" s="332" t="s">
        <v>232</v>
      </c>
      <c r="AY1" s="333"/>
      <c r="AZ1" s="333"/>
      <c r="BA1" s="333"/>
      <c r="BB1" s="333"/>
      <c r="BC1" s="333"/>
      <c r="BD1" s="333"/>
      <c r="BE1" s="333"/>
      <c r="BF1" s="333"/>
      <c r="BG1" s="333"/>
      <c r="BH1" s="333"/>
      <c r="BI1" s="333"/>
      <c r="BJ1" s="333"/>
      <c r="BK1" s="333"/>
      <c r="BL1" s="333"/>
      <c r="BM1" s="333"/>
      <c r="BN1" s="9" t="s">
        <v>2</v>
      </c>
    </row>
    <row r="2" spans="2:71" s="8" customFormat="1" ht="20.25" customHeight="1" x14ac:dyDescent="0.4">
      <c r="N2" s="7"/>
      <c r="Q2" s="7"/>
      <c r="R2" s="7"/>
      <c r="T2" s="9"/>
      <c r="U2" s="9"/>
      <c r="V2" s="9"/>
      <c r="W2" s="9"/>
      <c r="X2" s="9"/>
      <c r="Y2" s="9"/>
      <c r="Z2" s="9"/>
      <c r="AA2" s="9"/>
      <c r="AF2" s="131" t="s">
        <v>27</v>
      </c>
      <c r="AG2" s="334">
        <v>3</v>
      </c>
      <c r="AH2" s="334"/>
      <c r="AI2" s="131" t="s">
        <v>28</v>
      </c>
      <c r="AJ2" s="335">
        <f>IF(AG2=0,"",YEAR(DATE(2018+AG2,1,1)))</f>
        <v>2021</v>
      </c>
      <c r="AK2" s="335"/>
      <c r="AL2" s="132" t="s">
        <v>29</v>
      </c>
      <c r="AM2" s="132" t="s">
        <v>1</v>
      </c>
      <c r="AN2" s="334">
        <v>4</v>
      </c>
      <c r="AO2" s="334"/>
      <c r="AP2" s="132" t="s">
        <v>24</v>
      </c>
      <c r="AW2" s="9" t="s">
        <v>31</v>
      </c>
      <c r="AX2" s="334" t="s">
        <v>153</v>
      </c>
      <c r="AY2" s="334"/>
      <c r="AZ2" s="334"/>
      <c r="BA2" s="334"/>
      <c r="BB2" s="334"/>
      <c r="BC2" s="334"/>
      <c r="BD2" s="334"/>
      <c r="BE2" s="334"/>
      <c r="BF2" s="334"/>
      <c r="BG2" s="334"/>
      <c r="BH2" s="334"/>
      <c r="BI2" s="334"/>
      <c r="BJ2" s="334"/>
      <c r="BK2" s="334"/>
      <c r="BL2" s="334"/>
      <c r="BM2" s="334"/>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36" t="s">
        <v>178</v>
      </c>
      <c r="BJ3" s="337"/>
      <c r="BK3" s="337"/>
      <c r="BL3" s="338"/>
      <c r="BM3" s="9"/>
    </row>
    <row r="4" spans="2:71" s="8" customFormat="1" ht="20.25" customHeight="1" x14ac:dyDescent="0.4">
      <c r="B4" s="29"/>
      <c r="C4" s="29"/>
      <c r="D4" s="29"/>
      <c r="E4" s="29"/>
      <c r="F4" s="29"/>
      <c r="G4" s="29"/>
      <c r="H4" s="29"/>
      <c r="I4" s="29"/>
      <c r="J4" s="29"/>
      <c r="K4" s="29"/>
      <c r="L4" s="29"/>
      <c r="M4" s="29"/>
      <c r="N4" s="156"/>
      <c r="O4" s="29"/>
      <c r="P4" s="29"/>
      <c r="Q4" s="156"/>
      <c r="R4" s="29"/>
      <c r="S4" s="157"/>
      <c r="T4" s="157"/>
      <c r="U4" s="157"/>
      <c r="V4" s="157"/>
      <c r="W4" s="157"/>
      <c r="X4" s="157"/>
      <c r="Y4" s="157"/>
      <c r="Z4" s="29"/>
      <c r="AA4" s="29"/>
      <c r="AB4" s="29"/>
      <c r="AC4" s="29"/>
      <c r="AD4" s="29"/>
      <c r="AE4" s="29"/>
      <c r="AF4" s="29"/>
      <c r="AG4" s="158"/>
      <c r="AH4" s="158"/>
      <c r="AI4" s="159"/>
      <c r="AJ4" s="160"/>
      <c r="AK4" s="159"/>
      <c r="AL4" s="29"/>
      <c r="AM4" s="29"/>
      <c r="AN4" s="29"/>
      <c r="AO4" s="29"/>
      <c r="AP4" s="29"/>
      <c r="AQ4" s="29"/>
      <c r="AR4" s="29"/>
      <c r="AS4" s="29"/>
      <c r="AT4" s="29"/>
      <c r="AU4" s="29"/>
      <c r="AV4" s="29"/>
      <c r="BH4" s="18" t="s">
        <v>180</v>
      </c>
      <c r="BI4" s="336" t="s">
        <v>179</v>
      </c>
      <c r="BJ4" s="337"/>
      <c r="BK4" s="337"/>
      <c r="BL4" s="338"/>
      <c r="BM4" s="9"/>
    </row>
    <row r="5" spans="2:71" s="8" customFormat="1" ht="9" customHeight="1" x14ac:dyDescent="0.4">
      <c r="B5" s="29"/>
      <c r="C5" s="29"/>
      <c r="D5" s="29"/>
      <c r="E5" s="29"/>
      <c r="F5" s="29"/>
      <c r="G5" s="29"/>
      <c r="H5" s="29"/>
      <c r="I5" s="29"/>
      <c r="J5" s="29"/>
      <c r="K5" s="29"/>
      <c r="L5" s="29"/>
      <c r="M5" s="29"/>
      <c r="N5" s="156"/>
      <c r="O5" s="29"/>
      <c r="P5" s="29"/>
      <c r="Q5" s="156"/>
      <c r="R5" s="29"/>
      <c r="S5" s="157"/>
      <c r="T5" s="157"/>
      <c r="U5" s="157"/>
      <c r="V5" s="157"/>
      <c r="W5" s="157"/>
      <c r="X5" s="157"/>
      <c r="Y5" s="157"/>
      <c r="Z5" s="29"/>
      <c r="AA5" s="29"/>
      <c r="AB5" s="29"/>
      <c r="AC5" s="29"/>
      <c r="AD5" s="29"/>
      <c r="AE5" s="29"/>
      <c r="AF5" s="29"/>
      <c r="AG5" s="161"/>
      <c r="AH5" s="161"/>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193</v>
      </c>
      <c r="AT6" s="27"/>
      <c r="AU6" s="27"/>
      <c r="AV6" s="27"/>
      <c r="AW6" s="6"/>
      <c r="AX6" s="6"/>
      <c r="AY6" s="6"/>
      <c r="BA6" s="35"/>
      <c r="BB6" s="35"/>
      <c r="BC6" s="2"/>
      <c r="BD6" s="6"/>
      <c r="BE6" s="359">
        <v>40</v>
      </c>
      <c r="BF6" s="360"/>
      <c r="BG6" s="2" t="s">
        <v>22</v>
      </c>
      <c r="BH6" s="6"/>
      <c r="BI6" s="359">
        <v>160</v>
      </c>
      <c r="BJ6" s="360"/>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61">
        <f>DAY(EOMONTH(DATE(AJ2,AN2,1),0))</f>
        <v>30</v>
      </c>
      <c r="BJ8" s="3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27" t="s">
        <v>250</v>
      </c>
      <c r="AT10" s="33"/>
      <c r="AU10" s="27"/>
      <c r="AV10" s="225" t="s">
        <v>248</v>
      </c>
      <c r="AW10" s="27"/>
      <c r="AX10" s="27"/>
      <c r="AY10" s="31"/>
      <c r="AZ10" s="223"/>
      <c r="BA10" s="27"/>
      <c r="BB10" s="224"/>
      <c r="BC10" s="224"/>
      <c r="BD10" s="226" t="s">
        <v>252</v>
      </c>
      <c r="BE10" s="359"/>
      <c r="BF10" s="360"/>
      <c r="BG10" s="2" t="s">
        <v>249</v>
      </c>
      <c r="BH10" s="226" t="s">
        <v>251</v>
      </c>
      <c r="BI10" s="359"/>
      <c r="BJ10" s="360"/>
      <c r="BK10" s="2" t="s">
        <v>249</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95" t="s">
        <v>20</v>
      </c>
      <c r="C12" s="372" t="s">
        <v>261</v>
      </c>
      <c r="D12" s="298" t="s">
        <v>262</v>
      </c>
      <c r="E12" s="340"/>
      <c r="F12" s="375"/>
      <c r="G12" s="298" t="s">
        <v>263</v>
      </c>
      <c r="H12" s="299"/>
      <c r="I12" s="175"/>
      <c r="J12" s="172"/>
      <c r="K12" s="175"/>
      <c r="L12" s="172"/>
      <c r="M12" s="304" t="s">
        <v>264</v>
      </c>
      <c r="N12" s="305"/>
      <c r="O12" s="310" t="s">
        <v>265</v>
      </c>
      <c r="P12" s="311"/>
      <c r="Q12" s="311"/>
      <c r="R12" s="299"/>
      <c r="S12" s="310" t="s">
        <v>266</v>
      </c>
      <c r="T12" s="311"/>
      <c r="U12" s="311"/>
      <c r="V12" s="311"/>
      <c r="W12" s="299"/>
      <c r="X12" s="187"/>
      <c r="Y12" s="187"/>
      <c r="Z12" s="188"/>
      <c r="AA12" s="339" t="s">
        <v>267</v>
      </c>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0"/>
      <c r="BC12" s="340"/>
      <c r="BD12" s="340"/>
      <c r="BE12" s="340"/>
      <c r="BF12" s="341" t="str">
        <f>IF(BI3="４週","(12)1～4週目の勤務時間数合計","(12)1か月の勤務時間数　合計")</f>
        <v>(12)1～4週目の勤務時間数合計</v>
      </c>
      <c r="BG12" s="342"/>
      <c r="BH12" s="347" t="s">
        <v>268</v>
      </c>
      <c r="BI12" s="348"/>
      <c r="BJ12" s="298" t="s">
        <v>269</v>
      </c>
      <c r="BK12" s="311"/>
      <c r="BL12" s="311"/>
      <c r="BM12" s="311"/>
      <c r="BN12" s="353"/>
    </row>
    <row r="13" spans="2:71" ht="20.25" customHeight="1" x14ac:dyDescent="0.4">
      <c r="B13" s="296"/>
      <c r="C13" s="373"/>
      <c r="D13" s="376"/>
      <c r="E13" s="377"/>
      <c r="F13" s="378"/>
      <c r="G13" s="300"/>
      <c r="H13" s="301"/>
      <c r="I13" s="176"/>
      <c r="J13" s="173"/>
      <c r="K13" s="176"/>
      <c r="L13" s="173"/>
      <c r="M13" s="306"/>
      <c r="N13" s="307"/>
      <c r="O13" s="312"/>
      <c r="P13" s="313"/>
      <c r="Q13" s="313"/>
      <c r="R13" s="301"/>
      <c r="S13" s="312"/>
      <c r="T13" s="313"/>
      <c r="U13" s="313"/>
      <c r="V13" s="313"/>
      <c r="W13" s="301"/>
      <c r="X13" s="189"/>
      <c r="Y13" s="189"/>
      <c r="Z13" s="190"/>
      <c r="AA13" s="356" t="s">
        <v>11</v>
      </c>
      <c r="AB13" s="356"/>
      <c r="AC13" s="356"/>
      <c r="AD13" s="356"/>
      <c r="AE13" s="356"/>
      <c r="AF13" s="356"/>
      <c r="AG13" s="357"/>
      <c r="AH13" s="358" t="s">
        <v>12</v>
      </c>
      <c r="AI13" s="356"/>
      <c r="AJ13" s="356"/>
      <c r="AK13" s="356"/>
      <c r="AL13" s="356"/>
      <c r="AM13" s="356"/>
      <c r="AN13" s="357"/>
      <c r="AO13" s="358" t="s">
        <v>13</v>
      </c>
      <c r="AP13" s="356"/>
      <c r="AQ13" s="356"/>
      <c r="AR13" s="356"/>
      <c r="AS13" s="356"/>
      <c r="AT13" s="356"/>
      <c r="AU13" s="357"/>
      <c r="AV13" s="358" t="s">
        <v>14</v>
      </c>
      <c r="AW13" s="356"/>
      <c r="AX13" s="356"/>
      <c r="AY13" s="356"/>
      <c r="AZ13" s="356"/>
      <c r="BA13" s="356"/>
      <c r="BB13" s="357"/>
      <c r="BC13" s="358" t="s">
        <v>15</v>
      </c>
      <c r="BD13" s="356"/>
      <c r="BE13" s="356"/>
      <c r="BF13" s="343"/>
      <c r="BG13" s="344"/>
      <c r="BH13" s="349"/>
      <c r="BI13" s="350"/>
      <c r="BJ13" s="300"/>
      <c r="BK13" s="313"/>
      <c r="BL13" s="313"/>
      <c r="BM13" s="313"/>
      <c r="BN13" s="354"/>
    </row>
    <row r="14" spans="2:71" ht="20.25" customHeight="1" x14ac:dyDescent="0.4">
      <c r="B14" s="296"/>
      <c r="C14" s="373"/>
      <c r="D14" s="376"/>
      <c r="E14" s="377"/>
      <c r="F14" s="378"/>
      <c r="G14" s="300"/>
      <c r="H14" s="301"/>
      <c r="I14" s="176"/>
      <c r="J14" s="173"/>
      <c r="K14" s="176"/>
      <c r="L14" s="173"/>
      <c r="M14" s="306"/>
      <c r="N14" s="307"/>
      <c r="O14" s="312"/>
      <c r="P14" s="313"/>
      <c r="Q14" s="313"/>
      <c r="R14" s="301"/>
      <c r="S14" s="312"/>
      <c r="T14" s="313"/>
      <c r="U14" s="313"/>
      <c r="V14" s="313"/>
      <c r="W14" s="301"/>
      <c r="X14" s="189"/>
      <c r="Y14" s="189"/>
      <c r="Z14" s="190"/>
      <c r="AA14" s="139">
        <v>1</v>
      </c>
      <c r="AB14" s="140">
        <v>2</v>
      </c>
      <c r="AC14" s="140">
        <v>3</v>
      </c>
      <c r="AD14" s="140">
        <v>4</v>
      </c>
      <c r="AE14" s="140">
        <v>5</v>
      </c>
      <c r="AF14" s="140">
        <v>6</v>
      </c>
      <c r="AG14" s="141">
        <v>7</v>
      </c>
      <c r="AH14" s="142">
        <v>8</v>
      </c>
      <c r="AI14" s="140">
        <v>9</v>
      </c>
      <c r="AJ14" s="140">
        <v>10</v>
      </c>
      <c r="AK14" s="140">
        <v>11</v>
      </c>
      <c r="AL14" s="140">
        <v>12</v>
      </c>
      <c r="AM14" s="140">
        <v>13</v>
      </c>
      <c r="AN14" s="141">
        <v>14</v>
      </c>
      <c r="AO14" s="139">
        <v>15</v>
      </c>
      <c r="AP14" s="140">
        <v>16</v>
      </c>
      <c r="AQ14" s="140">
        <v>17</v>
      </c>
      <c r="AR14" s="140">
        <v>18</v>
      </c>
      <c r="AS14" s="140">
        <v>19</v>
      </c>
      <c r="AT14" s="140">
        <v>20</v>
      </c>
      <c r="AU14" s="141">
        <v>21</v>
      </c>
      <c r="AV14" s="142">
        <v>22</v>
      </c>
      <c r="AW14" s="140">
        <v>23</v>
      </c>
      <c r="AX14" s="140">
        <v>24</v>
      </c>
      <c r="AY14" s="140">
        <v>25</v>
      </c>
      <c r="AZ14" s="140">
        <v>26</v>
      </c>
      <c r="BA14" s="140">
        <v>27</v>
      </c>
      <c r="BB14" s="141">
        <v>28</v>
      </c>
      <c r="BC14" s="143" t="str">
        <f>IF($BI$3="実績",IF(DAY(DATE($AJ$2,$AN$2,29))=29,29,""),"")</f>
        <v/>
      </c>
      <c r="BD14" s="171" t="str">
        <f>IF($BI$3="実績",IF(DAY(DATE($AJ$2,$AN$2,30))=30,30,""),"")</f>
        <v/>
      </c>
      <c r="BE14" s="144" t="str">
        <f>IF($BI$3="実績",IF(DAY(DATE($AJ$2,$AN$2,31))=31,31,""),"")</f>
        <v/>
      </c>
      <c r="BF14" s="343"/>
      <c r="BG14" s="344"/>
      <c r="BH14" s="349"/>
      <c r="BI14" s="350"/>
      <c r="BJ14" s="300"/>
      <c r="BK14" s="313"/>
      <c r="BL14" s="313"/>
      <c r="BM14" s="313"/>
      <c r="BN14" s="354"/>
    </row>
    <row r="15" spans="2:71" ht="20.25" hidden="1" customHeight="1" x14ac:dyDescent="0.4">
      <c r="B15" s="296"/>
      <c r="C15" s="373"/>
      <c r="D15" s="376"/>
      <c r="E15" s="377"/>
      <c r="F15" s="378"/>
      <c r="G15" s="300"/>
      <c r="H15" s="301"/>
      <c r="I15" s="176"/>
      <c r="J15" s="173"/>
      <c r="K15" s="176"/>
      <c r="L15" s="173"/>
      <c r="M15" s="306"/>
      <c r="N15" s="307"/>
      <c r="O15" s="312"/>
      <c r="P15" s="313"/>
      <c r="Q15" s="313"/>
      <c r="R15" s="301"/>
      <c r="S15" s="312"/>
      <c r="T15" s="313"/>
      <c r="U15" s="313"/>
      <c r="V15" s="313"/>
      <c r="W15" s="301"/>
      <c r="X15" s="189"/>
      <c r="Y15" s="189"/>
      <c r="Z15" s="190"/>
      <c r="AA15" s="139">
        <f>WEEKDAY(DATE($AJ$2,$AN$2,1))</f>
        <v>5</v>
      </c>
      <c r="AB15" s="140">
        <f>WEEKDAY(DATE($AJ$2,$AN$2,2))</f>
        <v>6</v>
      </c>
      <c r="AC15" s="140">
        <f>WEEKDAY(DATE($AJ$2,$AN$2,3))</f>
        <v>7</v>
      </c>
      <c r="AD15" s="140">
        <f>WEEKDAY(DATE($AJ$2,$AN$2,4))</f>
        <v>1</v>
      </c>
      <c r="AE15" s="140">
        <f>WEEKDAY(DATE($AJ$2,$AN$2,5))</f>
        <v>2</v>
      </c>
      <c r="AF15" s="140">
        <f>WEEKDAY(DATE($AJ$2,$AN$2,6))</f>
        <v>3</v>
      </c>
      <c r="AG15" s="141">
        <f>WEEKDAY(DATE($AJ$2,$AN$2,7))</f>
        <v>4</v>
      </c>
      <c r="AH15" s="142">
        <f>WEEKDAY(DATE($AJ$2,$AN$2,8))</f>
        <v>5</v>
      </c>
      <c r="AI15" s="140">
        <f>WEEKDAY(DATE($AJ$2,$AN$2,9))</f>
        <v>6</v>
      </c>
      <c r="AJ15" s="140">
        <f>WEEKDAY(DATE($AJ$2,$AN$2,10))</f>
        <v>7</v>
      </c>
      <c r="AK15" s="140">
        <f>WEEKDAY(DATE($AJ$2,$AN$2,11))</f>
        <v>1</v>
      </c>
      <c r="AL15" s="140">
        <f>WEEKDAY(DATE($AJ$2,$AN$2,12))</f>
        <v>2</v>
      </c>
      <c r="AM15" s="140">
        <f>WEEKDAY(DATE($AJ$2,$AN$2,13))</f>
        <v>3</v>
      </c>
      <c r="AN15" s="141">
        <f>WEEKDAY(DATE($AJ$2,$AN$2,14))</f>
        <v>4</v>
      </c>
      <c r="AO15" s="142">
        <f>WEEKDAY(DATE($AJ$2,$AN$2,15))</f>
        <v>5</v>
      </c>
      <c r="AP15" s="140">
        <f>WEEKDAY(DATE($AJ$2,$AN$2,16))</f>
        <v>6</v>
      </c>
      <c r="AQ15" s="140">
        <f>WEEKDAY(DATE($AJ$2,$AN$2,17))</f>
        <v>7</v>
      </c>
      <c r="AR15" s="140">
        <f>WEEKDAY(DATE($AJ$2,$AN$2,18))</f>
        <v>1</v>
      </c>
      <c r="AS15" s="140">
        <f>WEEKDAY(DATE($AJ$2,$AN$2,19))</f>
        <v>2</v>
      </c>
      <c r="AT15" s="140">
        <f>WEEKDAY(DATE($AJ$2,$AN$2,20))</f>
        <v>3</v>
      </c>
      <c r="AU15" s="141">
        <f>WEEKDAY(DATE($AJ$2,$AN$2,21))</f>
        <v>4</v>
      </c>
      <c r="AV15" s="142">
        <f>WEEKDAY(DATE($AJ$2,$AN$2,22))</f>
        <v>5</v>
      </c>
      <c r="AW15" s="140">
        <f>WEEKDAY(DATE($AJ$2,$AN$2,23))</f>
        <v>6</v>
      </c>
      <c r="AX15" s="140">
        <f>WEEKDAY(DATE($AJ$2,$AN$2,24))</f>
        <v>7</v>
      </c>
      <c r="AY15" s="140">
        <f>WEEKDAY(DATE($AJ$2,$AN$2,25))</f>
        <v>1</v>
      </c>
      <c r="AZ15" s="140">
        <f>WEEKDAY(DATE($AJ$2,$AN$2,26))</f>
        <v>2</v>
      </c>
      <c r="BA15" s="140">
        <f>WEEKDAY(DATE($AJ$2,$AN$2,27))</f>
        <v>3</v>
      </c>
      <c r="BB15" s="141">
        <f>WEEKDAY(DATE($AJ$2,$AN$2,28))</f>
        <v>4</v>
      </c>
      <c r="BC15" s="142">
        <f>IF(BC14=29,WEEKDAY(DATE($AJ$2,$AN$2,29)),0)</f>
        <v>0</v>
      </c>
      <c r="BD15" s="140">
        <f>IF(BD14=30,WEEKDAY(DATE($AJ$2,$AN$2,30)),0)</f>
        <v>0</v>
      </c>
      <c r="BE15" s="141">
        <f>IF(BE14=31,WEEKDAY(DATE($AJ$2,$AN$2,31)),0)</f>
        <v>0</v>
      </c>
      <c r="BF15" s="343"/>
      <c r="BG15" s="344"/>
      <c r="BH15" s="349"/>
      <c r="BI15" s="350"/>
      <c r="BJ15" s="300"/>
      <c r="BK15" s="313"/>
      <c r="BL15" s="313"/>
      <c r="BM15" s="313"/>
      <c r="BN15" s="354"/>
    </row>
    <row r="16" spans="2:71" ht="20.25" customHeight="1" thickBot="1" x14ac:dyDescent="0.45">
      <c r="B16" s="297"/>
      <c r="C16" s="374"/>
      <c r="D16" s="379"/>
      <c r="E16" s="380"/>
      <c r="F16" s="381"/>
      <c r="G16" s="302"/>
      <c r="H16" s="303"/>
      <c r="I16" s="177"/>
      <c r="J16" s="174"/>
      <c r="K16" s="177"/>
      <c r="L16" s="174"/>
      <c r="M16" s="308"/>
      <c r="N16" s="309"/>
      <c r="O16" s="314"/>
      <c r="P16" s="315"/>
      <c r="Q16" s="315"/>
      <c r="R16" s="303"/>
      <c r="S16" s="314"/>
      <c r="T16" s="315"/>
      <c r="U16" s="315"/>
      <c r="V16" s="315"/>
      <c r="W16" s="303"/>
      <c r="X16" s="191"/>
      <c r="Y16" s="191"/>
      <c r="Z16" s="192"/>
      <c r="AA16" s="145" t="str">
        <f>IF(AA15=1,"日",IF(AA15=2,"月",IF(AA15=3,"火",IF(AA15=4,"水",IF(AA15=5,"木",IF(AA15=6,"金","土"))))))</f>
        <v>木</v>
      </c>
      <c r="AB16" s="146" t="str">
        <f t="shared" ref="AB16:BB16" si="0">IF(AB15=1,"日",IF(AB15=2,"月",IF(AB15=3,"火",IF(AB15=4,"水",IF(AB15=5,"木",IF(AB15=6,"金","土"))))))</f>
        <v>金</v>
      </c>
      <c r="AC16" s="146" t="str">
        <f t="shared" si="0"/>
        <v>土</v>
      </c>
      <c r="AD16" s="146" t="str">
        <f t="shared" si="0"/>
        <v>日</v>
      </c>
      <c r="AE16" s="146" t="str">
        <f t="shared" si="0"/>
        <v>月</v>
      </c>
      <c r="AF16" s="146" t="str">
        <f t="shared" si="0"/>
        <v>火</v>
      </c>
      <c r="AG16" s="147" t="str">
        <f t="shared" si="0"/>
        <v>水</v>
      </c>
      <c r="AH16" s="148" t="str">
        <f>IF(AH15=1,"日",IF(AH15=2,"月",IF(AH15=3,"火",IF(AH15=4,"水",IF(AH15=5,"木",IF(AH15=6,"金","土"))))))</f>
        <v>木</v>
      </c>
      <c r="AI16" s="146" t="str">
        <f t="shared" si="0"/>
        <v>金</v>
      </c>
      <c r="AJ16" s="146" t="str">
        <f t="shared" si="0"/>
        <v>土</v>
      </c>
      <c r="AK16" s="146" t="str">
        <f t="shared" si="0"/>
        <v>日</v>
      </c>
      <c r="AL16" s="146" t="str">
        <f t="shared" si="0"/>
        <v>月</v>
      </c>
      <c r="AM16" s="146" t="str">
        <f t="shared" si="0"/>
        <v>火</v>
      </c>
      <c r="AN16" s="147" t="str">
        <f t="shared" si="0"/>
        <v>水</v>
      </c>
      <c r="AO16" s="148" t="str">
        <f>IF(AO15=1,"日",IF(AO15=2,"月",IF(AO15=3,"火",IF(AO15=4,"水",IF(AO15=5,"木",IF(AO15=6,"金","土"))))))</f>
        <v>木</v>
      </c>
      <c r="AP16" s="146" t="str">
        <f t="shared" si="0"/>
        <v>金</v>
      </c>
      <c r="AQ16" s="146" t="str">
        <f t="shared" si="0"/>
        <v>土</v>
      </c>
      <c r="AR16" s="146" t="str">
        <f t="shared" si="0"/>
        <v>日</v>
      </c>
      <c r="AS16" s="146" t="str">
        <f t="shared" si="0"/>
        <v>月</v>
      </c>
      <c r="AT16" s="146" t="str">
        <f t="shared" si="0"/>
        <v>火</v>
      </c>
      <c r="AU16" s="147" t="str">
        <f t="shared" si="0"/>
        <v>水</v>
      </c>
      <c r="AV16" s="148" t="str">
        <f>IF(AV15=1,"日",IF(AV15=2,"月",IF(AV15=3,"火",IF(AV15=4,"水",IF(AV15=5,"木",IF(AV15=6,"金","土"))))))</f>
        <v>木</v>
      </c>
      <c r="AW16" s="146" t="str">
        <f t="shared" si="0"/>
        <v>金</v>
      </c>
      <c r="AX16" s="146" t="str">
        <f t="shared" si="0"/>
        <v>土</v>
      </c>
      <c r="AY16" s="146" t="str">
        <f t="shared" si="0"/>
        <v>日</v>
      </c>
      <c r="AZ16" s="146" t="str">
        <f t="shared" si="0"/>
        <v>月</v>
      </c>
      <c r="BA16" s="146" t="str">
        <f t="shared" si="0"/>
        <v>火</v>
      </c>
      <c r="BB16" s="147" t="str">
        <f t="shared" si="0"/>
        <v>水</v>
      </c>
      <c r="BC16" s="146" t="str">
        <f>IF(BC15=1,"日",IF(BC15=2,"月",IF(BC15=3,"火",IF(BC15=4,"水",IF(BC15=5,"木",IF(BC15=6,"金",IF(BC15=0,"","土")))))))</f>
        <v/>
      </c>
      <c r="BD16" s="146" t="str">
        <f>IF(BD15=1,"日",IF(BD15=2,"月",IF(BD15=3,"火",IF(BD15=4,"水",IF(BD15=5,"木",IF(BD15=6,"金",IF(BD15=0,"","土")))))))</f>
        <v/>
      </c>
      <c r="BE16" s="146" t="str">
        <f>IF(BE15=1,"日",IF(BE15=2,"月",IF(BE15=3,"火",IF(BE15=4,"水",IF(BE15=5,"木",IF(BE15=6,"金",IF(BE15=0,"","土")))))))</f>
        <v/>
      </c>
      <c r="BF16" s="345"/>
      <c r="BG16" s="346"/>
      <c r="BH16" s="351"/>
      <c r="BI16" s="352"/>
      <c r="BJ16" s="302"/>
      <c r="BK16" s="315"/>
      <c r="BL16" s="315"/>
      <c r="BM16" s="315"/>
      <c r="BN16" s="355"/>
    </row>
    <row r="17" spans="2:66" ht="20.25" customHeight="1" x14ac:dyDescent="0.4">
      <c r="B17" s="269">
        <f>B15+1</f>
        <v>1</v>
      </c>
      <c r="C17" s="363"/>
      <c r="D17" s="365"/>
      <c r="E17" s="366"/>
      <c r="F17" s="367"/>
      <c r="G17" s="326"/>
      <c r="H17" s="327"/>
      <c r="I17" s="150"/>
      <c r="J17" s="151"/>
      <c r="K17" s="150"/>
      <c r="L17" s="151"/>
      <c r="M17" s="328"/>
      <c r="N17" s="329"/>
      <c r="O17" s="330"/>
      <c r="P17" s="331"/>
      <c r="Q17" s="331"/>
      <c r="R17" s="327"/>
      <c r="S17" s="316"/>
      <c r="T17" s="317"/>
      <c r="U17" s="317"/>
      <c r="V17" s="317"/>
      <c r="W17" s="318"/>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19"/>
      <c r="BG17" s="320"/>
      <c r="BH17" s="321"/>
      <c r="BI17" s="322"/>
      <c r="BJ17" s="323"/>
      <c r="BK17" s="324"/>
      <c r="BL17" s="324"/>
      <c r="BM17" s="324"/>
      <c r="BN17" s="325"/>
    </row>
    <row r="18" spans="2:66" ht="20.25" customHeight="1" x14ac:dyDescent="0.4">
      <c r="B18" s="270"/>
      <c r="C18" s="364"/>
      <c r="D18" s="368"/>
      <c r="E18" s="337"/>
      <c r="F18" s="369"/>
      <c r="G18" s="289"/>
      <c r="H18" s="290"/>
      <c r="I18" s="152"/>
      <c r="J18" s="153">
        <f>G17</f>
        <v>0</v>
      </c>
      <c r="K18" s="152"/>
      <c r="L18" s="153">
        <f>M17</f>
        <v>0</v>
      </c>
      <c r="M18" s="291"/>
      <c r="N18" s="292"/>
      <c r="O18" s="293"/>
      <c r="P18" s="294"/>
      <c r="Q18" s="294"/>
      <c r="R18" s="290"/>
      <c r="S18" s="253"/>
      <c r="T18" s="254"/>
      <c r="U18" s="254"/>
      <c r="V18" s="254"/>
      <c r="W18" s="255"/>
      <c r="X18" s="102" t="s">
        <v>189</v>
      </c>
      <c r="Y18" s="103"/>
      <c r="Z18" s="104"/>
      <c r="AA18" s="162" t="str">
        <f>IF(AA17="","",VLOOKUP(AA17,'シフト記号表（従来型・ユニット型共通）'!$C$6:$L$47,10,FALSE))</f>
        <v/>
      </c>
      <c r="AB18" s="163" t="str">
        <f>IF(AB17="","",VLOOKUP(AB17,'シフト記号表（従来型・ユニット型共通）'!$C$6:$L$47,10,FALSE))</f>
        <v/>
      </c>
      <c r="AC18" s="163" t="str">
        <f>IF(AC17="","",VLOOKUP(AC17,'シフト記号表（従来型・ユニット型共通）'!$C$6:$L$47,10,FALSE))</f>
        <v/>
      </c>
      <c r="AD18" s="163" t="str">
        <f>IF(AD17="","",VLOOKUP(AD17,'シフト記号表（従来型・ユニット型共通）'!$C$6:$L$47,10,FALSE))</f>
        <v/>
      </c>
      <c r="AE18" s="163" t="str">
        <f>IF(AE17="","",VLOOKUP(AE17,'シフト記号表（従来型・ユニット型共通）'!$C$6:$L$47,10,FALSE))</f>
        <v/>
      </c>
      <c r="AF18" s="163" t="str">
        <f>IF(AF17="","",VLOOKUP(AF17,'シフト記号表（従来型・ユニット型共通）'!$C$6:$L$47,10,FALSE))</f>
        <v/>
      </c>
      <c r="AG18" s="164" t="str">
        <f>IF(AG17="","",VLOOKUP(AG17,'シフト記号表（従来型・ユニット型共通）'!$C$6:$L$47,10,FALSE))</f>
        <v/>
      </c>
      <c r="AH18" s="162" t="str">
        <f>IF(AH17="","",VLOOKUP(AH17,'シフト記号表（従来型・ユニット型共通）'!$C$6:$L$47,10,FALSE))</f>
        <v/>
      </c>
      <c r="AI18" s="163" t="str">
        <f>IF(AI17="","",VLOOKUP(AI17,'シフト記号表（従来型・ユニット型共通）'!$C$6:$L$47,10,FALSE))</f>
        <v/>
      </c>
      <c r="AJ18" s="163" t="str">
        <f>IF(AJ17="","",VLOOKUP(AJ17,'シフト記号表（従来型・ユニット型共通）'!$C$6:$L$47,10,FALSE))</f>
        <v/>
      </c>
      <c r="AK18" s="163" t="str">
        <f>IF(AK17="","",VLOOKUP(AK17,'シフト記号表（従来型・ユニット型共通）'!$C$6:$L$47,10,FALSE))</f>
        <v/>
      </c>
      <c r="AL18" s="163" t="str">
        <f>IF(AL17="","",VLOOKUP(AL17,'シフト記号表（従来型・ユニット型共通）'!$C$6:$L$47,10,FALSE))</f>
        <v/>
      </c>
      <c r="AM18" s="163" t="str">
        <f>IF(AM17="","",VLOOKUP(AM17,'シフト記号表（従来型・ユニット型共通）'!$C$6:$L$47,10,FALSE))</f>
        <v/>
      </c>
      <c r="AN18" s="164" t="str">
        <f>IF(AN17="","",VLOOKUP(AN17,'シフト記号表（従来型・ユニット型共通）'!$C$6:$L$47,10,FALSE))</f>
        <v/>
      </c>
      <c r="AO18" s="162" t="str">
        <f>IF(AO17="","",VLOOKUP(AO17,'シフト記号表（従来型・ユニット型共通）'!$C$6:$L$47,10,FALSE))</f>
        <v/>
      </c>
      <c r="AP18" s="163" t="str">
        <f>IF(AP17="","",VLOOKUP(AP17,'シフト記号表（従来型・ユニット型共通）'!$C$6:$L$47,10,FALSE))</f>
        <v/>
      </c>
      <c r="AQ18" s="163" t="str">
        <f>IF(AQ17="","",VLOOKUP(AQ17,'シフト記号表（従来型・ユニット型共通）'!$C$6:$L$47,10,FALSE))</f>
        <v/>
      </c>
      <c r="AR18" s="163" t="str">
        <f>IF(AR17="","",VLOOKUP(AR17,'シフト記号表（従来型・ユニット型共通）'!$C$6:$L$47,10,FALSE))</f>
        <v/>
      </c>
      <c r="AS18" s="163" t="str">
        <f>IF(AS17="","",VLOOKUP(AS17,'シフト記号表（従来型・ユニット型共通）'!$C$6:$L$47,10,FALSE))</f>
        <v/>
      </c>
      <c r="AT18" s="163" t="str">
        <f>IF(AT17="","",VLOOKUP(AT17,'シフト記号表（従来型・ユニット型共通）'!$C$6:$L$47,10,FALSE))</f>
        <v/>
      </c>
      <c r="AU18" s="164" t="str">
        <f>IF(AU17="","",VLOOKUP(AU17,'シフト記号表（従来型・ユニット型共通）'!$C$6:$L$47,10,FALSE))</f>
        <v/>
      </c>
      <c r="AV18" s="162" t="str">
        <f>IF(AV17="","",VLOOKUP(AV17,'シフト記号表（従来型・ユニット型共通）'!$C$6:$L$47,10,FALSE))</f>
        <v/>
      </c>
      <c r="AW18" s="163" t="str">
        <f>IF(AW17="","",VLOOKUP(AW17,'シフト記号表（従来型・ユニット型共通）'!$C$6:$L$47,10,FALSE))</f>
        <v/>
      </c>
      <c r="AX18" s="163" t="str">
        <f>IF(AX17="","",VLOOKUP(AX17,'シフト記号表（従来型・ユニット型共通）'!$C$6:$L$47,10,FALSE))</f>
        <v/>
      </c>
      <c r="AY18" s="163" t="str">
        <f>IF(AY17="","",VLOOKUP(AY17,'シフト記号表（従来型・ユニット型共通）'!$C$6:$L$47,10,FALSE))</f>
        <v/>
      </c>
      <c r="AZ18" s="163" t="str">
        <f>IF(AZ17="","",VLOOKUP(AZ17,'シフト記号表（従来型・ユニット型共通）'!$C$6:$L$47,10,FALSE))</f>
        <v/>
      </c>
      <c r="BA18" s="163" t="str">
        <f>IF(BA17="","",VLOOKUP(BA17,'シフト記号表（従来型・ユニット型共通）'!$C$6:$L$47,10,FALSE))</f>
        <v/>
      </c>
      <c r="BB18" s="164" t="str">
        <f>IF(BB17="","",VLOOKUP(BB17,'シフト記号表（従来型・ユニット型共通）'!$C$6:$L$47,10,FALSE))</f>
        <v/>
      </c>
      <c r="BC18" s="162" t="str">
        <f>IF(BC17="","",VLOOKUP(BC17,'シフト記号表（従来型・ユニット型共通）'!$C$6:$L$47,10,FALSE))</f>
        <v/>
      </c>
      <c r="BD18" s="163" t="str">
        <f>IF(BD17="","",VLOOKUP(BD17,'シフト記号表（従来型・ユニット型共通）'!$C$6:$L$47,10,FALSE))</f>
        <v/>
      </c>
      <c r="BE18" s="163" t="str">
        <f>IF(BE17="","",VLOOKUP(BE17,'シフト記号表（従来型・ユニット型共通）'!$C$6:$L$47,10,FALSE))</f>
        <v/>
      </c>
      <c r="BF18" s="286">
        <f>IF($BI$3="４週",SUM(AA18:BB18),IF($BI$3="暦月",SUM(AA18:BE18),""))</f>
        <v>0</v>
      </c>
      <c r="BG18" s="287"/>
      <c r="BH18" s="288">
        <f>IF($BI$3="４週",BF18/4,IF($BI$3="暦月",(BF18/($BI$8/7)),""))</f>
        <v>0</v>
      </c>
      <c r="BI18" s="287"/>
      <c r="BJ18" s="283"/>
      <c r="BK18" s="284"/>
      <c r="BL18" s="284"/>
      <c r="BM18" s="284"/>
      <c r="BN18" s="285"/>
    </row>
    <row r="19" spans="2:66" ht="20.25" customHeight="1" x14ac:dyDescent="0.4">
      <c r="B19" s="269">
        <f>B17+1</f>
        <v>2</v>
      </c>
      <c r="C19" s="370"/>
      <c r="D19" s="371"/>
      <c r="E19" s="337"/>
      <c r="F19" s="369"/>
      <c r="G19" s="271"/>
      <c r="H19" s="272"/>
      <c r="I19" s="154"/>
      <c r="J19" s="155"/>
      <c r="K19" s="154"/>
      <c r="L19" s="155"/>
      <c r="M19" s="275"/>
      <c r="N19" s="276"/>
      <c r="O19" s="279"/>
      <c r="P19" s="280"/>
      <c r="Q19" s="280"/>
      <c r="R19" s="272"/>
      <c r="S19" s="253"/>
      <c r="T19" s="254"/>
      <c r="U19" s="254"/>
      <c r="V19" s="254"/>
      <c r="W19" s="25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56"/>
      <c r="BG19" s="257"/>
      <c r="BH19" s="258"/>
      <c r="BI19" s="259"/>
      <c r="BJ19" s="260"/>
      <c r="BK19" s="261"/>
      <c r="BL19" s="261"/>
      <c r="BM19" s="261"/>
      <c r="BN19" s="262"/>
    </row>
    <row r="20" spans="2:66" ht="20.25" customHeight="1" x14ac:dyDescent="0.4">
      <c r="B20" s="270"/>
      <c r="C20" s="364"/>
      <c r="D20" s="368"/>
      <c r="E20" s="337"/>
      <c r="F20" s="369"/>
      <c r="G20" s="289"/>
      <c r="H20" s="290"/>
      <c r="I20" s="152"/>
      <c r="J20" s="153">
        <f>G19</f>
        <v>0</v>
      </c>
      <c r="K20" s="152"/>
      <c r="L20" s="153">
        <f>M19</f>
        <v>0</v>
      </c>
      <c r="M20" s="291"/>
      <c r="N20" s="292"/>
      <c r="O20" s="293"/>
      <c r="P20" s="294"/>
      <c r="Q20" s="294"/>
      <c r="R20" s="290"/>
      <c r="S20" s="253"/>
      <c r="T20" s="254"/>
      <c r="U20" s="254"/>
      <c r="V20" s="254"/>
      <c r="W20" s="255"/>
      <c r="X20" s="102" t="s">
        <v>189</v>
      </c>
      <c r="Y20" s="103"/>
      <c r="Z20" s="104"/>
      <c r="AA20" s="162" t="str">
        <f>IF(AA19="","",VLOOKUP(AA19,'シフト記号表（従来型・ユニット型共通）'!$C$6:$L$47,10,FALSE))</f>
        <v/>
      </c>
      <c r="AB20" s="163" t="str">
        <f>IF(AB19="","",VLOOKUP(AB19,'シフト記号表（従来型・ユニット型共通）'!$C$6:$L$47,10,FALSE))</f>
        <v/>
      </c>
      <c r="AC20" s="163" t="str">
        <f>IF(AC19="","",VLOOKUP(AC19,'シフト記号表（従来型・ユニット型共通）'!$C$6:$L$47,10,FALSE))</f>
        <v/>
      </c>
      <c r="AD20" s="163" t="str">
        <f>IF(AD19="","",VLOOKUP(AD19,'シフト記号表（従来型・ユニット型共通）'!$C$6:$L$47,10,FALSE))</f>
        <v/>
      </c>
      <c r="AE20" s="163" t="str">
        <f>IF(AE19="","",VLOOKUP(AE19,'シフト記号表（従来型・ユニット型共通）'!$C$6:$L$47,10,FALSE))</f>
        <v/>
      </c>
      <c r="AF20" s="163" t="str">
        <f>IF(AF19="","",VLOOKUP(AF19,'シフト記号表（従来型・ユニット型共通）'!$C$6:$L$47,10,FALSE))</f>
        <v/>
      </c>
      <c r="AG20" s="164" t="str">
        <f>IF(AG19="","",VLOOKUP(AG19,'シフト記号表（従来型・ユニット型共通）'!$C$6:$L$47,10,FALSE))</f>
        <v/>
      </c>
      <c r="AH20" s="162" t="str">
        <f>IF(AH19="","",VLOOKUP(AH19,'シフト記号表（従来型・ユニット型共通）'!$C$6:$L$47,10,FALSE))</f>
        <v/>
      </c>
      <c r="AI20" s="163" t="str">
        <f>IF(AI19="","",VLOOKUP(AI19,'シフト記号表（従来型・ユニット型共通）'!$C$6:$L$47,10,FALSE))</f>
        <v/>
      </c>
      <c r="AJ20" s="163" t="str">
        <f>IF(AJ19="","",VLOOKUP(AJ19,'シフト記号表（従来型・ユニット型共通）'!$C$6:$L$47,10,FALSE))</f>
        <v/>
      </c>
      <c r="AK20" s="163" t="str">
        <f>IF(AK19="","",VLOOKUP(AK19,'シフト記号表（従来型・ユニット型共通）'!$C$6:$L$47,10,FALSE))</f>
        <v/>
      </c>
      <c r="AL20" s="163" t="str">
        <f>IF(AL19="","",VLOOKUP(AL19,'シフト記号表（従来型・ユニット型共通）'!$C$6:$L$47,10,FALSE))</f>
        <v/>
      </c>
      <c r="AM20" s="163" t="str">
        <f>IF(AM19="","",VLOOKUP(AM19,'シフト記号表（従来型・ユニット型共通）'!$C$6:$L$47,10,FALSE))</f>
        <v/>
      </c>
      <c r="AN20" s="164" t="str">
        <f>IF(AN19="","",VLOOKUP(AN19,'シフト記号表（従来型・ユニット型共通）'!$C$6:$L$47,10,FALSE))</f>
        <v/>
      </c>
      <c r="AO20" s="162" t="str">
        <f>IF(AO19="","",VLOOKUP(AO19,'シフト記号表（従来型・ユニット型共通）'!$C$6:$L$47,10,FALSE))</f>
        <v/>
      </c>
      <c r="AP20" s="163" t="str">
        <f>IF(AP19="","",VLOOKUP(AP19,'シフト記号表（従来型・ユニット型共通）'!$C$6:$L$47,10,FALSE))</f>
        <v/>
      </c>
      <c r="AQ20" s="163" t="str">
        <f>IF(AQ19="","",VLOOKUP(AQ19,'シフト記号表（従来型・ユニット型共通）'!$C$6:$L$47,10,FALSE))</f>
        <v/>
      </c>
      <c r="AR20" s="163" t="str">
        <f>IF(AR19="","",VLOOKUP(AR19,'シフト記号表（従来型・ユニット型共通）'!$C$6:$L$47,10,FALSE))</f>
        <v/>
      </c>
      <c r="AS20" s="163" t="str">
        <f>IF(AS19="","",VLOOKUP(AS19,'シフト記号表（従来型・ユニット型共通）'!$C$6:$L$47,10,FALSE))</f>
        <v/>
      </c>
      <c r="AT20" s="163" t="str">
        <f>IF(AT19="","",VLOOKUP(AT19,'シフト記号表（従来型・ユニット型共通）'!$C$6:$L$47,10,FALSE))</f>
        <v/>
      </c>
      <c r="AU20" s="164" t="str">
        <f>IF(AU19="","",VLOOKUP(AU19,'シフト記号表（従来型・ユニット型共通）'!$C$6:$L$47,10,FALSE))</f>
        <v/>
      </c>
      <c r="AV20" s="162" t="str">
        <f>IF(AV19="","",VLOOKUP(AV19,'シフト記号表（従来型・ユニット型共通）'!$C$6:$L$47,10,FALSE))</f>
        <v/>
      </c>
      <c r="AW20" s="163" t="str">
        <f>IF(AW19="","",VLOOKUP(AW19,'シフト記号表（従来型・ユニット型共通）'!$C$6:$L$47,10,FALSE))</f>
        <v/>
      </c>
      <c r="AX20" s="163" t="str">
        <f>IF(AX19="","",VLOOKUP(AX19,'シフト記号表（従来型・ユニット型共通）'!$C$6:$L$47,10,FALSE))</f>
        <v/>
      </c>
      <c r="AY20" s="163" t="str">
        <f>IF(AY19="","",VLOOKUP(AY19,'シフト記号表（従来型・ユニット型共通）'!$C$6:$L$47,10,FALSE))</f>
        <v/>
      </c>
      <c r="AZ20" s="163" t="str">
        <f>IF(AZ19="","",VLOOKUP(AZ19,'シフト記号表（従来型・ユニット型共通）'!$C$6:$L$47,10,FALSE))</f>
        <v/>
      </c>
      <c r="BA20" s="163" t="str">
        <f>IF(BA19="","",VLOOKUP(BA19,'シフト記号表（従来型・ユニット型共通）'!$C$6:$L$47,10,FALSE))</f>
        <v/>
      </c>
      <c r="BB20" s="164" t="str">
        <f>IF(BB19="","",VLOOKUP(BB19,'シフト記号表（従来型・ユニット型共通）'!$C$6:$L$47,10,FALSE))</f>
        <v/>
      </c>
      <c r="BC20" s="162" t="str">
        <f>IF(BC19="","",VLOOKUP(BC19,'シフト記号表（従来型・ユニット型共通）'!$C$6:$L$47,10,FALSE))</f>
        <v/>
      </c>
      <c r="BD20" s="163" t="str">
        <f>IF(BD19="","",VLOOKUP(BD19,'シフト記号表（従来型・ユニット型共通）'!$C$6:$L$47,10,FALSE))</f>
        <v/>
      </c>
      <c r="BE20" s="163" t="str">
        <f>IF(BE19="","",VLOOKUP(BE19,'シフト記号表（従来型・ユニット型共通）'!$C$6:$L$47,10,FALSE))</f>
        <v/>
      </c>
      <c r="BF20" s="286">
        <f>IF($BI$3="４週",SUM(AA20:BB20),IF($BI$3="暦月",SUM(AA20:BE20),""))</f>
        <v>0</v>
      </c>
      <c r="BG20" s="287"/>
      <c r="BH20" s="288">
        <f>IF($BI$3="４週",BF20/4,IF($BI$3="暦月",(BF20/($BI$8/7)),""))</f>
        <v>0</v>
      </c>
      <c r="BI20" s="287"/>
      <c r="BJ20" s="283"/>
      <c r="BK20" s="284"/>
      <c r="BL20" s="284"/>
      <c r="BM20" s="284"/>
      <c r="BN20" s="285"/>
    </row>
    <row r="21" spans="2:66" ht="20.25" customHeight="1" x14ac:dyDescent="0.4">
      <c r="B21" s="269">
        <f>B19+1</f>
        <v>3</v>
      </c>
      <c r="C21" s="370"/>
      <c r="D21" s="371"/>
      <c r="E21" s="337"/>
      <c r="F21" s="369"/>
      <c r="G21" s="271"/>
      <c r="H21" s="272"/>
      <c r="I21" s="152"/>
      <c r="J21" s="153"/>
      <c r="K21" s="152"/>
      <c r="L21" s="153"/>
      <c r="M21" s="275"/>
      <c r="N21" s="276"/>
      <c r="O21" s="279"/>
      <c r="P21" s="280"/>
      <c r="Q21" s="280"/>
      <c r="R21" s="272"/>
      <c r="S21" s="253"/>
      <c r="T21" s="254"/>
      <c r="U21" s="254"/>
      <c r="V21" s="254"/>
      <c r="W21" s="25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56"/>
      <c r="BG21" s="257"/>
      <c r="BH21" s="258"/>
      <c r="BI21" s="259"/>
      <c r="BJ21" s="260"/>
      <c r="BK21" s="261"/>
      <c r="BL21" s="261"/>
      <c r="BM21" s="261"/>
      <c r="BN21" s="262"/>
    </row>
    <row r="22" spans="2:66" ht="20.25" customHeight="1" x14ac:dyDescent="0.4">
      <c r="B22" s="270"/>
      <c r="C22" s="364"/>
      <c r="D22" s="368"/>
      <c r="E22" s="337"/>
      <c r="F22" s="369"/>
      <c r="G22" s="289"/>
      <c r="H22" s="290"/>
      <c r="I22" s="152"/>
      <c r="J22" s="153">
        <f>G21</f>
        <v>0</v>
      </c>
      <c r="K22" s="152"/>
      <c r="L22" s="153">
        <f>M21</f>
        <v>0</v>
      </c>
      <c r="M22" s="291"/>
      <c r="N22" s="292"/>
      <c r="O22" s="293"/>
      <c r="P22" s="294"/>
      <c r="Q22" s="294"/>
      <c r="R22" s="290"/>
      <c r="S22" s="253"/>
      <c r="T22" s="254"/>
      <c r="U22" s="254"/>
      <c r="V22" s="254"/>
      <c r="W22" s="255"/>
      <c r="X22" s="102" t="s">
        <v>189</v>
      </c>
      <c r="Y22" s="103"/>
      <c r="Z22" s="104"/>
      <c r="AA22" s="162" t="str">
        <f>IF(AA21="","",VLOOKUP(AA21,'シフト記号表（従来型・ユニット型共通）'!$C$6:$L$47,10,FALSE))</f>
        <v/>
      </c>
      <c r="AB22" s="163" t="str">
        <f>IF(AB21="","",VLOOKUP(AB21,'シフト記号表（従来型・ユニット型共通）'!$C$6:$L$47,10,FALSE))</f>
        <v/>
      </c>
      <c r="AC22" s="163" t="str">
        <f>IF(AC21="","",VLOOKUP(AC21,'シフト記号表（従来型・ユニット型共通）'!$C$6:$L$47,10,FALSE))</f>
        <v/>
      </c>
      <c r="AD22" s="163" t="str">
        <f>IF(AD21="","",VLOOKUP(AD21,'シフト記号表（従来型・ユニット型共通）'!$C$6:$L$47,10,FALSE))</f>
        <v/>
      </c>
      <c r="AE22" s="163" t="str">
        <f>IF(AE21="","",VLOOKUP(AE21,'シフト記号表（従来型・ユニット型共通）'!$C$6:$L$47,10,FALSE))</f>
        <v/>
      </c>
      <c r="AF22" s="163" t="str">
        <f>IF(AF21="","",VLOOKUP(AF21,'シフト記号表（従来型・ユニット型共通）'!$C$6:$L$47,10,FALSE))</f>
        <v/>
      </c>
      <c r="AG22" s="164" t="str">
        <f>IF(AG21="","",VLOOKUP(AG21,'シフト記号表（従来型・ユニット型共通）'!$C$6:$L$47,10,FALSE))</f>
        <v/>
      </c>
      <c r="AH22" s="162" t="str">
        <f>IF(AH21="","",VLOOKUP(AH21,'シフト記号表（従来型・ユニット型共通）'!$C$6:$L$47,10,FALSE))</f>
        <v/>
      </c>
      <c r="AI22" s="163" t="str">
        <f>IF(AI21="","",VLOOKUP(AI21,'シフト記号表（従来型・ユニット型共通）'!$C$6:$L$47,10,FALSE))</f>
        <v/>
      </c>
      <c r="AJ22" s="163" t="str">
        <f>IF(AJ21="","",VLOOKUP(AJ21,'シフト記号表（従来型・ユニット型共通）'!$C$6:$L$47,10,FALSE))</f>
        <v/>
      </c>
      <c r="AK22" s="163" t="str">
        <f>IF(AK21="","",VLOOKUP(AK21,'シフト記号表（従来型・ユニット型共通）'!$C$6:$L$47,10,FALSE))</f>
        <v/>
      </c>
      <c r="AL22" s="163" t="str">
        <f>IF(AL21="","",VLOOKUP(AL21,'シフト記号表（従来型・ユニット型共通）'!$C$6:$L$47,10,FALSE))</f>
        <v/>
      </c>
      <c r="AM22" s="163" t="str">
        <f>IF(AM21="","",VLOOKUP(AM21,'シフト記号表（従来型・ユニット型共通）'!$C$6:$L$47,10,FALSE))</f>
        <v/>
      </c>
      <c r="AN22" s="164" t="str">
        <f>IF(AN21="","",VLOOKUP(AN21,'シフト記号表（従来型・ユニット型共通）'!$C$6:$L$47,10,FALSE))</f>
        <v/>
      </c>
      <c r="AO22" s="162" t="str">
        <f>IF(AO21="","",VLOOKUP(AO21,'シフト記号表（従来型・ユニット型共通）'!$C$6:$L$47,10,FALSE))</f>
        <v/>
      </c>
      <c r="AP22" s="163" t="str">
        <f>IF(AP21="","",VLOOKUP(AP21,'シフト記号表（従来型・ユニット型共通）'!$C$6:$L$47,10,FALSE))</f>
        <v/>
      </c>
      <c r="AQ22" s="163" t="str">
        <f>IF(AQ21="","",VLOOKUP(AQ21,'シフト記号表（従来型・ユニット型共通）'!$C$6:$L$47,10,FALSE))</f>
        <v/>
      </c>
      <c r="AR22" s="163" t="str">
        <f>IF(AR21="","",VLOOKUP(AR21,'シフト記号表（従来型・ユニット型共通）'!$C$6:$L$47,10,FALSE))</f>
        <v/>
      </c>
      <c r="AS22" s="163" t="str">
        <f>IF(AS21="","",VLOOKUP(AS21,'シフト記号表（従来型・ユニット型共通）'!$C$6:$L$47,10,FALSE))</f>
        <v/>
      </c>
      <c r="AT22" s="163" t="str">
        <f>IF(AT21="","",VLOOKUP(AT21,'シフト記号表（従来型・ユニット型共通）'!$C$6:$L$47,10,FALSE))</f>
        <v/>
      </c>
      <c r="AU22" s="164" t="str">
        <f>IF(AU21="","",VLOOKUP(AU21,'シフト記号表（従来型・ユニット型共通）'!$C$6:$L$47,10,FALSE))</f>
        <v/>
      </c>
      <c r="AV22" s="162" t="str">
        <f>IF(AV21="","",VLOOKUP(AV21,'シフト記号表（従来型・ユニット型共通）'!$C$6:$L$47,10,FALSE))</f>
        <v/>
      </c>
      <c r="AW22" s="163" t="str">
        <f>IF(AW21="","",VLOOKUP(AW21,'シフト記号表（従来型・ユニット型共通）'!$C$6:$L$47,10,FALSE))</f>
        <v/>
      </c>
      <c r="AX22" s="163" t="str">
        <f>IF(AX21="","",VLOOKUP(AX21,'シフト記号表（従来型・ユニット型共通）'!$C$6:$L$47,10,FALSE))</f>
        <v/>
      </c>
      <c r="AY22" s="163" t="str">
        <f>IF(AY21="","",VLOOKUP(AY21,'シフト記号表（従来型・ユニット型共通）'!$C$6:$L$47,10,FALSE))</f>
        <v/>
      </c>
      <c r="AZ22" s="163" t="str">
        <f>IF(AZ21="","",VLOOKUP(AZ21,'シフト記号表（従来型・ユニット型共通）'!$C$6:$L$47,10,FALSE))</f>
        <v/>
      </c>
      <c r="BA22" s="163" t="str">
        <f>IF(BA21="","",VLOOKUP(BA21,'シフト記号表（従来型・ユニット型共通）'!$C$6:$L$47,10,FALSE))</f>
        <v/>
      </c>
      <c r="BB22" s="164" t="str">
        <f>IF(BB21="","",VLOOKUP(BB21,'シフト記号表（従来型・ユニット型共通）'!$C$6:$L$47,10,FALSE))</f>
        <v/>
      </c>
      <c r="BC22" s="162" t="str">
        <f>IF(BC21="","",VLOOKUP(BC21,'シフト記号表（従来型・ユニット型共通）'!$C$6:$L$47,10,FALSE))</f>
        <v/>
      </c>
      <c r="BD22" s="163" t="str">
        <f>IF(BD21="","",VLOOKUP(BD21,'シフト記号表（従来型・ユニット型共通）'!$C$6:$L$47,10,FALSE))</f>
        <v/>
      </c>
      <c r="BE22" s="163" t="str">
        <f>IF(BE21="","",VLOOKUP(BE21,'シフト記号表（従来型・ユニット型共通）'!$C$6:$L$47,10,FALSE))</f>
        <v/>
      </c>
      <c r="BF22" s="286">
        <f>IF($BI$3="４週",SUM(AA22:BB22),IF($BI$3="暦月",SUM(AA22:BE22),""))</f>
        <v>0</v>
      </c>
      <c r="BG22" s="287"/>
      <c r="BH22" s="288">
        <f>IF($BI$3="４週",BF22/4,IF($BI$3="暦月",(BF22/($BI$8/7)),""))</f>
        <v>0</v>
      </c>
      <c r="BI22" s="287"/>
      <c r="BJ22" s="283"/>
      <c r="BK22" s="284"/>
      <c r="BL22" s="284"/>
      <c r="BM22" s="284"/>
      <c r="BN22" s="285"/>
    </row>
    <row r="23" spans="2:66" ht="20.25" customHeight="1" x14ac:dyDescent="0.4">
      <c r="B23" s="269">
        <f>B21+1</f>
        <v>4</v>
      </c>
      <c r="C23" s="370"/>
      <c r="D23" s="371"/>
      <c r="E23" s="337"/>
      <c r="F23" s="369"/>
      <c r="G23" s="271"/>
      <c r="H23" s="272"/>
      <c r="I23" s="152"/>
      <c r="J23" s="153"/>
      <c r="K23" s="152"/>
      <c r="L23" s="153"/>
      <c r="M23" s="275"/>
      <c r="N23" s="276"/>
      <c r="O23" s="279"/>
      <c r="P23" s="280"/>
      <c r="Q23" s="280"/>
      <c r="R23" s="272"/>
      <c r="S23" s="253"/>
      <c r="T23" s="254"/>
      <c r="U23" s="254"/>
      <c r="V23" s="254"/>
      <c r="W23" s="25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56"/>
      <c r="BG23" s="257"/>
      <c r="BH23" s="258"/>
      <c r="BI23" s="259"/>
      <c r="BJ23" s="260"/>
      <c r="BK23" s="261"/>
      <c r="BL23" s="261"/>
      <c r="BM23" s="261"/>
      <c r="BN23" s="262"/>
    </row>
    <row r="24" spans="2:66" ht="20.25" customHeight="1" x14ac:dyDescent="0.4">
      <c r="B24" s="270"/>
      <c r="C24" s="364"/>
      <c r="D24" s="368"/>
      <c r="E24" s="337"/>
      <c r="F24" s="369"/>
      <c r="G24" s="289"/>
      <c r="H24" s="290"/>
      <c r="I24" s="152"/>
      <c r="J24" s="153">
        <f>G23</f>
        <v>0</v>
      </c>
      <c r="K24" s="152"/>
      <c r="L24" s="153">
        <f>M23</f>
        <v>0</v>
      </c>
      <c r="M24" s="291"/>
      <c r="N24" s="292"/>
      <c r="O24" s="293"/>
      <c r="P24" s="294"/>
      <c r="Q24" s="294"/>
      <c r="R24" s="290"/>
      <c r="S24" s="253"/>
      <c r="T24" s="254"/>
      <c r="U24" s="254"/>
      <c r="V24" s="254"/>
      <c r="W24" s="255"/>
      <c r="X24" s="102" t="s">
        <v>189</v>
      </c>
      <c r="Y24" s="103"/>
      <c r="Z24" s="104"/>
      <c r="AA24" s="162" t="str">
        <f>IF(AA23="","",VLOOKUP(AA23,'シフト記号表（従来型・ユニット型共通）'!$C$6:$L$47,10,FALSE))</f>
        <v/>
      </c>
      <c r="AB24" s="163" t="str">
        <f>IF(AB23="","",VLOOKUP(AB23,'シフト記号表（従来型・ユニット型共通）'!$C$6:$L$47,10,FALSE))</f>
        <v/>
      </c>
      <c r="AC24" s="163" t="str">
        <f>IF(AC23="","",VLOOKUP(AC23,'シフト記号表（従来型・ユニット型共通）'!$C$6:$L$47,10,FALSE))</f>
        <v/>
      </c>
      <c r="AD24" s="163" t="str">
        <f>IF(AD23="","",VLOOKUP(AD23,'シフト記号表（従来型・ユニット型共通）'!$C$6:$L$47,10,FALSE))</f>
        <v/>
      </c>
      <c r="AE24" s="163" t="str">
        <f>IF(AE23="","",VLOOKUP(AE23,'シフト記号表（従来型・ユニット型共通）'!$C$6:$L$47,10,FALSE))</f>
        <v/>
      </c>
      <c r="AF24" s="163" t="str">
        <f>IF(AF23="","",VLOOKUP(AF23,'シフト記号表（従来型・ユニット型共通）'!$C$6:$L$47,10,FALSE))</f>
        <v/>
      </c>
      <c r="AG24" s="164" t="str">
        <f>IF(AG23="","",VLOOKUP(AG23,'シフト記号表（従来型・ユニット型共通）'!$C$6:$L$47,10,FALSE))</f>
        <v/>
      </c>
      <c r="AH24" s="162" t="str">
        <f>IF(AH23="","",VLOOKUP(AH23,'シフト記号表（従来型・ユニット型共通）'!$C$6:$L$47,10,FALSE))</f>
        <v/>
      </c>
      <c r="AI24" s="163" t="str">
        <f>IF(AI23="","",VLOOKUP(AI23,'シフト記号表（従来型・ユニット型共通）'!$C$6:$L$47,10,FALSE))</f>
        <v/>
      </c>
      <c r="AJ24" s="163" t="str">
        <f>IF(AJ23="","",VLOOKUP(AJ23,'シフト記号表（従来型・ユニット型共通）'!$C$6:$L$47,10,FALSE))</f>
        <v/>
      </c>
      <c r="AK24" s="163" t="str">
        <f>IF(AK23="","",VLOOKUP(AK23,'シフト記号表（従来型・ユニット型共通）'!$C$6:$L$47,10,FALSE))</f>
        <v/>
      </c>
      <c r="AL24" s="163" t="str">
        <f>IF(AL23="","",VLOOKUP(AL23,'シフト記号表（従来型・ユニット型共通）'!$C$6:$L$47,10,FALSE))</f>
        <v/>
      </c>
      <c r="AM24" s="163" t="str">
        <f>IF(AM23="","",VLOOKUP(AM23,'シフト記号表（従来型・ユニット型共通）'!$C$6:$L$47,10,FALSE))</f>
        <v/>
      </c>
      <c r="AN24" s="164" t="str">
        <f>IF(AN23="","",VLOOKUP(AN23,'シフト記号表（従来型・ユニット型共通）'!$C$6:$L$47,10,FALSE))</f>
        <v/>
      </c>
      <c r="AO24" s="162" t="str">
        <f>IF(AO23="","",VLOOKUP(AO23,'シフト記号表（従来型・ユニット型共通）'!$C$6:$L$47,10,FALSE))</f>
        <v/>
      </c>
      <c r="AP24" s="163" t="str">
        <f>IF(AP23="","",VLOOKUP(AP23,'シフト記号表（従来型・ユニット型共通）'!$C$6:$L$47,10,FALSE))</f>
        <v/>
      </c>
      <c r="AQ24" s="163" t="str">
        <f>IF(AQ23="","",VLOOKUP(AQ23,'シフト記号表（従来型・ユニット型共通）'!$C$6:$L$47,10,FALSE))</f>
        <v/>
      </c>
      <c r="AR24" s="163" t="str">
        <f>IF(AR23="","",VLOOKUP(AR23,'シフト記号表（従来型・ユニット型共通）'!$C$6:$L$47,10,FALSE))</f>
        <v/>
      </c>
      <c r="AS24" s="163" t="str">
        <f>IF(AS23="","",VLOOKUP(AS23,'シフト記号表（従来型・ユニット型共通）'!$C$6:$L$47,10,FALSE))</f>
        <v/>
      </c>
      <c r="AT24" s="163" t="str">
        <f>IF(AT23="","",VLOOKUP(AT23,'シフト記号表（従来型・ユニット型共通）'!$C$6:$L$47,10,FALSE))</f>
        <v/>
      </c>
      <c r="AU24" s="164" t="str">
        <f>IF(AU23="","",VLOOKUP(AU23,'シフト記号表（従来型・ユニット型共通）'!$C$6:$L$47,10,FALSE))</f>
        <v/>
      </c>
      <c r="AV24" s="162" t="str">
        <f>IF(AV23="","",VLOOKUP(AV23,'シフト記号表（従来型・ユニット型共通）'!$C$6:$L$47,10,FALSE))</f>
        <v/>
      </c>
      <c r="AW24" s="163" t="str">
        <f>IF(AW23="","",VLOOKUP(AW23,'シフト記号表（従来型・ユニット型共通）'!$C$6:$L$47,10,FALSE))</f>
        <v/>
      </c>
      <c r="AX24" s="163" t="str">
        <f>IF(AX23="","",VLOOKUP(AX23,'シフト記号表（従来型・ユニット型共通）'!$C$6:$L$47,10,FALSE))</f>
        <v/>
      </c>
      <c r="AY24" s="163" t="str">
        <f>IF(AY23="","",VLOOKUP(AY23,'シフト記号表（従来型・ユニット型共通）'!$C$6:$L$47,10,FALSE))</f>
        <v/>
      </c>
      <c r="AZ24" s="163" t="str">
        <f>IF(AZ23="","",VLOOKUP(AZ23,'シフト記号表（従来型・ユニット型共通）'!$C$6:$L$47,10,FALSE))</f>
        <v/>
      </c>
      <c r="BA24" s="163" t="str">
        <f>IF(BA23="","",VLOOKUP(BA23,'シフト記号表（従来型・ユニット型共通）'!$C$6:$L$47,10,FALSE))</f>
        <v/>
      </c>
      <c r="BB24" s="164" t="str">
        <f>IF(BB23="","",VLOOKUP(BB23,'シフト記号表（従来型・ユニット型共通）'!$C$6:$L$47,10,FALSE))</f>
        <v/>
      </c>
      <c r="BC24" s="162" t="str">
        <f>IF(BC23="","",VLOOKUP(BC23,'シフト記号表（従来型・ユニット型共通）'!$C$6:$L$47,10,FALSE))</f>
        <v/>
      </c>
      <c r="BD24" s="163" t="str">
        <f>IF(BD23="","",VLOOKUP(BD23,'シフト記号表（従来型・ユニット型共通）'!$C$6:$L$47,10,FALSE))</f>
        <v/>
      </c>
      <c r="BE24" s="163" t="str">
        <f>IF(BE23="","",VLOOKUP(BE23,'シフト記号表（従来型・ユニット型共通）'!$C$6:$L$47,10,FALSE))</f>
        <v/>
      </c>
      <c r="BF24" s="286">
        <f>IF($BI$3="４週",SUM(AA24:BB24),IF($BI$3="暦月",SUM(AA24:BE24),""))</f>
        <v>0</v>
      </c>
      <c r="BG24" s="287"/>
      <c r="BH24" s="288">
        <f>IF($BI$3="４週",BF24/4,IF($BI$3="暦月",(BF24/($BI$8/7)),""))</f>
        <v>0</v>
      </c>
      <c r="BI24" s="287"/>
      <c r="BJ24" s="283"/>
      <c r="BK24" s="284"/>
      <c r="BL24" s="284"/>
      <c r="BM24" s="284"/>
      <c r="BN24" s="285"/>
    </row>
    <row r="25" spans="2:66" ht="20.25" customHeight="1" x14ac:dyDescent="0.4">
      <c r="B25" s="269">
        <f>B23+1</f>
        <v>5</v>
      </c>
      <c r="C25" s="370"/>
      <c r="D25" s="371"/>
      <c r="E25" s="337"/>
      <c r="F25" s="369"/>
      <c r="G25" s="271"/>
      <c r="H25" s="272"/>
      <c r="I25" s="152"/>
      <c r="J25" s="153"/>
      <c r="K25" s="152"/>
      <c r="L25" s="153"/>
      <c r="M25" s="275"/>
      <c r="N25" s="276"/>
      <c r="O25" s="279"/>
      <c r="P25" s="280"/>
      <c r="Q25" s="280"/>
      <c r="R25" s="272"/>
      <c r="S25" s="253"/>
      <c r="T25" s="254"/>
      <c r="U25" s="254"/>
      <c r="V25" s="254"/>
      <c r="W25" s="25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56"/>
      <c r="BG25" s="257"/>
      <c r="BH25" s="258"/>
      <c r="BI25" s="259"/>
      <c r="BJ25" s="260"/>
      <c r="BK25" s="261"/>
      <c r="BL25" s="261"/>
      <c r="BM25" s="261"/>
      <c r="BN25" s="262"/>
    </row>
    <row r="26" spans="2:66" ht="20.25" customHeight="1" x14ac:dyDescent="0.4">
      <c r="B26" s="270"/>
      <c r="C26" s="364"/>
      <c r="D26" s="368"/>
      <c r="E26" s="337"/>
      <c r="F26" s="369"/>
      <c r="G26" s="289"/>
      <c r="H26" s="290"/>
      <c r="I26" s="152"/>
      <c r="J26" s="153">
        <f>G25</f>
        <v>0</v>
      </c>
      <c r="K26" s="152"/>
      <c r="L26" s="153">
        <f>M25</f>
        <v>0</v>
      </c>
      <c r="M26" s="291"/>
      <c r="N26" s="292"/>
      <c r="O26" s="293"/>
      <c r="P26" s="294"/>
      <c r="Q26" s="294"/>
      <c r="R26" s="290"/>
      <c r="S26" s="253"/>
      <c r="T26" s="254"/>
      <c r="U26" s="254"/>
      <c r="V26" s="254"/>
      <c r="W26" s="255"/>
      <c r="X26" s="185" t="s">
        <v>189</v>
      </c>
      <c r="Y26" s="110"/>
      <c r="Z26" s="186"/>
      <c r="AA26" s="162" t="str">
        <f>IF(AA25="","",VLOOKUP(AA25,'シフト記号表（従来型・ユニット型共通）'!$C$6:$L$47,10,FALSE))</f>
        <v/>
      </c>
      <c r="AB26" s="163" t="str">
        <f>IF(AB25="","",VLOOKUP(AB25,'シフト記号表（従来型・ユニット型共通）'!$C$6:$L$47,10,FALSE))</f>
        <v/>
      </c>
      <c r="AC26" s="163" t="str">
        <f>IF(AC25="","",VLOOKUP(AC25,'シフト記号表（従来型・ユニット型共通）'!$C$6:$L$47,10,FALSE))</f>
        <v/>
      </c>
      <c r="AD26" s="163" t="str">
        <f>IF(AD25="","",VLOOKUP(AD25,'シフト記号表（従来型・ユニット型共通）'!$C$6:$L$47,10,FALSE))</f>
        <v/>
      </c>
      <c r="AE26" s="163" t="str">
        <f>IF(AE25="","",VLOOKUP(AE25,'シフト記号表（従来型・ユニット型共通）'!$C$6:$L$47,10,FALSE))</f>
        <v/>
      </c>
      <c r="AF26" s="163" t="str">
        <f>IF(AF25="","",VLOOKUP(AF25,'シフト記号表（従来型・ユニット型共通）'!$C$6:$L$47,10,FALSE))</f>
        <v/>
      </c>
      <c r="AG26" s="164" t="str">
        <f>IF(AG25="","",VLOOKUP(AG25,'シフト記号表（従来型・ユニット型共通）'!$C$6:$L$47,10,FALSE))</f>
        <v/>
      </c>
      <c r="AH26" s="162" t="str">
        <f>IF(AH25="","",VLOOKUP(AH25,'シフト記号表（従来型・ユニット型共通）'!$C$6:$L$47,10,FALSE))</f>
        <v/>
      </c>
      <c r="AI26" s="163" t="str">
        <f>IF(AI25="","",VLOOKUP(AI25,'シフト記号表（従来型・ユニット型共通）'!$C$6:$L$47,10,FALSE))</f>
        <v/>
      </c>
      <c r="AJ26" s="163" t="str">
        <f>IF(AJ25="","",VLOOKUP(AJ25,'シフト記号表（従来型・ユニット型共通）'!$C$6:$L$47,10,FALSE))</f>
        <v/>
      </c>
      <c r="AK26" s="163" t="str">
        <f>IF(AK25="","",VLOOKUP(AK25,'シフト記号表（従来型・ユニット型共通）'!$C$6:$L$47,10,FALSE))</f>
        <v/>
      </c>
      <c r="AL26" s="163" t="str">
        <f>IF(AL25="","",VLOOKUP(AL25,'シフト記号表（従来型・ユニット型共通）'!$C$6:$L$47,10,FALSE))</f>
        <v/>
      </c>
      <c r="AM26" s="163" t="str">
        <f>IF(AM25="","",VLOOKUP(AM25,'シフト記号表（従来型・ユニット型共通）'!$C$6:$L$47,10,FALSE))</f>
        <v/>
      </c>
      <c r="AN26" s="164" t="str">
        <f>IF(AN25="","",VLOOKUP(AN25,'シフト記号表（従来型・ユニット型共通）'!$C$6:$L$47,10,FALSE))</f>
        <v/>
      </c>
      <c r="AO26" s="162" t="str">
        <f>IF(AO25="","",VLOOKUP(AO25,'シフト記号表（従来型・ユニット型共通）'!$C$6:$L$47,10,FALSE))</f>
        <v/>
      </c>
      <c r="AP26" s="163" t="str">
        <f>IF(AP25="","",VLOOKUP(AP25,'シフト記号表（従来型・ユニット型共通）'!$C$6:$L$47,10,FALSE))</f>
        <v/>
      </c>
      <c r="AQ26" s="163" t="str">
        <f>IF(AQ25="","",VLOOKUP(AQ25,'シフト記号表（従来型・ユニット型共通）'!$C$6:$L$47,10,FALSE))</f>
        <v/>
      </c>
      <c r="AR26" s="163" t="str">
        <f>IF(AR25="","",VLOOKUP(AR25,'シフト記号表（従来型・ユニット型共通）'!$C$6:$L$47,10,FALSE))</f>
        <v/>
      </c>
      <c r="AS26" s="163" t="str">
        <f>IF(AS25="","",VLOOKUP(AS25,'シフト記号表（従来型・ユニット型共通）'!$C$6:$L$47,10,FALSE))</f>
        <v/>
      </c>
      <c r="AT26" s="163" t="str">
        <f>IF(AT25="","",VLOOKUP(AT25,'シフト記号表（従来型・ユニット型共通）'!$C$6:$L$47,10,FALSE))</f>
        <v/>
      </c>
      <c r="AU26" s="164" t="str">
        <f>IF(AU25="","",VLOOKUP(AU25,'シフト記号表（従来型・ユニット型共通）'!$C$6:$L$47,10,FALSE))</f>
        <v/>
      </c>
      <c r="AV26" s="162" t="str">
        <f>IF(AV25="","",VLOOKUP(AV25,'シフト記号表（従来型・ユニット型共通）'!$C$6:$L$47,10,FALSE))</f>
        <v/>
      </c>
      <c r="AW26" s="163" t="str">
        <f>IF(AW25="","",VLOOKUP(AW25,'シフト記号表（従来型・ユニット型共通）'!$C$6:$L$47,10,FALSE))</f>
        <v/>
      </c>
      <c r="AX26" s="163" t="str">
        <f>IF(AX25="","",VLOOKUP(AX25,'シフト記号表（従来型・ユニット型共通）'!$C$6:$L$47,10,FALSE))</f>
        <v/>
      </c>
      <c r="AY26" s="163" t="str">
        <f>IF(AY25="","",VLOOKUP(AY25,'シフト記号表（従来型・ユニット型共通）'!$C$6:$L$47,10,FALSE))</f>
        <v/>
      </c>
      <c r="AZ26" s="163" t="str">
        <f>IF(AZ25="","",VLOOKUP(AZ25,'シフト記号表（従来型・ユニット型共通）'!$C$6:$L$47,10,FALSE))</f>
        <v/>
      </c>
      <c r="BA26" s="163" t="str">
        <f>IF(BA25="","",VLOOKUP(BA25,'シフト記号表（従来型・ユニット型共通）'!$C$6:$L$47,10,FALSE))</f>
        <v/>
      </c>
      <c r="BB26" s="164" t="str">
        <f>IF(BB25="","",VLOOKUP(BB25,'シフト記号表（従来型・ユニット型共通）'!$C$6:$L$47,10,FALSE))</f>
        <v/>
      </c>
      <c r="BC26" s="162" t="str">
        <f>IF(BC25="","",VLOOKUP(BC25,'シフト記号表（従来型・ユニット型共通）'!$C$6:$L$47,10,FALSE))</f>
        <v/>
      </c>
      <c r="BD26" s="163" t="str">
        <f>IF(BD25="","",VLOOKUP(BD25,'シフト記号表（従来型・ユニット型共通）'!$C$6:$L$47,10,FALSE))</f>
        <v/>
      </c>
      <c r="BE26" s="163" t="str">
        <f>IF(BE25="","",VLOOKUP(BE25,'シフト記号表（従来型・ユニット型共通）'!$C$6:$L$47,10,FALSE))</f>
        <v/>
      </c>
      <c r="BF26" s="286">
        <f>IF($BI$3="４週",SUM(AA26:BB26),IF($BI$3="暦月",SUM(AA26:BE26),""))</f>
        <v>0</v>
      </c>
      <c r="BG26" s="287"/>
      <c r="BH26" s="288">
        <f>IF($BI$3="４週",BF26/4,IF($BI$3="暦月",(BF26/($BI$8/7)),""))</f>
        <v>0</v>
      </c>
      <c r="BI26" s="287"/>
      <c r="BJ26" s="283"/>
      <c r="BK26" s="284"/>
      <c r="BL26" s="284"/>
      <c r="BM26" s="284"/>
      <c r="BN26" s="285"/>
    </row>
    <row r="27" spans="2:66" ht="20.25" customHeight="1" x14ac:dyDescent="0.4">
      <c r="B27" s="269">
        <f>B25+1</f>
        <v>6</v>
      </c>
      <c r="C27" s="370"/>
      <c r="D27" s="371"/>
      <c r="E27" s="337"/>
      <c r="F27" s="369"/>
      <c r="G27" s="271"/>
      <c r="H27" s="272"/>
      <c r="I27" s="152"/>
      <c r="J27" s="153"/>
      <c r="K27" s="152"/>
      <c r="L27" s="153"/>
      <c r="M27" s="275"/>
      <c r="N27" s="276"/>
      <c r="O27" s="279"/>
      <c r="P27" s="280"/>
      <c r="Q27" s="280"/>
      <c r="R27" s="272"/>
      <c r="S27" s="253"/>
      <c r="T27" s="254"/>
      <c r="U27" s="254"/>
      <c r="V27" s="254"/>
      <c r="W27" s="255"/>
      <c r="X27" s="184"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56"/>
      <c r="BG27" s="257"/>
      <c r="BH27" s="258"/>
      <c r="BI27" s="259"/>
      <c r="BJ27" s="260"/>
      <c r="BK27" s="261"/>
      <c r="BL27" s="261"/>
      <c r="BM27" s="261"/>
      <c r="BN27" s="262"/>
    </row>
    <row r="28" spans="2:66" ht="20.25" customHeight="1" x14ac:dyDescent="0.4">
      <c r="B28" s="270"/>
      <c r="C28" s="364"/>
      <c r="D28" s="368"/>
      <c r="E28" s="337"/>
      <c r="F28" s="369"/>
      <c r="G28" s="289"/>
      <c r="H28" s="290"/>
      <c r="I28" s="152"/>
      <c r="J28" s="153">
        <f>G27</f>
        <v>0</v>
      </c>
      <c r="K28" s="152"/>
      <c r="L28" s="153">
        <f>M27</f>
        <v>0</v>
      </c>
      <c r="M28" s="291"/>
      <c r="N28" s="292"/>
      <c r="O28" s="293"/>
      <c r="P28" s="294"/>
      <c r="Q28" s="294"/>
      <c r="R28" s="290"/>
      <c r="S28" s="253"/>
      <c r="T28" s="254"/>
      <c r="U28" s="254"/>
      <c r="V28" s="254"/>
      <c r="W28" s="255"/>
      <c r="X28" s="102" t="s">
        <v>189</v>
      </c>
      <c r="Y28" s="103"/>
      <c r="Z28" s="104"/>
      <c r="AA28" s="162" t="str">
        <f>IF(AA27="","",VLOOKUP(AA27,'シフト記号表（従来型・ユニット型共通）'!$C$6:$L$47,10,FALSE))</f>
        <v/>
      </c>
      <c r="AB28" s="163" t="str">
        <f>IF(AB27="","",VLOOKUP(AB27,'シフト記号表（従来型・ユニット型共通）'!$C$6:$L$47,10,FALSE))</f>
        <v/>
      </c>
      <c r="AC28" s="163" t="str">
        <f>IF(AC27="","",VLOOKUP(AC27,'シフト記号表（従来型・ユニット型共通）'!$C$6:$L$47,10,FALSE))</f>
        <v/>
      </c>
      <c r="AD28" s="163" t="str">
        <f>IF(AD27="","",VLOOKUP(AD27,'シフト記号表（従来型・ユニット型共通）'!$C$6:$L$47,10,FALSE))</f>
        <v/>
      </c>
      <c r="AE28" s="163" t="str">
        <f>IF(AE27="","",VLOOKUP(AE27,'シフト記号表（従来型・ユニット型共通）'!$C$6:$L$47,10,FALSE))</f>
        <v/>
      </c>
      <c r="AF28" s="163" t="str">
        <f>IF(AF27="","",VLOOKUP(AF27,'シフト記号表（従来型・ユニット型共通）'!$C$6:$L$47,10,FALSE))</f>
        <v/>
      </c>
      <c r="AG28" s="164" t="str">
        <f>IF(AG27="","",VLOOKUP(AG27,'シフト記号表（従来型・ユニット型共通）'!$C$6:$L$47,10,FALSE))</f>
        <v/>
      </c>
      <c r="AH28" s="162" t="str">
        <f>IF(AH27="","",VLOOKUP(AH27,'シフト記号表（従来型・ユニット型共通）'!$C$6:$L$47,10,FALSE))</f>
        <v/>
      </c>
      <c r="AI28" s="163" t="str">
        <f>IF(AI27="","",VLOOKUP(AI27,'シフト記号表（従来型・ユニット型共通）'!$C$6:$L$47,10,FALSE))</f>
        <v/>
      </c>
      <c r="AJ28" s="163" t="str">
        <f>IF(AJ27="","",VLOOKUP(AJ27,'シフト記号表（従来型・ユニット型共通）'!$C$6:$L$47,10,FALSE))</f>
        <v/>
      </c>
      <c r="AK28" s="163" t="str">
        <f>IF(AK27="","",VLOOKUP(AK27,'シフト記号表（従来型・ユニット型共通）'!$C$6:$L$47,10,FALSE))</f>
        <v/>
      </c>
      <c r="AL28" s="163" t="str">
        <f>IF(AL27="","",VLOOKUP(AL27,'シフト記号表（従来型・ユニット型共通）'!$C$6:$L$47,10,FALSE))</f>
        <v/>
      </c>
      <c r="AM28" s="163" t="str">
        <f>IF(AM27="","",VLOOKUP(AM27,'シフト記号表（従来型・ユニット型共通）'!$C$6:$L$47,10,FALSE))</f>
        <v/>
      </c>
      <c r="AN28" s="164" t="str">
        <f>IF(AN27="","",VLOOKUP(AN27,'シフト記号表（従来型・ユニット型共通）'!$C$6:$L$47,10,FALSE))</f>
        <v/>
      </c>
      <c r="AO28" s="162" t="str">
        <f>IF(AO27="","",VLOOKUP(AO27,'シフト記号表（従来型・ユニット型共通）'!$C$6:$L$47,10,FALSE))</f>
        <v/>
      </c>
      <c r="AP28" s="163" t="str">
        <f>IF(AP27="","",VLOOKUP(AP27,'シフト記号表（従来型・ユニット型共通）'!$C$6:$L$47,10,FALSE))</f>
        <v/>
      </c>
      <c r="AQ28" s="163" t="str">
        <f>IF(AQ27="","",VLOOKUP(AQ27,'シフト記号表（従来型・ユニット型共通）'!$C$6:$L$47,10,FALSE))</f>
        <v/>
      </c>
      <c r="AR28" s="163" t="str">
        <f>IF(AR27="","",VLOOKUP(AR27,'シフト記号表（従来型・ユニット型共通）'!$C$6:$L$47,10,FALSE))</f>
        <v/>
      </c>
      <c r="AS28" s="163" t="str">
        <f>IF(AS27="","",VLOOKUP(AS27,'シフト記号表（従来型・ユニット型共通）'!$C$6:$L$47,10,FALSE))</f>
        <v/>
      </c>
      <c r="AT28" s="163" t="str">
        <f>IF(AT27="","",VLOOKUP(AT27,'シフト記号表（従来型・ユニット型共通）'!$C$6:$L$47,10,FALSE))</f>
        <v/>
      </c>
      <c r="AU28" s="164" t="str">
        <f>IF(AU27="","",VLOOKUP(AU27,'シフト記号表（従来型・ユニット型共通）'!$C$6:$L$47,10,FALSE))</f>
        <v/>
      </c>
      <c r="AV28" s="162" t="str">
        <f>IF(AV27="","",VLOOKUP(AV27,'シフト記号表（従来型・ユニット型共通）'!$C$6:$L$47,10,FALSE))</f>
        <v/>
      </c>
      <c r="AW28" s="163" t="str">
        <f>IF(AW27="","",VLOOKUP(AW27,'シフト記号表（従来型・ユニット型共通）'!$C$6:$L$47,10,FALSE))</f>
        <v/>
      </c>
      <c r="AX28" s="163" t="str">
        <f>IF(AX27="","",VLOOKUP(AX27,'シフト記号表（従来型・ユニット型共通）'!$C$6:$L$47,10,FALSE))</f>
        <v/>
      </c>
      <c r="AY28" s="163" t="str">
        <f>IF(AY27="","",VLOOKUP(AY27,'シフト記号表（従来型・ユニット型共通）'!$C$6:$L$47,10,FALSE))</f>
        <v/>
      </c>
      <c r="AZ28" s="163" t="str">
        <f>IF(AZ27="","",VLOOKUP(AZ27,'シフト記号表（従来型・ユニット型共通）'!$C$6:$L$47,10,FALSE))</f>
        <v/>
      </c>
      <c r="BA28" s="163" t="str">
        <f>IF(BA27="","",VLOOKUP(BA27,'シフト記号表（従来型・ユニット型共通）'!$C$6:$L$47,10,FALSE))</f>
        <v/>
      </c>
      <c r="BB28" s="164" t="str">
        <f>IF(BB27="","",VLOOKUP(BB27,'シフト記号表（従来型・ユニット型共通）'!$C$6:$L$47,10,FALSE))</f>
        <v/>
      </c>
      <c r="BC28" s="162" t="str">
        <f>IF(BC27="","",VLOOKUP(BC27,'シフト記号表（従来型・ユニット型共通）'!$C$6:$L$47,10,FALSE))</f>
        <v/>
      </c>
      <c r="BD28" s="163" t="str">
        <f>IF(BD27="","",VLOOKUP(BD27,'シフト記号表（従来型・ユニット型共通）'!$C$6:$L$47,10,FALSE))</f>
        <v/>
      </c>
      <c r="BE28" s="163" t="str">
        <f>IF(BE27="","",VLOOKUP(BE27,'シフト記号表（従来型・ユニット型共通）'!$C$6:$L$47,10,FALSE))</f>
        <v/>
      </c>
      <c r="BF28" s="286">
        <f>IF($BI$3="４週",SUM(AA28:BB28),IF($BI$3="暦月",SUM(AA28:BE28),""))</f>
        <v>0</v>
      </c>
      <c r="BG28" s="287"/>
      <c r="BH28" s="288">
        <f>IF($BI$3="４週",BF28/4,IF($BI$3="暦月",(BF28/($BI$8/7)),""))</f>
        <v>0</v>
      </c>
      <c r="BI28" s="287"/>
      <c r="BJ28" s="283"/>
      <c r="BK28" s="284"/>
      <c r="BL28" s="284"/>
      <c r="BM28" s="284"/>
      <c r="BN28" s="285"/>
    </row>
    <row r="29" spans="2:66" ht="20.25" customHeight="1" x14ac:dyDescent="0.4">
      <c r="B29" s="269">
        <f>B27+1</f>
        <v>7</v>
      </c>
      <c r="C29" s="370"/>
      <c r="D29" s="371"/>
      <c r="E29" s="337"/>
      <c r="F29" s="369"/>
      <c r="G29" s="271"/>
      <c r="H29" s="272"/>
      <c r="I29" s="152"/>
      <c r="J29" s="153"/>
      <c r="K29" s="152"/>
      <c r="L29" s="153"/>
      <c r="M29" s="275"/>
      <c r="N29" s="276"/>
      <c r="O29" s="279"/>
      <c r="P29" s="280"/>
      <c r="Q29" s="280"/>
      <c r="R29" s="272"/>
      <c r="S29" s="253"/>
      <c r="T29" s="254"/>
      <c r="U29" s="254"/>
      <c r="V29" s="254"/>
      <c r="W29" s="25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56"/>
      <c r="BG29" s="257"/>
      <c r="BH29" s="258"/>
      <c r="BI29" s="259"/>
      <c r="BJ29" s="260"/>
      <c r="BK29" s="261"/>
      <c r="BL29" s="261"/>
      <c r="BM29" s="261"/>
      <c r="BN29" s="262"/>
    </row>
    <row r="30" spans="2:66" ht="20.25" customHeight="1" x14ac:dyDescent="0.4">
      <c r="B30" s="270"/>
      <c r="C30" s="364"/>
      <c r="D30" s="368"/>
      <c r="E30" s="337"/>
      <c r="F30" s="369"/>
      <c r="G30" s="289"/>
      <c r="H30" s="290"/>
      <c r="I30" s="152"/>
      <c r="J30" s="153">
        <f>G29</f>
        <v>0</v>
      </c>
      <c r="K30" s="152"/>
      <c r="L30" s="153">
        <f>M29</f>
        <v>0</v>
      </c>
      <c r="M30" s="291"/>
      <c r="N30" s="292"/>
      <c r="O30" s="293"/>
      <c r="P30" s="294"/>
      <c r="Q30" s="294"/>
      <c r="R30" s="290"/>
      <c r="S30" s="253"/>
      <c r="T30" s="254"/>
      <c r="U30" s="254"/>
      <c r="V30" s="254"/>
      <c r="W30" s="255"/>
      <c r="X30" s="102" t="s">
        <v>189</v>
      </c>
      <c r="Y30" s="103"/>
      <c r="Z30" s="104"/>
      <c r="AA30" s="162" t="str">
        <f>IF(AA29="","",VLOOKUP(AA29,'シフト記号表（従来型・ユニット型共通）'!$C$6:$L$47,10,FALSE))</f>
        <v/>
      </c>
      <c r="AB30" s="163" t="str">
        <f>IF(AB29="","",VLOOKUP(AB29,'シフト記号表（従来型・ユニット型共通）'!$C$6:$L$47,10,FALSE))</f>
        <v/>
      </c>
      <c r="AC30" s="163" t="str">
        <f>IF(AC29="","",VLOOKUP(AC29,'シフト記号表（従来型・ユニット型共通）'!$C$6:$L$47,10,FALSE))</f>
        <v/>
      </c>
      <c r="AD30" s="163" t="str">
        <f>IF(AD29="","",VLOOKUP(AD29,'シフト記号表（従来型・ユニット型共通）'!$C$6:$L$47,10,FALSE))</f>
        <v/>
      </c>
      <c r="AE30" s="163" t="str">
        <f>IF(AE29="","",VLOOKUP(AE29,'シフト記号表（従来型・ユニット型共通）'!$C$6:$L$47,10,FALSE))</f>
        <v/>
      </c>
      <c r="AF30" s="163" t="str">
        <f>IF(AF29="","",VLOOKUP(AF29,'シフト記号表（従来型・ユニット型共通）'!$C$6:$L$47,10,FALSE))</f>
        <v/>
      </c>
      <c r="AG30" s="164" t="str">
        <f>IF(AG29="","",VLOOKUP(AG29,'シフト記号表（従来型・ユニット型共通）'!$C$6:$L$47,10,FALSE))</f>
        <v/>
      </c>
      <c r="AH30" s="162" t="str">
        <f>IF(AH29="","",VLOOKUP(AH29,'シフト記号表（従来型・ユニット型共通）'!$C$6:$L$47,10,FALSE))</f>
        <v/>
      </c>
      <c r="AI30" s="163" t="str">
        <f>IF(AI29="","",VLOOKUP(AI29,'シフト記号表（従来型・ユニット型共通）'!$C$6:$L$47,10,FALSE))</f>
        <v/>
      </c>
      <c r="AJ30" s="163" t="str">
        <f>IF(AJ29="","",VLOOKUP(AJ29,'シフト記号表（従来型・ユニット型共通）'!$C$6:$L$47,10,FALSE))</f>
        <v/>
      </c>
      <c r="AK30" s="163" t="str">
        <f>IF(AK29="","",VLOOKUP(AK29,'シフト記号表（従来型・ユニット型共通）'!$C$6:$L$47,10,FALSE))</f>
        <v/>
      </c>
      <c r="AL30" s="163" t="str">
        <f>IF(AL29="","",VLOOKUP(AL29,'シフト記号表（従来型・ユニット型共通）'!$C$6:$L$47,10,FALSE))</f>
        <v/>
      </c>
      <c r="AM30" s="163" t="str">
        <f>IF(AM29="","",VLOOKUP(AM29,'シフト記号表（従来型・ユニット型共通）'!$C$6:$L$47,10,FALSE))</f>
        <v/>
      </c>
      <c r="AN30" s="164" t="str">
        <f>IF(AN29="","",VLOOKUP(AN29,'シフト記号表（従来型・ユニット型共通）'!$C$6:$L$47,10,FALSE))</f>
        <v/>
      </c>
      <c r="AO30" s="162" t="str">
        <f>IF(AO29="","",VLOOKUP(AO29,'シフト記号表（従来型・ユニット型共通）'!$C$6:$L$47,10,FALSE))</f>
        <v/>
      </c>
      <c r="AP30" s="163" t="str">
        <f>IF(AP29="","",VLOOKUP(AP29,'シフト記号表（従来型・ユニット型共通）'!$C$6:$L$47,10,FALSE))</f>
        <v/>
      </c>
      <c r="AQ30" s="163" t="str">
        <f>IF(AQ29="","",VLOOKUP(AQ29,'シフト記号表（従来型・ユニット型共通）'!$C$6:$L$47,10,FALSE))</f>
        <v/>
      </c>
      <c r="AR30" s="163" t="str">
        <f>IF(AR29="","",VLOOKUP(AR29,'シフト記号表（従来型・ユニット型共通）'!$C$6:$L$47,10,FALSE))</f>
        <v/>
      </c>
      <c r="AS30" s="163" t="str">
        <f>IF(AS29="","",VLOOKUP(AS29,'シフト記号表（従来型・ユニット型共通）'!$C$6:$L$47,10,FALSE))</f>
        <v/>
      </c>
      <c r="AT30" s="163" t="str">
        <f>IF(AT29="","",VLOOKUP(AT29,'シフト記号表（従来型・ユニット型共通）'!$C$6:$L$47,10,FALSE))</f>
        <v/>
      </c>
      <c r="AU30" s="164" t="str">
        <f>IF(AU29="","",VLOOKUP(AU29,'シフト記号表（従来型・ユニット型共通）'!$C$6:$L$47,10,FALSE))</f>
        <v/>
      </c>
      <c r="AV30" s="162" t="str">
        <f>IF(AV29="","",VLOOKUP(AV29,'シフト記号表（従来型・ユニット型共通）'!$C$6:$L$47,10,FALSE))</f>
        <v/>
      </c>
      <c r="AW30" s="163" t="str">
        <f>IF(AW29="","",VLOOKUP(AW29,'シフト記号表（従来型・ユニット型共通）'!$C$6:$L$47,10,FALSE))</f>
        <v/>
      </c>
      <c r="AX30" s="163" t="str">
        <f>IF(AX29="","",VLOOKUP(AX29,'シフト記号表（従来型・ユニット型共通）'!$C$6:$L$47,10,FALSE))</f>
        <v/>
      </c>
      <c r="AY30" s="163" t="str">
        <f>IF(AY29="","",VLOOKUP(AY29,'シフト記号表（従来型・ユニット型共通）'!$C$6:$L$47,10,FALSE))</f>
        <v/>
      </c>
      <c r="AZ30" s="163" t="str">
        <f>IF(AZ29="","",VLOOKUP(AZ29,'シフト記号表（従来型・ユニット型共通）'!$C$6:$L$47,10,FALSE))</f>
        <v/>
      </c>
      <c r="BA30" s="163" t="str">
        <f>IF(BA29="","",VLOOKUP(BA29,'シフト記号表（従来型・ユニット型共通）'!$C$6:$L$47,10,FALSE))</f>
        <v/>
      </c>
      <c r="BB30" s="164" t="str">
        <f>IF(BB29="","",VLOOKUP(BB29,'シフト記号表（従来型・ユニット型共通）'!$C$6:$L$47,10,FALSE))</f>
        <v/>
      </c>
      <c r="BC30" s="162" t="str">
        <f>IF(BC29="","",VLOOKUP(BC29,'シフト記号表（従来型・ユニット型共通）'!$C$6:$L$47,10,FALSE))</f>
        <v/>
      </c>
      <c r="BD30" s="163" t="str">
        <f>IF(BD29="","",VLOOKUP(BD29,'シフト記号表（従来型・ユニット型共通）'!$C$6:$L$47,10,FALSE))</f>
        <v/>
      </c>
      <c r="BE30" s="163" t="str">
        <f>IF(BE29="","",VLOOKUP(BE29,'シフト記号表（従来型・ユニット型共通）'!$C$6:$L$47,10,FALSE))</f>
        <v/>
      </c>
      <c r="BF30" s="286">
        <f>IF($BI$3="４週",SUM(AA30:BB30),IF($BI$3="暦月",SUM(AA30:BE30),""))</f>
        <v>0</v>
      </c>
      <c r="BG30" s="287"/>
      <c r="BH30" s="288">
        <f>IF($BI$3="４週",BF30/4,IF($BI$3="暦月",(BF30/($BI$8/7)),""))</f>
        <v>0</v>
      </c>
      <c r="BI30" s="287"/>
      <c r="BJ30" s="283"/>
      <c r="BK30" s="284"/>
      <c r="BL30" s="284"/>
      <c r="BM30" s="284"/>
      <c r="BN30" s="285"/>
    </row>
    <row r="31" spans="2:66" ht="20.25" customHeight="1" x14ac:dyDescent="0.4">
      <c r="B31" s="269">
        <f>B29+1</f>
        <v>8</v>
      </c>
      <c r="C31" s="370"/>
      <c r="D31" s="371"/>
      <c r="E31" s="337"/>
      <c r="F31" s="369"/>
      <c r="G31" s="271"/>
      <c r="H31" s="272"/>
      <c r="I31" s="152"/>
      <c r="J31" s="153"/>
      <c r="K31" s="152"/>
      <c r="L31" s="153"/>
      <c r="M31" s="275"/>
      <c r="N31" s="276"/>
      <c r="O31" s="279"/>
      <c r="P31" s="280"/>
      <c r="Q31" s="280"/>
      <c r="R31" s="272"/>
      <c r="S31" s="253"/>
      <c r="T31" s="254"/>
      <c r="U31" s="254"/>
      <c r="V31" s="254"/>
      <c r="W31" s="25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56"/>
      <c r="BG31" s="257"/>
      <c r="BH31" s="258"/>
      <c r="BI31" s="259"/>
      <c r="BJ31" s="260"/>
      <c r="BK31" s="261"/>
      <c r="BL31" s="261"/>
      <c r="BM31" s="261"/>
      <c r="BN31" s="262"/>
    </row>
    <row r="32" spans="2:66" ht="20.25" customHeight="1" x14ac:dyDescent="0.4">
      <c r="B32" s="270"/>
      <c r="C32" s="364"/>
      <c r="D32" s="368"/>
      <c r="E32" s="337"/>
      <c r="F32" s="369"/>
      <c r="G32" s="289"/>
      <c r="H32" s="290"/>
      <c r="I32" s="152"/>
      <c r="J32" s="153">
        <f>G31</f>
        <v>0</v>
      </c>
      <c r="K32" s="152"/>
      <c r="L32" s="153">
        <f>M31</f>
        <v>0</v>
      </c>
      <c r="M32" s="291"/>
      <c r="N32" s="292"/>
      <c r="O32" s="293"/>
      <c r="P32" s="294"/>
      <c r="Q32" s="294"/>
      <c r="R32" s="290"/>
      <c r="S32" s="253"/>
      <c r="T32" s="254"/>
      <c r="U32" s="254"/>
      <c r="V32" s="254"/>
      <c r="W32" s="255"/>
      <c r="X32" s="102" t="s">
        <v>189</v>
      </c>
      <c r="Y32" s="103"/>
      <c r="Z32" s="104"/>
      <c r="AA32" s="162" t="str">
        <f>IF(AA31="","",VLOOKUP(AA31,'シフト記号表（従来型・ユニット型共通）'!$C$6:$L$47,10,FALSE))</f>
        <v/>
      </c>
      <c r="AB32" s="163" t="str">
        <f>IF(AB31="","",VLOOKUP(AB31,'シフト記号表（従来型・ユニット型共通）'!$C$6:$L$47,10,FALSE))</f>
        <v/>
      </c>
      <c r="AC32" s="163" t="str">
        <f>IF(AC31="","",VLOOKUP(AC31,'シフト記号表（従来型・ユニット型共通）'!$C$6:$L$47,10,FALSE))</f>
        <v/>
      </c>
      <c r="AD32" s="163" t="str">
        <f>IF(AD31="","",VLOOKUP(AD31,'シフト記号表（従来型・ユニット型共通）'!$C$6:$L$47,10,FALSE))</f>
        <v/>
      </c>
      <c r="AE32" s="163" t="str">
        <f>IF(AE31="","",VLOOKUP(AE31,'シフト記号表（従来型・ユニット型共通）'!$C$6:$L$47,10,FALSE))</f>
        <v/>
      </c>
      <c r="AF32" s="163" t="str">
        <f>IF(AF31="","",VLOOKUP(AF31,'シフト記号表（従来型・ユニット型共通）'!$C$6:$L$47,10,FALSE))</f>
        <v/>
      </c>
      <c r="AG32" s="164" t="str">
        <f>IF(AG31="","",VLOOKUP(AG31,'シフト記号表（従来型・ユニット型共通）'!$C$6:$L$47,10,FALSE))</f>
        <v/>
      </c>
      <c r="AH32" s="162" t="str">
        <f>IF(AH31="","",VLOOKUP(AH31,'シフト記号表（従来型・ユニット型共通）'!$C$6:$L$47,10,FALSE))</f>
        <v/>
      </c>
      <c r="AI32" s="163" t="str">
        <f>IF(AI31="","",VLOOKUP(AI31,'シフト記号表（従来型・ユニット型共通）'!$C$6:$L$47,10,FALSE))</f>
        <v/>
      </c>
      <c r="AJ32" s="163" t="str">
        <f>IF(AJ31="","",VLOOKUP(AJ31,'シフト記号表（従来型・ユニット型共通）'!$C$6:$L$47,10,FALSE))</f>
        <v/>
      </c>
      <c r="AK32" s="163" t="str">
        <f>IF(AK31="","",VLOOKUP(AK31,'シフト記号表（従来型・ユニット型共通）'!$C$6:$L$47,10,FALSE))</f>
        <v/>
      </c>
      <c r="AL32" s="163" t="str">
        <f>IF(AL31="","",VLOOKUP(AL31,'シフト記号表（従来型・ユニット型共通）'!$C$6:$L$47,10,FALSE))</f>
        <v/>
      </c>
      <c r="AM32" s="163" t="str">
        <f>IF(AM31="","",VLOOKUP(AM31,'シフト記号表（従来型・ユニット型共通）'!$C$6:$L$47,10,FALSE))</f>
        <v/>
      </c>
      <c r="AN32" s="164" t="str">
        <f>IF(AN31="","",VLOOKUP(AN31,'シフト記号表（従来型・ユニット型共通）'!$C$6:$L$47,10,FALSE))</f>
        <v/>
      </c>
      <c r="AO32" s="162" t="str">
        <f>IF(AO31="","",VLOOKUP(AO31,'シフト記号表（従来型・ユニット型共通）'!$C$6:$L$47,10,FALSE))</f>
        <v/>
      </c>
      <c r="AP32" s="163" t="str">
        <f>IF(AP31="","",VLOOKUP(AP31,'シフト記号表（従来型・ユニット型共通）'!$C$6:$L$47,10,FALSE))</f>
        <v/>
      </c>
      <c r="AQ32" s="163" t="str">
        <f>IF(AQ31="","",VLOOKUP(AQ31,'シフト記号表（従来型・ユニット型共通）'!$C$6:$L$47,10,FALSE))</f>
        <v/>
      </c>
      <c r="AR32" s="163" t="str">
        <f>IF(AR31="","",VLOOKUP(AR31,'シフト記号表（従来型・ユニット型共通）'!$C$6:$L$47,10,FALSE))</f>
        <v/>
      </c>
      <c r="AS32" s="163" t="str">
        <f>IF(AS31="","",VLOOKUP(AS31,'シフト記号表（従来型・ユニット型共通）'!$C$6:$L$47,10,FALSE))</f>
        <v/>
      </c>
      <c r="AT32" s="163" t="str">
        <f>IF(AT31="","",VLOOKUP(AT31,'シフト記号表（従来型・ユニット型共通）'!$C$6:$L$47,10,FALSE))</f>
        <v/>
      </c>
      <c r="AU32" s="164" t="str">
        <f>IF(AU31="","",VLOOKUP(AU31,'シフト記号表（従来型・ユニット型共通）'!$C$6:$L$47,10,FALSE))</f>
        <v/>
      </c>
      <c r="AV32" s="162" t="str">
        <f>IF(AV31="","",VLOOKUP(AV31,'シフト記号表（従来型・ユニット型共通）'!$C$6:$L$47,10,FALSE))</f>
        <v/>
      </c>
      <c r="AW32" s="163" t="str">
        <f>IF(AW31="","",VLOOKUP(AW31,'シフト記号表（従来型・ユニット型共通）'!$C$6:$L$47,10,FALSE))</f>
        <v/>
      </c>
      <c r="AX32" s="163" t="str">
        <f>IF(AX31="","",VLOOKUP(AX31,'シフト記号表（従来型・ユニット型共通）'!$C$6:$L$47,10,FALSE))</f>
        <v/>
      </c>
      <c r="AY32" s="163" t="str">
        <f>IF(AY31="","",VLOOKUP(AY31,'シフト記号表（従来型・ユニット型共通）'!$C$6:$L$47,10,FALSE))</f>
        <v/>
      </c>
      <c r="AZ32" s="163" t="str">
        <f>IF(AZ31="","",VLOOKUP(AZ31,'シフト記号表（従来型・ユニット型共通）'!$C$6:$L$47,10,FALSE))</f>
        <v/>
      </c>
      <c r="BA32" s="163" t="str">
        <f>IF(BA31="","",VLOOKUP(BA31,'シフト記号表（従来型・ユニット型共通）'!$C$6:$L$47,10,FALSE))</f>
        <v/>
      </c>
      <c r="BB32" s="164" t="str">
        <f>IF(BB31="","",VLOOKUP(BB31,'シフト記号表（従来型・ユニット型共通）'!$C$6:$L$47,10,FALSE))</f>
        <v/>
      </c>
      <c r="BC32" s="162" t="str">
        <f>IF(BC31="","",VLOOKUP(BC31,'シフト記号表（従来型・ユニット型共通）'!$C$6:$L$47,10,FALSE))</f>
        <v/>
      </c>
      <c r="BD32" s="163" t="str">
        <f>IF(BD31="","",VLOOKUP(BD31,'シフト記号表（従来型・ユニット型共通）'!$C$6:$L$47,10,FALSE))</f>
        <v/>
      </c>
      <c r="BE32" s="163" t="str">
        <f>IF(BE31="","",VLOOKUP(BE31,'シフト記号表（従来型・ユニット型共通）'!$C$6:$L$47,10,FALSE))</f>
        <v/>
      </c>
      <c r="BF32" s="286">
        <f>IF($BI$3="４週",SUM(AA32:BB32),IF($BI$3="暦月",SUM(AA32:BE32),""))</f>
        <v>0</v>
      </c>
      <c r="BG32" s="287"/>
      <c r="BH32" s="288">
        <f>IF($BI$3="４週",BF32/4,IF($BI$3="暦月",(BF32/($BI$8/7)),""))</f>
        <v>0</v>
      </c>
      <c r="BI32" s="287"/>
      <c r="BJ32" s="283"/>
      <c r="BK32" s="284"/>
      <c r="BL32" s="284"/>
      <c r="BM32" s="284"/>
      <c r="BN32" s="285"/>
    </row>
    <row r="33" spans="2:66" ht="20.25" customHeight="1" x14ac:dyDescent="0.4">
      <c r="B33" s="269">
        <f>B31+1</f>
        <v>9</v>
      </c>
      <c r="C33" s="370"/>
      <c r="D33" s="371"/>
      <c r="E33" s="337"/>
      <c r="F33" s="369"/>
      <c r="G33" s="271"/>
      <c r="H33" s="272"/>
      <c r="I33" s="152"/>
      <c r="J33" s="153"/>
      <c r="K33" s="152"/>
      <c r="L33" s="153"/>
      <c r="M33" s="275"/>
      <c r="N33" s="276"/>
      <c r="O33" s="279"/>
      <c r="P33" s="280"/>
      <c r="Q33" s="280"/>
      <c r="R33" s="272"/>
      <c r="S33" s="253"/>
      <c r="T33" s="254"/>
      <c r="U33" s="254"/>
      <c r="V33" s="254"/>
      <c r="W33" s="25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56"/>
      <c r="BG33" s="257"/>
      <c r="BH33" s="258"/>
      <c r="BI33" s="259"/>
      <c r="BJ33" s="260"/>
      <c r="BK33" s="261"/>
      <c r="BL33" s="261"/>
      <c r="BM33" s="261"/>
      <c r="BN33" s="262"/>
    </row>
    <row r="34" spans="2:66" ht="20.25" customHeight="1" x14ac:dyDescent="0.4">
      <c r="B34" s="270"/>
      <c r="C34" s="364"/>
      <c r="D34" s="368"/>
      <c r="E34" s="337"/>
      <c r="F34" s="369"/>
      <c r="G34" s="289"/>
      <c r="H34" s="290"/>
      <c r="I34" s="152"/>
      <c r="J34" s="153">
        <f>G33</f>
        <v>0</v>
      </c>
      <c r="K34" s="152"/>
      <c r="L34" s="153">
        <f>M33</f>
        <v>0</v>
      </c>
      <c r="M34" s="291"/>
      <c r="N34" s="292"/>
      <c r="O34" s="293"/>
      <c r="P34" s="294"/>
      <c r="Q34" s="294"/>
      <c r="R34" s="290"/>
      <c r="S34" s="253"/>
      <c r="T34" s="254"/>
      <c r="U34" s="254"/>
      <c r="V34" s="254"/>
      <c r="W34" s="255"/>
      <c r="X34" s="185" t="s">
        <v>189</v>
      </c>
      <c r="Y34" s="110"/>
      <c r="Z34" s="186"/>
      <c r="AA34" s="162" t="str">
        <f>IF(AA33="","",VLOOKUP(AA33,'シフト記号表（従来型・ユニット型共通）'!$C$6:$L$47,10,FALSE))</f>
        <v/>
      </c>
      <c r="AB34" s="163" t="str">
        <f>IF(AB33="","",VLOOKUP(AB33,'シフト記号表（従来型・ユニット型共通）'!$C$6:$L$47,10,FALSE))</f>
        <v/>
      </c>
      <c r="AC34" s="163" t="str">
        <f>IF(AC33="","",VLOOKUP(AC33,'シフト記号表（従来型・ユニット型共通）'!$C$6:$L$47,10,FALSE))</f>
        <v/>
      </c>
      <c r="AD34" s="163" t="str">
        <f>IF(AD33="","",VLOOKUP(AD33,'シフト記号表（従来型・ユニット型共通）'!$C$6:$L$47,10,FALSE))</f>
        <v/>
      </c>
      <c r="AE34" s="163" t="str">
        <f>IF(AE33="","",VLOOKUP(AE33,'シフト記号表（従来型・ユニット型共通）'!$C$6:$L$47,10,FALSE))</f>
        <v/>
      </c>
      <c r="AF34" s="163" t="str">
        <f>IF(AF33="","",VLOOKUP(AF33,'シフト記号表（従来型・ユニット型共通）'!$C$6:$L$47,10,FALSE))</f>
        <v/>
      </c>
      <c r="AG34" s="164" t="str">
        <f>IF(AG33="","",VLOOKUP(AG33,'シフト記号表（従来型・ユニット型共通）'!$C$6:$L$47,10,FALSE))</f>
        <v/>
      </c>
      <c r="AH34" s="162" t="str">
        <f>IF(AH33="","",VLOOKUP(AH33,'シフト記号表（従来型・ユニット型共通）'!$C$6:$L$47,10,FALSE))</f>
        <v/>
      </c>
      <c r="AI34" s="163" t="str">
        <f>IF(AI33="","",VLOOKUP(AI33,'シフト記号表（従来型・ユニット型共通）'!$C$6:$L$47,10,FALSE))</f>
        <v/>
      </c>
      <c r="AJ34" s="163" t="str">
        <f>IF(AJ33="","",VLOOKUP(AJ33,'シフト記号表（従来型・ユニット型共通）'!$C$6:$L$47,10,FALSE))</f>
        <v/>
      </c>
      <c r="AK34" s="163" t="str">
        <f>IF(AK33="","",VLOOKUP(AK33,'シフト記号表（従来型・ユニット型共通）'!$C$6:$L$47,10,FALSE))</f>
        <v/>
      </c>
      <c r="AL34" s="163" t="str">
        <f>IF(AL33="","",VLOOKUP(AL33,'シフト記号表（従来型・ユニット型共通）'!$C$6:$L$47,10,FALSE))</f>
        <v/>
      </c>
      <c r="AM34" s="163" t="str">
        <f>IF(AM33="","",VLOOKUP(AM33,'シフト記号表（従来型・ユニット型共通）'!$C$6:$L$47,10,FALSE))</f>
        <v/>
      </c>
      <c r="AN34" s="164" t="str">
        <f>IF(AN33="","",VLOOKUP(AN33,'シフト記号表（従来型・ユニット型共通）'!$C$6:$L$47,10,FALSE))</f>
        <v/>
      </c>
      <c r="AO34" s="162" t="str">
        <f>IF(AO33="","",VLOOKUP(AO33,'シフト記号表（従来型・ユニット型共通）'!$C$6:$L$47,10,FALSE))</f>
        <v/>
      </c>
      <c r="AP34" s="163" t="str">
        <f>IF(AP33="","",VLOOKUP(AP33,'シフト記号表（従来型・ユニット型共通）'!$C$6:$L$47,10,FALSE))</f>
        <v/>
      </c>
      <c r="AQ34" s="163" t="str">
        <f>IF(AQ33="","",VLOOKUP(AQ33,'シフト記号表（従来型・ユニット型共通）'!$C$6:$L$47,10,FALSE))</f>
        <v/>
      </c>
      <c r="AR34" s="163" t="str">
        <f>IF(AR33="","",VLOOKUP(AR33,'シフト記号表（従来型・ユニット型共通）'!$C$6:$L$47,10,FALSE))</f>
        <v/>
      </c>
      <c r="AS34" s="163" t="str">
        <f>IF(AS33="","",VLOOKUP(AS33,'シフト記号表（従来型・ユニット型共通）'!$C$6:$L$47,10,FALSE))</f>
        <v/>
      </c>
      <c r="AT34" s="163" t="str">
        <f>IF(AT33="","",VLOOKUP(AT33,'シフト記号表（従来型・ユニット型共通）'!$C$6:$L$47,10,FALSE))</f>
        <v/>
      </c>
      <c r="AU34" s="164" t="str">
        <f>IF(AU33="","",VLOOKUP(AU33,'シフト記号表（従来型・ユニット型共通）'!$C$6:$L$47,10,FALSE))</f>
        <v/>
      </c>
      <c r="AV34" s="162" t="str">
        <f>IF(AV33="","",VLOOKUP(AV33,'シフト記号表（従来型・ユニット型共通）'!$C$6:$L$47,10,FALSE))</f>
        <v/>
      </c>
      <c r="AW34" s="163" t="str">
        <f>IF(AW33="","",VLOOKUP(AW33,'シフト記号表（従来型・ユニット型共通）'!$C$6:$L$47,10,FALSE))</f>
        <v/>
      </c>
      <c r="AX34" s="163" t="str">
        <f>IF(AX33="","",VLOOKUP(AX33,'シフト記号表（従来型・ユニット型共通）'!$C$6:$L$47,10,FALSE))</f>
        <v/>
      </c>
      <c r="AY34" s="163" t="str">
        <f>IF(AY33="","",VLOOKUP(AY33,'シフト記号表（従来型・ユニット型共通）'!$C$6:$L$47,10,FALSE))</f>
        <v/>
      </c>
      <c r="AZ34" s="163" t="str">
        <f>IF(AZ33="","",VLOOKUP(AZ33,'シフト記号表（従来型・ユニット型共通）'!$C$6:$L$47,10,FALSE))</f>
        <v/>
      </c>
      <c r="BA34" s="163" t="str">
        <f>IF(BA33="","",VLOOKUP(BA33,'シフト記号表（従来型・ユニット型共通）'!$C$6:$L$47,10,FALSE))</f>
        <v/>
      </c>
      <c r="BB34" s="164" t="str">
        <f>IF(BB33="","",VLOOKUP(BB33,'シフト記号表（従来型・ユニット型共通）'!$C$6:$L$47,10,FALSE))</f>
        <v/>
      </c>
      <c r="BC34" s="162" t="str">
        <f>IF(BC33="","",VLOOKUP(BC33,'シフト記号表（従来型・ユニット型共通）'!$C$6:$L$47,10,FALSE))</f>
        <v/>
      </c>
      <c r="BD34" s="163" t="str">
        <f>IF(BD33="","",VLOOKUP(BD33,'シフト記号表（従来型・ユニット型共通）'!$C$6:$L$47,10,FALSE))</f>
        <v/>
      </c>
      <c r="BE34" s="163" t="str">
        <f>IF(BE33="","",VLOOKUP(BE33,'シフト記号表（従来型・ユニット型共通）'!$C$6:$L$47,10,FALSE))</f>
        <v/>
      </c>
      <c r="BF34" s="286">
        <f>IF($BI$3="４週",SUM(AA34:BB34),IF($BI$3="暦月",SUM(AA34:BE34),""))</f>
        <v>0</v>
      </c>
      <c r="BG34" s="287"/>
      <c r="BH34" s="288">
        <f>IF($BI$3="４週",BF34/4,IF($BI$3="暦月",(BF34/($BI$8/7)),""))</f>
        <v>0</v>
      </c>
      <c r="BI34" s="287"/>
      <c r="BJ34" s="283"/>
      <c r="BK34" s="284"/>
      <c r="BL34" s="284"/>
      <c r="BM34" s="284"/>
      <c r="BN34" s="285"/>
    </row>
    <row r="35" spans="2:66" ht="20.25" customHeight="1" x14ac:dyDescent="0.4">
      <c r="B35" s="269">
        <f>B33+1</f>
        <v>10</v>
      </c>
      <c r="C35" s="370"/>
      <c r="D35" s="371"/>
      <c r="E35" s="337"/>
      <c r="F35" s="369"/>
      <c r="G35" s="271"/>
      <c r="H35" s="272"/>
      <c r="I35" s="152"/>
      <c r="J35" s="153"/>
      <c r="K35" s="152"/>
      <c r="L35" s="153"/>
      <c r="M35" s="275"/>
      <c r="N35" s="276"/>
      <c r="O35" s="279"/>
      <c r="P35" s="280"/>
      <c r="Q35" s="280"/>
      <c r="R35" s="272"/>
      <c r="S35" s="253"/>
      <c r="T35" s="254"/>
      <c r="U35" s="254"/>
      <c r="V35" s="254"/>
      <c r="W35" s="255"/>
      <c r="X35" s="184"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56"/>
      <c r="BG35" s="257"/>
      <c r="BH35" s="258"/>
      <c r="BI35" s="259"/>
      <c r="BJ35" s="260"/>
      <c r="BK35" s="261"/>
      <c r="BL35" s="261"/>
      <c r="BM35" s="261"/>
      <c r="BN35" s="262"/>
    </row>
    <row r="36" spans="2:66" ht="20.25" customHeight="1" x14ac:dyDescent="0.4">
      <c r="B36" s="270"/>
      <c r="C36" s="364"/>
      <c r="D36" s="368"/>
      <c r="E36" s="337"/>
      <c r="F36" s="369"/>
      <c r="G36" s="289"/>
      <c r="H36" s="290"/>
      <c r="I36" s="152"/>
      <c r="J36" s="153">
        <f>G35</f>
        <v>0</v>
      </c>
      <c r="K36" s="152"/>
      <c r="L36" s="153">
        <f>M35</f>
        <v>0</v>
      </c>
      <c r="M36" s="291"/>
      <c r="N36" s="292"/>
      <c r="O36" s="293"/>
      <c r="P36" s="294"/>
      <c r="Q36" s="294"/>
      <c r="R36" s="290"/>
      <c r="S36" s="253"/>
      <c r="T36" s="254"/>
      <c r="U36" s="254"/>
      <c r="V36" s="254"/>
      <c r="W36" s="255"/>
      <c r="X36" s="185" t="s">
        <v>189</v>
      </c>
      <c r="Y36" s="110"/>
      <c r="Z36" s="186"/>
      <c r="AA36" s="162" t="str">
        <f>IF(AA35="","",VLOOKUP(AA35,'シフト記号表（従来型・ユニット型共通）'!$C$6:$L$47,10,FALSE))</f>
        <v/>
      </c>
      <c r="AB36" s="163" t="str">
        <f>IF(AB35="","",VLOOKUP(AB35,'シフト記号表（従来型・ユニット型共通）'!$C$6:$L$47,10,FALSE))</f>
        <v/>
      </c>
      <c r="AC36" s="163" t="str">
        <f>IF(AC35="","",VLOOKUP(AC35,'シフト記号表（従来型・ユニット型共通）'!$C$6:$L$47,10,FALSE))</f>
        <v/>
      </c>
      <c r="AD36" s="163" t="str">
        <f>IF(AD35="","",VLOOKUP(AD35,'シフト記号表（従来型・ユニット型共通）'!$C$6:$L$47,10,FALSE))</f>
        <v/>
      </c>
      <c r="AE36" s="163" t="str">
        <f>IF(AE35="","",VLOOKUP(AE35,'シフト記号表（従来型・ユニット型共通）'!$C$6:$L$47,10,FALSE))</f>
        <v/>
      </c>
      <c r="AF36" s="163" t="str">
        <f>IF(AF35="","",VLOOKUP(AF35,'シフト記号表（従来型・ユニット型共通）'!$C$6:$L$47,10,FALSE))</f>
        <v/>
      </c>
      <c r="AG36" s="164" t="str">
        <f>IF(AG35="","",VLOOKUP(AG35,'シフト記号表（従来型・ユニット型共通）'!$C$6:$L$47,10,FALSE))</f>
        <v/>
      </c>
      <c r="AH36" s="162" t="str">
        <f>IF(AH35="","",VLOOKUP(AH35,'シフト記号表（従来型・ユニット型共通）'!$C$6:$L$47,10,FALSE))</f>
        <v/>
      </c>
      <c r="AI36" s="163" t="str">
        <f>IF(AI35="","",VLOOKUP(AI35,'シフト記号表（従来型・ユニット型共通）'!$C$6:$L$47,10,FALSE))</f>
        <v/>
      </c>
      <c r="AJ36" s="163" t="str">
        <f>IF(AJ35="","",VLOOKUP(AJ35,'シフト記号表（従来型・ユニット型共通）'!$C$6:$L$47,10,FALSE))</f>
        <v/>
      </c>
      <c r="AK36" s="163" t="str">
        <f>IF(AK35="","",VLOOKUP(AK35,'シフト記号表（従来型・ユニット型共通）'!$C$6:$L$47,10,FALSE))</f>
        <v/>
      </c>
      <c r="AL36" s="163" t="str">
        <f>IF(AL35="","",VLOOKUP(AL35,'シフト記号表（従来型・ユニット型共通）'!$C$6:$L$47,10,FALSE))</f>
        <v/>
      </c>
      <c r="AM36" s="163" t="str">
        <f>IF(AM35="","",VLOOKUP(AM35,'シフト記号表（従来型・ユニット型共通）'!$C$6:$L$47,10,FALSE))</f>
        <v/>
      </c>
      <c r="AN36" s="164" t="str">
        <f>IF(AN35="","",VLOOKUP(AN35,'シフト記号表（従来型・ユニット型共通）'!$C$6:$L$47,10,FALSE))</f>
        <v/>
      </c>
      <c r="AO36" s="162" t="str">
        <f>IF(AO35="","",VLOOKUP(AO35,'シフト記号表（従来型・ユニット型共通）'!$C$6:$L$47,10,FALSE))</f>
        <v/>
      </c>
      <c r="AP36" s="163" t="str">
        <f>IF(AP35="","",VLOOKUP(AP35,'シフト記号表（従来型・ユニット型共通）'!$C$6:$L$47,10,FALSE))</f>
        <v/>
      </c>
      <c r="AQ36" s="163" t="str">
        <f>IF(AQ35="","",VLOOKUP(AQ35,'シフト記号表（従来型・ユニット型共通）'!$C$6:$L$47,10,FALSE))</f>
        <v/>
      </c>
      <c r="AR36" s="163" t="str">
        <f>IF(AR35="","",VLOOKUP(AR35,'シフト記号表（従来型・ユニット型共通）'!$C$6:$L$47,10,FALSE))</f>
        <v/>
      </c>
      <c r="AS36" s="163" t="str">
        <f>IF(AS35="","",VLOOKUP(AS35,'シフト記号表（従来型・ユニット型共通）'!$C$6:$L$47,10,FALSE))</f>
        <v/>
      </c>
      <c r="AT36" s="163" t="str">
        <f>IF(AT35="","",VLOOKUP(AT35,'シフト記号表（従来型・ユニット型共通）'!$C$6:$L$47,10,FALSE))</f>
        <v/>
      </c>
      <c r="AU36" s="164" t="str">
        <f>IF(AU35="","",VLOOKUP(AU35,'シフト記号表（従来型・ユニット型共通）'!$C$6:$L$47,10,FALSE))</f>
        <v/>
      </c>
      <c r="AV36" s="162" t="str">
        <f>IF(AV35="","",VLOOKUP(AV35,'シフト記号表（従来型・ユニット型共通）'!$C$6:$L$47,10,FALSE))</f>
        <v/>
      </c>
      <c r="AW36" s="163" t="str">
        <f>IF(AW35="","",VLOOKUP(AW35,'シフト記号表（従来型・ユニット型共通）'!$C$6:$L$47,10,FALSE))</f>
        <v/>
      </c>
      <c r="AX36" s="163" t="str">
        <f>IF(AX35="","",VLOOKUP(AX35,'シフト記号表（従来型・ユニット型共通）'!$C$6:$L$47,10,FALSE))</f>
        <v/>
      </c>
      <c r="AY36" s="163" t="str">
        <f>IF(AY35="","",VLOOKUP(AY35,'シフト記号表（従来型・ユニット型共通）'!$C$6:$L$47,10,FALSE))</f>
        <v/>
      </c>
      <c r="AZ36" s="163" t="str">
        <f>IF(AZ35="","",VLOOKUP(AZ35,'シフト記号表（従来型・ユニット型共通）'!$C$6:$L$47,10,FALSE))</f>
        <v/>
      </c>
      <c r="BA36" s="163" t="str">
        <f>IF(BA35="","",VLOOKUP(BA35,'シフト記号表（従来型・ユニット型共通）'!$C$6:$L$47,10,FALSE))</f>
        <v/>
      </c>
      <c r="BB36" s="164" t="str">
        <f>IF(BB35="","",VLOOKUP(BB35,'シフト記号表（従来型・ユニット型共通）'!$C$6:$L$47,10,FALSE))</f>
        <v/>
      </c>
      <c r="BC36" s="162" t="str">
        <f>IF(BC35="","",VLOOKUP(BC35,'シフト記号表（従来型・ユニット型共通）'!$C$6:$L$47,10,FALSE))</f>
        <v/>
      </c>
      <c r="BD36" s="163" t="str">
        <f>IF(BD35="","",VLOOKUP(BD35,'シフト記号表（従来型・ユニット型共通）'!$C$6:$L$47,10,FALSE))</f>
        <v/>
      </c>
      <c r="BE36" s="163" t="str">
        <f>IF(BE35="","",VLOOKUP(BE35,'シフト記号表（従来型・ユニット型共通）'!$C$6:$L$47,10,FALSE))</f>
        <v/>
      </c>
      <c r="BF36" s="286">
        <f>IF($BI$3="４週",SUM(AA36:BB36),IF($BI$3="暦月",SUM(AA36:BE36),""))</f>
        <v>0</v>
      </c>
      <c r="BG36" s="287"/>
      <c r="BH36" s="288">
        <f>IF($BI$3="４週",BF36/4,IF($BI$3="暦月",(BF36/($BI$8/7)),""))</f>
        <v>0</v>
      </c>
      <c r="BI36" s="287"/>
      <c r="BJ36" s="283"/>
      <c r="BK36" s="284"/>
      <c r="BL36" s="284"/>
      <c r="BM36" s="284"/>
      <c r="BN36" s="285"/>
    </row>
    <row r="37" spans="2:66" ht="20.25" customHeight="1" x14ac:dyDescent="0.4">
      <c r="B37" s="269">
        <f>B35+1</f>
        <v>11</v>
      </c>
      <c r="C37" s="370"/>
      <c r="D37" s="371"/>
      <c r="E37" s="337"/>
      <c r="F37" s="369"/>
      <c r="G37" s="271"/>
      <c r="H37" s="272"/>
      <c r="I37" s="152"/>
      <c r="J37" s="153"/>
      <c r="K37" s="152"/>
      <c r="L37" s="153"/>
      <c r="M37" s="275"/>
      <c r="N37" s="276"/>
      <c r="O37" s="279"/>
      <c r="P37" s="280"/>
      <c r="Q37" s="280"/>
      <c r="R37" s="272"/>
      <c r="S37" s="253"/>
      <c r="T37" s="254"/>
      <c r="U37" s="254"/>
      <c r="V37" s="254"/>
      <c r="W37" s="255"/>
      <c r="X37" s="184"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56"/>
      <c r="BG37" s="257"/>
      <c r="BH37" s="258"/>
      <c r="BI37" s="259"/>
      <c r="BJ37" s="260"/>
      <c r="BK37" s="261"/>
      <c r="BL37" s="261"/>
      <c r="BM37" s="261"/>
      <c r="BN37" s="262"/>
    </row>
    <row r="38" spans="2:66" ht="20.25" customHeight="1" x14ac:dyDescent="0.4">
      <c r="B38" s="270"/>
      <c r="C38" s="364"/>
      <c r="D38" s="368"/>
      <c r="E38" s="337"/>
      <c r="F38" s="369"/>
      <c r="G38" s="289"/>
      <c r="H38" s="290"/>
      <c r="I38" s="152"/>
      <c r="J38" s="153">
        <f>G37</f>
        <v>0</v>
      </c>
      <c r="K38" s="152"/>
      <c r="L38" s="153">
        <f>M37</f>
        <v>0</v>
      </c>
      <c r="M38" s="291"/>
      <c r="N38" s="292"/>
      <c r="O38" s="293"/>
      <c r="P38" s="294"/>
      <c r="Q38" s="294"/>
      <c r="R38" s="290"/>
      <c r="S38" s="253"/>
      <c r="T38" s="254"/>
      <c r="U38" s="254"/>
      <c r="V38" s="254"/>
      <c r="W38" s="255"/>
      <c r="X38" s="185" t="s">
        <v>189</v>
      </c>
      <c r="Y38" s="110"/>
      <c r="Z38" s="186"/>
      <c r="AA38" s="162" t="str">
        <f>IF(AA37="","",VLOOKUP(AA37,'シフト記号表（従来型・ユニット型共通）'!$C$6:$L$47,10,FALSE))</f>
        <v/>
      </c>
      <c r="AB38" s="163" t="str">
        <f>IF(AB37="","",VLOOKUP(AB37,'シフト記号表（従来型・ユニット型共通）'!$C$6:$L$47,10,FALSE))</f>
        <v/>
      </c>
      <c r="AC38" s="163" t="str">
        <f>IF(AC37="","",VLOOKUP(AC37,'シフト記号表（従来型・ユニット型共通）'!$C$6:$L$47,10,FALSE))</f>
        <v/>
      </c>
      <c r="AD38" s="163" t="str">
        <f>IF(AD37="","",VLOOKUP(AD37,'シフト記号表（従来型・ユニット型共通）'!$C$6:$L$47,10,FALSE))</f>
        <v/>
      </c>
      <c r="AE38" s="163" t="str">
        <f>IF(AE37="","",VLOOKUP(AE37,'シフト記号表（従来型・ユニット型共通）'!$C$6:$L$47,10,FALSE))</f>
        <v/>
      </c>
      <c r="AF38" s="163" t="str">
        <f>IF(AF37="","",VLOOKUP(AF37,'シフト記号表（従来型・ユニット型共通）'!$C$6:$L$47,10,FALSE))</f>
        <v/>
      </c>
      <c r="AG38" s="164" t="str">
        <f>IF(AG37="","",VLOOKUP(AG37,'シフト記号表（従来型・ユニット型共通）'!$C$6:$L$47,10,FALSE))</f>
        <v/>
      </c>
      <c r="AH38" s="162" t="str">
        <f>IF(AH37="","",VLOOKUP(AH37,'シフト記号表（従来型・ユニット型共通）'!$C$6:$L$47,10,FALSE))</f>
        <v/>
      </c>
      <c r="AI38" s="163" t="str">
        <f>IF(AI37="","",VLOOKUP(AI37,'シフト記号表（従来型・ユニット型共通）'!$C$6:$L$47,10,FALSE))</f>
        <v/>
      </c>
      <c r="AJ38" s="163" t="str">
        <f>IF(AJ37="","",VLOOKUP(AJ37,'シフト記号表（従来型・ユニット型共通）'!$C$6:$L$47,10,FALSE))</f>
        <v/>
      </c>
      <c r="AK38" s="163" t="str">
        <f>IF(AK37="","",VLOOKUP(AK37,'シフト記号表（従来型・ユニット型共通）'!$C$6:$L$47,10,FALSE))</f>
        <v/>
      </c>
      <c r="AL38" s="163" t="str">
        <f>IF(AL37="","",VLOOKUP(AL37,'シフト記号表（従来型・ユニット型共通）'!$C$6:$L$47,10,FALSE))</f>
        <v/>
      </c>
      <c r="AM38" s="163" t="str">
        <f>IF(AM37="","",VLOOKUP(AM37,'シフト記号表（従来型・ユニット型共通）'!$C$6:$L$47,10,FALSE))</f>
        <v/>
      </c>
      <c r="AN38" s="164" t="str">
        <f>IF(AN37="","",VLOOKUP(AN37,'シフト記号表（従来型・ユニット型共通）'!$C$6:$L$47,10,FALSE))</f>
        <v/>
      </c>
      <c r="AO38" s="162" t="str">
        <f>IF(AO37="","",VLOOKUP(AO37,'シフト記号表（従来型・ユニット型共通）'!$C$6:$L$47,10,FALSE))</f>
        <v/>
      </c>
      <c r="AP38" s="163" t="str">
        <f>IF(AP37="","",VLOOKUP(AP37,'シフト記号表（従来型・ユニット型共通）'!$C$6:$L$47,10,FALSE))</f>
        <v/>
      </c>
      <c r="AQ38" s="163" t="str">
        <f>IF(AQ37="","",VLOOKUP(AQ37,'シフト記号表（従来型・ユニット型共通）'!$C$6:$L$47,10,FALSE))</f>
        <v/>
      </c>
      <c r="AR38" s="163" t="str">
        <f>IF(AR37="","",VLOOKUP(AR37,'シフト記号表（従来型・ユニット型共通）'!$C$6:$L$47,10,FALSE))</f>
        <v/>
      </c>
      <c r="AS38" s="163" t="str">
        <f>IF(AS37="","",VLOOKUP(AS37,'シフト記号表（従来型・ユニット型共通）'!$C$6:$L$47,10,FALSE))</f>
        <v/>
      </c>
      <c r="AT38" s="163" t="str">
        <f>IF(AT37="","",VLOOKUP(AT37,'シフト記号表（従来型・ユニット型共通）'!$C$6:$L$47,10,FALSE))</f>
        <v/>
      </c>
      <c r="AU38" s="164" t="str">
        <f>IF(AU37="","",VLOOKUP(AU37,'シフト記号表（従来型・ユニット型共通）'!$C$6:$L$47,10,FALSE))</f>
        <v/>
      </c>
      <c r="AV38" s="162" t="str">
        <f>IF(AV37="","",VLOOKUP(AV37,'シフト記号表（従来型・ユニット型共通）'!$C$6:$L$47,10,FALSE))</f>
        <v/>
      </c>
      <c r="AW38" s="163" t="str">
        <f>IF(AW37="","",VLOOKUP(AW37,'シフト記号表（従来型・ユニット型共通）'!$C$6:$L$47,10,FALSE))</f>
        <v/>
      </c>
      <c r="AX38" s="163" t="str">
        <f>IF(AX37="","",VLOOKUP(AX37,'シフト記号表（従来型・ユニット型共通）'!$C$6:$L$47,10,FALSE))</f>
        <v/>
      </c>
      <c r="AY38" s="163" t="str">
        <f>IF(AY37="","",VLOOKUP(AY37,'シフト記号表（従来型・ユニット型共通）'!$C$6:$L$47,10,FALSE))</f>
        <v/>
      </c>
      <c r="AZ38" s="163" t="str">
        <f>IF(AZ37="","",VLOOKUP(AZ37,'シフト記号表（従来型・ユニット型共通）'!$C$6:$L$47,10,FALSE))</f>
        <v/>
      </c>
      <c r="BA38" s="163" t="str">
        <f>IF(BA37="","",VLOOKUP(BA37,'シフト記号表（従来型・ユニット型共通）'!$C$6:$L$47,10,FALSE))</f>
        <v/>
      </c>
      <c r="BB38" s="164" t="str">
        <f>IF(BB37="","",VLOOKUP(BB37,'シフト記号表（従来型・ユニット型共通）'!$C$6:$L$47,10,FALSE))</f>
        <v/>
      </c>
      <c r="BC38" s="162" t="str">
        <f>IF(BC37="","",VLOOKUP(BC37,'シフト記号表（従来型・ユニット型共通）'!$C$6:$L$47,10,FALSE))</f>
        <v/>
      </c>
      <c r="BD38" s="163" t="str">
        <f>IF(BD37="","",VLOOKUP(BD37,'シフト記号表（従来型・ユニット型共通）'!$C$6:$L$47,10,FALSE))</f>
        <v/>
      </c>
      <c r="BE38" s="163" t="str">
        <f>IF(BE37="","",VLOOKUP(BE37,'シフト記号表（従来型・ユニット型共通）'!$C$6:$L$47,10,FALSE))</f>
        <v/>
      </c>
      <c r="BF38" s="286">
        <f>IF($BI$3="４週",SUM(AA38:BB38),IF($BI$3="暦月",SUM(AA38:BE38),""))</f>
        <v>0</v>
      </c>
      <c r="BG38" s="287"/>
      <c r="BH38" s="288">
        <f>IF($BI$3="４週",BF38/4,IF($BI$3="暦月",(BF38/($BI$8/7)),""))</f>
        <v>0</v>
      </c>
      <c r="BI38" s="287"/>
      <c r="BJ38" s="283"/>
      <c r="BK38" s="284"/>
      <c r="BL38" s="284"/>
      <c r="BM38" s="284"/>
      <c r="BN38" s="285"/>
    </row>
    <row r="39" spans="2:66" ht="20.25" customHeight="1" x14ac:dyDescent="0.4">
      <c r="B39" s="269">
        <f>B37+1</f>
        <v>12</v>
      </c>
      <c r="C39" s="370"/>
      <c r="D39" s="371"/>
      <c r="E39" s="337"/>
      <c r="F39" s="369"/>
      <c r="G39" s="271"/>
      <c r="H39" s="272"/>
      <c r="I39" s="152"/>
      <c r="J39" s="153"/>
      <c r="K39" s="152"/>
      <c r="L39" s="153"/>
      <c r="M39" s="275"/>
      <c r="N39" s="276"/>
      <c r="O39" s="279"/>
      <c r="P39" s="280"/>
      <c r="Q39" s="280"/>
      <c r="R39" s="272"/>
      <c r="S39" s="253"/>
      <c r="T39" s="254"/>
      <c r="U39" s="254"/>
      <c r="V39" s="254"/>
      <c r="W39" s="255"/>
      <c r="X39" s="184"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56"/>
      <c r="BG39" s="257"/>
      <c r="BH39" s="258"/>
      <c r="BI39" s="259"/>
      <c r="BJ39" s="260"/>
      <c r="BK39" s="261"/>
      <c r="BL39" s="261"/>
      <c r="BM39" s="261"/>
      <c r="BN39" s="262"/>
    </row>
    <row r="40" spans="2:66" ht="20.25" customHeight="1" x14ac:dyDescent="0.4">
      <c r="B40" s="270"/>
      <c r="C40" s="364"/>
      <c r="D40" s="368"/>
      <c r="E40" s="337"/>
      <c r="F40" s="369"/>
      <c r="G40" s="289"/>
      <c r="H40" s="290"/>
      <c r="I40" s="152"/>
      <c r="J40" s="153">
        <f>G39</f>
        <v>0</v>
      </c>
      <c r="K40" s="152"/>
      <c r="L40" s="153">
        <f>M39</f>
        <v>0</v>
      </c>
      <c r="M40" s="291"/>
      <c r="N40" s="292"/>
      <c r="O40" s="293"/>
      <c r="P40" s="294"/>
      <c r="Q40" s="294"/>
      <c r="R40" s="290"/>
      <c r="S40" s="253"/>
      <c r="T40" s="254"/>
      <c r="U40" s="254"/>
      <c r="V40" s="254"/>
      <c r="W40" s="255"/>
      <c r="X40" s="185" t="s">
        <v>189</v>
      </c>
      <c r="Y40" s="110"/>
      <c r="Z40" s="186"/>
      <c r="AA40" s="162" t="str">
        <f>IF(AA39="","",VLOOKUP(AA39,'シフト記号表（従来型・ユニット型共通）'!$C$6:$L$47,10,FALSE))</f>
        <v/>
      </c>
      <c r="AB40" s="163" t="str">
        <f>IF(AB39="","",VLOOKUP(AB39,'シフト記号表（従来型・ユニット型共通）'!$C$6:$L$47,10,FALSE))</f>
        <v/>
      </c>
      <c r="AC40" s="163" t="str">
        <f>IF(AC39="","",VLOOKUP(AC39,'シフト記号表（従来型・ユニット型共通）'!$C$6:$L$47,10,FALSE))</f>
        <v/>
      </c>
      <c r="AD40" s="163" t="str">
        <f>IF(AD39="","",VLOOKUP(AD39,'シフト記号表（従来型・ユニット型共通）'!$C$6:$L$47,10,FALSE))</f>
        <v/>
      </c>
      <c r="AE40" s="163" t="str">
        <f>IF(AE39="","",VLOOKUP(AE39,'シフト記号表（従来型・ユニット型共通）'!$C$6:$L$47,10,FALSE))</f>
        <v/>
      </c>
      <c r="AF40" s="163" t="str">
        <f>IF(AF39="","",VLOOKUP(AF39,'シフト記号表（従来型・ユニット型共通）'!$C$6:$L$47,10,FALSE))</f>
        <v/>
      </c>
      <c r="AG40" s="164" t="str">
        <f>IF(AG39="","",VLOOKUP(AG39,'シフト記号表（従来型・ユニット型共通）'!$C$6:$L$47,10,FALSE))</f>
        <v/>
      </c>
      <c r="AH40" s="162" t="str">
        <f>IF(AH39="","",VLOOKUP(AH39,'シフト記号表（従来型・ユニット型共通）'!$C$6:$L$47,10,FALSE))</f>
        <v/>
      </c>
      <c r="AI40" s="163" t="str">
        <f>IF(AI39="","",VLOOKUP(AI39,'シフト記号表（従来型・ユニット型共通）'!$C$6:$L$47,10,FALSE))</f>
        <v/>
      </c>
      <c r="AJ40" s="163" t="str">
        <f>IF(AJ39="","",VLOOKUP(AJ39,'シフト記号表（従来型・ユニット型共通）'!$C$6:$L$47,10,FALSE))</f>
        <v/>
      </c>
      <c r="AK40" s="163" t="str">
        <f>IF(AK39="","",VLOOKUP(AK39,'シフト記号表（従来型・ユニット型共通）'!$C$6:$L$47,10,FALSE))</f>
        <v/>
      </c>
      <c r="AL40" s="163" t="str">
        <f>IF(AL39="","",VLOOKUP(AL39,'シフト記号表（従来型・ユニット型共通）'!$C$6:$L$47,10,FALSE))</f>
        <v/>
      </c>
      <c r="AM40" s="163" t="str">
        <f>IF(AM39="","",VLOOKUP(AM39,'シフト記号表（従来型・ユニット型共通）'!$C$6:$L$47,10,FALSE))</f>
        <v/>
      </c>
      <c r="AN40" s="164" t="str">
        <f>IF(AN39="","",VLOOKUP(AN39,'シフト記号表（従来型・ユニット型共通）'!$C$6:$L$47,10,FALSE))</f>
        <v/>
      </c>
      <c r="AO40" s="162" t="str">
        <f>IF(AO39="","",VLOOKUP(AO39,'シフト記号表（従来型・ユニット型共通）'!$C$6:$L$47,10,FALSE))</f>
        <v/>
      </c>
      <c r="AP40" s="163" t="str">
        <f>IF(AP39="","",VLOOKUP(AP39,'シフト記号表（従来型・ユニット型共通）'!$C$6:$L$47,10,FALSE))</f>
        <v/>
      </c>
      <c r="AQ40" s="163" t="str">
        <f>IF(AQ39="","",VLOOKUP(AQ39,'シフト記号表（従来型・ユニット型共通）'!$C$6:$L$47,10,FALSE))</f>
        <v/>
      </c>
      <c r="AR40" s="163" t="str">
        <f>IF(AR39="","",VLOOKUP(AR39,'シフト記号表（従来型・ユニット型共通）'!$C$6:$L$47,10,FALSE))</f>
        <v/>
      </c>
      <c r="AS40" s="163" t="str">
        <f>IF(AS39="","",VLOOKUP(AS39,'シフト記号表（従来型・ユニット型共通）'!$C$6:$L$47,10,FALSE))</f>
        <v/>
      </c>
      <c r="AT40" s="163" t="str">
        <f>IF(AT39="","",VLOOKUP(AT39,'シフト記号表（従来型・ユニット型共通）'!$C$6:$L$47,10,FALSE))</f>
        <v/>
      </c>
      <c r="AU40" s="164" t="str">
        <f>IF(AU39="","",VLOOKUP(AU39,'シフト記号表（従来型・ユニット型共通）'!$C$6:$L$47,10,FALSE))</f>
        <v/>
      </c>
      <c r="AV40" s="162" t="str">
        <f>IF(AV39="","",VLOOKUP(AV39,'シフト記号表（従来型・ユニット型共通）'!$C$6:$L$47,10,FALSE))</f>
        <v/>
      </c>
      <c r="AW40" s="163" t="str">
        <f>IF(AW39="","",VLOOKUP(AW39,'シフト記号表（従来型・ユニット型共通）'!$C$6:$L$47,10,FALSE))</f>
        <v/>
      </c>
      <c r="AX40" s="163" t="str">
        <f>IF(AX39="","",VLOOKUP(AX39,'シフト記号表（従来型・ユニット型共通）'!$C$6:$L$47,10,FALSE))</f>
        <v/>
      </c>
      <c r="AY40" s="163" t="str">
        <f>IF(AY39="","",VLOOKUP(AY39,'シフト記号表（従来型・ユニット型共通）'!$C$6:$L$47,10,FALSE))</f>
        <v/>
      </c>
      <c r="AZ40" s="163" t="str">
        <f>IF(AZ39="","",VLOOKUP(AZ39,'シフト記号表（従来型・ユニット型共通）'!$C$6:$L$47,10,FALSE))</f>
        <v/>
      </c>
      <c r="BA40" s="163" t="str">
        <f>IF(BA39="","",VLOOKUP(BA39,'シフト記号表（従来型・ユニット型共通）'!$C$6:$L$47,10,FALSE))</f>
        <v/>
      </c>
      <c r="BB40" s="164" t="str">
        <f>IF(BB39="","",VLOOKUP(BB39,'シフト記号表（従来型・ユニット型共通）'!$C$6:$L$47,10,FALSE))</f>
        <v/>
      </c>
      <c r="BC40" s="162" t="str">
        <f>IF(BC39="","",VLOOKUP(BC39,'シフト記号表（従来型・ユニット型共通）'!$C$6:$L$47,10,FALSE))</f>
        <v/>
      </c>
      <c r="BD40" s="163" t="str">
        <f>IF(BD39="","",VLOOKUP(BD39,'シフト記号表（従来型・ユニット型共通）'!$C$6:$L$47,10,FALSE))</f>
        <v/>
      </c>
      <c r="BE40" s="163" t="str">
        <f>IF(BE39="","",VLOOKUP(BE39,'シフト記号表（従来型・ユニット型共通）'!$C$6:$L$47,10,FALSE))</f>
        <v/>
      </c>
      <c r="BF40" s="286">
        <f>IF($BI$3="４週",SUM(AA40:BB40),IF($BI$3="暦月",SUM(AA40:BE40),""))</f>
        <v>0</v>
      </c>
      <c r="BG40" s="287"/>
      <c r="BH40" s="288">
        <f>IF($BI$3="４週",BF40/4,IF($BI$3="暦月",(BF40/($BI$8/7)),""))</f>
        <v>0</v>
      </c>
      <c r="BI40" s="287"/>
      <c r="BJ40" s="283"/>
      <c r="BK40" s="284"/>
      <c r="BL40" s="284"/>
      <c r="BM40" s="284"/>
      <c r="BN40" s="285"/>
    </row>
    <row r="41" spans="2:66" ht="20.25" customHeight="1" x14ac:dyDescent="0.4">
      <c r="B41" s="269">
        <f>B39+1</f>
        <v>13</v>
      </c>
      <c r="C41" s="370"/>
      <c r="D41" s="371"/>
      <c r="E41" s="337"/>
      <c r="F41" s="369"/>
      <c r="G41" s="271"/>
      <c r="H41" s="272"/>
      <c r="I41" s="152"/>
      <c r="J41" s="153"/>
      <c r="K41" s="152"/>
      <c r="L41" s="153"/>
      <c r="M41" s="275"/>
      <c r="N41" s="276"/>
      <c r="O41" s="279"/>
      <c r="P41" s="280"/>
      <c r="Q41" s="280"/>
      <c r="R41" s="272"/>
      <c r="S41" s="253"/>
      <c r="T41" s="254"/>
      <c r="U41" s="254"/>
      <c r="V41" s="254"/>
      <c r="W41" s="255"/>
      <c r="X41" s="184"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56"/>
      <c r="BG41" s="257"/>
      <c r="BH41" s="258"/>
      <c r="BI41" s="259"/>
      <c r="BJ41" s="260"/>
      <c r="BK41" s="261"/>
      <c r="BL41" s="261"/>
      <c r="BM41" s="261"/>
      <c r="BN41" s="262"/>
    </row>
    <row r="42" spans="2:66" ht="20.25" customHeight="1" x14ac:dyDescent="0.4">
      <c r="B42" s="270"/>
      <c r="C42" s="364"/>
      <c r="D42" s="368"/>
      <c r="E42" s="337"/>
      <c r="F42" s="369"/>
      <c r="G42" s="289"/>
      <c r="H42" s="290"/>
      <c r="I42" s="152"/>
      <c r="J42" s="153">
        <f>G41</f>
        <v>0</v>
      </c>
      <c r="K42" s="152"/>
      <c r="L42" s="153">
        <f>M41</f>
        <v>0</v>
      </c>
      <c r="M42" s="291"/>
      <c r="N42" s="292"/>
      <c r="O42" s="293"/>
      <c r="P42" s="294"/>
      <c r="Q42" s="294"/>
      <c r="R42" s="290"/>
      <c r="S42" s="253"/>
      <c r="T42" s="254"/>
      <c r="U42" s="254"/>
      <c r="V42" s="254"/>
      <c r="W42" s="255"/>
      <c r="X42" s="185" t="s">
        <v>189</v>
      </c>
      <c r="Y42" s="110"/>
      <c r="Z42" s="186"/>
      <c r="AA42" s="162" t="str">
        <f>IF(AA41="","",VLOOKUP(AA41,'シフト記号表（従来型・ユニット型共通）'!$C$6:$L$47,10,FALSE))</f>
        <v/>
      </c>
      <c r="AB42" s="163" t="str">
        <f>IF(AB41="","",VLOOKUP(AB41,'シフト記号表（従来型・ユニット型共通）'!$C$6:$L$47,10,FALSE))</f>
        <v/>
      </c>
      <c r="AC42" s="163" t="str">
        <f>IF(AC41="","",VLOOKUP(AC41,'シフト記号表（従来型・ユニット型共通）'!$C$6:$L$47,10,FALSE))</f>
        <v/>
      </c>
      <c r="AD42" s="163" t="str">
        <f>IF(AD41="","",VLOOKUP(AD41,'シフト記号表（従来型・ユニット型共通）'!$C$6:$L$47,10,FALSE))</f>
        <v/>
      </c>
      <c r="AE42" s="163" t="str">
        <f>IF(AE41="","",VLOOKUP(AE41,'シフト記号表（従来型・ユニット型共通）'!$C$6:$L$47,10,FALSE))</f>
        <v/>
      </c>
      <c r="AF42" s="163" t="str">
        <f>IF(AF41="","",VLOOKUP(AF41,'シフト記号表（従来型・ユニット型共通）'!$C$6:$L$47,10,FALSE))</f>
        <v/>
      </c>
      <c r="AG42" s="164" t="str">
        <f>IF(AG41="","",VLOOKUP(AG41,'シフト記号表（従来型・ユニット型共通）'!$C$6:$L$47,10,FALSE))</f>
        <v/>
      </c>
      <c r="AH42" s="162" t="str">
        <f>IF(AH41="","",VLOOKUP(AH41,'シフト記号表（従来型・ユニット型共通）'!$C$6:$L$47,10,FALSE))</f>
        <v/>
      </c>
      <c r="AI42" s="163" t="str">
        <f>IF(AI41="","",VLOOKUP(AI41,'シフト記号表（従来型・ユニット型共通）'!$C$6:$L$47,10,FALSE))</f>
        <v/>
      </c>
      <c r="AJ42" s="163" t="str">
        <f>IF(AJ41="","",VLOOKUP(AJ41,'シフト記号表（従来型・ユニット型共通）'!$C$6:$L$47,10,FALSE))</f>
        <v/>
      </c>
      <c r="AK42" s="163" t="str">
        <f>IF(AK41="","",VLOOKUP(AK41,'シフト記号表（従来型・ユニット型共通）'!$C$6:$L$47,10,FALSE))</f>
        <v/>
      </c>
      <c r="AL42" s="163" t="str">
        <f>IF(AL41="","",VLOOKUP(AL41,'シフト記号表（従来型・ユニット型共通）'!$C$6:$L$47,10,FALSE))</f>
        <v/>
      </c>
      <c r="AM42" s="163" t="str">
        <f>IF(AM41="","",VLOOKUP(AM41,'シフト記号表（従来型・ユニット型共通）'!$C$6:$L$47,10,FALSE))</f>
        <v/>
      </c>
      <c r="AN42" s="164" t="str">
        <f>IF(AN41="","",VLOOKUP(AN41,'シフト記号表（従来型・ユニット型共通）'!$C$6:$L$47,10,FALSE))</f>
        <v/>
      </c>
      <c r="AO42" s="162" t="str">
        <f>IF(AO41="","",VLOOKUP(AO41,'シフト記号表（従来型・ユニット型共通）'!$C$6:$L$47,10,FALSE))</f>
        <v/>
      </c>
      <c r="AP42" s="163" t="str">
        <f>IF(AP41="","",VLOOKUP(AP41,'シフト記号表（従来型・ユニット型共通）'!$C$6:$L$47,10,FALSE))</f>
        <v/>
      </c>
      <c r="AQ42" s="163" t="str">
        <f>IF(AQ41="","",VLOOKUP(AQ41,'シフト記号表（従来型・ユニット型共通）'!$C$6:$L$47,10,FALSE))</f>
        <v/>
      </c>
      <c r="AR42" s="163" t="str">
        <f>IF(AR41="","",VLOOKUP(AR41,'シフト記号表（従来型・ユニット型共通）'!$C$6:$L$47,10,FALSE))</f>
        <v/>
      </c>
      <c r="AS42" s="163" t="str">
        <f>IF(AS41="","",VLOOKUP(AS41,'シフト記号表（従来型・ユニット型共通）'!$C$6:$L$47,10,FALSE))</f>
        <v/>
      </c>
      <c r="AT42" s="163" t="str">
        <f>IF(AT41="","",VLOOKUP(AT41,'シフト記号表（従来型・ユニット型共通）'!$C$6:$L$47,10,FALSE))</f>
        <v/>
      </c>
      <c r="AU42" s="164" t="str">
        <f>IF(AU41="","",VLOOKUP(AU41,'シフト記号表（従来型・ユニット型共通）'!$C$6:$L$47,10,FALSE))</f>
        <v/>
      </c>
      <c r="AV42" s="162" t="str">
        <f>IF(AV41="","",VLOOKUP(AV41,'シフト記号表（従来型・ユニット型共通）'!$C$6:$L$47,10,FALSE))</f>
        <v/>
      </c>
      <c r="AW42" s="163" t="str">
        <f>IF(AW41="","",VLOOKUP(AW41,'シフト記号表（従来型・ユニット型共通）'!$C$6:$L$47,10,FALSE))</f>
        <v/>
      </c>
      <c r="AX42" s="163" t="str">
        <f>IF(AX41="","",VLOOKUP(AX41,'シフト記号表（従来型・ユニット型共通）'!$C$6:$L$47,10,FALSE))</f>
        <v/>
      </c>
      <c r="AY42" s="163" t="str">
        <f>IF(AY41="","",VLOOKUP(AY41,'シフト記号表（従来型・ユニット型共通）'!$C$6:$L$47,10,FALSE))</f>
        <v/>
      </c>
      <c r="AZ42" s="163" t="str">
        <f>IF(AZ41="","",VLOOKUP(AZ41,'シフト記号表（従来型・ユニット型共通）'!$C$6:$L$47,10,FALSE))</f>
        <v/>
      </c>
      <c r="BA42" s="163" t="str">
        <f>IF(BA41="","",VLOOKUP(BA41,'シフト記号表（従来型・ユニット型共通）'!$C$6:$L$47,10,FALSE))</f>
        <v/>
      </c>
      <c r="BB42" s="164" t="str">
        <f>IF(BB41="","",VLOOKUP(BB41,'シフト記号表（従来型・ユニット型共通）'!$C$6:$L$47,10,FALSE))</f>
        <v/>
      </c>
      <c r="BC42" s="162" t="str">
        <f>IF(BC41="","",VLOOKUP(BC41,'シフト記号表（従来型・ユニット型共通）'!$C$6:$L$47,10,FALSE))</f>
        <v/>
      </c>
      <c r="BD42" s="163" t="str">
        <f>IF(BD41="","",VLOOKUP(BD41,'シフト記号表（従来型・ユニット型共通）'!$C$6:$L$47,10,FALSE))</f>
        <v/>
      </c>
      <c r="BE42" s="163" t="str">
        <f>IF(BE41="","",VLOOKUP(BE41,'シフト記号表（従来型・ユニット型共通）'!$C$6:$L$47,10,FALSE))</f>
        <v/>
      </c>
      <c r="BF42" s="286">
        <f>IF($BI$3="４週",SUM(AA42:BB42),IF($BI$3="暦月",SUM(AA42:BE42),""))</f>
        <v>0</v>
      </c>
      <c r="BG42" s="287"/>
      <c r="BH42" s="288">
        <f>IF($BI$3="４週",BF42/4,IF($BI$3="暦月",(BF42/($BI$8/7)),""))</f>
        <v>0</v>
      </c>
      <c r="BI42" s="287"/>
      <c r="BJ42" s="283"/>
      <c r="BK42" s="284"/>
      <c r="BL42" s="284"/>
      <c r="BM42" s="284"/>
      <c r="BN42" s="285"/>
    </row>
    <row r="43" spans="2:66" ht="20.25" customHeight="1" x14ac:dyDescent="0.4">
      <c r="B43" s="269">
        <f>B41+1</f>
        <v>14</v>
      </c>
      <c r="C43" s="370"/>
      <c r="D43" s="371"/>
      <c r="E43" s="337"/>
      <c r="F43" s="369"/>
      <c r="G43" s="271"/>
      <c r="H43" s="272"/>
      <c r="I43" s="152"/>
      <c r="J43" s="153"/>
      <c r="K43" s="152"/>
      <c r="L43" s="153"/>
      <c r="M43" s="275"/>
      <c r="N43" s="276"/>
      <c r="O43" s="279"/>
      <c r="P43" s="280"/>
      <c r="Q43" s="280"/>
      <c r="R43" s="272"/>
      <c r="S43" s="253"/>
      <c r="T43" s="254"/>
      <c r="U43" s="254"/>
      <c r="V43" s="254"/>
      <c r="W43" s="255"/>
      <c r="X43" s="184"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56"/>
      <c r="BG43" s="257"/>
      <c r="BH43" s="258"/>
      <c r="BI43" s="259"/>
      <c r="BJ43" s="260"/>
      <c r="BK43" s="261"/>
      <c r="BL43" s="261"/>
      <c r="BM43" s="261"/>
      <c r="BN43" s="262"/>
    </row>
    <row r="44" spans="2:66" ht="20.25" customHeight="1" x14ac:dyDescent="0.4">
      <c r="B44" s="270"/>
      <c r="C44" s="364"/>
      <c r="D44" s="368"/>
      <c r="E44" s="337"/>
      <c r="F44" s="369"/>
      <c r="G44" s="289"/>
      <c r="H44" s="290"/>
      <c r="I44" s="152"/>
      <c r="J44" s="153">
        <f>G43</f>
        <v>0</v>
      </c>
      <c r="K44" s="152"/>
      <c r="L44" s="153">
        <f>M43</f>
        <v>0</v>
      </c>
      <c r="M44" s="291"/>
      <c r="N44" s="292"/>
      <c r="O44" s="293"/>
      <c r="P44" s="294"/>
      <c r="Q44" s="294"/>
      <c r="R44" s="290"/>
      <c r="S44" s="253"/>
      <c r="T44" s="254"/>
      <c r="U44" s="254"/>
      <c r="V44" s="254"/>
      <c r="W44" s="255"/>
      <c r="X44" s="185" t="s">
        <v>189</v>
      </c>
      <c r="Y44" s="110"/>
      <c r="Z44" s="186"/>
      <c r="AA44" s="162" t="str">
        <f>IF(AA43="","",VLOOKUP(AA43,'シフト記号表（従来型・ユニット型共通）'!$C$6:$L$47,10,FALSE))</f>
        <v/>
      </c>
      <c r="AB44" s="163" t="str">
        <f>IF(AB43="","",VLOOKUP(AB43,'シフト記号表（従来型・ユニット型共通）'!$C$6:$L$47,10,FALSE))</f>
        <v/>
      </c>
      <c r="AC44" s="163" t="str">
        <f>IF(AC43="","",VLOOKUP(AC43,'シフト記号表（従来型・ユニット型共通）'!$C$6:$L$47,10,FALSE))</f>
        <v/>
      </c>
      <c r="AD44" s="163" t="str">
        <f>IF(AD43="","",VLOOKUP(AD43,'シフト記号表（従来型・ユニット型共通）'!$C$6:$L$47,10,FALSE))</f>
        <v/>
      </c>
      <c r="AE44" s="163" t="str">
        <f>IF(AE43="","",VLOOKUP(AE43,'シフト記号表（従来型・ユニット型共通）'!$C$6:$L$47,10,FALSE))</f>
        <v/>
      </c>
      <c r="AF44" s="163" t="str">
        <f>IF(AF43="","",VLOOKUP(AF43,'シフト記号表（従来型・ユニット型共通）'!$C$6:$L$47,10,FALSE))</f>
        <v/>
      </c>
      <c r="AG44" s="164" t="str">
        <f>IF(AG43="","",VLOOKUP(AG43,'シフト記号表（従来型・ユニット型共通）'!$C$6:$L$47,10,FALSE))</f>
        <v/>
      </c>
      <c r="AH44" s="162" t="str">
        <f>IF(AH43="","",VLOOKUP(AH43,'シフト記号表（従来型・ユニット型共通）'!$C$6:$L$47,10,FALSE))</f>
        <v/>
      </c>
      <c r="AI44" s="163" t="str">
        <f>IF(AI43="","",VLOOKUP(AI43,'シフト記号表（従来型・ユニット型共通）'!$C$6:$L$47,10,FALSE))</f>
        <v/>
      </c>
      <c r="AJ44" s="163" t="str">
        <f>IF(AJ43="","",VLOOKUP(AJ43,'シフト記号表（従来型・ユニット型共通）'!$C$6:$L$47,10,FALSE))</f>
        <v/>
      </c>
      <c r="AK44" s="163" t="str">
        <f>IF(AK43="","",VLOOKUP(AK43,'シフト記号表（従来型・ユニット型共通）'!$C$6:$L$47,10,FALSE))</f>
        <v/>
      </c>
      <c r="AL44" s="163" t="str">
        <f>IF(AL43="","",VLOOKUP(AL43,'シフト記号表（従来型・ユニット型共通）'!$C$6:$L$47,10,FALSE))</f>
        <v/>
      </c>
      <c r="AM44" s="163" t="str">
        <f>IF(AM43="","",VLOOKUP(AM43,'シフト記号表（従来型・ユニット型共通）'!$C$6:$L$47,10,FALSE))</f>
        <v/>
      </c>
      <c r="AN44" s="164" t="str">
        <f>IF(AN43="","",VLOOKUP(AN43,'シフト記号表（従来型・ユニット型共通）'!$C$6:$L$47,10,FALSE))</f>
        <v/>
      </c>
      <c r="AO44" s="162" t="str">
        <f>IF(AO43="","",VLOOKUP(AO43,'シフト記号表（従来型・ユニット型共通）'!$C$6:$L$47,10,FALSE))</f>
        <v/>
      </c>
      <c r="AP44" s="163" t="str">
        <f>IF(AP43="","",VLOOKUP(AP43,'シフト記号表（従来型・ユニット型共通）'!$C$6:$L$47,10,FALSE))</f>
        <v/>
      </c>
      <c r="AQ44" s="163" t="str">
        <f>IF(AQ43="","",VLOOKUP(AQ43,'シフト記号表（従来型・ユニット型共通）'!$C$6:$L$47,10,FALSE))</f>
        <v/>
      </c>
      <c r="AR44" s="163" t="str">
        <f>IF(AR43="","",VLOOKUP(AR43,'シフト記号表（従来型・ユニット型共通）'!$C$6:$L$47,10,FALSE))</f>
        <v/>
      </c>
      <c r="AS44" s="163" t="str">
        <f>IF(AS43="","",VLOOKUP(AS43,'シフト記号表（従来型・ユニット型共通）'!$C$6:$L$47,10,FALSE))</f>
        <v/>
      </c>
      <c r="AT44" s="163" t="str">
        <f>IF(AT43="","",VLOOKUP(AT43,'シフト記号表（従来型・ユニット型共通）'!$C$6:$L$47,10,FALSE))</f>
        <v/>
      </c>
      <c r="AU44" s="164" t="str">
        <f>IF(AU43="","",VLOOKUP(AU43,'シフト記号表（従来型・ユニット型共通）'!$C$6:$L$47,10,FALSE))</f>
        <v/>
      </c>
      <c r="AV44" s="162" t="str">
        <f>IF(AV43="","",VLOOKUP(AV43,'シフト記号表（従来型・ユニット型共通）'!$C$6:$L$47,10,FALSE))</f>
        <v/>
      </c>
      <c r="AW44" s="163" t="str">
        <f>IF(AW43="","",VLOOKUP(AW43,'シフト記号表（従来型・ユニット型共通）'!$C$6:$L$47,10,FALSE))</f>
        <v/>
      </c>
      <c r="AX44" s="163" t="str">
        <f>IF(AX43="","",VLOOKUP(AX43,'シフト記号表（従来型・ユニット型共通）'!$C$6:$L$47,10,FALSE))</f>
        <v/>
      </c>
      <c r="AY44" s="163" t="str">
        <f>IF(AY43="","",VLOOKUP(AY43,'シフト記号表（従来型・ユニット型共通）'!$C$6:$L$47,10,FALSE))</f>
        <v/>
      </c>
      <c r="AZ44" s="163" t="str">
        <f>IF(AZ43="","",VLOOKUP(AZ43,'シフト記号表（従来型・ユニット型共通）'!$C$6:$L$47,10,FALSE))</f>
        <v/>
      </c>
      <c r="BA44" s="163" t="str">
        <f>IF(BA43="","",VLOOKUP(BA43,'シフト記号表（従来型・ユニット型共通）'!$C$6:$L$47,10,FALSE))</f>
        <v/>
      </c>
      <c r="BB44" s="164" t="str">
        <f>IF(BB43="","",VLOOKUP(BB43,'シフト記号表（従来型・ユニット型共通）'!$C$6:$L$47,10,FALSE))</f>
        <v/>
      </c>
      <c r="BC44" s="162" t="str">
        <f>IF(BC43="","",VLOOKUP(BC43,'シフト記号表（従来型・ユニット型共通）'!$C$6:$L$47,10,FALSE))</f>
        <v/>
      </c>
      <c r="BD44" s="163" t="str">
        <f>IF(BD43="","",VLOOKUP(BD43,'シフト記号表（従来型・ユニット型共通）'!$C$6:$L$47,10,FALSE))</f>
        <v/>
      </c>
      <c r="BE44" s="163" t="str">
        <f>IF(BE43="","",VLOOKUP(BE43,'シフト記号表（従来型・ユニット型共通）'!$C$6:$L$47,10,FALSE))</f>
        <v/>
      </c>
      <c r="BF44" s="286">
        <f>IF($BI$3="４週",SUM(AA44:BB44),IF($BI$3="暦月",SUM(AA44:BE44),""))</f>
        <v>0</v>
      </c>
      <c r="BG44" s="287"/>
      <c r="BH44" s="288">
        <f>IF($BI$3="４週",BF44/4,IF($BI$3="暦月",(BF44/($BI$8/7)),""))</f>
        <v>0</v>
      </c>
      <c r="BI44" s="287"/>
      <c r="BJ44" s="283"/>
      <c r="BK44" s="284"/>
      <c r="BL44" s="284"/>
      <c r="BM44" s="284"/>
      <c r="BN44" s="285"/>
    </row>
    <row r="45" spans="2:66" ht="20.25" customHeight="1" x14ac:dyDescent="0.4">
      <c r="B45" s="269">
        <f>B43+1</f>
        <v>15</v>
      </c>
      <c r="C45" s="370"/>
      <c r="D45" s="371"/>
      <c r="E45" s="337"/>
      <c r="F45" s="369"/>
      <c r="G45" s="271"/>
      <c r="H45" s="272"/>
      <c r="I45" s="152"/>
      <c r="J45" s="153"/>
      <c r="K45" s="152"/>
      <c r="L45" s="153"/>
      <c r="M45" s="275"/>
      <c r="N45" s="276"/>
      <c r="O45" s="279"/>
      <c r="P45" s="280"/>
      <c r="Q45" s="280"/>
      <c r="R45" s="272"/>
      <c r="S45" s="253"/>
      <c r="T45" s="254"/>
      <c r="U45" s="254"/>
      <c r="V45" s="254"/>
      <c r="W45" s="255"/>
      <c r="X45" s="184"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56"/>
      <c r="BG45" s="257"/>
      <c r="BH45" s="258"/>
      <c r="BI45" s="259"/>
      <c r="BJ45" s="260"/>
      <c r="BK45" s="261"/>
      <c r="BL45" s="261"/>
      <c r="BM45" s="261"/>
      <c r="BN45" s="262"/>
    </row>
    <row r="46" spans="2:66" ht="20.25" customHeight="1" x14ac:dyDescent="0.4">
      <c r="B46" s="270"/>
      <c r="C46" s="364"/>
      <c r="D46" s="368"/>
      <c r="E46" s="337"/>
      <c r="F46" s="369"/>
      <c r="G46" s="289"/>
      <c r="H46" s="290"/>
      <c r="I46" s="152"/>
      <c r="J46" s="153">
        <f>G45</f>
        <v>0</v>
      </c>
      <c r="K46" s="152"/>
      <c r="L46" s="153">
        <f>M45</f>
        <v>0</v>
      </c>
      <c r="M46" s="291"/>
      <c r="N46" s="292"/>
      <c r="O46" s="293"/>
      <c r="P46" s="294"/>
      <c r="Q46" s="294"/>
      <c r="R46" s="290"/>
      <c r="S46" s="253"/>
      <c r="T46" s="254"/>
      <c r="U46" s="254"/>
      <c r="V46" s="254"/>
      <c r="W46" s="255"/>
      <c r="X46" s="185" t="s">
        <v>189</v>
      </c>
      <c r="Y46" s="110"/>
      <c r="Z46" s="186"/>
      <c r="AA46" s="162" t="str">
        <f>IF(AA45="","",VLOOKUP(AA45,'シフト記号表（従来型・ユニット型共通）'!$C$6:$L$47,10,FALSE))</f>
        <v/>
      </c>
      <c r="AB46" s="163" t="str">
        <f>IF(AB45="","",VLOOKUP(AB45,'シフト記号表（従来型・ユニット型共通）'!$C$6:$L$47,10,FALSE))</f>
        <v/>
      </c>
      <c r="AC46" s="163" t="str">
        <f>IF(AC45="","",VLOOKUP(AC45,'シフト記号表（従来型・ユニット型共通）'!$C$6:$L$47,10,FALSE))</f>
        <v/>
      </c>
      <c r="AD46" s="163" t="str">
        <f>IF(AD45="","",VLOOKUP(AD45,'シフト記号表（従来型・ユニット型共通）'!$C$6:$L$47,10,FALSE))</f>
        <v/>
      </c>
      <c r="AE46" s="163" t="str">
        <f>IF(AE45="","",VLOOKUP(AE45,'シフト記号表（従来型・ユニット型共通）'!$C$6:$L$47,10,FALSE))</f>
        <v/>
      </c>
      <c r="AF46" s="163" t="str">
        <f>IF(AF45="","",VLOOKUP(AF45,'シフト記号表（従来型・ユニット型共通）'!$C$6:$L$47,10,FALSE))</f>
        <v/>
      </c>
      <c r="AG46" s="164" t="str">
        <f>IF(AG45="","",VLOOKUP(AG45,'シフト記号表（従来型・ユニット型共通）'!$C$6:$L$47,10,FALSE))</f>
        <v/>
      </c>
      <c r="AH46" s="162" t="str">
        <f>IF(AH45="","",VLOOKUP(AH45,'シフト記号表（従来型・ユニット型共通）'!$C$6:$L$47,10,FALSE))</f>
        <v/>
      </c>
      <c r="AI46" s="163" t="str">
        <f>IF(AI45="","",VLOOKUP(AI45,'シフト記号表（従来型・ユニット型共通）'!$C$6:$L$47,10,FALSE))</f>
        <v/>
      </c>
      <c r="AJ46" s="163" t="str">
        <f>IF(AJ45="","",VLOOKUP(AJ45,'シフト記号表（従来型・ユニット型共通）'!$C$6:$L$47,10,FALSE))</f>
        <v/>
      </c>
      <c r="AK46" s="163" t="str">
        <f>IF(AK45="","",VLOOKUP(AK45,'シフト記号表（従来型・ユニット型共通）'!$C$6:$L$47,10,FALSE))</f>
        <v/>
      </c>
      <c r="AL46" s="163" t="str">
        <f>IF(AL45="","",VLOOKUP(AL45,'シフト記号表（従来型・ユニット型共通）'!$C$6:$L$47,10,FALSE))</f>
        <v/>
      </c>
      <c r="AM46" s="163" t="str">
        <f>IF(AM45="","",VLOOKUP(AM45,'シフト記号表（従来型・ユニット型共通）'!$C$6:$L$47,10,FALSE))</f>
        <v/>
      </c>
      <c r="AN46" s="164" t="str">
        <f>IF(AN45="","",VLOOKUP(AN45,'シフト記号表（従来型・ユニット型共通）'!$C$6:$L$47,10,FALSE))</f>
        <v/>
      </c>
      <c r="AO46" s="162" t="str">
        <f>IF(AO45="","",VLOOKUP(AO45,'シフト記号表（従来型・ユニット型共通）'!$C$6:$L$47,10,FALSE))</f>
        <v/>
      </c>
      <c r="AP46" s="163" t="str">
        <f>IF(AP45="","",VLOOKUP(AP45,'シフト記号表（従来型・ユニット型共通）'!$C$6:$L$47,10,FALSE))</f>
        <v/>
      </c>
      <c r="AQ46" s="163" t="str">
        <f>IF(AQ45="","",VLOOKUP(AQ45,'シフト記号表（従来型・ユニット型共通）'!$C$6:$L$47,10,FALSE))</f>
        <v/>
      </c>
      <c r="AR46" s="163" t="str">
        <f>IF(AR45="","",VLOOKUP(AR45,'シフト記号表（従来型・ユニット型共通）'!$C$6:$L$47,10,FALSE))</f>
        <v/>
      </c>
      <c r="AS46" s="163" t="str">
        <f>IF(AS45="","",VLOOKUP(AS45,'シフト記号表（従来型・ユニット型共通）'!$C$6:$L$47,10,FALSE))</f>
        <v/>
      </c>
      <c r="AT46" s="163" t="str">
        <f>IF(AT45="","",VLOOKUP(AT45,'シフト記号表（従来型・ユニット型共通）'!$C$6:$L$47,10,FALSE))</f>
        <v/>
      </c>
      <c r="AU46" s="164" t="str">
        <f>IF(AU45="","",VLOOKUP(AU45,'シフト記号表（従来型・ユニット型共通）'!$C$6:$L$47,10,FALSE))</f>
        <v/>
      </c>
      <c r="AV46" s="162" t="str">
        <f>IF(AV45="","",VLOOKUP(AV45,'シフト記号表（従来型・ユニット型共通）'!$C$6:$L$47,10,FALSE))</f>
        <v/>
      </c>
      <c r="AW46" s="163" t="str">
        <f>IF(AW45="","",VLOOKUP(AW45,'シフト記号表（従来型・ユニット型共通）'!$C$6:$L$47,10,FALSE))</f>
        <v/>
      </c>
      <c r="AX46" s="163" t="str">
        <f>IF(AX45="","",VLOOKUP(AX45,'シフト記号表（従来型・ユニット型共通）'!$C$6:$L$47,10,FALSE))</f>
        <v/>
      </c>
      <c r="AY46" s="163" t="str">
        <f>IF(AY45="","",VLOOKUP(AY45,'シフト記号表（従来型・ユニット型共通）'!$C$6:$L$47,10,FALSE))</f>
        <v/>
      </c>
      <c r="AZ46" s="163" t="str">
        <f>IF(AZ45="","",VLOOKUP(AZ45,'シフト記号表（従来型・ユニット型共通）'!$C$6:$L$47,10,FALSE))</f>
        <v/>
      </c>
      <c r="BA46" s="163" t="str">
        <f>IF(BA45="","",VLOOKUP(BA45,'シフト記号表（従来型・ユニット型共通）'!$C$6:$L$47,10,FALSE))</f>
        <v/>
      </c>
      <c r="BB46" s="164" t="str">
        <f>IF(BB45="","",VLOOKUP(BB45,'シフト記号表（従来型・ユニット型共通）'!$C$6:$L$47,10,FALSE))</f>
        <v/>
      </c>
      <c r="BC46" s="162" t="str">
        <f>IF(BC45="","",VLOOKUP(BC45,'シフト記号表（従来型・ユニット型共通）'!$C$6:$L$47,10,FALSE))</f>
        <v/>
      </c>
      <c r="BD46" s="163" t="str">
        <f>IF(BD45="","",VLOOKUP(BD45,'シフト記号表（従来型・ユニット型共通）'!$C$6:$L$47,10,FALSE))</f>
        <v/>
      </c>
      <c r="BE46" s="163" t="str">
        <f>IF(BE45="","",VLOOKUP(BE45,'シフト記号表（従来型・ユニット型共通）'!$C$6:$L$47,10,FALSE))</f>
        <v/>
      </c>
      <c r="BF46" s="286">
        <f>IF($BI$3="４週",SUM(AA46:BB46),IF($BI$3="暦月",SUM(AA46:BE46),""))</f>
        <v>0</v>
      </c>
      <c r="BG46" s="287"/>
      <c r="BH46" s="288">
        <f>IF($BI$3="４週",BF46/4,IF($BI$3="暦月",(BF46/($BI$8/7)),""))</f>
        <v>0</v>
      </c>
      <c r="BI46" s="287"/>
      <c r="BJ46" s="283"/>
      <c r="BK46" s="284"/>
      <c r="BL46" s="284"/>
      <c r="BM46" s="284"/>
      <c r="BN46" s="285"/>
    </row>
    <row r="47" spans="2:66" ht="20.25" customHeight="1" x14ac:dyDescent="0.4">
      <c r="B47" s="269">
        <f>B45+1</f>
        <v>16</v>
      </c>
      <c r="C47" s="370"/>
      <c r="D47" s="371"/>
      <c r="E47" s="337"/>
      <c r="F47" s="369"/>
      <c r="G47" s="271"/>
      <c r="H47" s="272"/>
      <c r="I47" s="152"/>
      <c r="J47" s="153"/>
      <c r="K47" s="152"/>
      <c r="L47" s="153"/>
      <c r="M47" s="275"/>
      <c r="N47" s="276"/>
      <c r="O47" s="279"/>
      <c r="P47" s="280"/>
      <c r="Q47" s="280"/>
      <c r="R47" s="272"/>
      <c r="S47" s="253"/>
      <c r="T47" s="254"/>
      <c r="U47" s="254"/>
      <c r="V47" s="254"/>
      <c r="W47" s="255"/>
      <c r="X47" s="184"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56"/>
      <c r="BG47" s="257"/>
      <c r="BH47" s="258"/>
      <c r="BI47" s="259"/>
      <c r="BJ47" s="260"/>
      <c r="BK47" s="261"/>
      <c r="BL47" s="261"/>
      <c r="BM47" s="261"/>
      <c r="BN47" s="262"/>
    </row>
    <row r="48" spans="2:66" ht="20.25" customHeight="1" x14ac:dyDescent="0.4">
      <c r="B48" s="270"/>
      <c r="C48" s="364"/>
      <c r="D48" s="368"/>
      <c r="E48" s="337"/>
      <c r="F48" s="369"/>
      <c r="G48" s="289"/>
      <c r="H48" s="290"/>
      <c r="I48" s="152"/>
      <c r="J48" s="153">
        <f>G47</f>
        <v>0</v>
      </c>
      <c r="K48" s="152"/>
      <c r="L48" s="153">
        <f>M47</f>
        <v>0</v>
      </c>
      <c r="M48" s="291"/>
      <c r="N48" s="292"/>
      <c r="O48" s="293"/>
      <c r="P48" s="294"/>
      <c r="Q48" s="294"/>
      <c r="R48" s="290"/>
      <c r="S48" s="253"/>
      <c r="T48" s="254"/>
      <c r="U48" s="254"/>
      <c r="V48" s="254"/>
      <c r="W48" s="255"/>
      <c r="X48" s="185" t="s">
        <v>189</v>
      </c>
      <c r="Y48" s="110"/>
      <c r="Z48" s="186"/>
      <c r="AA48" s="162" t="str">
        <f>IF(AA47="","",VLOOKUP(AA47,'シフト記号表（従来型・ユニット型共通）'!$C$6:$L$47,10,FALSE))</f>
        <v/>
      </c>
      <c r="AB48" s="163" t="str">
        <f>IF(AB47="","",VLOOKUP(AB47,'シフト記号表（従来型・ユニット型共通）'!$C$6:$L$47,10,FALSE))</f>
        <v/>
      </c>
      <c r="AC48" s="163" t="str">
        <f>IF(AC47="","",VLOOKUP(AC47,'シフト記号表（従来型・ユニット型共通）'!$C$6:$L$47,10,FALSE))</f>
        <v/>
      </c>
      <c r="AD48" s="163" t="str">
        <f>IF(AD47="","",VLOOKUP(AD47,'シフト記号表（従来型・ユニット型共通）'!$C$6:$L$47,10,FALSE))</f>
        <v/>
      </c>
      <c r="AE48" s="163" t="str">
        <f>IF(AE47="","",VLOOKUP(AE47,'シフト記号表（従来型・ユニット型共通）'!$C$6:$L$47,10,FALSE))</f>
        <v/>
      </c>
      <c r="AF48" s="163" t="str">
        <f>IF(AF47="","",VLOOKUP(AF47,'シフト記号表（従来型・ユニット型共通）'!$C$6:$L$47,10,FALSE))</f>
        <v/>
      </c>
      <c r="AG48" s="164" t="str">
        <f>IF(AG47="","",VLOOKUP(AG47,'シフト記号表（従来型・ユニット型共通）'!$C$6:$L$47,10,FALSE))</f>
        <v/>
      </c>
      <c r="AH48" s="162" t="str">
        <f>IF(AH47="","",VLOOKUP(AH47,'シフト記号表（従来型・ユニット型共通）'!$C$6:$L$47,10,FALSE))</f>
        <v/>
      </c>
      <c r="AI48" s="163" t="str">
        <f>IF(AI47="","",VLOOKUP(AI47,'シフト記号表（従来型・ユニット型共通）'!$C$6:$L$47,10,FALSE))</f>
        <v/>
      </c>
      <c r="AJ48" s="163" t="str">
        <f>IF(AJ47="","",VLOOKUP(AJ47,'シフト記号表（従来型・ユニット型共通）'!$C$6:$L$47,10,FALSE))</f>
        <v/>
      </c>
      <c r="AK48" s="163" t="str">
        <f>IF(AK47="","",VLOOKUP(AK47,'シフト記号表（従来型・ユニット型共通）'!$C$6:$L$47,10,FALSE))</f>
        <v/>
      </c>
      <c r="AL48" s="163" t="str">
        <f>IF(AL47="","",VLOOKUP(AL47,'シフト記号表（従来型・ユニット型共通）'!$C$6:$L$47,10,FALSE))</f>
        <v/>
      </c>
      <c r="AM48" s="163" t="str">
        <f>IF(AM47="","",VLOOKUP(AM47,'シフト記号表（従来型・ユニット型共通）'!$C$6:$L$47,10,FALSE))</f>
        <v/>
      </c>
      <c r="AN48" s="164" t="str">
        <f>IF(AN47="","",VLOOKUP(AN47,'シフト記号表（従来型・ユニット型共通）'!$C$6:$L$47,10,FALSE))</f>
        <v/>
      </c>
      <c r="AO48" s="162" t="str">
        <f>IF(AO47="","",VLOOKUP(AO47,'シフト記号表（従来型・ユニット型共通）'!$C$6:$L$47,10,FALSE))</f>
        <v/>
      </c>
      <c r="AP48" s="163" t="str">
        <f>IF(AP47="","",VLOOKUP(AP47,'シフト記号表（従来型・ユニット型共通）'!$C$6:$L$47,10,FALSE))</f>
        <v/>
      </c>
      <c r="AQ48" s="163" t="str">
        <f>IF(AQ47="","",VLOOKUP(AQ47,'シフト記号表（従来型・ユニット型共通）'!$C$6:$L$47,10,FALSE))</f>
        <v/>
      </c>
      <c r="AR48" s="163" t="str">
        <f>IF(AR47="","",VLOOKUP(AR47,'シフト記号表（従来型・ユニット型共通）'!$C$6:$L$47,10,FALSE))</f>
        <v/>
      </c>
      <c r="AS48" s="163" t="str">
        <f>IF(AS47="","",VLOOKUP(AS47,'シフト記号表（従来型・ユニット型共通）'!$C$6:$L$47,10,FALSE))</f>
        <v/>
      </c>
      <c r="AT48" s="163" t="str">
        <f>IF(AT47="","",VLOOKUP(AT47,'シフト記号表（従来型・ユニット型共通）'!$C$6:$L$47,10,FALSE))</f>
        <v/>
      </c>
      <c r="AU48" s="164" t="str">
        <f>IF(AU47="","",VLOOKUP(AU47,'シフト記号表（従来型・ユニット型共通）'!$C$6:$L$47,10,FALSE))</f>
        <v/>
      </c>
      <c r="AV48" s="162" t="str">
        <f>IF(AV47="","",VLOOKUP(AV47,'シフト記号表（従来型・ユニット型共通）'!$C$6:$L$47,10,FALSE))</f>
        <v/>
      </c>
      <c r="AW48" s="163" t="str">
        <f>IF(AW47="","",VLOOKUP(AW47,'シフト記号表（従来型・ユニット型共通）'!$C$6:$L$47,10,FALSE))</f>
        <v/>
      </c>
      <c r="AX48" s="163" t="str">
        <f>IF(AX47="","",VLOOKUP(AX47,'シフト記号表（従来型・ユニット型共通）'!$C$6:$L$47,10,FALSE))</f>
        <v/>
      </c>
      <c r="AY48" s="163" t="str">
        <f>IF(AY47="","",VLOOKUP(AY47,'シフト記号表（従来型・ユニット型共通）'!$C$6:$L$47,10,FALSE))</f>
        <v/>
      </c>
      <c r="AZ48" s="163" t="str">
        <f>IF(AZ47="","",VLOOKUP(AZ47,'シフト記号表（従来型・ユニット型共通）'!$C$6:$L$47,10,FALSE))</f>
        <v/>
      </c>
      <c r="BA48" s="163" t="str">
        <f>IF(BA47="","",VLOOKUP(BA47,'シフト記号表（従来型・ユニット型共通）'!$C$6:$L$47,10,FALSE))</f>
        <v/>
      </c>
      <c r="BB48" s="164" t="str">
        <f>IF(BB47="","",VLOOKUP(BB47,'シフト記号表（従来型・ユニット型共通）'!$C$6:$L$47,10,FALSE))</f>
        <v/>
      </c>
      <c r="BC48" s="162" t="str">
        <f>IF(BC47="","",VLOOKUP(BC47,'シフト記号表（従来型・ユニット型共通）'!$C$6:$L$47,10,FALSE))</f>
        <v/>
      </c>
      <c r="BD48" s="163" t="str">
        <f>IF(BD47="","",VLOOKUP(BD47,'シフト記号表（従来型・ユニット型共通）'!$C$6:$L$47,10,FALSE))</f>
        <v/>
      </c>
      <c r="BE48" s="163" t="str">
        <f>IF(BE47="","",VLOOKUP(BE47,'シフト記号表（従来型・ユニット型共通）'!$C$6:$L$47,10,FALSE))</f>
        <v/>
      </c>
      <c r="BF48" s="286">
        <f>IF($BI$3="４週",SUM(AA48:BB48),IF($BI$3="暦月",SUM(AA48:BE48),""))</f>
        <v>0</v>
      </c>
      <c r="BG48" s="287"/>
      <c r="BH48" s="288">
        <f>IF($BI$3="４週",BF48/4,IF($BI$3="暦月",(BF48/($BI$8/7)),""))</f>
        <v>0</v>
      </c>
      <c r="BI48" s="287"/>
      <c r="BJ48" s="283"/>
      <c r="BK48" s="284"/>
      <c r="BL48" s="284"/>
      <c r="BM48" s="284"/>
      <c r="BN48" s="285"/>
    </row>
    <row r="49" spans="2:66" ht="20.25" customHeight="1" x14ac:dyDescent="0.4">
      <c r="B49" s="269">
        <f>B47+1</f>
        <v>17</v>
      </c>
      <c r="C49" s="370"/>
      <c r="D49" s="371"/>
      <c r="E49" s="337"/>
      <c r="F49" s="369"/>
      <c r="G49" s="271"/>
      <c r="H49" s="272"/>
      <c r="I49" s="152"/>
      <c r="J49" s="153"/>
      <c r="K49" s="152"/>
      <c r="L49" s="153"/>
      <c r="M49" s="275"/>
      <c r="N49" s="276"/>
      <c r="O49" s="279"/>
      <c r="P49" s="280"/>
      <c r="Q49" s="280"/>
      <c r="R49" s="272"/>
      <c r="S49" s="253"/>
      <c r="T49" s="254"/>
      <c r="U49" s="254"/>
      <c r="V49" s="254"/>
      <c r="W49" s="255"/>
      <c r="X49" s="184"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56"/>
      <c r="BG49" s="257"/>
      <c r="BH49" s="258"/>
      <c r="BI49" s="259"/>
      <c r="BJ49" s="260"/>
      <c r="BK49" s="261"/>
      <c r="BL49" s="261"/>
      <c r="BM49" s="261"/>
      <c r="BN49" s="262"/>
    </row>
    <row r="50" spans="2:66" ht="20.25" customHeight="1" x14ac:dyDescent="0.4">
      <c r="B50" s="270"/>
      <c r="C50" s="364"/>
      <c r="D50" s="368"/>
      <c r="E50" s="337"/>
      <c r="F50" s="369"/>
      <c r="G50" s="289"/>
      <c r="H50" s="290"/>
      <c r="I50" s="152"/>
      <c r="J50" s="153">
        <f>G49</f>
        <v>0</v>
      </c>
      <c r="K50" s="152"/>
      <c r="L50" s="153">
        <f>M49</f>
        <v>0</v>
      </c>
      <c r="M50" s="291"/>
      <c r="N50" s="292"/>
      <c r="O50" s="293"/>
      <c r="P50" s="294"/>
      <c r="Q50" s="294"/>
      <c r="R50" s="290"/>
      <c r="S50" s="253"/>
      <c r="T50" s="254"/>
      <c r="U50" s="254"/>
      <c r="V50" s="254"/>
      <c r="W50" s="255"/>
      <c r="X50" s="185" t="s">
        <v>189</v>
      </c>
      <c r="Y50" s="110"/>
      <c r="Z50" s="186"/>
      <c r="AA50" s="162" t="str">
        <f>IF(AA49="","",VLOOKUP(AA49,'シフト記号表（従来型・ユニット型共通）'!$C$6:$L$47,10,FALSE))</f>
        <v/>
      </c>
      <c r="AB50" s="163" t="str">
        <f>IF(AB49="","",VLOOKUP(AB49,'シフト記号表（従来型・ユニット型共通）'!$C$6:$L$47,10,FALSE))</f>
        <v/>
      </c>
      <c r="AC50" s="163" t="str">
        <f>IF(AC49="","",VLOOKUP(AC49,'シフト記号表（従来型・ユニット型共通）'!$C$6:$L$47,10,FALSE))</f>
        <v/>
      </c>
      <c r="AD50" s="163" t="str">
        <f>IF(AD49="","",VLOOKUP(AD49,'シフト記号表（従来型・ユニット型共通）'!$C$6:$L$47,10,FALSE))</f>
        <v/>
      </c>
      <c r="AE50" s="163" t="str">
        <f>IF(AE49="","",VLOOKUP(AE49,'シフト記号表（従来型・ユニット型共通）'!$C$6:$L$47,10,FALSE))</f>
        <v/>
      </c>
      <c r="AF50" s="163" t="str">
        <f>IF(AF49="","",VLOOKUP(AF49,'シフト記号表（従来型・ユニット型共通）'!$C$6:$L$47,10,FALSE))</f>
        <v/>
      </c>
      <c r="AG50" s="164" t="str">
        <f>IF(AG49="","",VLOOKUP(AG49,'シフト記号表（従来型・ユニット型共通）'!$C$6:$L$47,10,FALSE))</f>
        <v/>
      </c>
      <c r="AH50" s="162" t="str">
        <f>IF(AH49="","",VLOOKUP(AH49,'シフト記号表（従来型・ユニット型共通）'!$C$6:$L$47,10,FALSE))</f>
        <v/>
      </c>
      <c r="AI50" s="163" t="str">
        <f>IF(AI49="","",VLOOKUP(AI49,'シフト記号表（従来型・ユニット型共通）'!$C$6:$L$47,10,FALSE))</f>
        <v/>
      </c>
      <c r="AJ50" s="163" t="str">
        <f>IF(AJ49="","",VLOOKUP(AJ49,'シフト記号表（従来型・ユニット型共通）'!$C$6:$L$47,10,FALSE))</f>
        <v/>
      </c>
      <c r="AK50" s="163" t="str">
        <f>IF(AK49="","",VLOOKUP(AK49,'シフト記号表（従来型・ユニット型共通）'!$C$6:$L$47,10,FALSE))</f>
        <v/>
      </c>
      <c r="AL50" s="163" t="str">
        <f>IF(AL49="","",VLOOKUP(AL49,'シフト記号表（従来型・ユニット型共通）'!$C$6:$L$47,10,FALSE))</f>
        <v/>
      </c>
      <c r="AM50" s="163" t="str">
        <f>IF(AM49="","",VLOOKUP(AM49,'シフト記号表（従来型・ユニット型共通）'!$C$6:$L$47,10,FALSE))</f>
        <v/>
      </c>
      <c r="AN50" s="164" t="str">
        <f>IF(AN49="","",VLOOKUP(AN49,'シフト記号表（従来型・ユニット型共通）'!$C$6:$L$47,10,FALSE))</f>
        <v/>
      </c>
      <c r="AO50" s="162" t="str">
        <f>IF(AO49="","",VLOOKUP(AO49,'シフト記号表（従来型・ユニット型共通）'!$C$6:$L$47,10,FALSE))</f>
        <v/>
      </c>
      <c r="AP50" s="163" t="str">
        <f>IF(AP49="","",VLOOKUP(AP49,'シフト記号表（従来型・ユニット型共通）'!$C$6:$L$47,10,FALSE))</f>
        <v/>
      </c>
      <c r="AQ50" s="163" t="str">
        <f>IF(AQ49="","",VLOOKUP(AQ49,'シフト記号表（従来型・ユニット型共通）'!$C$6:$L$47,10,FALSE))</f>
        <v/>
      </c>
      <c r="AR50" s="163" t="str">
        <f>IF(AR49="","",VLOOKUP(AR49,'シフト記号表（従来型・ユニット型共通）'!$C$6:$L$47,10,FALSE))</f>
        <v/>
      </c>
      <c r="AS50" s="163" t="str">
        <f>IF(AS49="","",VLOOKUP(AS49,'シフト記号表（従来型・ユニット型共通）'!$C$6:$L$47,10,FALSE))</f>
        <v/>
      </c>
      <c r="AT50" s="163" t="str">
        <f>IF(AT49="","",VLOOKUP(AT49,'シフト記号表（従来型・ユニット型共通）'!$C$6:$L$47,10,FALSE))</f>
        <v/>
      </c>
      <c r="AU50" s="164" t="str">
        <f>IF(AU49="","",VLOOKUP(AU49,'シフト記号表（従来型・ユニット型共通）'!$C$6:$L$47,10,FALSE))</f>
        <v/>
      </c>
      <c r="AV50" s="162" t="str">
        <f>IF(AV49="","",VLOOKUP(AV49,'シフト記号表（従来型・ユニット型共通）'!$C$6:$L$47,10,FALSE))</f>
        <v/>
      </c>
      <c r="AW50" s="163" t="str">
        <f>IF(AW49="","",VLOOKUP(AW49,'シフト記号表（従来型・ユニット型共通）'!$C$6:$L$47,10,FALSE))</f>
        <v/>
      </c>
      <c r="AX50" s="163" t="str">
        <f>IF(AX49="","",VLOOKUP(AX49,'シフト記号表（従来型・ユニット型共通）'!$C$6:$L$47,10,FALSE))</f>
        <v/>
      </c>
      <c r="AY50" s="163" t="str">
        <f>IF(AY49="","",VLOOKUP(AY49,'シフト記号表（従来型・ユニット型共通）'!$C$6:$L$47,10,FALSE))</f>
        <v/>
      </c>
      <c r="AZ50" s="163" t="str">
        <f>IF(AZ49="","",VLOOKUP(AZ49,'シフト記号表（従来型・ユニット型共通）'!$C$6:$L$47,10,FALSE))</f>
        <v/>
      </c>
      <c r="BA50" s="163" t="str">
        <f>IF(BA49="","",VLOOKUP(BA49,'シフト記号表（従来型・ユニット型共通）'!$C$6:$L$47,10,FALSE))</f>
        <v/>
      </c>
      <c r="BB50" s="164" t="str">
        <f>IF(BB49="","",VLOOKUP(BB49,'シフト記号表（従来型・ユニット型共通）'!$C$6:$L$47,10,FALSE))</f>
        <v/>
      </c>
      <c r="BC50" s="162" t="str">
        <f>IF(BC49="","",VLOOKUP(BC49,'シフト記号表（従来型・ユニット型共通）'!$C$6:$L$47,10,FALSE))</f>
        <v/>
      </c>
      <c r="BD50" s="163" t="str">
        <f>IF(BD49="","",VLOOKUP(BD49,'シフト記号表（従来型・ユニット型共通）'!$C$6:$L$47,10,FALSE))</f>
        <v/>
      </c>
      <c r="BE50" s="163" t="str">
        <f>IF(BE49="","",VLOOKUP(BE49,'シフト記号表（従来型・ユニット型共通）'!$C$6:$L$47,10,FALSE))</f>
        <v/>
      </c>
      <c r="BF50" s="286">
        <f>IF($BI$3="４週",SUM(AA50:BB50),IF($BI$3="暦月",SUM(AA50:BE50),""))</f>
        <v>0</v>
      </c>
      <c r="BG50" s="287"/>
      <c r="BH50" s="288">
        <f>IF($BI$3="４週",BF50/4,IF($BI$3="暦月",(BF50/($BI$8/7)),""))</f>
        <v>0</v>
      </c>
      <c r="BI50" s="287"/>
      <c r="BJ50" s="283"/>
      <c r="BK50" s="284"/>
      <c r="BL50" s="284"/>
      <c r="BM50" s="284"/>
      <c r="BN50" s="285"/>
    </row>
    <row r="51" spans="2:66" ht="20.25" customHeight="1" x14ac:dyDescent="0.4">
      <c r="B51" s="269">
        <f>B49+1</f>
        <v>18</v>
      </c>
      <c r="C51" s="370"/>
      <c r="D51" s="371"/>
      <c r="E51" s="337"/>
      <c r="F51" s="369"/>
      <c r="G51" s="271"/>
      <c r="H51" s="272"/>
      <c r="I51" s="152"/>
      <c r="J51" s="153"/>
      <c r="K51" s="152"/>
      <c r="L51" s="153"/>
      <c r="M51" s="275"/>
      <c r="N51" s="276"/>
      <c r="O51" s="279"/>
      <c r="P51" s="280"/>
      <c r="Q51" s="280"/>
      <c r="R51" s="272"/>
      <c r="S51" s="253"/>
      <c r="T51" s="254"/>
      <c r="U51" s="254"/>
      <c r="V51" s="254"/>
      <c r="W51" s="255"/>
      <c r="X51" s="184"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56"/>
      <c r="BG51" s="257"/>
      <c r="BH51" s="258"/>
      <c r="BI51" s="259"/>
      <c r="BJ51" s="260"/>
      <c r="BK51" s="261"/>
      <c r="BL51" s="261"/>
      <c r="BM51" s="261"/>
      <c r="BN51" s="262"/>
    </row>
    <row r="52" spans="2:66" ht="20.25" customHeight="1" x14ac:dyDescent="0.4">
      <c r="B52" s="270"/>
      <c r="C52" s="364"/>
      <c r="D52" s="368"/>
      <c r="E52" s="337"/>
      <c r="F52" s="369"/>
      <c r="G52" s="289"/>
      <c r="H52" s="290"/>
      <c r="I52" s="152"/>
      <c r="J52" s="153">
        <f>G51</f>
        <v>0</v>
      </c>
      <c r="K52" s="152"/>
      <c r="L52" s="153">
        <f>M51</f>
        <v>0</v>
      </c>
      <c r="M52" s="291"/>
      <c r="N52" s="292"/>
      <c r="O52" s="293"/>
      <c r="P52" s="294"/>
      <c r="Q52" s="294"/>
      <c r="R52" s="290"/>
      <c r="S52" s="253"/>
      <c r="T52" s="254"/>
      <c r="U52" s="254"/>
      <c r="V52" s="254"/>
      <c r="W52" s="255"/>
      <c r="X52" s="185" t="s">
        <v>189</v>
      </c>
      <c r="Y52" s="110"/>
      <c r="Z52" s="186"/>
      <c r="AA52" s="162" t="str">
        <f>IF(AA51="","",VLOOKUP(AA51,'シフト記号表（従来型・ユニット型共通）'!$C$6:$L$47,10,FALSE))</f>
        <v/>
      </c>
      <c r="AB52" s="163" t="str">
        <f>IF(AB51="","",VLOOKUP(AB51,'シフト記号表（従来型・ユニット型共通）'!$C$6:$L$47,10,FALSE))</f>
        <v/>
      </c>
      <c r="AC52" s="163" t="str">
        <f>IF(AC51="","",VLOOKUP(AC51,'シフト記号表（従来型・ユニット型共通）'!$C$6:$L$47,10,FALSE))</f>
        <v/>
      </c>
      <c r="AD52" s="163" t="str">
        <f>IF(AD51="","",VLOOKUP(AD51,'シフト記号表（従来型・ユニット型共通）'!$C$6:$L$47,10,FALSE))</f>
        <v/>
      </c>
      <c r="AE52" s="163" t="str">
        <f>IF(AE51="","",VLOOKUP(AE51,'シフト記号表（従来型・ユニット型共通）'!$C$6:$L$47,10,FALSE))</f>
        <v/>
      </c>
      <c r="AF52" s="163" t="str">
        <f>IF(AF51="","",VLOOKUP(AF51,'シフト記号表（従来型・ユニット型共通）'!$C$6:$L$47,10,FALSE))</f>
        <v/>
      </c>
      <c r="AG52" s="164" t="str">
        <f>IF(AG51="","",VLOOKUP(AG51,'シフト記号表（従来型・ユニット型共通）'!$C$6:$L$47,10,FALSE))</f>
        <v/>
      </c>
      <c r="AH52" s="162" t="str">
        <f>IF(AH51="","",VLOOKUP(AH51,'シフト記号表（従来型・ユニット型共通）'!$C$6:$L$47,10,FALSE))</f>
        <v/>
      </c>
      <c r="AI52" s="163" t="str">
        <f>IF(AI51="","",VLOOKUP(AI51,'シフト記号表（従来型・ユニット型共通）'!$C$6:$L$47,10,FALSE))</f>
        <v/>
      </c>
      <c r="AJ52" s="163" t="str">
        <f>IF(AJ51="","",VLOOKUP(AJ51,'シフト記号表（従来型・ユニット型共通）'!$C$6:$L$47,10,FALSE))</f>
        <v/>
      </c>
      <c r="AK52" s="163" t="str">
        <f>IF(AK51="","",VLOOKUP(AK51,'シフト記号表（従来型・ユニット型共通）'!$C$6:$L$47,10,FALSE))</f>
        <v/>
      </c>
      <c r="AL52" s="163" t="str">
        <f>IF(AL51="","",VLOOKUP(AL51,'シフト記号表（従来型・ユニット型共通）'!$C$6:$L$47,10,FALSE))</f>
        <v/>
      </c>
      <c r="AM52" s="163" t="str">
        <f>IF(AM51="","",VLOOKUP(AM51,'シフト記号表（従来型・ユニット型共通）'!$C$6:$L$47,10,FALSE))</f>
        <v/>
      </c>
      <c r="AN52" s="164" t="str">
        <f>IF(AN51="","",VLOOKUP(AN51,'シフト記号表（従来型・ユニット型共通）'!$C$6:$L$47,10,FALSE))</f>
        <v/>
      </c>
      <c r="AO52" s="162" t="str">
        <f>IF(AO51="","",VLOOKUP(AO51,'シフト記号表（従来型・ユニット型共通）'!$C$6:$L$47,10,FALSE))</f>
        <v/>
      </c>
      <c r="AP52" s="163" t="str">
        <f>IF(AP51="","",VLOOKUP(AP51,'シフト記号表（従来型・ユニット型共通）'!$C$6:$L$47,10,FALSE))</f>
        <v/>
      </c>
      <c r="AQ52" s="163" t="str">
        <f>IF(AQ51="","",VLOOKUP(AQ51,'シフト記号表（従来型・ユニット型共通）'!$C$6:$L$47,10,FALSE))</f>
        <v/>
      </c>
      <c r="AR52" s="163" t="str">
        <f>IF(AR51="","",VLOOKUP(AR51,'シフト記号表（従来型・ユニット型共通）'!$C$6:$L$47,10,FALSE))</f>
        <v/>
      </c>
      <c r="AS52" s="163" t="str">
        <f>IF(AS51="","",VLOOKUP(AS51,'シフト記号表（従来型・ユニット型共通）'!$C$6:$L$47,10,FALSE))</f>
        <v/>
      </c>
      <c r="AT52" s="163" t="str">
        <f>IF(AT51="","",VLOOKUP(AT51,'シフト記号表（従来型・ユニット型共通）'!$C$6:$L$47,10,FALSE))</f>
        <v/>
      </c>
      <c r="AU52" s="164" t="str">
        <f>IF(AU51="","",VLOOKUP(AU51,'シフト記号表（従来型・ユニット型共通）'!$C$6:$L$47,10,FALSE))</f>
        <v/>
      </c>
      <c r="AV52" s="162" t="str">
        <f>IF(AV51="","",VLOOKUP(AV51,'シフト記号表（従来型・ユニット型共通）'!$C$6:$L$47,10,FALSE))</f>
        <v/>
      </c>
      <c r="AW52" s="163" t="str">
        <f>IF(AW51="","",VLOOKUP(AW51,'シフト記号表（従来型・ユニット型共通）'!$C$6:$L$47,10,FALSE))</f>
        <v/>
      </c>
      <c r="AX52" s="163" t="str">
        <f>IF(AX51="","",VLOOKUP(AX51,'シフト記号表（従来型・ユニット型共通）'!$C$6:$L$47,10,FALSE))</f>
        <v/>
      </c>
      <c r="AY52" s="163" t="str">
        <f>IF(AY51="","",VLOOKUP(AY51,'シフト記号表（従来型・ユニット型共通）'!$C$6:$L$47,10,FALSE))</f>
        <v/>
      </c>
      <c r="AZ52" s="163" t="str">
        <f>IF(AZ51="","",VLOOKUP(AZ51,'シフト記号表（従来型・ユニット型共通）'!$C$6:$L$47,10,FALSE))</f>
        <v/>
      </c>
      <c r="BA52" s="163" t="str">
        <f>IF(BA51="","",VLOOKUP(BA51,'シフト記号表（従来型・ユニット型共通）'!$C$6:$L$47,10,FALSE))</f>
        <v/>
      </c>
      <c r="BB52" s="164" t="str">
        <f>IF(BB51="","",VLOOKUP(BB51,'シフト記号表（従来型・ユニット型共通）'!$C$6:$L$47,10,FALSE))</f>
        <v/>
      </c>
      <c r="BC52" s="162" t="str">
        <f>IF(BC51="","",VLOOKUP(BC51,'シフト記号表（従来型・ユニット型共通）'!$C$6:$L$47,10,FALSE))</f>
        <v/>
      </c>
      <c r="BD52" s="163" t="str">
        <f>IF(BD51="","",VLOOKUP(BD51,'シフト記号表（従来型・ユニット型共通）'!$C$6:$L$47,10,FALSE))</f>
        <v/>
      </c>
      <c r="BE52" s="163" t="str">
        <f>IF(BE51="","",VLOOKUP(BE51,'シフト記号表（従来型・ユニット型共通）'!$C$6:$L$47,10,FALSE))</f>
        <v/>
      </c>
      <c r="BF52" s="286">
        <f>IF($BI$3="４週",SUM(AA52:BB52),IF($BI$3="暦月",SUM(AA52:BE52),""))</f>
        <v>0</v>
      </c>
      <c r="BG52" s="287"/>
      <c r="BH52" s="288">
        <f>IF($BI$3="４週",BF52/4,IF($BI$3="暦月",(BF52/($BI$8/7)),""))</f>
        <v>0</v>
      </c>
      <c r="BI52" s="287"/>
      <c r="BJ52" s="283"/>
      <c r="BK52" s="284"/>
      <c r="BL52" s="284"/>
      <c r="BM52" s="284"/>
      <c r="BN52" s="285"/>
    </row>
    <row r="53" spans="2:66" ht="20.25" customHeight="1" x14ac:dyDescent="0.4">
      <c r="B53" s="269">
        <f>B51+1</f>
        <v>19</v>
      </c>
      <c r="C53" s="370"/>
      <c r="D53" s="371"/>
      <c r="E53" s="337"/>
      <c r="F53" s="369"/>
      <c r="G53" s="271"/>
      <c r="H53" s="272"/>
      <c r="I53" s="154"/>
      <c r="J53" s="155"/>
      <c r="K53" s="154"/>
      <c r="L53" s="155"/>
      <c r="M53" s="275"/>
      <c r="N53" s="276"/>
      <c r="O53" s="279"/>
      <c r="P53" s="280"/>
      <c r="Q53" s="280"/>
      <c r="R53" s="272"/>
      <c r="S53" s="253"/>
      <c r="T53" s="254"/>
      <c r="U53" s="254"/>
      <c r="V53" s="254"/>
      <c r="W53" s="25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56"/>
      <c r="BG53" s="257"/>
      <c r="BH53" s="258"/>
      <c r="BI53" s="259"/>
      <c r="BJ53" s="260"/>
      <c r="BK53" s="261"/>
      <c r="BL53" s="261"/>
      <c r="BM53" s="261"/>
      <c r="BN53" s="262"/>
    </row>
    <row r="54" spans="2:66" ht="20.25" customHeight="1" x14ac:dyDescent="0.4">
      <c r="B54" s="270"/>
      <c r="C54" s="364"/>
      <c r="D54" s="368"/>
      <c r="E54" s="337"/>
      <c r="F54" s="369"/>
      <c r="G54" s="289"/>
      <c r="H54" s="290"/>
      <c r="I54" s="152"/>
      <c r="J54" s="153">
        <f>G53</f>
        <v>0</v>
      </c>
      <c r="K54" s="152"/>
      <c r="L54" s="153">
        <f>M53</f>
        <v>0</v>
      </c>
      <c r="M54" s="291"/>
      <c r="N54" s="292"/>
      <c r="O54" s="293"/>
      <c r="P54" s="294"/>
      <c r="Q54" s="294"/>
      <c r="R54" s="290"/>
      <c r="S54" s="253"/>
      <c r="T54" s="254"/>
      <c r="U54" s="254"/>
      <c r="V54" s="254"/>
      <c r="W54" s="255"/>
      <c r="X54" s="185" t="s">
        <v>189</v>
      </c>
      <c r="Y54" s="103"/>
      <c r="Z54" s="104"/>
      <c r="AA54" s="162" t="str">
        <f>IF(AA53="","",VLOOKUP(AA53,'シフト記号表（従来型・ユニット型共通）'!$C$6:$L$47,10,FALSE))</f>
        <v/>
      </c>
      <c r="AB54" s="163" t="str">
        <f>IF(AB53="","",VLOOKUP(AB53,'シフト記号表（従来型・ユニット型共通）'!$C$6:$L$47,10,FALSE))</f>
        <v/>
      </c>
      <c r="AC54" s="163" t="str">
        <f>IF(AC53="","",VLOOKUP(AC53,'シフト記号表（従来型・ユニット型共通）'!$C$6:$L$47,10,FALSE))</f>
        <v/>
      </c>
      <c r="AD54" s="163" t="str">
        <f>IF(AD53="","",VLOOKUP(AD53,'シフト記号表（従来型・ユニット型共通）'!$C$6:$L$47,10,FALSE))</f>
        <v/>
      </c>
      <c r="AE54" s="163" t="str">
        <f>IF(AE53="","",VLOOKUP(AE53,'シフト記号表（従来型・ユニット型共通）'!$C$6:$L$47,10,FALSE))</f>
        <v/>
      </c>
      <c r="AF54" s="163" t="str">
        <f>IF(AF53="","",VLOOKUP(AF53,'シフト記号表（従来型・ユニット型共通）'!$C$6:$L$47,10,FALSE))</f>
        <v/>
      </c>
      <c r="AG54" s="164" t="str">
        <f>IF(AG53="","",VLOOKUP(AG53,'シフト記号表（従来型・ユニット型共通）'!$C$6:$L$47,10,FALSE))</f>
        <v/>
      </c>
      <c r="AH54" s="162" t="str">
        <f>IF(AH53="","",VLOOKUP(AH53,'シフト記号表（従来型・ユニット型共通）'!$C$6:$L$47,10,FALSE))</f>
        <v/>
      </c>
      <c r="AI54" s="163" t="str">
        <f>IF(AI53="","",VLOOKUP(AI53,'シフト記号表（従来型・ユニット型共通）'!$C$6:$L$47,10,FALSE))</f>
        <v/>
      </c>
      <c r="AJ54" s="163" t="str">
        <f>IF(AJ53="","",VLOOKUP(AJ53,'シフト記号表（従来型・ユニット型共通）'!$C$6:$L$47,10,FALSE))</f>
        <v/>
      </c>
      <c r="AK54" s="163" t="str">
        <f>IF(AK53="","",VLOOKUP(AK53,'シフト記号表（従来型・ユニット型共通）'!$C$6:$L$47,10,FALSE))</f>
        <v/>
      </c>
      <c r="AL54" s="163" t="str">
        <f>IF(AL53="","",VLOOKUP(AL53,'シフト記号表（従来型・ユニット型共通）'!$C$6:$L$47,10,FALSE))</f>
        <v/>
      </c>
      <c r="AM54" s="163" t="str">
        <f>IF(AM53="","",VLOOKUP(AM53,'シフト記号表（従来型・ユニット型共通）'!$C$6:$L$47,10,FALSE))</f>
        <v/>
      </c>
      <c r="AN54" s="164" t="str">
        <f>IF(AN53="","",VLOOKUP(AN53,'シフト記号表（従来型・ユニット型共通）'!$C$6:$L$47,10,FALSE))</f>
        <v/>
      </c>
      <c r="AO54" s="162" t="str">
        <f>IF(AO53="","",VLOOKUP(AO53,'シフト記号表（従来型・ユニット型共通）'!$C$6:$L$47,10,FALSE))</f>
        <v/>
      </c>
      <c r="AP54" s="163" t="str">
        <f>IF(AP53="","",VLOOKUP(AP53,'シフト記号表（従来型・ユニット型共通）'!$C$6:$L$47,10,FALSE))</f>
        <v/>
      </c>
      <c r="AQ54" s="163" t="str">
        <f>IF(AQ53="","",VLOOKUP(AQ53,'シフト記号表（従来型・ユニット型共通）'!$C$6:$L$47,10,FALSE))</f>
        <v/>
      </c>
      <c r="AR54" s="163" t="str">
        <f>IF(AR53="","",VLOOKUP(AR53,'シフト記号表（従来型・ユニット型共通）'!$C$6:$L$47,10,FALSE))</f>
        <v/>
      </c>
      <c r="AS54" s="163" t="str">
        <f>IF(AS53="","",VLOOKUP(AS53,'シフト記号表（従来型・ユニット型共通）'!$C$6:$L$47,10,FALSE))</f>
        <v/>
      </c>
      <c r="AT54" s="163" t="str">
        <f>IF(AT53="","",VLOOKUP(AT53,'シフト記号表（従来型・ユニット型共通）'!$C$6:$L$47,10,FALSE))</f>
        <v/>
      </c>
      <c r="AU54" s="164" t="str">
        <f>IF(AU53="","",VLOOKUP(AU53,'シフト記号表（従来型・ユニット型共通）'!$C$6:$L$47,10,FALSE))</f>
        <v/>
      </c>
      <c r="AV54" s="162" t="str">
        <f>IF(AV53="","",VLOOKUP(AV53,'シフト記号表（従来型・ユニット型共通）'!$C$6:$L$47,10,FALSE))</f>
        <v/>
      </c>
      <c r="AW54" s="163" t="str">
        <f>IF(AW53="","",VLOOKUP(AW53,'シフト記号表（従来型・ユニット型共通）'!$C$6:$L$47,10,FALSE))</f>
        <v/>
      </c>
      <c r="AX54" s="163" t="str">
        <f>IF(AX53="","",VLOOKUP(AX53,'シフト記号表（従来型・ユニット型共通）'!$C$6:$L$47,10,FALSE))</f>
        <v/>
      </c>
      <c r="AY54" s="163" t="str">
        <f>IF(AY53="","",VLOOKUP(AY53,'シフト記号表（従来型・ユニット型共通）'!$C$6:$L$47,10,FALSE))</f>
        <v/>
      </c>
      <c r="AZ54" s="163" t="str">
        <f>IF(AZ53="","",VLOOKUP(AZ53,'シフト記号表（従来型・ユニット型共通）'!$C$6:$L$47,10,FALSE))</f>
        <v/>
      </c>
      <c r="BA54" s="163" t="str">
        <f>IF(BA53="","",VLOOKUP(BA53,'シフト記号表（従来型・ユニット型共通）'!$C$6:$L$47,10,FALSE))</f>
        <v/>
      </c>
      <c r="BB54" s="164" t="str">
        <f>IF(BB53="","",VLOOKUP(BB53,'シフト記号表（従来型・ユニット型共通）'!$C$6:$L$47,10,FALSE))</f>
        <v/>
      </c>
      <c r="BC54" s="162" t="str">
        <f>IF(BC53="","",VLOOKUP(BC53,'シフト記号表（従来型・ユニット型共通）'!$C$6:$L$47,10,FALSE))</f>
        <v/>
      </c>
      <c r="BD54" s="163" t="str">
        <f>IF(BD53="","",VLOOKUP(BD53,'シフト記号表（従来型・ユニット型共通）'!$C$6:$L$47,10,FALSE))</f>
        <v/>
      </c>
      <c r="BE54" s="163" t="str">
        <f>IF(BE53="","",VLOOKUP(BE53,'シフト記号表（従来型・ユニット型共通）'!$C$6:$L$47,10,FALSE))</f>
        <v/>
      </c>
      <c r="BF54" s="286">
        <f>IF($BI$3="４週",SUM(AA54:BB54),IF($BI$3="暦月",SUM(AA54:BE54),""))</f>
        <v>0</v>
      </c>
      <c r="BG54" s="287"/>
      <c r="BH54" s="288">
        <f>IF($BI$3="４週",BF54/4,IF($BI$3="暦月",(BF54/($BI$8/7)),""))</f>
        <v>0</v>
      </c>
      <c r="BI54" s="287"/>
      <c r="BJ54" s="283"/>
      <c r="BK54" s="284"/>
      <c r="BL54" s="284"/>
      <c r="BM54" s="284"/>
      <c r="BN54" s="285"/>
    </row>
    <row r="55" spans="2:66" ht="20.25" customHeight="1" x14ac:dyDescent="0.4">
      <c r="B55" s="269">
        <f>B53+1</f>
        <v>20</v>
      </c>
      <c r="C55" s="370"/>
      <c r="D55" s="371"/>
      <c r="E55" s="337"/>
      <c r="F55" s="369"/>
      <c r="G55" s="271"/>
      <c r="H55" s="272"/>
      <c r="I55" s="154"/>
      <c r="J55" s="155"/>
      <c r="K55" s="154"/>
      <c r="L55" s="155"/>
      <c r="M55" s="275"/>
      <c r="N55" s="276"/>
      <c r="O55" s="279"/>
      <c r="P55" s="280"/>
      <c r="Q55" s="280"/>
      <c r="R55" s="272"/>
      <c r="S55" s="253"/>
      <c r="T55" s="254"/>
      <c r="U55" s="254"/>
      <c r="V55" s="254"/>
      <c r="W55" s="25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56"/>
      <c r="BG55" s="257"/>
      <c r="BH55" s="258"/>
      <c r="BI55" s="259"/>
      <c r="BJ55" s="260"/>
      <c r="BK55" s="261"/>
      <c r="BL55" s="261"/>
      <c r="BM55" s="261"/>
      <c r="BN55" s="262"/>
    </row>
    <row r="56" spans="2:66" ht="20.25" customHeight="1" x14ac:dyDescent="0.4">
      <c r="B56" s="270"/>
      <c r="C56" s="364"/>
      <c r="D56" s="368"/>
      <c r="E56" s="337"/>
      <c r="F56" s="369"/>
      <c r="G56" s="289"/>
      <c r="H56" s="290"/>
      <c r="I56" s="152"/>
      <c r="J56" s="153">
        <f>G55</f>
        <v>0</v>
      </c>
      <c r="K56" s="152"/>
      <c r="L56" s="153">
        <f>M55</f>
        <v>0</v>
      </c>
      <c r="M56" s="291"/>
      <c r="N56" s="292"/>
      <c r="O56" s="293"/>
      <c r="P56" s="294"/>
      <c r="Q56" s="294"/>
      <c r="R56" s="290"/>
      <c r="S56" s="253"/>
      <c r="T56" s="254"/>
      <c r="U56" s="254"/>
      <c r="V56" s="254"/>
      <c r="W56" s="255"/>
      <c r="X56" s="185" t="s">
        <v>189</v>
      </c>
      <c r="Y56" s="110"/>
      <c r="Z56" s="186"/>
      <c r="AA56" s="162" t="str">
        <f>IF(AA55="","",VLOOKUP(AA55,'シフト記号表（従来型・ユニット型共通）'!$C$6:$L$47,10,FALSE))</f>
        <v/>
      </c>
      <c r="AB56" s="163" t="str">
        <f>IF(AB55="","",VLOOKUP(AB55,'シフト記号表（従来型・ユニット型共通）'!$C$6:$L$47,10,FALSE))</f>
        <v/>
      </c>
      <c r="AC56" s="163" t="str">
        <f>IF(AC55="","",VLOOKUP(AC55,'シフト記号表（従来型・ユニット型共通）'!$C$6:$L$47,10,FALSE))</f>
        <v/>
      </c>
      <c r="AD56" s="163" t="str">
        <f>IF(AD55="","",VLOOKUP(AD55,'シフト記号表（従来型・ユニット型共通）'!$C$6:$L$47,10,FALSE))</f>
        <v/>
      </c>
      <c r="AE56" s="163" t="str">
        <f>IF(AE55="","",VLOOKUP(AE55,'シフト記号表（従来型・ユニット型共通）'!$C$6:$L$47,10,FALSE))</f>
        <v/>
      </c>
      <c r="AF56" s="163" t="str">
        <f>IF(AF55="","",VLOOKUP(AF55,'シフト記号表（従来型・ユニット型共通）'!$C$6:$L$47,10,FALSE))</f>
        <v/>
      </c>
      <c r="AG56" s="164" t="str">
        <f>IF(AG55="","",VLOOKUP(AG55,'シフト記号表（従来型・ユニット型共通）'!$C$6:$L$47,10,FALSE))</f>
        <v/>
      </c>
      <c r="AH56" s="162" t="str">
        <f>IF(AH55="","",VLOOKUP(AH55,'シフト記号表（従来型・ユニット型共通）'!$C$6:$L$47,10,FALSE))</f>
        <v/>
      </c>
      <c r="AI56" s="163" t="str">
        <f>IF(AI55="","",VLOOKUP(AI55,'シフト記号表（従来型・ユニット型共通）'!$C$6:$L$47,10,FALSE))</f>
        <v/>
      </c>
      <c r="AJ56" s="163" t="str">
        <f>IF(AJ55="","",VLOOKUP(AJ55,'シフト記号表（従来型・ユニット型共通）'!$C$6:$L$47,10,FALSE))</f>
        <v/>
      </c>
      <c r="AK56" s="163" t="str">
        <f>IF(AK55="","",VLOOKUP(AK55,'シフト記号表（従来型・ユニット型共通）'!$C$6:$L$47,10,FALSE))</f>
        <v/>
      </c>
      <c r="AL56" s="163" t="str">
        <f>IF(AL55="","",VLOOKUP(AL55,'シフト記号表（従来型・ユニット型共通）'!$C$6:$L$47,10,FALSE))</f>
        <v/>
      </c>
      <c r="AM56" s="163" t="str">
        <f>IF(AM55="","",VLOOKUP(AM55,'シフト記号表（従来型・ユニット型共通）'!$C$6:$L$47,10,FALSE))</f>
        <v/>
      </c>
      <c r="AN56" s="164" t="str">
        <f>IF(AN55="","",VLOOKUP(AN55,'シフト記号表（従来型・ユニット型共通）'!$C$6:$L$47,10,FALSE))</f>
        <v/>
      </c>
      <c r="AO56" s="162" t="str">
        <f>IF(AO55="","",VLOOKUP(AO55,'シフト記号表（従来型・ユニット型共通）'!$C$6:$L$47,10,FALSE))</f>
        <v/>
      </c>
      <c r="AP56" s="163" t="str">
        <f>IF(AP55="","",VLOOKUP(AP55,'シフト記号表（従来型・ユニット型共通）'!$C$6:$L$47,10,FALSE))</f>
        <v/>
      </c>
      <c r="AQ56" s="163" t="str">
        <f>IF(AQ55="","",VLOOKUP(AQ55,'シフト記号表（従来型・ユニット型共通）'!$C$6:$L$47,10,FALSE))</f>
        <v/>
      </c>
      <c r="AR56" s="163" t="str">
        <f>IF(AR55="","",VLOOKUP(AR55,'シフト記号表（従来型・ユニット型共通）'!$C$6:$L$47,10,FALSE))</f>
        <v/>
      </c>
      <c r="AS56" s="163" t="str">
        <f>IF(AS55="","",VLOOKUP(AS55,'シフト記号表（従来型・ユニット型共通）'!$C$6:$L$47,10,FALSE))</f>
        <v/>
      </c>
      <c r="AT56" s="163" t="str">
        <f>IF(AT55="","",VLOOKUP(AT55,'シフト記号表（従来型・ユニット型共通）'!$C$6:$L$47,10,FALSE))</f>
        <v/>
      </c>
      <c r="AU56" s="164" t="str">
        <f>IF(AU55="","",VLOOKUP(AU55,'シフト記号表（従来型・ユニット型共通）'!$C$6:$L$47,10,FALSE))</f>
        <v/>
      </c>
      <c r="AV56" s="162" t="str">
        <f>IF(AV55="","",VLOOKUP(AV55,'シフト記号表（従来型・ユニット型共通）'!$C$6:$L$47,10,FALSE))</f>
        <v/>
      </c>
      <c r="AW56" s="163" t="str">
        <f>IF(AW55="","",VLOOKUP(AW55,'シフト記号表（従来型・ユニット型共通）'!$C$6:$L$47,10,FALSE))</f>
        <v/>
      </c>
      <c r="AX56" s="163" t="str">
        <f>IF(AX55="","",VLOOKUP(AX55,'シフト記号表（従来型・ユニット型共通）'!$C$6:$L$47,10,FALSE))</f>
        <v/>
      </c>
      <c r="AY56" s="163" t="str">
        <f>IF(AY55="","",VLOOKUP(AY55,'シフト記号表（従来型・ユニット型共通）'!$C$6:$L$47,10,FALSE))</f>
        <v/>
      </c>
      <c r="AZ56" s="163" t="str">
        <f>IF(AZ55="","",VLOOKUP(AZ55,'シフト記号表（従来型・ユニット型共通）'!$C$6:$L$47,10,FALSE))</f>
        <v/>
      </c>
      <c r="BA56" s="163" t="str">
        <f>IF(BA55="","",VLOOKUP(BA55,'シフト記号表（従来型・ユニット型共通）'!$C$6:$L$47,10,FALSE))</f>
        <v/>
      </c>
      <c r="BB56" s="164" t="str">
        <f>IF(BB55="","",VLOOKUP(BB55,'シフト記号表（従来型・ユニット型共通）'!$C$6:$L$47,10,FALSE))</f>
        <v/>
      </c>
      <c r="BC56" s="162" t="str">
        <f>IF(BC55="","",VLOOKUP(BC55,'シフト記号表（従来型・ユニット型共通）'!$C$6:$L$47,10,FALSE))</f>
        <v/>
      </c>
      <c r="BD56" s="163" t="str">
        <f>IF(BD55="","",VLOOKUP(BD55,'シフト記号表（従来型・ユニット型共通）'!$C$6:$L$47,10,FALSE))</f>
        <v/>
      </c>
      <c r="BE56" s="163" t="str">
        <f>IF(BE55="","",VLOOKUP(BE55,'シフト記号表（従来型・ユニット型共通）'!$C$6:$L$47,10,FALSE))</f>
        <v/>
      </c>
      <c r="BF56" s="286">
        <f>IF($BI$3="４週",SUM(AA56:BB56),IF($BI$3="暦月",SUM(AA56:BE56),""))</f>
        <v>0</v>
      </c>
      <c r="BG56" s="287"/>
      <c r="BH56" s="288">
        <f>IF($BI$3="４週",BF56/4,IF($BI$3="暦月",(BF56/($BI$8/7)),""))</f>
        <v>0</v>
      </c>
      <c r="BI56" s="287"/>
      <c r="BJ56" s="283"/>
      <c r="BK56" s="284"/>
      <c r="BL56" s="284"/>
      <c r="BM56" s="284"/>
      <c r="BN56" s="285"/>
    </row>
    <row r="57" spans="2:66" ht="20.25" customHeight="1" x14ac:dyDescent="0.4">
      <c r="B57" s="269">
        <f>B55+1</f>
        <v>21</v>
      </c>
      <c r="C57" s="370"/>
      <c r="D57" s="371"/>
      <c r="E57" s="337"/>
      <c r="F57" s="369"/>
      <c r="G57" s="271"/>
      <c r="H57" s="272"/>
      <c r="I57" s="152"/>
      <c r="J57" s="153"/>
      <c r="K57" s="152"/>
      <c r="L57" s="153"/>
      <c r="M57" s="275"/>
      <c r="N57" s="276"/>
      <c r="O57" s="279"/>
      <c r="P57" s="280"/>
      <c r="Q57" s="280"/>
      <c r="R57" s="272"/>
      <c r="S57" s="253"/>
      <c r="T57" s="254"/>
      <c r="U57" s="254"/>
      <c r="V57" s="254"/>
      <c r="W57" s="255"/>
      <c r="X57" s="184"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56"/>
      <c r="BG57" s="257"/>
      <c r="BH57" s="258"/>
      <c r="BI57" s="259"/>
      <c r="BJ57" s="260"/>
      <c r="BK57" s="261"/>
      <c r="BL57" s="261"/>
      <c r="BM57" s="261"/>
      <c r="BN57" s="262"/>
    </row>
    <row r="58" spans="2:66" ht="20.25" customHeight="1" x14ac:dyDescent="0.4">
      <c r="B58" s="270"/>
      <c r="C58" s="364"/>
      <c r="D58" s="368"/>
      <c r="E58" s="337"/>
      <c r="F58" s="369"/>
      <c r="G58" s="289"/>
      <c r="H58" s="290"/>
      <c r="I58" s="152"/>
      <c r="J58" s="153">
        <f>G57</f>
        <v>0</v>
      </c>
      <c r="K58" s="152"/>
      <c r="L58" s="153">
        <f>M57</f>
        <v>0</v>
      </c>
      <c r="M58" s="291"/>
      <c r="N58" s="292"/>
      <c r="O58" s="293"/>
      <c r="P58" s="294"/>
      <c r="Q58" s="294"/>
      <c r="R58" s="290"/>
      <c r="S58" s="253"/>
      <c r="T58" s="254"/>
      <c r="U58" s="254"/>
      <c r="V58" s="254"/>
      <c r="W58" s="255"/>
      <c r="X58" s="185" t="s">
        <v>189</v>
      </c>
      <c r="Y58" s="110"/>
      <c r="Z58" s="186"/>
      <c r="AA58" s="162" t="str">
        <f>IF(AA57="","",VLOOKUP(AA57,'シフト記号表（従来型・ユニット型共通）'!$C$6:$L$47,10,FALSE))</f>
        <v/>
      </c>
      <c r="AB58" s="163" t="str">
        <f>IF(AB57="","",VLOOKUP(AB57,'シフト記号表（従来型・ユニット型共通）'!$C$6:$L$47,10,FALSE))</f>
        <v/>
      </c>
      <c r="AC58" s="163" t="str">
        <f>IF(AC57="","",VLOOKUP(AC57,'シフト記号表（従来型・ユニット型共通）'!$C$6:$L$47,10,FALSE))</f>
        <v/>
      </c>
      <c r="AD58" s="163" t="str">
        <f>IF(AD57="","",VLOOKUP(AD57,'シフト記号表（従来型・ユニット型共通）'!$C$6:$L$47,10,FALSE))</f>
        <v/>
      </c>
      <c r="AE58" s="163" t="str">
        <f>IF(AE57="","",VLOOKUP(AE57,'シフト記号表（従来型・ユニット型共通）'!$C$6:$L$47,10,FALSE))</f>
        <v/>
      </c>
      <c r="AF58" s="163" t="str">
        <f>IF(AF57="","",VLOOKUP(AF57,'シフト記号表（従来型・ユニット型共通）'!$C$6:$L$47,10,FALSE))</f>
        <v/>
      </c>
      <c r="AG58" s="164" t="str">
        <f>IF(AG57="","",VLOOKUP(AG57,'シフト記号表（従来型・ユニット型共通）'!$C$6:$L$47,10,FALSE))</f>
        <v/>
      </c>
      <c r="AH58" s="162" t="str">
        <f>IF(AH57="","",VLOOKUP(AH57,'シフト記号表（従来型・ユニット型共通）'!$C$6:$L$47,10,FALSE))</f>
        <v/>
      </c>
      <c r="AI58" s="163" t="str">
        <f>IF(AI57="","",VLOOKUP(AI57,'シフト記号表（従来型・ユニット型共通）'!$C$6:$L$47,10,FALSE))</f>
        <v/>
      </c>
      <c r="AJ58" s="163" t="str">
        <f>IF(AJ57="","",VLOOKUP(AJ57,'シフト記号表（従来型・ユニット型共通）'!$C$6:$L$47,10,FALSE))</f>
        <v/>
      </c>
      <c r="AK58" s="163" t="str">
        <f>IF(AK57="","",VLOOKUP(AK57,'シフト記号表（従来型・ユニット型共通）'!$C$6:$L$47,10,FALSE))</f>
        <v/>
      </c>
      <c r="AL58" s="163" t="str">
        <f>IF(AL57="","",VLOOKUP(AL57,'シフト記号表（従来型・ユニット型共通）'!$C$6:$L$47,10,FALSE))</f>
        <v/>
      </c>
      <c r="AM58" s="163" t="str">
        <f>IF(AM57="","",VLOOKUP(AM57,'シフト記号表（従来型・ユニット型共通）'!$C$6:$L$47,10,FALSE))</f>
        <v/>
      </c>
      <c r="AN58" s="164" t="str">
        <f>IF(AN57="","",VLOOKUP(AN57,'シフト記号表（従来型・ユニット型共通）'!$C$6:$L$47,10,FALSE))</f>
        <v/>
      </c>
      <c r="AO58" s="162" t="str">
        <f>IF(AO57="","",VLOOKUP(AO57,'シフト記号表（従来型・ユニット型共通）'!$C$6:$L$47,10,FALSE))</f>
        <v/>
      </c>
      <c r="AP58" s="163" t="str">
        <f>IF(AP57="","",VLOOKUP(AP57,'シフト記号表（従来型・ユニット型共通）'!$C$6:$L$47,10,FALSE))</f>
        <v/>
      </c>
      <c r="AQ58" s="163" t="str">
        <f>IF(AQ57="","",VLOOKUP(AQ57,'シフト記号表（従来型・ユニット型共通）'!$C$6:$L$47,10,FALSE))</f>
        <v/>
      </c>
      <c r="AR58" s="163" t="str">
        <f>IF(AR57="","",VLOOKUP(AR57,'シフト記号表（従来型・ユニット型共通）'!$C$6:$L$47,10,FALSE))</f>
        <v/>
      </c>
      <c r="AS58" s="163" t="str">
        <f>IF(AS57="","",VLOOKUP(AS57,'シフト記号表（従来型・ユニット型共通）'!$C$6:$L$47,10,FALSE))</f>
        <v/>
      </c>
      <c r="AT58" s="163" t="str">
        <f>IF(AT57="","",VLOOKUP(AT57,'シフト記号表（従来型・ユニット型共通）'!$C$6:$L$47,10,FALSE))</f>
        <v/>
      </c>
      <c r="AU58" s="164" t="str">
        <f>IF(AU57="","",VLOOKUP(AU57,'シフト記号表（従来型・ユニット型共通）'!$C$6:$L$47,10,FALSE))</f>
        <v/>
      </c>
      <c r="AV58" s="162" t="str">
        <f>IF(AV57="","",VLOOKUP(AV57,'シフト記号表（従来型・ユニット型共通）'!$C$6:$L$47,10,FALSE))</f>
        <v/>
      </c>
      <c r="AW58" s="163" t="str">
        <f>IF(AW57="","",VLOOKUP(AW57,'シフト記号表（従来型・ユニット型共通）'!$C$6:$L$47,10,FALSE))</f>
        <v/>
      </c>
      <c r="AX58" s="163" t="str">
        <f>IF(AX57="","",VLOOKUP(AX57,'シフト記号表（従来型・ユニット型共通）'!$C$6:$L$47,10,FALSE))</f>
        <v/>
      </c>
      <c r="AY58" s="163" t="str">
        <f>IF(AY57="","",VLOOKUP(AY57,'シフト記号表（従来型・ユニット型共通）'!$C$6:$L$47,10,FALSE))</f>
        <v/>
      </c>
      <c r="AZ58" s="163" t="str">
        <f>IF(AZ57="","",VLOOKUP(AZ57,'シフト記号表（従来型・ユニット型共通）'!$C$6:$L$47,10,FALSE))</f>
        <v/>
      </c>
      <c r="BA58" s="163" t="str">
        <f>IF(BA57="","",VLOOKUP(BA57,'シフト記号表（従来型・ユニット型共通）'!$C$6:$L$47,10,FALSE))</f>
        <v/>
      </c>
      <c r="BB58" s="164" t="str">
        <f>IF(BB57="","",VLOOKUP(BB57,'シフト記号表（従来型・ユニット型共通）'!$C$6:$L$47,10,FALSE))</f>
        <v/>
      </c>
      <c r="BC58" s="162" t="str">
        <f>IF(BC57="","",VLOOKUP(BC57,'シフト記号表（従来型・ユニット型共通）'!$C$6:$L$47,10,FALSE))</f>
        <v/>
      </c>
      <c r="BD58" s="163" t="str">
        <f>IF(BD57="","",VLOOKUP(BD57,'シフト記号表（従来型・ユニット型共通）'!$C$6:$L$47,10,FALSE))</f>
        <v/>
      </c>
      <c r="BE58" s="163" t="str">
        <f>IF(BE57="","",VLOOKUP(BE57,'シフト記号表（従来型・ユニット型共通）'!$C$6:$L$47,10,FALSE))</f>
        <v/>
      </c>
      <c r="BF58" s="286">
        <f>IF($BI$3="４週",SUM(AA58:BB58),IF($BI$3="暦月",SUM(AA58:BE58),""))</f>
        <v>0</v>
      </c>
      <c r="BG58" s="287"/>
      <c r="BH58" s="288">
        <f>IF($BI$3="４週",BF58/4,IF($BI$3="暦月",(BF58/($BI$8/7)),""))</f>
        <v>0</v>
      </c>
      <c r="BI58" s="287"/>
      <c r="BJ58" s="283"/>
      <c r="BK58" s="284"/>
      <c r="BL58" s="284"/>
      <c r="BM58" s="284"/>
      <c r="BN58" s="285"/>
    </row>
    <row r="59" spans="2:66" ht="20.25" customHeight="1" x14ac:dyDescent="0.4">
      <c r="B59" s="269">
        <f>B57+1</f>
        <v>22</v>
      </c>
      <c r="C59" s="370"/>
      <c r="D59" s="371"/>
      <c r="E59" s="337"/>
      <c r="F59" s="369"/>
      <c r="G59" s="271"/>
      <c r="H59" s="272"/>
      <c r="I59" s="152"/>
      <c r="J59" s="153"/>
      <c r="K59" s="152"/>
      <c r="L59" s="153"/>
      <c r="M59" s="275"/>
      <c r="N59" s="276"/>
      <c r="O59" s="279"/>
      <c r="P59" s="280"/>
      <c r="Q59" s="280"/>
      <c r="R59" s="272"/>
      <c r="S59" s="253"/>
      <c r="T59" s="254"/>
      <c r="U59" s="254"/>
      <c r="V59" s="254"/>
      <c r="W59" s="255"/>
      <c r="X59" s="184"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56"/>
      <c r="BG59" s="257"/>
      <c r="BH59" s="258"/>
      <c r="BI59" s="259"/>
      <c r="BJ59" s="260"/>
      <c r="BK59" s="261"/>
      <c r="BL59" s="261"/>
      <c r="BM59" s="261"/>
      <c r="BN59" s="262"/>
    </row>
    <row r="60" spans="2:66" ht="20.25" customHeight="1" x14ac:dyDescent="0.4">
      <c r="B60" s="270"/>
      <c r="C60" s="364"/>
      <c r="D60" s="368"/>
      <c r="E60" s="337"/>
      <c r="F60" s="369"/>
      <c r="G60" s="289"/>
      <c r="H60" s="290"/>
      <c r="I60" s="152"/>
      <c r="J60" s="153">
        <f>G59</f>
        <v>0</v>
      </c>
      <c r="K60" s="152"/>
      <c r="L60" s="153">
        <f>M59</f>
        <v>0</v>
      </c>
      <c r="M60" s="291"/>
      <c r="N60" s="292"/>
      <c r="O60" s="293"/>
      <c r="P60" s="294"/>
      <c r="Q60" s="294"/>
      <c r="R60" s="290"/>
      <c r="S60" s="253"/>
      <c r="T60" s="254"/>
      <c r="U60" s="254"/>
      <c r="V60" s="254"/>
      <c r="W60" s="255"/>
      <c r="X60" s="185" t="s">
        <v>189</v>
      </c>
      <c r="Y60" s="110"/>
      <c r="Z60" s="186"/>
      <c r="AA60" s="162" t="str">
        <f>IF(AA59="","",VLOOKUP(AA59,'シフト記号表（従来型・ユニット型共通）'!$C$6:$L$47,10,FALSE))</f>
        <v/>
      </c>
      <c r="AB60" s="163" t="str">
        <f>IF(AB59="","",VLOOKUP(AB59,'シフト記号表（従来型・ユニット型共通）'!$C$6:$L$47,10,FALSE))</f>
        <v/>
      </c>
      <c r="AC60" s="163" t="str">
        <f>IF(AC59="","",VLOOKUP(AC59,'シフト記号表（従来型・ユニット型共通）'!$C$6:$L$47,10,FALSE))</f>
        <v/>
      </c>
      <c r="AD60" s="163" t="str">
        <f>IF(AD59="","",VLOOKUP(AD59,'シフト記号表（従来型・ユニット型共通）'!$C$6:$L$47,10,FALSE))</f>
        <v/>
      </c>
      <c r="AE60" s="163" t="str">
        <f>IF(AE59="","",VLOOKUP(AE59,'シフト記号表（従来型・ユニット型共通）'!$C$6:$L$47,10,FALSE))</f>
        <v/>
      </c>
      <c r="AF60" s="163" t="str">
        <f>IF(AF59="","",VLOOKUP(AF59,'シフト記号表（従来型・ユニット型共通）'!$C$6:$L$47,10,FALSE))</f>
        <v/>
      </c>
      <c r="AG60" s="164" t="str">
        <f>IF(AG59="","",VLOOKUP(AG59,'シフト記号表（従来型・ユニット型共通）'!$C$6:$L$47,10,FALSE))</f>
        <v/>
      </c>
      <c r="AH60" s="162" t="str">
        <f>IF(AH59="","",VLOOKUP(AH59,'シフト記号表（従来型・ユニット型共通）'!$C$6:$L$47,10,FALSE))</f>
        <v/>
      </c>
      <c r="AI60" s="163" t="str">
        <f>IF(AI59="","",VLOOKUP(AI59,'シフト記号表（従来型・ユニット型共通）'!$C$6:$L$47,10,FALSE))</f>
        <v/>
      </c>
      <c r="AJ60" s="163" t="str">
        <f>IF(AJ59="","",VLOOKUP(AJ59,'シフト記号表（従来型・ユニット型共通）'!$C$6:$L$47,10,FALSE))</f>
        <v/>
      </c>
      <c r="AK60" s="163" t="str">
        <f>IF(AK59="","",VLOOKUP(AK59,'シフト記号表（従来型・ユニット型共通）'!$C$6:$L$47,10,FALSE))</f>
        <v/>
      </c>
      <c r="AL60" s="163" t="str">
        <f>IF(AL59="","",VLOOKUP(AL59,'シフト記号表（従来型・ユニット型共通）'!$C$6:$L$47,10,FALSE))</f>
        <v/>
      </c>
      <c r="AM60" s="163" t="str">
        <f>IF(AM59="","",VLOOKUP(AM59,'シフト記号表（従来型・ユニット型共通）'!$C$6:$L$47,10,FALSE))</f>
        <v/>
      </c>
      <c r="AN60" s="164" t="str">
        <f>IF(AN59="","",VLOOKUP(AN59,'シフト記号表（従来型・ユニット型共通）'!$C$6:$L$47,10,FALSE))</f>
        <v/>
      </c>
      <c r="AO60" s="162" t="str">
        <f>IF(AO59="","",VLOOKUP(AO59,'シフト記号表（従来型・ユニット型共通）'!$C$6:$L$47,10,FALSE))</f>
        <v/>
      </c>
      <c r="AP60" s="163" t="str">
        <f>IF(AP59="","",VLOOKUP(AP59,'シフト記号表（従来型・ユニット型共通）'!$C$6:$L$47,10,FALSE))</f>
        <v/>
      </c>
      <c r="AQ60" s="163" t="str">
        <f>IF(AQ59="","",VLOOKUP(AQ59,'シフト記号表（従来型・ユニット型共通）'!$C$6:$L$47,10,FALSE))</f>
        <v/>
      </c>
      <c r="AR60" s="163" t="str">
        <f>IF(AR59="","",VLOOKUP(AR59,'シフト記号表（従来型・ユニット型共通）'!$C$6:$L$47,10,FALSE))</f>
        <v/>
      </c>
      <c r="AS60" s="163" t="str">
        <f>IF(AS59="","",VLOOKUP(AS59,'シフト記号表（従来型・ユニット型共通）'!$C$6:$L$47,10,FALSE))</f>
        <v/>
      </c>
      <c r="AT60" s="163" t="str">
        <f>IF(AT59="","",VLOOKUP(AT59,'シフト記号表（従来型・ユニット型共通）'!$C$6:$L$47,10,FALSE))</f>
        <v/>
      </c>
      <c r="AU60" s="164" t="str">
        <f>IF(AU59="","",VLOOKUP(AU59,'シフト記号表（従来型・ユニット型共通）'!$C$6:$L$47,10,FALSE))</f>
        <v/>
      </c>
      <c r="AV60" s="162" t="str">
        <f>IF(AV59="","",VLOOKUP(AV59,'シフト記号表（従来型・ユニット型共通）'!$C$6:$L$47,10,FALSE))</f>
        <v/>
      </c>
      <c r="AW60" s="163" t="str">
        <f>IF(AW59="","",VLOOKUP(AW59,'シフト記号表（従来型・ユニット型共通）'!$C$6:$L$47,10,FALSE))</f>
        <v/>
      </c>
      <c r="AX60" s="163" t="str">
        <f>IF(AX59="","",VLOOKUP(AX59,'シフト記号表（従来型・ユニット型共通）'!$C$6:$L$47,10,FALSE))</f>
        <v/>
      </c>
      <c r="AY60" s="163" t="str">
        <f>IF(AY59="","",VLOOKUP(AY59,'シフト記号表（従来型・ユニット型共通）'!$C$6:$L$47,10,FALSE))</f>
        <v/>
      </c>
      <c r="AZ60" s="163" t="str">
        <f>IF(AZ59="","",VLOOKUP(AZ59,'シフト記号表（従来型・ユニット型共通）'!$C$6:$L$47,10,FALSE))</f>
        <v/>
      </c>
      <c r="BA60" s="163" t="str">
        <f>IF(BA59="","",VLOOKUP(BA59,'シフト記号表（従来型・ユニット型共通）'!$C$6:$L$47,10,FALSE))</f>
        <v/>
      </c>
      <c r="BB60" s="164" t="str">
        <f>IF(BB59="","",VLOOKUP(BB59,'シフト記号表（従来型・ユニット型共通）'!$C$6:$L$47,10,FALSE))</f>
        <v/>
      </c>
      <c r="BC60" s="162" t="str">
        <f>IF(BC59="","",VLOOKUP(BC59,'シフト記号表（従来型・ユニット型共通）'!$C$6:$L$47,10,FALSE))</f>
        <v/>
      </c>
      <c r="BD60" s="163" t="str">
        <f>IF(BD59="","",VLOOKUP(BD59,'シフト記号表（従来型・ユニット型共通）'!$C$6:$L$47,10,FALSE))</f>
        <v/>
      </c>
      <c r="BE60" s="163" t="str">
        <f>IF(BE59="","",VLOOKUP(BE59,'シフト記号表（従来型・ユニット型共通）'!$C$6:$L$47,10,FALSE))</f>
        <v/>
      </c>
      <c r="BF60" s="286">
        <f>IF($BI$3="４週",SUM(AA60:BB60),IF($BI$3="暦月",SUM(AA60:BE60),""))</f>
        <v>0</v>
      </c>
      <c r="BG60" s="287"/>
      <c r="BH60" s="288">
        <f>IF($BI$3="４週",BF60/4,IF($BI$3="暦月",(BF60/($BI$8/7)),""))</f>
        <v>0</v>
      </c>
      <c r="BI60" s="287"/>
      <c r="BJ60" s="283"/>
      <c r="BK60" s="284"/>
      <c r="BL60" s="284"/>
      <c r="BM60" s="284"/>
      <c r="BN60" s="285"/>
    </row>
    <row r="61" spans="2:66" ht="20.25" customHeight="1" x14ac:dyDescent="0.4">
      <c r="B61" s="269">
        <f>B59+1</f>
        <v>23</v>
      </c>
      <c r="C61" s="370"/>
      <c r="D61" s="371"/>
      <c r="E61" s="337"/>
      <c r="F61" s="369"/>
      <c r="G61" s="271"/>
      <c r="H61" s="272"/>
      <c r="I61" s="152"/>
      <c r="J61" s="153"/>
      <c r="K61" s="152"/>
      <c r="L61" s="153"/>
      <c r="M61" s="275"/>
      <c r="N61" s="276"/>
      <c r="O61" s="279"/>
      <c r="P61" s="280"/>
      <c r="Q61" s="280"/>
      <c r="R61" s="272"/>
      <c r="S61" s="253"/>
      <c r="T61" s="254"/>
      <c r="U61" s="254"/>
      <c r="V61" s="254"/>
      <c r="W61" s="255"/>
      <c r="X61" s="184"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56"/>
      <c r="BG61" s="257"/>
      <c r="BH61" s="258"/>
      <c r="BI61" s="259"/>
      <c r="BJ61" s="260"/>
      <c r="BK61" s="261"/>
      <c r="BL61" s="261"/>
      <c r="BM61" s="261"/>
      <c r="BN61" s="262"/>
    </row>
    <row r="62" spans="2:66" ht="20.25" customHeight="1" x14ac:dyDescent="0.4">
      <c r="B62" s="270"/>
      <c r="C62" s="364"/>
      <c r="D62" s="368"/>
      <c r="E62" s="337"/>
      <c r="F62" s="369"/>
      <c r="G62" s="289"/>
      <c r="H62" s="290"/>
      <c r="I62" s="152"/>
      <c r="J62" s="153">
        <f>G61</f>
        <v>0</v>
      </c>
      <c r="K62" s="152"/>
      <c r="L62" s="153">
        <f>M61</f>
        <v>0</v>
      </c>
      <c r="M62" s="291"/>
      <c r="N62" s="292"/>
      <c r="O62" s="293"/>
      <c r="P62" s="294"/>
      <c r="Q62" s="294"/>
      <c r="R62" s="290"/>
      <c r="S62" s="253"/>
      <c r="T62" s="254"/>
      <c r="U62" s="254"/>
      <c r="V62" s="254"/>
      <c r="W62" s="255"/>
      <c r="X62" s="185" t="s">
        <v>189</v>
      </c>
      <c r="Y62" s="110"/>
      <c r="Z62" s="186"/>
      <c r="AA62" s="162" t="str">
        <f>IF(AA61="","",VLOOKUP(AA61,'シフト記号表（従来型・ユニット型共通）'!$C$6:$L$47,10,FALSE))</f>
        <v/>
      </c>
      <c r="AB62" s="163" t="str">
        <f>IF(AB61="","",VLOOKUP(AB61,'シフト記号表（従来型・ユニット型共通）'!$C$6:$L$47,10,FALSE))</f>
        <v/>
      </c>
      <c r="AC62" s="163" t="str">
        <f>IF(AC61="","",VLOOKUP(AC61,'シフト記号表（従来型・ユニット型共通）'!$C$6:$L$47,10,FALSE))</f>
        <v/>
      </c>
      <c r="AD62" s="163" t="str">
        <f>IF(AD61="","",VLOOKUP(AD61,'シフト記号表（従来型・ユニット型共通）'!$C$6:$L$47,10,FALSE))</f>
        <v/>
      </c>
      <c r="AE62" s="163" t="str">
        <f>IF(AE61="","",VLOOKUP(AE61,'シフト記号表（従来型・ユニット型共通）'!$C$6:$L$47,10,FALSE))</f>
        <v/>
      </c>
      <c r="AF62" s="163" t="str">
        <f>IF(AF61="","",VLOOKUP(AF61,'シフト記号表（従来型・ユニット型共通）'!$C$6:$L$47,10,FALSE))</f>
        <v/>
      </c>
      <c r="AG62" s="164" t="str">
        <f>IF(AG61="","",VLOOKUP(AG61,'シフト記号表（従来型・ユニット型共通）'!$C$6:$L$47,10,FALSE))</f>
        <v/>
      </c>
      <c r="AH62" s="162" t="str">
        <f>IF(AH61="","",VLOOKUP(AH61,'シフト記号表（従来型・ユニット型共通）'!$C$6:$L$47,10,FALSE))</f>
        <v/>
      </c>
      <c r="AI62" s="163" t="str">
        <f>IF(AI61="","",VLOOKUP(AI61,'シフト記号表（従来型・ユニット型共通）'!$C$6:$L$47,10,FALSE))</f>
        <v/>
      </c>
      <c r="AJ62" s="163" t="str">
        <f>IF(AJ61="","",VLOOKUP(AJ61,'シフト記号表（従来型・ユニット型共通）'!$C$6:$L$47,10,FALSE))</f>
        <v/>
      </c>
      <c r="AK62" s="163" t="str">
        <f>IF(AK61="","",VLOOKUP(AK61,'シフト記号表（従来型・ユニット型共通）'!$C$6:$L$47,10,FALSE))</f>
        <v/>
      </c>
      <c r="AL62" s="163" t="str">
        <f>IF(AL61="","",VLOOKUP(AL61,'シフト記号表（従来型・ユニット型共通）'!$C$6:$L$47,10,FALSE))</f>
        <v/>
      </c>
      <c r="AM62" s="163" t="str">
        <f>IF(AM61="","",VLOOKUP(AM61,'シフト記号表（従来型・ユニット型共通）'!$C$6:$L$47,10,FALSE))</f>
        <v/>
      </c>
      <c r="AN62" s="164" t="str">
        <f>IF(AN61="","",VLOOKUP(AN61,'シフト記号表（従来型・ユニット型共通）'!$C$6:$L$47,10,FALSE))</f>
        <v/>
      </c>
      <c r="AO62" s="162" t="str">
        <f>IF(AO61="","",VLOOKUP(AO61,'シフト記号表（従来型・ユニット型共通）'!$C$6:$L$47,10,FALSE))</f>
        <v/>
      </c>
      <c r="AP62" s="163" t="str">
        <f>IF(AP61="","",VLOOKUP(AP61,'シフト記号表（従来型・ユニット型共通）'!$C$6:$L$47,10,FALSE))</f>
        <v/>
      </c>
      <c r="AQ62" s="163" t="str">
        <f>IF(AQ61="","",VLOOKUP(AQ61,'シフト記号表（従来型・ユニット型共通）'!$C$6:$L$47,10,FALSE))</f>
        <v/>
      </c>
      <c r="AR62" s="163" t="str">
        <f>IF(AR61="","",VLOOKUP(AR61,'シフト記号表（従来型・ユニット型共通）'!$C$6:$L$47,10,FALSE))</f>
        <v/>
      </c>
      <c r="AS62" s="163" t="str">
        <f>IF(AS61="","",VLOOKUP(AS61,'シフト記号表（従来型・ユニット型共通）'!$C$6:$L$47,10,FALSE))</f>
        <v/>
      </c>
      <c r="AT62" s="163" t="str">
        <f>IF(AT61="","",VLOOKUP(AT61,'シフト記号表（従来型・ユニット型共通）'!$C$6:$L$47,10,FALSE))</f>
        <v/>
      </c>
      <c r="AU62" s="164" t="str">
        <f>IF(AU61="","",VLOOKUP(AU61,'シフト記号表（従来型・ユニット型共通）'!$C$6:$L$47,10,FALSE))</f>
        <v/>
      </c>
      <c r="AV62" s="162" t="str">
        <f>IF(AV61="","",VLOOKUP(AV61,'シフト記号表（従来型・ユニット型共通）'!$C$6:$L$47,10,FALSE))</f>
        <v/>
      </c>
      <c r="AW62" s="163" t="str">
        <f>IF(AW61="","",VLOOKUP(AW61,'シフト記号表（従来型・ユニット型共通）'!$C$6:$L$47,10,FALSE))</f>
        <v/>
      </c>
      <c r="AX62" s="163" t="str">
        <f>IF(AX61="","",VLOOKUP(AX61,'シフト記号表（従来型・ユニット型共通）'!$C$6:$L$47,10,FALSE))</f>
        <v/>
      </c>
      <c r="AY62" s="163" t="str">
        <f>IF(AY61="","",VLOOKUP(AY61,'シフト記号表（従来型・ユニット型共通）'!$C$6:$L$47,10,FALSE))</f>
        <v/>
      </c>
      <c r="AZ62" s="163" t="str">
        <f>IF(AZ61="","",VLOOKUP(AZ61,'シフト記号表（従来型・ユニット型共通）'!$C$6:$L$47,10,FALSE))</f>
        <v/>
      </c>
      <c r="BA62" s="163" t="str">
        <f>IF(BA61="","",VLOOKUP(BA61,'シフト記号表（従来型・ユニット型共通）'!$C$6:$L$47,10,FALSE))</f>
        <v/>
      </c>
      <c r="BB62" s="164" t="str">
        <f>IF(BB61="","",VLOOKUP(BB61,'シフト記号表（従来型・ユニット型共通）'!$C$6:$L$47,10,FALSE))</f>
        <v/>
      </c>
      <c r="BC62" s="162" t="str">
        <f>IF(BC61="","",VLOOKUP(BC61,'シフト記号表（従来型・ユニット型共通）'!$C$6:$L$47,10,FALSE))</f>
        <v/>
      </c>
      <c r="BD62" s="163" t="str">
        <f>IF(BD61="","",VLOOKUP(BD61,'シフト記号表（従来型・ユニット型共通）'!$C$6:$L$47,10,FALSE))</f>
        <v/>
      </c>
      <c r="BE62" s="163" t="str">
        <f>IF(BE61="","",VLOOKUP(BE61,'シフト記号表（従来型・ユニット型共通）'!$C$6:$L$47,10,FALSE))</f>
        <v/>
      </c>
      <c r="BF62" s="286">
        <f>IF($BI$3="４週",SUM(AA62:BB62),IF($BI$3="暦月",SUM(AA62:BE62),""))</f>
        <v>0</v>
      </c>
      <c r="BG62" s="287"/>
      <c r="BH62" s="288">
        <f>IF($BI$3="４週",BF62/4,IF($BI$3="暦月",(BF62/($BI$8/7)),""))</f>
        <v>0</v>
      </c>
      <c r="BI62" s="287"/>
      <c r="BJ62" s="283"/>
      <c r="BK62" s="284"/>
      <c r="BL62" s="284"/>
      <c r="BM62" s="284"/>
      <c r="BN62" s="285"/>
    </row>
    <row r="63" spans="2:66" ht="20.25" customHeight="1" x14ac:dyDescent="0.4">
      <c r="B63" s="269">
        <f>B61+1</f>
        <v>24</v>
      </c>
      <c r="C63" s="370"/>
      <c r="D63" s="371"/>
      <c r="E63" s="337"/>
      <c r="F63" s="369"/>
      <c r="G63" s="271"/>
      <c r="H63" s="272"/>
      <c r="I63" s="152"/>
      <c r="J63" s="153"/>
      <c r="K63" s="152"/>
      <c r="L63" s="153"/>
      <c r="M63" s="275"/>
      <c r="N63" s="276"/>
      <c r="O63" s="279"/>
      <c r="P63" s="280"/>
      <c r="Q63" s="280"/>
      <c r="R63" s="272"/>
      <c r="S63" s="253"/>
      <c r="T63" s="254"/>
      <c r="U63" s="254"/>
      <c r="V63" s="254"/>
      <c r="W63" s="255"/>
      <c r="X63" s="184"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56"/>
      <c r="BG63" s="257"/>
      <c r="BH63" s="258"/>
      <c r="BI63" s="259"/>
      <c r="BJ63" s="260"/>
      <c r="BK63" s="261"/>
      <c r="BL63" s="261"/>
      <c r="BM63" s="261"/>
      <c r="BN63" s="262"/>
    </row>
    <row r="64" spans="2:66" ht="20.25" customHeight="1" x14ac:dyDescent="0.4">
      <c r="B64" s="270"/>
      <c r="C64" s="364"/>
      <c r="D64" s="368"/>
      <c r="E64" s="337"/>
      <c r="F64" s="369"/>
      <c r="G64" s="289"/>
      <c r="H64" s="290"/>
      <c r="I64" s="152"/>
      <c r="J64" s="153">
        <f>G63</f>
        <v>0</v>
      </c>
      <c r="K64" s="152"/>
      <c r="L64" s="153">
        <f>M63</f>
        <v>0</v>
      </c>
      <c r="M64" s="291"/>
      <c r="N64" s="292"/>
      <c r="O64" s="293"/>
      <c r="P64" s="294"/>
      <c r="Q64" s="294"/>
      <c r="R64" s="290"/>
      <c r="S64" s="253"/>
      <c r="T64" s="254"/>
      <c r="U64" s="254"/>
      <c r="V64" s="254"/>
      <c r="W64" s="255"/>
      <c r="X64" s="185" t="s">
        <v>189</v>
      </c>
      <c r="Y64" s="110"/>
      <c r="Z64" s="186"/>
      <c r="AA64" s="162" t="str">
        <f>IF(AA63="","",VLOOKUP(AA63,'シフト記号表（従来型・ユニット型共通）'!$C$6:$L$47,10,FALSE))</f>
        <v/>
      </c>
      <c r="AB64" s="163" t="str">
        <f>IF(AB63="","",VLOOKUP(AB63,'シフト記号表（従来型・ユニット型共通）'!$C$6:$L$47,10,FALSE))</f>
        <v/>
      </c>
      <c r="AC64" s="163" t="str">
        <f>IF(AC63="","",VLOOKUP(AC63,'シフト記号表（従来型・ユニット型共通）'!$C$6:$L$47,10,FALSE))</f>
        <v/>
      </c>
      <c r="AD64" s="163" t="str">
        <f>IF(AD63="","",VLOOKUP(AD63,'シフト記号表（従来型・ユニット型共通）'!$C$6:$L$47,10,FALSE))</f>
        <v/>
      </c>
      <c r="AE64" s="163" t="str">
        <f>IF(AE63="","",VLOOKUP(AE63,'シフト記号表（従来型・ユニット型共通）'!$C$6:$L$47,10,FALSE))</f>
        <v/>
      </c>
      <c r="AF64" s="163" t="str">
        <f>IF(AF63="","",VLOOKUP(AF63,'シフト記号表（従来型・ユニット型共通）'!$C$6:$L$47,10,FALSE))</f>
        <v/>
      </c>
      <c r="AG64" s="164" t="str">
        <f>IF(AG63="","",VLOOKUP(AG63,'シフト記号表（従来型・ユニット型共通）'!$C$6:$L$47,10,FALSE))</f>
        <v/>
      </c>
      <c r="AH64" s="162" t="str">
        <f>IF(AH63="","",VLOOKUP(AH63,'シフト記号表（従来型・ユニット型共通）'!$C$6:$L$47,10,FALSE))</f>
        <v/>
      </c>
      <c r="AI64" s="163" t="str">
        <f>IF(AI63="","",VLOOKUP(AI63,'シフト記号表（従来型・ユニット型共通）'!$C$6:$L$47,10,FALSE))</f>
        <v/>
      </c>
      <c r="AJ64" s="163" t="str">
        <f>IF(AJ63="","",VLOOKUP(AJ63,'シフト記号表（従来型・ユニット型共通）'!$C$6:$L$47,10,FALSE))</f>
        <v/>
      </c>
      <c r="AK64" s="163" t="str">
        <f>IF(AK63="","",VLOOKUP(AK63,'シフト記号表（従来型・ユニット型共通）'!$C$6:$L$47,10,FALSE))</f>
        <v/>
      </c>
      <c r="AL64" s="163" t="str">
        <f>IF(AL63="","",VLOOKUP(AL63,'シフト記号表（従来型・ユニット型共通）'!$C$6:$L$47,10,FALSE))</f>
        <v/>
      </c>
      <c r="AM64" s="163" t="str">
        <f>IF(AM63="","",VLOOKUP(AM63,'シフト記号表（従来型・ユニット型共通）'!$C$6:$L$47,10,FALSE))</f>
        <v/>
      </c>
      <c r="AN64" s="164" t="str">
        <f>IF(AN63="","",VLOOKUP(AN63,'シフト記号表（従来型・ユニット型共通）'!$C$6:$L$47,10,FALSE))</f>
        <v/>
      </c>
      <c r="AO64" s="162" t="str">
        <f>IF(AO63="","",VLOOKUP(AO63,'シフト記号表（従来型・ユニット型共通）'!$C$6:$L$47,10,FALSE))</f>
        <v/>
      </c>
      <c r="AP64" s="163" t="str">
        <f>IF(AP63="","",VLOOKUP(AP63,'シフト記号表（従来型・ユニット型共通）'!$C$6:$L$47,10,FALSE))</f>
        <v/>
      </c>
      <c r="AQ64" s="163" t="str">
        <f>IF(AQ63="","",VLOOKUP(AQ63,'シフト記号表（従来型・ユニット型共通）'!$C$6:$L$47,10,FALSE))</f>
        <v/>
      </c>
      <c r="AR64" s="163" t="str">
        <f>IF(AR63="","",VLOOKUP(AR63,'シフト記号表（従来型・ユニット型共通）'!$C$6:$L$47,10,FALSE))</f>
        <v/>
      </c>
      <c r="AS64" s="163" t="str">
        <f>IF(AS63="","",VLOOKUP(AS63,'シフト記号表（従来型・ユニット型共通）'!$C$6:$L$47,10,FALSE))</f>
        <v/>
      </c>
      <c r="AT64" s="163" t="str">
        <f>IF(AT63="","",VLOOKUP(AT63,'シフト記号表（従来型・ユニット型共通）'!$C$6:$L$47,10,FALSE))</f>
        <v/>
      </c>
      <c r="AU64" s="164" t="str">
        <f>IF(AU63="","",VLOOKUP(AU63,'シフト記号表（従来型・ユニット型共通）'!$C$6:$L$47,10,FALSE))</f>
        <v/>
      </c>
      <c r="AV64" s="162" t="str">
        <f>IF(AV63="","",VLOOKUP(AV63,'シフト記号表（従来型・ユニット型共通）'!$C$6:$L$47,10,FALSE))</f>
        <v/>
      </c>
      <c r="AW64" s="163" t="str">
        <f>IF(AW63="","",VLOOKUP(AW63,'シフト記号表（従来型・ユニット型共通）'!$C$6:$L$47,10,FALSE))</f>
        <v/>
      </c>
      <c r="AX64" s="163" t="str">
        <f>IF(AX63="","",VLOOKUP(AX63,'シフト記号表（従来型・ユニット型共通）'!$C$6:$L$47,10,FALSE))</f>
        <v/>
      </c>
      <c r="AY64" s="163" t="str">
        <f>IF(AY63="","",VLOOKUP(AY63,'シフト記号表（従来型・ユニット型共通）'!$C$6:$L$47,10,FALSE))</f>
        <v/>
      </c>
      <c r="AZ64" s="163" t="str">
        <f>IF(AZ63="","",VLOOKUP(AZ63,'シフト記号表（従来型・ユニット型共通）'!$C$6:$L$47,10,FALSE))</f>
        <v/>
      </c>
      <c r="BA64" s="163" t="str">
        <f>IF(BA63="","",VLOOKUP(BA63,'シフト記号表（従来型・ユニット型共通）'!$C$6:$L$47,10,FALSE))</f>
        <v/>
      </c>
      <c r="BB64" s="164" t="str">
        <f>IF(BB63="","",VLOOKUP(BB63,'シフト記号表（従来型・ユニット型共通）'!$C$6:$L$47,10,FALSE))</f>
        <v/>
      </c>
      <c r="BC64" s="162" t="str">
        <f>IF(BC63="","",VLOOKUP(BC63,'シフト記号表（従来型・ユニット型共通）'!$C$6:$L$47,10,FALSE))</f>
        <v/>
      </c>
      <c r="BD64" s="163" t="str">
        <f>IF(BD63="","",VLOOKUP(BD63,'シフト記号表（従来型・ユニット型共通）'!$C$6:$L$47,10,FALSE))</f>
        <v/>
      </c>
      <c r="BE64" s="163" t="str">
        <f>IF(BE63="","",VLOOKUP(BE63,'シフト記号表（従来型・ユニット型共通）'!$C$6:$L$47,10,FALSE))</f>
        <v/>
      </c>
      <c r="BF64" s="286">
        <f>IF($BI$3="４週",SUM(AA64:BB64),IF($BI$3="暦月",SUM(AA64:BE64),""))</f>
        <v>0</v>
      </c>
      <c r="BG64" s="287"/>
      <c r="BH64" s="288">
        <f>IF($BI$3="４週",BF64/4,IF($BI$3="暦月",(BF64/($BI$8/7)),""))</f>
        <v>0</v>
      </c>
      <c r="BI64" s="287"/>
      <c r="BJ64" s="283"/>
      <c r="BK64" s="284"/>
      <c r="BL64" s="284"/>
      <c r="BM64" s="284"/>
      <c r="BN64" s="285"/>
    </row>
    <row r="65" spans="2:66" ht="20.25" customHeight="1" x14ac:dyDescent="0.4">
      <c r="B65" s="269">
        <f>B63+1</f>
        <v>25</v>
      </c>
      <c r="C65" s="370"/>
      <c r="D65" s="371"/>
      <c r="E65" s="337"/>
      <c r="F65" s="369"/>
      <c r="G65" s="271"/>
      <c r="H65" s="272"/>
      <c r="I65" s="152"/>
      <c r="J65" s="153"/>
      <c r="K65" s="152"/>
      <c r="L65" s="153"/>
      <c r="M65" s="275"/>
      <c r="N65" s="276"/>
      <c r="O65" s="279"/>
      <c r="P65" s="280"/>
      <c r="Q65" s="280"/>
      <c r="R65" s="272"/>
      <c r="S65" s="253"/>
      <c r="T65" s="254"/>
      <c r="U65" s="254"/>
      <c r="V65" s="254"/>
      <c r="W65" s="255"/>
      <c r="X65" s="184"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56"/>
      <c r="BG65" s="257"/>
      <c r="BH65" s="258"/>
      <c r="BI65" s="259"/>
      <c r="BJ65" s="260"/>
      <c r="BK65" s="261"/>
      <c r="BL65" s="261"/>
      <c r="BM65" s="261"/>
      <c r="BN65" s="262"/>
    </row>
    <row r="66" spans="2:66" ht="20.25" customHeight="1" x14ac:dyDescent="0.4">
      <c r="B66" s="270"/>
      <c r="C66" s="364"/>
      <c r="D66" s="368"/>
      <c r="E66" s="337"/>
      <c r="F66" s="369"/>
      <c r="G66" s="289"/>
      <c r="H66" s="290"/>
      <c r="I66" s="152"/>
      <c r="J66" s="153">
        <f>G65</f>
        <v>0</v>
      </c>
      <c r="K66" s="152"/>
      <c r="L66" s="153">
        <f>M65</f>
        <v>0</v>
      </c>
      <c r="M66" s="291"/>
      <c r="N66" s="292"/>
      <c r="O66" s="293"/>
      <c r="P66" s="294"/>
      <c r="Q66" s="294"/>
      <c r="R66" s="290"/>
      <c r="S66" s="253"/>
      <c r="T66" s="254"/>
      <c r="U66" s="254"/>
      <c r="V66" s="254"/>
      <c r="W66" s="255"/>
      <c r="X66" s="185" t="s">
        <v>189</v>
      </c>
      <c r="Y66" s="110"/>
      <c r="Z66" s="186"/>
      <c r="AA66" s="162" t="str">
        <f>IF(AA65="","",VLOOKUP(AA65,'シフト記号表（従来型・ユニット型共通）'!$C$6:$L$47,10,FALSE))</f>
        <v/>
      </c>
      <c r="AB66" s="163" t="str">
        <f>IF(AB65="","",VLOOKUP(AB65,'シフト記号表（従来型・ユニット型共通）'!$C$6:$L$47,10,FALSE))</f>
        <v/>
      </c>
      <c r="AC66" s="163" t="str">
        <f>IF(AC65="","",VLOOKUP(AC65,'シフト記号表（従来型・ユニット型共通）'!$C$6:$L$47,10,FALSE))</f>
        <v/>
      </c>
      <c r="AD66" s="163" t="str">
        <f>IF(AD65="","",VLOOKUP(AD65,'シフト記号表（従来型・ユニット型共通）'!$C$6:$L$47,10,FALSE))</f>
        <v/>
      </c>
      <c r="AE66" s="163" t="str">
        <f>IF(AE65="","",VLOOKUP(AE65,'シフト記号表（従来型・ユニット型共通）'!$C$6:$L$47,10,FALSE))</f>
        <v/>
      </c>
      <c r="AF66" s="163" t="str">
        <f>IF(AF65="","",VLOOKUP(AF65,'シフト記号表（従来型・ユニット型共通）'!$C$6:$L$47,10,FALSE))</f>
        <v/>
      </c>
      <c r="AG66" s="164" t="str">
        <f>IF(AG65="","",VLOOKUP(AG65,'シフト記号表（従来型・ユニット型共通）'!$C$6:$L$47,10,FALSE))</f>
        <v/>
      </c>
      <c r="AH66" s="162" t="str">
        <f>IF(AH65="","",VLOOKUP(AH65,'シフト記号表（従来型・ユニット型共通）'!$C$6:$L$47,10,FALSE))</f>
        <v/>
      </c>
      <c r="AI66" s="163" t="str">
        <f>IF(AI65="","",VLOOKUP(AI65,'シフト記号表（従来型・ユニット型共通）'!$C$6:$L$47,10,FALSE))</f>
        <v/>
      </c>
      <c r="AJ66" s="163" t="str">
        <f>IF(AJ65="","",VLOOKUP(AJ65,'シフト記号表（従来型・ユニット型共通）'!$C$6:$L$47,10,FALSE))</f>
        <v/>
      </c>
      <c r="AK66" s="163" t="str">
        <f>IF(AK65="","",VLOOKUP(AK65,'シフト記号表（従来型・ユニット型共通）'!$C$6:$L$47,10,FALSE))</f>
        <v/>
      </c>
      <c r="AL66" s="163" t="str">
        <f>IF(AL65="","",VLOOKUP(AL65,'シフト記号表（従来型・ユニット型共通）'!$C$6:$L$47,10,FALSE))</f>
        <v/>
      </c>
      <c r="AM66" s="163" t="str">
        <f>IF(AM65="","",VLOOKUP(AM65,'シフト記号表（従来型・ユニット型共通）'!$C$6:$L$47,10,FALSE))</f>
        <v/>
      </c>
      <c r="AN66" s="164" t="str">
        <f>IF(AN65="","",VLOOKUP(AN65,'シフト記号表（従来型・ユニット型共通）'!$C$6:$L$47,10,FALSE))</f>
        <v/>
      </c>
      <c r="AO66" s="162" t="str">
        <f>IF(AO65="","",VLOOKUP(AO65,'シフト記号表（従来型・ユニット型共通）'!$C$6:$L$47,10,FALSE))</f>
        <v/>
      </c>
      <c r="AP66" s="163" t="str">
        <f>IF(AP65="","",VLOOKUP(AP65,'シフト記号表（従来型・ユニット型共通）'!$C$6:$L$47,10,FALSE))</f>
        <v/>
      </c>
      <c r="AQ66" s="163" t="str">
        <f>IF(AQ65="","",VLOOKUP(AQ65,'シフト記号表（従来型・ユニット型共通）'!$C$6:$L$47,10,FALSE))</f>
        <v/>
      </c>
      <c r="AR66" s="163" t="str">
        <f>IF(AR65="","",VLOOKUP(AR65,'シフト記号表（従来型・ユニット型共通）'!$C$6:$L$47,10,FALSE))</f>
        <v/>
      </c>
      <c r="AS66" s="163" t="str">
        <f>IF(AS65="","",VLOOKUP(AS65,'シフト記号表（従来型・ユニット型共通）'!$C$6:$L$47,10,FALSE))</f>
        <v/>
      </c>
      <c r="AT66" s="163" t="str">
        <f>IF(AT65="","",VLOOKUP(AT65,'シフト記号表（従来型・ユニット型共通）'!$C$6:$L$47,10,FALSE))</f>
        <v/>
      </c>
      <c r="AU66" s="164" t="str">
        <f>IF(AU65="","",VLOOKUP(AU65,'シフト記号表（従来型・ユニット型共通）'!$C$6:$L$47,10,FALSE))</f>
        <v/>
      </c>
      <c r="AV66" s="162" t="str">
        <f>IF(AV65="","",VLOOKUP(AV65,'シフト記号表（従来型・ユニット型共通）'!$C$6:$L$47,10,FALSE))</f>
        <v/>
      </c>
      <c r="AW66" s="163" t="str">
        <f>IF(AW65="","",VLOOKUP(AW65,'シフト記号表（従来型・ユニット型共通）'!$C$6:$L$47,10,FALSE))</f>
        <v/>
      </c>
      <c r="AX66" s="163" t="str">
        <f>IF(AX65="","",VLOOKUP(AX65,'シフト記号表（従来型・ユニット型共通）'!$C$6:$L$47,10,FALSE))</f>
        <v/>
      </c>
      <c r="AY66" s="163" t="str">
        <f>IF(AY65="","",VLOOKUP(AY65,'シフト記号表（従来型・ユニット型共通）'!$C$6:$L$47,10,FALSE))</f>
        <v/>
      </c>
      <c r="AZ66" s="163" t="str">
        <f>IF(AZ65="","",VLOOKUP(AZ65,'シフト記号表（従来型・ユニット型共通）'!$C$6:$L$47,10,FALSE))</f>
        <v/>
      </c>
      <c r="BA66" s="163" t="str">
        <f>IF(BA65="","",VLOOKUP(BA65,'シフト記号表（従来型・ユニット型共通）'!$C$6:$L$47,10,FALSE))</f>
        <v/>
      </c>
      <c r="BB66" s="164" t="str">
        <f>IF(BB65="","",VLOOKUP(BB65,'シフト記号表（従来型・ユニット型共通）'!$C$6:$L$47,10,FALSE))</f>
        <v/>
      </c>
      <c r="BC66" s="162" t="str">
        <f>IF(BC65="","",VLOOKUP(BC65,'シフト記号表（従来型・ユニット型共通）'!$C$6:$L$47,10,FALSE))</f>
        <v/>
      </c>
      <c r="BD66" s="163" t="str">
        <f>IF(BD65="","",VLOOKUP(BD65,'シフト記号表（従来型・ユニット型共通）'!$C$6:$L$47,10,FALSE))</f>
        <v/>
      </c>
      <c r="BE66" s="163" t="str">
        <f>IF(BE65="","",VLOOKUP(BE65,'シフト記号表（従来型・ユニット型共通）'!$C$6:$L$47,10,FALSE))</f>
        <v/>
      </c>
      <c r="BF66" s="286">
        <f>IF($BI$3="４週",SUM(AA66:BB66),IF($BI$3="暦月",SUM(AA66:BE66),""))</f>
        <v>0</v>
      </c>
      <c r="BG66" s="287"/>
      <c r="BH66" s="288">
        <f>IF($BI$3="４週",BF66/4,IF($BI$3="暦月",(BF66/($BI$8/7)),""))</f>
        <v>0</v>
      </c>
      <c r="BI66" s="287"/>
      <c r="BJ66" s="283"/>
      <c r="BK66" s="284"/>
      <c r="BL66" s="284"/>
      <c r="BM66" s="284"/>
      <c r="BN66" s="285"/>
    </row>
    <row r="67" spans="2:66" ht="20.25" customHeight="1" x14ac:dyDescent="0.4">
      <c r="B67" s="269">
        <f>B65+1</f>
        <v>26</v>
      </c>
      <c r="C67" s="370"/>
      <c r="D67" s="371"/>
      <c r="E67" s="337"/>
      <c r="F67" s="369"/>
      <c r="G67" s="271"/>
      <c r="H67" s="272"/>
      <c r="I67" s="152"/>
      <c r="J67" s="153"/>
      <c r="K67" s="152"/>
      <c r="L67" s="153"/>
      <c r="M67" s="275"/>
      <c r="N67" s="276"/>
      <c r="O67" s="279"/>
      <c r="P67" s="280"/>
      <c r="Q67" s="280"/>
      <c r="R67" s="272"/>
      <c r="S67" s="253"/>
      <c r="T67" s="254"/>
      <c r="U67" s="254"/>
      <c r="V67" s="254"/>
      <c r="W67" s="255"/>
      <c r="X67" s="184"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56"/>
      <c r="BG67" s="257"/>
      <c r="BH67" s="258"/>
      <c r="BI67" s="259"/>
      <c r="BJ67" s="260"/>
      <c r="BK67" s="261"/>
      <c r="BL67" s="261"/>
      <c r="BM67" s="261"/>
      <c r="BN67" s="262"/>
    </row>
    <row r="68" spans="2:66" ht="20.25" customHeight="1" x14ac:dyDescent="0.4">
      <c r="B68" s="270"/>
      <c r="C68" s="364"/>
      <c r="D68" s="368"/>
      <c r="E68" s="337"/>
      <c r="F68" s="369"/>
      <c r="G68" s="289"/>
      <c r="H68" s="290"/>
      <c r="I68" s="152"/>
      <c r="J68" s="153">
        <f>G67</f>
        <v>0</v>
      </c>
      <c r="K68" s="152"/>
      <c r="L68" s="153">
        <f>M67</f>
        <v>0</v>
      </c>
      <c r="M68" s="291"/>
      <c r="N68" s="292"/>
      <c r="O68" s="293"/>
      <c r="P68" s="294"/>
      <c r="Q68" s="294"/>
      <c r="R68" s="290"/>
      <c r="S68" s="253"/>
      <c r="T68" s="254"/>
      <c r="U68" s="254"/>
      <c r="V68" s="254"/>
      <c r="W68" s="255"/>
      <c r="X68" s="185" t="s">
        <v>189</v>
      </c>
      <c r="Y68" s="110"/>
      <c r="Z68" s="186"/>
      <c r="AA68" s="162" t="str">
        <f>IF(AA67="","",VLOOKUP(AA67,'シフト記号表（従来型・ユニット型共通）'!$C$6:$L$47,10,FALSE))</f>
        <v/>
      </c>
      <c r="AB68" s="163" t="str">
        <f>IF(AB67="","",VLOOKUP(AB67,'シフト記号表（従来型・ユニット型共通）'!$C$6:$L$47,10,FALSE))</f>
        <v/>
      </c>
      <c r="AC68" s="163" t="str">
        <f>IF(AC67="","",VLOOKUP(AC67,'シフト記号表（従来型・ユニット型共通）'!$C$6:$L$47,10,FALSE))</f>
        <v/>
      </c>
      <c r="AD68" s="163" t="str">
        <f>IF(AD67="","",VLOOKUP(AD67,'シフト記号表（従来型・ユニット型共通）'!$C$6:$L$47,10,FALSE))</f>
        <v/>
      </c>
      <c r="AE68" s="163" t="str">
        <f>IF(AE67="","",VLOOKUP(AE67,'シフト記号表（従来型・ユニット型共通）'!$C$6:$L$47,10,FALSE))</f>
        <v/>
      </c>
      <c r="AF68" s="163" t="str">
        <f>IF(AF67="","",VLOOKUP(AF67,'シフト記号表（従来型・ユニット型共通）'!$C$6:$L$47,10,FALSE))</f>
        <v/>
      </c>
      <c r="AG68" s="164" t="str">
        <f>IF(AG67="","",VLOOKUP(AG67,'シフト記号表（従来型・ユニット型共通）'!$C$6:$L$47,10,FALSE))</f>
        <v/>
      </c>
      <c r="AH68" s="162" t="str">
        <f>IF(AH67="","",VLOOKUP(AH67,'シフト記号表（従来型・ユニット型共通）'!$C$6:$L$47,10,FALSE))</f>
        <v/>
      </c>
      <c r="AI68" s="163" t="str">
        <f>IF(AI67="","",VLOOKUP(AI67,'シフト記号表（従来型・ユニット型共通）'!$C$6:$L$47,10,FALSE))</f>
        <v/>
      </c>
      <c r="AJ68" s="163" t="str">
        <f>IF(AJ67="","",VLOOKUP(AJ67,'シフト記号表（従来型・ユニット型共通）'!$C$6:$L$47,10,FALSE))</f>
        <v/>
      </c>
      <c r="AK68" s="163" t="str">
        <f>IF(AK67="","",VLOOKUP(AK67,'シフト記号表（従来型・ユニット型共通）'!$C$6:$L$47,10,FALSE))</f>
        <v/>
      </c>
      <c r="AL68" s="163" t="str">
        <f>IF(AL67="","",VLOOKUP(AL67,'シフト記号表（従来型・ユニット型共通）'!$C$6:$L$47,10,FALSE))</f>
        <v/>
      </c>
      <c r="AM68" s="163" t="str">
        <f>IF(AM67="","",VLOOKUP(AM67,'シフト記号表（従来型・ユニット型共通）'!$C$6:$L$47,10,FALSE))</f>
        <v/>
      </c>
      <c r="AN68" s="164" t="str">
        <f>IF(AN67="","",VLOOKUP(AN67,'シフト記号表（従来型・ユニット型共通）'!$C$6:$L$47,10,FALSE))</f>
        <v/>
      </c>
      <c r="AO68" s="162" t="str">
        <f>IF(AO67="","",VLOOKUP(AO67,'シフト記号表（従来型・ユニット型共通）'!$C$6:$L$47,10,FALSE))</f>
        <v/>
      </c>
      <c r="AP68" s="163" t="str">
        <f>IF(AP67="","",VLOOKUP(AP67,'シフト記号表（従来型・ユニット型共通）'!$C$6:$L$47,10,FALSE))</f>
        <v/>
      </c>
      <c r="AQ68" s="163" t="str">
        <f>IF(AQ67="","",VLOOKUP(AQ67,'シフト記号表（従来型・ユニット型共通）'!$C$6:$L$47,10,FALSE))</f>
        <v/>
      </c>
      <c r="AR68" s="163" t="str">
        <f>IF(AR67="","",VLOOKUP(AR67,'シフト記号表（従来型・ユニット型共通）'!$C$6:$L$47,10,FALSE))</f>
        <v/>
      </c>
      <c r="AS68" s="163" t="str">
        <f>IF(AS67="","",VLOOKUP(AS67,'シフト記号表（従来型・ユニット型共通）'!$C$6:$L$47,10,FALSE))</f>
        <v/>
      </c>
      <c r="AT68" s="163" t="str">
        <f>IF(AT67="","",VLOOKUP(AT67,'シフト記号表（従来型・ユニット型共通）'!$C$6:$L$47,10,FALSE))</f>
        <v/>
      </c>
      <c r="AU68" s="164" t="str">
        <f>IF(AU67="","",VLOOKUP(AU67,'シフト記号表（従来型・ユニット型共通）'!$C$6:$L$47,10,FALSE))</f>
        <v/>
      </c>
      <c r="AV68" s="162" t="str">
        <f>IF(AV67="","",VLOOKUP(AV67,'シフト記号表（従来型・ユニット型共通）'!$C$6:$L$47,10,FALSE))</f>
        <v/>
      </c>
      <c r="AW68" s="163" t="str">
        <f>IF(AW67="","",VLOOKUP(AW67,'シフト記号表（従来型・ユニット型共通）'!$C$6:$L$47,10,FALSE))</f>
        <v/>
      </c>
      <c r="AX68" s="163" t="str">
        <f>IF(AX67="","",VLOOKUP(AX67,'シフト記号表（従来型・ユニット型共通）'!$C$6:$L$47,10,FALSE))</f>
        <v/>
      </c>
      <c r="AY68" s="163" t="str">
        <f>IF(AY67="","",VLOOKUP(AY67,'シフト記号表（従来型・ユニット型共通）'!$C$6:$L$47,10,FALSE))</f>
        <v/>
      </c>
      <c r="AZ68" s="163" t="str">
        <f>IF(AZ67="","",VLOOKUP(AZ67,'シフト記号表（従来型・ユニット型共通）'!$C$6:$L$47,10,FALSE))</f>
        <v/>
      </c>
      <c r="BA68" s="163" t="str">
        <f>IF(BA67="","",VLOOKUP(BA67,'シフト記号表（従来型・ユニット型共通）'!$C$6:$L$47,10,FALSE))</f>
        <v/>
      </c>
      <c r="BB68" s="164" t="str">
        <f>IF(BB67="","",VLOOKUP(BB67,'シフト記号表（従来型・ユニット型共通）'!$C$6:$L$47,10,FALSE))</f>
        <v/>
      </c>
      <c r="BC68" s="162" t="str">
        <f>IF(BC67="","",VLOOKUP(BC67,'シフト記号表（従来型・ユニット型共通）'!$C$6:$L$47,10,FALSE))</f>
        <v/>
      </c>
      <c r="BD68" s="163" t="str">
        <f>IF(BD67="","",VLOOKUP(BD67,'シフト記号表（従来型・ユニット型共通）'!$C$6:$L$47,10,FALSE))</f>
        <v/>
      </c>
      <c r="BE68" s="163" t="str">
        <f>IF(BE67="","",VLOOKUP(BE67,'シフト記号表（従来型・ユニット型共通）'!$C$6:$L$47,10,FALSE))</f>
        <v/>
      </c>
      <c r="BF68" s="286">
        <f>IF($BI$3="４週",SUM(AA68:BB68),IF($BI$3="暦月",SUM(AA68:BE68),""))</f>
        <v>0</v>
      </c>
      <c r="BG68" s="287"/>
      <c r="BH68" s="288">
        <f>IF($BI$3="４週",BF68/4,IF($BI$3="暦月",(BF68/($BI$8/7)),""))</f>
        <v>0</v>
      </c>
      <c r="BI68" s="287"/>
      <c r="BJ68" s="283"/>
      <c r="BK68" s="284"/>
      <c r="BL68" s="284"/>
      <c r="BM68" s="284"/>
      <c r="BN68" s="285"/>
    </row>
    <row r="69" spans="2:66" ht="20.25" customHeight="1" x14ac:dyDescent="0.4">
      <c r="B69" s="269">
        <f>B67+1</f>
        <v>27</v>
      </c>
      <c r="C69" s="370"/>
      <c r="D69" s="371"/>
      <c r="E69" s="337"/>
      <c r="F69" s="369"/>
      <c r="G69" s="271"/>
      <c r="H69" s="272"/>
      <c r="I69" s="152"/>
      <c r="J69" s="153"/>
      <c r="K69" s="152"/>
      <c r="L69" s="153"/>
      <c r="M69" s="275"/>
      <c r="N69" s="276"/>
      <c r="O69" s="279"/>
      <c r="P69" s="280"/>
      <c r="Q69" s="280"/>
      <c r="R69" s="272"/>
      <c r="S69" s="253"/>
      <c r="T69" s="254"/>
      <c r="U69" s="254"/>
      <c r="V69" s="254"/>
      <c r="W69" s="255"/>
      <c r="X69" s="184"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56"/>
      <c r="BG69" s="257"/>
      <c r="BH69" s="258"/>
      <c r="BI69" s="259"/>
      <c r="BJ69" s="260"/>
      <c r="BK69" s="261"/>
      <c r="BL69" s="261"/>
      <c r="BM69" s="261"/>
      <c r="BN69" s="262"/>
    </row>
    <row r="70" spans="2:66" ht="20.25" customHeight="1" x14ac:dyDescent="0.4">
      <c r="B70" s="270"/>
      <c r="C70" s="364"/>
      <c r="D70" s="368"/>
      <c r="E70" s="337"/>
      <c r="F70" s="369"/>
      <c r="G70" s="289"/>
      <c r="H70" s="290"/>
      <c r="I70" s="152"/>
      <c r="J70" s="153">
        <f>G69</f>
        <v>0</v>
      </c>
      <c r="K70" s="152"/>
      <c r="L70" s="153">
        <f>M69</f>
        <v>0</v>
      </c>
      <c r="M70" s="291"/>
      <c r="N70" s="292"/>
      <c r="O70" s="293"/>
      <c r="P70" s="294"/>
      <c r="Q70" s="294"/>
      <c r="R70" s="290"/>
      <c r="S70" s="253"/>
      <c r="T70" s="254"/>
      <c r="U70" s="254"/>
      <c r="V70" s="254"/>
      <c r="W70" s="255"/>
      <c r="X70" s="185" t="s">
        <v>189</v>
      </c>
      <c r="Y70" s="110"/>
      <c r="Z70" s="186"/>
      <c r="AA70" s="162" t="str">
        <f>IF(AA69="","",VLOOKUP(AA69,'シフト記号表（従来型・ユニット型共通）'!$C$6:$L$47,10,FALSE))</f>
        <v/>
      </c>
      <c r="AB70" s="163" t="str">
        <f>IF(AB69="","",VLOOKUP(AB69,'シフト記号表（従来型・ユニット型共通）'!$C$6:$L$47,10,FALSE))</f>
        <v/>
      </c>
      <c r="AC70" s="163" t="str">
        <f>IF(AC69="","",VLOOKUP(AC69,'シフト記号表（従来型・ユニット型共通）'!$C$6:$L$47,10,FALSE))</f>
        <v/>
      </c>
      <c r="AD70" s="163" t="str">
        <f>IF(AD69="","",VLOOKUP(AD69,'シフト記号表（従来型・ユニット型共通）'!$C$6:$L$47,10,FALSE))</f>
        <v/>
      </c>
      <c r="AE70" s="163" t="str">
        <f>IF(AE69="","",VLOOKUP(AE69,'シフト記号表（従来型・ユニット型共通）'!$C$6:$L$47,10,FALSE))</f>
        <v/>
      </c>
      <c r="AF70" s="163" t="str">
        <f>IF(AF69="","",VLOOKUP(AF69,'シフト記号表（従来型・ユニット型共通）'!$C$6:$L$47,10,FALSE))</f>
        <v/>
      </c>
      <c r="AG70" s="164" t="str">
        <f>IF(AG69="","",VLOOKUP(AG69,'シフト記号表（従来型・ユニット型共通）'!$C$6:$L$47,10,FALSE))</f>
        <v/>
      </c>
      <c r="AH70" s="162" t="str">
        <f>IF(AH69="","",VLOOKUP(AH69,'シフト記号表（従来型・ユニット型共通）'!$C$6:$L$47,10,FALSE))</f>
        <v/>
      </c>
      <c r="AI70" s="163" t="str">
        <f>IF(AI69="","",VLOOKUP(AI69,'シフト記号表（従来型・ユニット型共通）'!$C$6:$L$47,10,FALSE))</f>
        <v/>
      </c>
      <c r="AJ70" s="163" t="str">
        <f>IF(AJ69="","",VLOOKUP(AJ69,'シフト記号表（従来型・ユニット型共通）'!$C$6:$L$47,10,FALSE))</f>
        <v/>
      </c>
      <c r="AK70" s="163" t="str">
        <f>IF(AK69="","",VLOOKUP(AK69,'シフト記号表（従来型・ユニット型共通）'!$C$6:$L$47,10,FALSE))</f>
        <v/>
      </c>
      <c r="AL70" s="163" t="str">
        <f>IF(AL69="","",VLOOKUP(AL69,'シフト記号表（従来型・ユニット型共通）'!$C$6:$L$47,10,FALSE))</f>
        <v/>
      </c>
      <c r="AM70" s="163" t="str">
        <f>IF(AM69="","",VLOOKUP(AM69,'シフト記号表（従来型・ユニット型共通）'!$C$6:$L$47,10,FALSE))</f>
        <v/>
      </c>
      <c r="AN70" s="164" t="str">
        <f>IF(AN69="","",VLOOKUP(AN69,'シフト記号表（従来型・ユニット型共通）'!$C$6:$L$47,10,FALSE))</f>
        <v/>
      </c>
      <c r="AO70" s="162" t="str">
        <f>IF(AO69="","",VLOOKUP(AO69,'シフト記号表（従来型・ユニット型共通）'!$C$6:$L$47,10,FALSE))</f>
        <v/>
      </c>
      <c r="AP70" s="163" t="str">
        <f>IF(AP69="","",VLOOKUP(AP69,'シフト記号表（従来型・ユニット型共通）'!$C$6:$L$47,10,FALSE))</f>
        <v/>
      </c>
      <c r="AQ70" s="163" t="str">
        <f>IF(AQ69="","",VLOOKUP(AQ69,'シフト記号表（従来型・ユニット型共通）'!$C$6:$L$47,10,FALSE))</f>
        <v/>
      </c>
      <c r="AR70" s="163" t="str">
        <f>IF(AR69="","",VLOOKUP(AR69,'シフト記号表（従来型・ユニット型共通）'!$C$6:$L$47,10,FALSE))</f>
        <v/>
      </c>
      <c r="AS70" s="163" t="str">
        <f>IF(AS69="","",VLOOKUP(AS69,'シフト記号表（従来型・ユニット型共通）'!$C$6:$L$47,10,FALSE))</f>
        <v/>
      </c>
      <c r="AT70" s="163" t="str">
        <f>IF(AT69="","",VLOOKUP(AT69,'シフト記号表（従来型・ユニット型共通）'!$C$6:$L$47,10,FALSE))</f>
        <v/>
      </c>
      <c r="AU70" s="164" t="str">
        <f>IF(AU69="","",VLOOKUP(AU69,'シフト記号表（従来型・ユニット型共通）'!$C$6:$L$47,10,FALSE))</f>
        <v/>
      </c>
      <c r="AV70" s="162" t="str">
        <f>IF(AV69="","",VLOOKUP(AV69,'シフト記号表（従来型・ユニット型共通）'!$C$6:$L$47,10,FALSE))</f>
        <v/>
      </c>
      <c r="AW70" s="163" t="str">
        <f>IF(AW69="","",VLOOKUP(AW69,'シフト記号表（従来型・ユニット型共通）'!$C$6:$L$47,10,FALSE))</f>
        <v/>
      </c>
      <c r="AX70" s="163" t="str">
        <f>IF(AX69="","",VLOOKUP(AX69,'シフト記号表（従来型・ユニット型共通）'!$C$6:$L$47,10,FALSE))</f>
        <v/>
      </c>
      <c r="AY70" s="163" t="str">
        <f>IF(AY69="","",VLOOKUP(AY69,'シフト記号表（従来型・ユニット型共通）'!$C$6:$L$47,10,FALSE))</f>
        <v/>
      </c>
      <c r="AZ70" s="163" t="str">
        <f>IF(AZ69="","",VLOOKUP(AZ69,'シフト記号表（従来型・ユニット型共通）'!$C$6:$L$47,10,FALSE))</f>
        <v/>
      </c>
      <c r="BA70" s="163" t="str">
        <f>IF(BA69="","",VLOOKUP(BA69,'シフト記号表（従来型・ユニット型共通）'!$C$6:$L$47,10,FALSE))</f>
        <v/>
      </c>
      <c r="BB70" s="164" t="str">
        <f>IF(BB69="","",VLOOKUP(BB69,'シフト記号表（従来型・ユニット型共通）'!$C$6:$L$47,10,FALSE))</f>
        <v/>
      </c>
      <c r="BC70" s="162" t="str">
        <f>IF(BC69="","",VLOOKUP(BC69,'シフト記号表（従来型・ユニット型共通）'!$C$6:$L$47,10,FALSE))</f>
        <v/>
      </c>
      <c r="BD70" s="163" t="str">
        <f>IF(BD69="","",VLOOKUP(BD69,'シフト記号表（従来型・ユニット型共通）'!$C$6:$L$47,10,FALSE))</f>
        <v/>
      </c>
      <c r="BE70" s="163" t="str">
        <f>IF(BE69="","",VLOOKUP(BE69,'シフト記号表（従来型・ユニット型共通）'!$C$6:$L$47,10,FALSE))</f>
        <v/>
      </c>
      <c r="BF70" s="286">
        <f>IF($BI$3="４週",SUM(AA70:BB70),IF($BI$3="暦月",SUM(AA70:BE70),""))</f>
        <v>0</v>
      </c>
      <c r="BG70" s="287"/>
      <c r="BH70" s="288">
        <f>IF($BI$3="４週",BF70/4,IF($BI$3="暦月",(BF70/($BI$8/7)),""))</f>
        <v>0</v>
      </c>
      <c r="BI70" s="287"/>
      <c r="BJ70" s="283"/>
      <c r="BK70" s="284"/>
      <c r="BL70" s="284"/>
      <c r="BM70" s="284"/>
      <c r="BN70" s="285"/>
    </row>
    <row r="71" spans="2:66" ht="20.25" customHeight="1" x14ac:dyDescent="0.4">
      <c r="B71" s="269">
        <f>B69+1</f>
        <v>28</v>
      </c>
      <c r="C71" s="370"/>
      <c r="D71" s="371"/>
      <c r="E71" s="337"/>
      <c r="F71" s="369"/>
      <c r="G71" s="271"/>
      <c r="H71" s="272"/>
      <c r="I71" s="152"/>
      <c r="J71" s="153"/>
      <c r="K71" s="152"/>
      <c r="L71" s="153"/>
      <c r="M71" s="275"/>
      <c r="N71" s="276"/>
      <c r="O71" s="279"/>
      <c r="P71" s="280"/>
      <c r="Q71" s="280"/>
      <c r="R71" s="272"/>
      <c r="S71" s="253"/>
      <c r="T71" s="254"/>
      <c r="U71" s="254"/>
      <c r="V71" s="254"/>
      <c r="W71" s="255"/>
      <c r="X71" s="184"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56"/>
      <c r="BG71" s="257"/>
      <c r="BH71" s="258"/>
      <c r="BI71" s="259"/>
      <c r="BJ71" s="260"/>
      <c r="BK71" s="261"/>
      <c r="BL71" s="261"/>
      <c r="BM71" s="261"/>
      <c r="BN71" s="262"/>
    </row>
    <row r="72" spans="2:66" ht="20.25" customHeight="1" x14ac:dyDescent="0.4">
      <c r="B72" s="270"/>
      <c r="C72" s="364"/>
      <c r="D72" s="368"/>
      <c r="E72" s="337"/>
      <c r="F72" s="369"/>
      <c r="G72" s="289"/>
      <c r="H72" s="290"/>
      <c r="I72" s="152"/>
      <c r="J72" s="153">
        <f>G71</f>
        <v>0</v>
      </c>
      <c r="K72" s="152"/>
      <c r="L72" s="153">
        <f>M71</f>
        <v>0</v>
      </c>
      <c r="M72" s="291"/>
      <c r="N72" s="292"/>
      <c r="O72" s="293"/>
      <c r="P72" s="294"/>
      <c r="Q72" s="294"/>
      <c r="R72" s="290"/>
      <c r="S72" s="253"/>
      <c r="T72" s="254"/>
      <c r="U72" s="254"/>
      <c r="V72" s="254"/>
      <c r="W72" s="255"/>
      <c r="X72" s="185" t="s">
        <v>189</v>
      </c>
      <c r="Y72" s="110"/>
      <c r="Z72" s="186"/>
      <c r="AA72" s="162" t="str">
        <f>IF(AA71="","",VLOOKUP(AA71,'シフト記号表（従来型・ユニット型共通）'!$C$6:$L$47,10,FALSE))</f>
        <v/>
      </c>
      <c r="AB72" s="163" t="str">
        <f>IF(AB71="","",VLOOKUP(AB71,'シフト記号表（従来型・ユニット型共通）'!$C$6:$L$47,10,FALSE))</f>
        <v/>
      </c>
      <c r="AC72" s="163" t="str">
        <f>IF(AC71="","",VLOOKUP(AC71,'シフト記号表（従来型・ユニット型共通）'!$C$6:$L$47,10,FALSE))</f>
        <v/>
      </c>
      <c r="AD72" s="163" t="str">
        <f>IF(AD71="","",VLOOKUP(AD71,'シフト記号表（従来型・ユニット型共通）'!$C$6:$L$47,10,FALSE))</f>
        <v/>
      </c>
      <c r="AE72" s="163" t="str">
        <f>IF(AE71="","",VLOOKUP(AE71,'シフト記号表（従来型・ユニット型共通）'!$C$6:$L$47,10,FALSE))</f>
        <v/>
      </c>
      <c r="AF72" s="163" t="str">
        <f>IF(AF71="","",VLOOKUP(AF71,'シフト記号表（従来型・ユニット型共通）'!$C$6:$L$47,10,FALSE))</f>
        <v/>
      </c>
      <c r="AG72" s="164" t="str">
        <f>IF(AG71="","",VLOOKUP(AG71,'シフト記号表（従来型・ユニット型共通）'!$C$6:$L$47,10,FALSE))</f>
        <v/>
      </c>
      <c r="AH72" s="162" t="str">
        <f>IF(AH71="","",VLOOKUP(AH71,'シフト記号表（従来型・ユニット型共通）'!$C$6:$L$47,10,FALSE))</f>
        <v/>
      </c>
      <c r="AI72" s="163" t="str">
        <f>IF(AI71="","",VLOOKUP(AI71,'シフト記号表（従来型・ユニット型共通）'!$C$6:$L$47,10,FALSE))</f>
        <v/>
      </c>
      <c r="AJ72" s="163" t="str">
        <f>IF(AJ71="","",VLOOKUP(AJ71,'シフト記号表（従来型・ユニット型共通）'!$C$6:$L$47,10,FALSE))</f>
        <v/>
      </c>
      <c r="AK72" s="163" t="str">
        <f>IF(AK71="","",VLOOKUP(AK71,'シフト記号表（従来型・ユニット型共通）'!$C$6:$L$47,10,FALSE))</f>
        <v/>
      </c>
      <c r="AL72" s="163" t="str">
        <f>IF(AL71="","",VLOOKUP(AL71,'シフト記号表（従来型・ユニット型共通）'!$C$6:$L$47,10,FALSE))</f>
        <v/>
      </c>
      <c r="AM72" s="163" t="str">
        <f>IF(AM71="","",VLOOKUP(AM71,'シフト記号表（従来型・ユニット型共通）'!$C$6:$L$47,10,FALSE))</f>
        <v/>
      </c>
      <c r="AN72" s="164" t="str">
        <f>IF(AN71="","",VLOOKUP(AN71,'シフト記号表（従来型・ユニット型共通）'!$C$6:$L$47,10,FALSE))</f>
        <v/>
      </c>
      <c r="AO72" s="162" t="str">
        <f>IF(AO71="","",VLOOKUP(AO71,'シフト記号表（従来型・ユニット型共通）'!$C$6:$L$47,10,FALSE))</f>
        <v/>
      </c>
      <c r="AP72" s="163" t="str">
        <f>IF(AP71="","",VLOOKUP(AP71,'シフト記号表（従来型・ユニット型共通）'!$C$6:$L$47,10,FALSE))</f>
        <v/>
      </c>
      <c r="AQ72" s="163" t="str">
        <f>IF(AQ71="","",VLOOKUP(AQ71,'シフト記号表（従来型・ユニット型共通）'!$C$6:$L$47,10,FALSE))</f>
        <v/>
      </c>
      <c r="AR72" s="163" t="str">
        <f>IF(AR71="","",VLOOKUP(AR71,'シフト記号表（従来型・ユニット型共通）'!$C$6:$L$47,10,FALSE))</f>
        <v/>
      </c>
      <c r="AS72" s="163" t="str">
        <f>IF(AS71="","",VLOOKUP(AS71,'シフト記号表（従来型・ユニット型共通）'!$C$6:$L$47,10,FALSE))</f>
        <v/>
      </c>
      <c r="AT72" s="163" t="str">
        <f>IF(AT71="","",VLOOKUP(AT71,'シフト記号表（従来型・ユニット型共通）'!$C$6:$L$47,10,FALSE))</f>
        <v/>
      </c>
      <c r="AU72" s="164" t="str">
        <f>IF(AU71="","",VLOOKUP(AU71,'シフト記号表（従来型・ユニット型共通）'!$C$6:$L$47,10,FALSE))</f>
        <v/>
      </c>
      <c r="AV72" s="162" t="str">
        <f>IF(AV71="","",VLOOKUP(AV71,'シフト記号表（従来型・ユニット型共通）'!$C$6:$L$47,10,FALSE))</f>
        <v/>
      </c>
      <c r="AW72" s="163" t="str">
        <f>IF(AW71="","",VLOOKUP(AW71,'シフト記号表（従来型・ユニット型共通）'!$C$6:$L$47,10,FALSE))</f>
        <v/>
      </c>
      <c r="AX72" s="163" t="str">
        <f>IF(AX71="","",VLOOKUP(AX71,'シフト記号表（従来型・ユニット型共通）'!$C$6:$L$47,10,FALSE))</f>
        <v/>
      </c>
      <c r="AY72" s="163" t="str">
        <f>IF(AY71="","",VLOOKUP(AY71,'シフト記号表（従来型・ユニット型共通）'!$C$6:$L$47,10,FALSE))</f>
        <v/>
      </c>
      <c r="AZ72" s="163" t="str">
        <f>IF(AZ71="","",VLOOKUP(AZ71,'シフト記号表（従来型・ユニット型共通）'!$C$6:$L$47,10,FALSE))</f>
        <v/>
      </c>
      <c r="BA72" s="163" t="str">
        <f>IF(BA71="","",VLOOKUP(BA71,'シフト記号表（従来型・ユニット型共通）'!$C$6:$L$47,10,FALSE))</f>
        <v/>
      </c>
      <c r="BB72" s="164" t="str">
        <f>IF(BB71="","",VLOOKUP(BB71,'シフト記号表（従来型・ユニット型共通）'!$C$6:$L$47,10,FALSE))</f>
        <v/>
      </c>
      <c r="BC72" s="162" t="str">
        <f>IF(BC71="","",VLOOKUP(BC71,'シフト記号表（従来型・ユニット型共通）'!$C$6:$L$47,10,FALSE))</f>
        <v/>
      </c>
      <c r="BD72" s="163" t="str">
        <f>IF(BD71="","",VLOOKUP(BD71,'シフト記号表（従来型・ユニット型共通）'!$C$6:$L$47,10,FALSE))</f>
        <v/>
      </c>
      <c r="BE72" s="163" t="str">
        <f>IF(BE71="","",VLOOKUP(BE71,'シフト記号表（従来型・ユニット型共通）'!$C$6:$L$47,10,FALSE))</f>
        <v/>
      </c>
      <c r="BF72" s="286">
        <f>IF($BI$3="４週",SUM(AA72:BB72),IF($BI$3="暦月",SUM(AA72:BE72),""))</f>
        <v>0</v>
      </c>
      <c r="BG72" s="287"/>
      <c r="BH72" s="288">
        <f>IF($BI$3="４週",BF72/4,IF($BI$3="暦月",(BF72/($BI$8/7)),""))</f>
        <v>0</v>
      </c>
      <c r="BI72" s="287"/>
      <c r="BJ72" s="283"/>
      <c r="BK72" s="284"/>
      <c r="BL72" s="284"/>
      <c r="BM72" s="284"/>
      <c r="BN72" s="285"/>
    </row>
    <row r="73" spans="2:66" ht="20.25" customHeight="1" x14ac:dyDescent="0.4">
      <c r="B73" s="269">
        <f>B71+1</f>
        <v>29</v>
      </c>
      <c r="C73" s="370"/>
      <c r="D73" s="371"/>
      <c r="E73" s="337"/>
      <c r="F73" s="369"/>
      <c r="G73" s="271"/>
      <c r="H73" s="272"/>
      <c r="I73" s="152"/>
      <c r="J73" s="153"/>
      <c r="K73" s="152"/>
      <c r="L73" s="153"/>
      <c r="M73" s="275"/>
      <c r="N73" s="276"/>
      <c r="O73" s="279"/>
      <c r="P73" s="280"/>
      <c r="Q73" s="280"/>
      <c r="R73" s="272"/>
      <c r="S73" s="253"/>
      <c r="T73" s="254"/>
      <c r="U73" s="254"/>
      <c r="V73" s="254"/>
      <c r="W73" s="255"/>
      <c r="X73" s="184"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56"/>
      <c r="BG73" s="257"/>
      <c r="BH73" s="258"/>
      <c r="BI73" s="259"/>
      <c r="BJ73" s="260"/>
      <c r="BK73" s="261"/>
      <c r="BL73" s="261"/>
      <c r="BM73" s="261"/>
      <c r="BN73" s="262"/>
    </row>
    <row r="74" spans="2:66" ht="20.25" customHeight="1" x14ac:dyDescent="0.4">
      <c r="B74" s="270"/>
      <c r="C74" s="364"/>
      <c r="D74" s="368"/>
      <c r="E74" s="337"/>
      <c r="F74" s="369"/>
      <c r="G74" s="273"/>
      <c r="H74" s="274"/>
      <c r="I74" s="196"/>
      <c r="J74" s="197">
        <f>G73</f>
        <v>0</v>
      </c>
      <c r="K74" s="196"/>
      <c r="L74" s="197">
        <f>M73</f>
        <v>0</v>
      </c>
      <c r="M74" s="277"/>
      <c r="N74" s="278"/>
      <c r="O74" s="281"/>
      <c r="P74" s="282"/>
      <c r="Q74" s="282"/>
      <c r="R74" s="274"/>
      <c r="S74" s="253"/>
      <c r="T74" s="254"/>
      <c r="U74" s="254"/>
      <c r="V74" s="254"/>
      <c r="W74" s="255"/>
      <c r="X74" s="185" t="s">
        <v>189</v>
      </c>
      <c r="Y74" s="110"/>
      <c r="Z74" s="186"/>
      <c r="AA74" s="162" t="str">
        <f>IF(AA73="","",VLOOKUP(AA73,'シフト記号表（従来型・ユニット型共通）'!$C$6:$L$47,10,FALSE))</f>
        <v/>
      </c>
      <c r="AB74" s="163" t="str">
        <f>IF(AB73="","",VLOOKUP(AB73,'シフト記号表（従来型・ユニット型共通）'!$C$6:$L$47,10,FALSE))</f>
        <v/>
      </c>
      <c r="AC74" s="163" t="str">
        <f>IF(AC73="","",VLOOKUP(AC73,'シフト記号表（従来型・ユニット型共通）'!$C$6:$L$47,10,FALSE))</f>
        <v/>
      </c>
      <c r="AD74" s="163" t="str">
        <f>IF(AD73="","",VLOOKUP(AD73,'シフト記号表（従来型・ユニット型共通）'!$C$6:$L$47,10,FALSE))</f>
        <v/>
      </c>
      <c r="AE74" s="163" t="str">
        <f>IF(AE73="","",VLOOKUP(AE73,'シフト記号表（従来型・ユニット型共通）'!$C$6:$L$47,10,FALSE))</f>
        <v/>
      </c>
      <c r="AF74" s="163" t="str">
        <f>IF(AF73="","",VLOOKUP(AF73,'シフト記号表（従来型・ユニット型共通）'!$C$6:$L$47,10,FALSE))</f>
        <v/>
      </c>
      <c r="AG74" s="164" t="str">
        <f>IF(AG73="","",VLOOKUP(AG73,'シフト記号表（従来型・ユニット型共通）'!$C$6:$L$47,10,FALSE))</f>
        <v/>
      </c>
      <c r="AH74" s="162" t="str">
        <f>IF(AH73="","",VLOOKUP(AH73,'シフト記号表（従来型・ユニット型共通）'!$C$6:$L$47,10,FALSE))</f>
        <v/>
      </c>
      <c r="AI74" s="163" t="str">
        <f>IF(AI73="","",VLOOKUP(AI73,'シフト記号表（従来型・ユニット型共通）'!$C$6:$L$47,10,FALSE))</f>
        <v/>
      </c>
      <c r="AJ74" s="163" t="str">
        <f>IF(AJ73="","",VLOOKUP(AJ73,'シフト記号表（従来型・ユニット型共通）'!$C$6:$L$47,10,FALSE))</f>
        <v/>
      </c>
      <c r="AK74" s="163" t="str">
        <f>IF(AK73="","",VLOOKUP(AK73,'シフト記号表（従来型・ユニット型共通）'!$C$6:$L$47,10,FALSE))</f>
        <v/>
      </c>
      <c r="AL74" s="163" t="str">
        <f>IF(AL73="","",VLOOKUP(AL73,'シフト記号表（従来型・ユニット型共通）'!$C$6:$L$47,10,FALSE))</f>
        <v/>
      </c>
      <c r="AM74" s="163" t="str">
        <f>IF(AM73="","",VLOOKUP(AM73,'シフト記号表（従来型・ユニット型共通）'!$C$6:$L$47,10,FALSE))</f>
        <v/>
      </c>
      <c r="AN74" s="164" t="str">
        <f>IF(AN73="","",VLOOKUP(AN73,'シフト記号表（従来型・ユニット型共通）'!$C$6:$L$47,10,FALSE))</f>
        <v/>
      </c>
      <c r="AO74" s="162" t="str">
        <f>IF(AO73="","",VLOOKUP(AO73,'シフト記号表（従来型・ユニット型共通）'!$C$6:$L$47,10,FALSE))</f>
        <v/>
      </c>
      <c r="AP74" s="163" t="str">
        <f>IF(AP73="","",VLOOKUP(AP73,'シフト記号表（従来型・ユニット型共通）'!$C$6:$L$47,10,FALSE))</f>
        <v/>
      </c>
      <c r="AQ74" s="163" t="str">
        <f>IF(AQ73="","",VLOOKUP(AQ73,'シフト記号表（従来型・ユニット型共通）'!$C$6:$L$47,10,FALSE))</f>
        <v/>
      </c>
      <c r="AR74" s="163" t="str">
        <f>IF(AR73="","",VLOOKUP(AR73,'シフト記号表（従来型・ユニット型共通）'!$C$6:$L$47,10,FALSE))</f>
        <v/>
      </c>
      <c r="AS74" s="163" t="str">
        <f>IF(AS73="","",VLOOKUP(AS73,'シフト記号表（従来型・ユニット型共通）'!$C$6:$L$47,10,FALSE))</f>
        <v/>
      </c>
      <c r="AT74" s="163" t="str">
        <f>IF(AT73="","",VLOOKUP(AT73,'シフト記号表（従来型・ユニット型共通）'!$C$6:$L$47,10,FALSE))</f>
        <v/>
      </c>
      <c r="AU74" s="164" t="str">
        <f>IF(AU73="","",VLOOKUP(AU73,'シフト記号表（従来型・ユニット型共通）'!$C$6:$L$47,10,FALSE))</f>
        <v/>
      </c>
      <c r="AV74" s="162" t="str">
        <f>IF(AV73="","",VLOOKUP(AV73,'シフト記号表（従来型・ユニット型共通）'!$C$6:$L$47,10,FALSE))</f>
        <v/>
      </c>
      <c r="AW74" s="163" t="str">
        <f>IF(AW73="","",VLOOKUP(AW73,'シフト記号表（従来型・ユニット型共通）'!$C$6:$L$47,10,FALSE))</f>
        <v/>
      </c>
      <c r="AX74" s="163" t="str">
        <f>IF(AX73="","",VLOOKUP(AX73,'シフト記号表（従来型・ユニット型共通）'!$C$6:$L$47,10,FALSE))</f>
        <v/>
      </c>
      <c r="AY74" s="163" t="str">
        <f>IF(AY73="","",VLOOKUP(AY73,'シフト記号表（従来型・ユニット型共通）'!$C$6:$L$47,10,FALSE))</f>
        <v/>
      </c>
      <c r="AZ74" s="163" t="str">
        <f>IF(AZ73="","",VLOOKUP(AZ73,'シフト記号表（従来型・ユニット型共通）'!$C$6:$L$47,10,FALSE))</f>
        <v/>
      </c>
      <c r="BA74" s="163" t="str">
        <f>IF(BA73="","",VLOOKUP(BA73,'シフト記号表（従来型・ユニット型共通）'!$C$6:$L$47,10,FALSE))</f>
        <v/>
      </c>
      <c r="BB74" s="164" t="str">
        <f>IF(BB73="","",VLOOKUP(BB73,'シフト記号表（従来型・ユニット型共通）'!$C$6:$L$47,10,FALSE))</f>
        <v/>
      </c>
      <c r="BC74" s="162" t="str">
        <f>IF(BC73="","",VLOOKUP(BC73,'シフト記号表（従来型・ユニット型共通）'!$C$6:$L$47,10,FALSE))</f>
        <v/>
      </c>
      <c r="BD74" s="163" t="str">
        <f>IF(BD73="","",VLOOKUP(BD73,'シフト記号表（従来型・ユニット型共通）'!$C$6:$L$47,10,FALSE))</f>
        <v/>
      </c>
      <c r="BE74" s="163" t="str">
        <f>IF(BE73="","",VLOOKUP(BE73,'シフト記号表（従来型・ユニット型共通）'!$C$6:$L$47,10,FALSE))</f>
        <v/>
      </c>
      <c r="BF74" s="266">
        <f>IF($BI$3="４週",SUM(AA74:BB74),IF($BI$3="暦月",SUM(AA74:BE74),""))</f>
        <v>0</v>
      </c>
      <c r="BG74" s="267"/>
      <c r="BH74" s="268">
        <f>IF($BI$3="４週",BF74/4,IF($BI$3="暦月",(BF74/($BI$8/7)),""))</f>
        <v>0</v>
      </c>
      <c r="BI74" s="267"/>
      <c r="BJ74" s="263"/>
      <c r="BK74" s="264"/>
      <c r="BL74" s="264"/>
      <c r="BM74" s="264"/>
      <c r="BN74" s="265"/>
    </row>
    <row r="75" spans="2:66" ht="20.25" customHeight="1" x14ac:dyDescent="0.4">
      <c r="B75" s="269">
        <f>B73+1</f>
        <v>30</v>
      </c>
      <c r="C75" s="370"/>
      <c r="D75" s="371"/>
      <c r="E75" s="337"/>
      <c r="F75" s="369"/>
      <c r="G75" s="271"/>
      <c r="H75" s="272"/>
      <c r="I75" s="152"/>
      <c r="J75" s="153"/>
      <c r="K75" s="152"/>
      <c r="L75" s="153"/>
      <c r="M75" s="275"/>
      <c r="N75" s="276"/>
      <c r="O75" s="279"/>
      <c r="P75" s="280"/>
      <c r="Q75" s="280"/>
      <c r="R75" s="272"/>
      <c r="S75" s="253"/>
      <c r="T75" s="254"/>
      <c r="U75" s="254"/>
      <c r="V75" s="254"/>
      <c r="W75" s="255"/>
      <c r="X75" s="184"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56"/>
      <c r="BG75" s="257"/>
      <c r="BH75" s="258"/>
      <c r="BI75" s="259"/>
      <c r="BJ75" s="260"/>
      <c r="BK75" s="261"/>
      <c r="BL75" s="261"/>
      <c r="BM75" s="261"/>
      <c r="BN75" s="262"/>
    </row>
    <row r="76" spans="2:66" ht="20.25" customHeight="1" x14ac:dyDescent="0.4">
      <c r="B76" s="270"/>
      <c r="C76" s="364"/>
      <c r="D76" s="368"/>
      <c r="E76" s="337"/>
      <c r="F76" s="369"/>
      <c r="G76" s="273"/>
      <c r="H76" s="274"/>
      <c r="I76" s="196"/>
      <c r="J76" s="197">
        <f>G75</f>
        <v>0</v>
      </c>
      <c r="K76" s="196"/>
      <c r="L76" s="197">
        <f>M75</f>
        <v>0</v>
      </c>
      <c r="M76" s="277"/>
      <c r="N76" s="278"/>
      <c r="O76" s="281"/>
      <c r="P76" s="282"/>
      <c r="Q76" s="282"/>
      <c r="R76" s="274"/>
      <c r="S76" s="253"/>
      <c r="T76" s="254"/>
      <c r="U76" s="254"/>
      <c r="V76" s="254"/>
      <c r="W76" s="255"/>
      <c r="X76" s="185" t="s">
        <v>189</v>
      </c>
      <c r="Y76" s="110"/>
      <c r="Z76" s="186"/>
      <c r="AA76" s="162" t="str">
        <f>IF(AA75="","",VLOOKUP(AA75,'シフト記号表（従来型・ユニット型共通）'!$C$6:$L$47,10,FALSE))</f>
        <v/>
      </c>
      <c r="AB76" s="163" t="str">
        <f>IF(AB75="","",VLOOKUP(AB75,'シフト記号表（従来型・ユニット型共通）'!$C$6:$L$47,10,FALSE))</f>
        <v/>
      </c>
      <c r="AC76" s="163" t="str">
        <f>IF(AC75="","",VLOOKUP(AC75,'シフト記号表（従来型・ユニット型共通）'!$C$6:$L$47,10,FALSE))</f>
        <v/>
      </c>
      <c r="AD76" s="163" t="str">
        <f>IF(AD75="","",VLOOKUP(AD75,'シフト記号表（従来型・ユニット型共通）'!$C$6:$L$47,10,FALSE))</f>
        <v/>
      </c>
      <c r="AE76" s="163" t="str">
        <f>IF(AE75="","",VLOOKUP(AE75,'シフト記号表（従来型・ユニット型共通）'!$C$6:$L$47,10,FALSE))</f>
        <v/>
      </c>
      <c r="AF76" s="163" t="str">
        <f>IF(AF75="","",VLOOKUP(AF75,'シフト記号表（従来型・ユニット型共通）'!$C$6:$L$47,10,FALSE))</f>
        <v/>
      </c>
      <c r="AG76" s="164" t="str">
        <f>IF(AG75="","",VLOOKUP(AG75,'シフト記号表（従来型・ユニット型共通）'!$C$6:$L$47,10,FALSE))</f>
        <v/>
      </c>
      <c r="AH76" s="162" t="str">
        <f>IF(AH75="","",VLOOKUP(AH75,'シフト記号表（従来型・ユニット型共通）'!$C$6:$L$47,10,FALSE))</f>
        <v/>
      </c>
      <c r="AI76" s="163" t="str">
        <f>IF(AI75="","",VLOOKUP(AI75,'シフト記号表（従来型・ユニット型共通）'!$C$6:$L$47,10,FALSE))</f>
        <v/>
      </c>
      <c r="AJ76" s="163" t="str">
        <f>IF(AJ75="","",VLOOKUP(AJ75,'シフト記号表（従来型・ユニット型共通）'!$C$6:$L$47,10,FALSE))</f>
        <v/>
      </c>
      <c r="AK76" s="163" t="str">
        <f>IF(AK75="","",VLOOKUP(AK75,'シフト記号表（従来型・ユニット型共通）'!$C$6:$L$47,10,FALSE))</f>
        <v/>
      </c>
      <c r="AL76" s="163" t="str">
        <f>IF(AL75="","",VLOOKUP(AL75,'シフト記号表（従来型・ユニット型共通）'!$C$6:$L$47,10,FALSE))</f>
        <v/>
      </c>
      <c r="AM76" s="163" t="str">
        <f>IF(AM75="","",VLOOKUP(AM75,'シフト記号表（従来型・ユニット型共通）'!$C$6:$L$47,10,FALSE))</f>
        <v/>
      </c>
      <c r="AN76" s="164" t="str">
        <f>IF(AN75="","",VLOOKUP(AN75,'シフト記号表（従来型・ユニット型共通）'!$C$6:$L$47,10,FALSE))</f>
        <v/>
      </c>
      <c r="AO76" s="162" t="str">
        <f>IF(AO75="","",VLOOKUP(AO75,'シフト記号表（従来型・ユニット型共通）'!$C$6:$L$47,10,FALSE))</f>
        <v/>
      </c>
      <c r="AP76" s="163" t="str">
        <f>IF(AP75="","",VLOOKUP(AP75,'シフト記号表（従来型・ユニット型共通）'!$C$6:$L$47,10,FALSE))</f>
        <v/>
      </c>
      <c r="AQ76" s="163" t="str">
        <f>IF(AQ75="","",VLOOKUP(AQ75,'シフト記号表（従来型・ユニット型共通）'!$C$6:$L$47,10,FALSE))</f>
        <v/>
      </c>
      <c r="AR76" s="163" t="str">
        <f>IF(AR75="","",VLOOKUP(AR75,'シフト記号表（従来型・ユニット型共通）'!$C$6:$L$47,10,FALSE))</f>
        <v/>
      </c>
      <c r="AS76" s="163" t="str">
        <f>IF(AS75="","",VLOOKUP(AS75,'シフト記号表（従来型・ユニット型共通）'!$C$6:$L$47,10,FALSE))</f>
        <v/>
      </c>
      <c r="AT76" s="163" t="str">
        <f>IF(AT75="","",VLOOKUP(AT75,'シフト記号表（従来型・ユニット型共通）'!$C$6:$L$47,10,FALSE))</f>
        <v/>
      </c>
      <c r="AU76" s="164" t="str">
        <f>IF(AU75="","",VLOOKUP(AU75,'シフト記号表（従来型・ユニット型共通）'!$C$6:$L$47,10,FALSE))</f>
        <v/>
      </c>
      <c r="AV76" s="162" t="str">
        <f>IF(AV75="","",VLOOKUP(AV75,'シフト記号表（従来型・ユニット型共通）'!$C$6:$L$47,10,FALSE))</f>
        <v/>
      </c>
      <c r="AW76" s="163" t="str">
        <f>IF(AW75="","",VLOOKUP(AW75,'シフト記号表（従来型・ユニット型共通）'!$C$6:$L$47,10,FALSE))</f>
        <v/>
      </c>
      <c r="AX76" s="163" t="str">
        <f>IF(AX75="","",VLOOKUP(AX75,'シフト記号表（従来型・ユニット型共通）'!$C$6:$L$47,10,FALSE))</f>
        <v/>
      </c>
      <c r="AY76" s="163" t="str">
        <f>IF(AY75="","",VLOOKUP(AY75,'シフト記号表（従来型・ユニット型共通）'!$C$6:$L$47,10,FALSE))</f>
        <v/>
      </c>
      <c r="AZ76" s="163" t="str">
        <f>IF(AZ75="","",VLOOKUP(AZ75,'シフト記号表（従来型・ユニット型共通）'!$C$6:$L$47,10,FALSE))</f>
        <v/>
      </c>
      <c r="BA76" s="163" t="str">
        <f>IF(BA75="","",VLOOKUP(BA75,'シフト記号表（従来型・ユニット型共通）'!$C$6:$L$47,10,FALSE))</f>
        <v/>
      </c>
      <c r="BB76" s="164" t="str">
        <f>IF(BB75="","",VLOOKUP(BB75,'シフト記号表（従来型・ユニット型共通）'!$C$6:$L$47,10,FALSE))</f>
        <v/>
      </c>
      <c r="BC76" s="162" t="str">
        <f>IF(BC75="","",VLOOKUP(BC75,'シフト記号表（従来型・ユニット型共通）'!$C$6:$L$47,10,FALSE))</f>
        <v/>
      </c>
      <c r="BD76" s="163" t="str">
        <f>IF(BD75="","",VLOOKUP(BD75,'シフト記号表（従来型・ユニット型共通）'!$C$6:$L$47,10,FALSE))</f>
        <v/>
      </c>
      <c r="BE76" s="163" t="str">
        <f>IF(BE75="","",VLOOKUP(BE75,'シフト記号表（従来型・ユニット型共通）'!$C$6:$L$47,10,FALSE))</f>
        <v/>
      </c>
      <c r="BF76" s="266">
        <f>IF($BI$3="４週",SUM(AA76:BB76),IF($BI$3="暦月",SUM(AA76:BE76),""))</f>
        <v>0</v>
      </c>
      <c r="BG76" s="267"/>
      <c r="BH76" s="268">
        <f>IF($BI$3="４週",BF76/4,IF($BI$3="暦月",(BF76/($BI$8/7)),""))</f>
        <v>0</v>
      </c>
      <c r="BI76" s="267"/>
      <c r="BJ76" s="263"/>
      <c r="BK76" s="264"/>
      <c r="BL76" s="264"/>
      <c r="BM76" s="264"/>
      <c r="BN76" s="265"/>
    </row>
    <row r="77" spans="2:66" ht="20.25" customHeight="1" x14ac:dyDescent="0.4">
      <c r="B77" s="46"/>
      <c r="C77" s="46"/>
      <c r="D77" s="46"/>
      <c r="E77" s="46"/>
      <c r="F77" s="46"/>
      <c r="G77" s="59"/>
      <c r="H77" s="59"/>
      <c r="I77" s="59"/>
      <c r="J77" s="59"/>
      <c r="K77" s="59"/>
      <c r="L77" s="59"/>
      <c r="M77" s="168"/>
      <c r="N77" s="168"/>
      <c r="O77" s="59"/>
      <c r="P77" s="59"/>
      <c r="Q77" s="59"/>
      <c r="R77" s="59"/>
      <c r="S77" s="169"/>
      <c r="T77" s="169"/>
      <c r="U77" s="169"/>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169"/>
      <c r="BK77" s="169"/>
      <c r="BL77" s="169"/>
      <c r="BM77" s="169"/>
      <c r="BN77" s="169"/>
    </row>
    <row r="78" spans="2:66" ht="20.25" customHeight="1" x14ac:dyDescent="0.4">
      <c r="B78" s="46"/>
      <c r="C78" s="46"/>
      <c r="D78" s="46"/>
      <c r="E78" s="46"/>
      <c r="F78" s="46"/>
      <c r="G78" s="59"/>
      <c r="H78" s="59"/>
      <c r="I78" s="59"/>
      <c r="J78" s="59"/>
      <c r="K78" s="59"/>
      <c r="L78" s="59"/>
      <c r="M78" s="114"/>
      <c r="N78" s="115" t="s">
        <v>270</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169"/>
      <c r="BK78" s="169"/>
      <c r="BL78" s="169"/>
      <c r="BM78" s="169"/>
      <c r="BN78" s="169"/>
    </row>
    <row r="79" spans="2:66" ht="20.25" customHeight="1" x14ac:dyDescent="0.4">
      <c r="B79" s="46"/>
      <c r="C79" s="46"/>
      <c r="D79" s="46"/>
      <c r="E79" s="46"/>
      <c r="F79" s="46"/>
      <c r="G79" s="59"/>
      <c r="H79" s="59"/>
      <c r="I79" s="59"/>
      <c r="J79" s="59"/>
      <c r="K79" s="59"/>
      <c r="L79" s="59"/>
      <c r="M79" s="114"/>
      <c r="N79" s="115"/>
      <c r="O79" s="115" t="s">
        <v>240</v>
      </c>
      <c r="P79" s="115"/>
      <c r="Q79" s="115"/>
      <c r="R79" s="115"/>
      <c r="S79" s="115"/>
      <c r="T79" s="115"/>
      <c r="U79" s="115"/>
      <c r="V79" s="115"/>
      <c r="W79" s="115"/>
      <c r="X79" s="116"/>
      <c r="Y79" s="115"/>
      <c r="Z79" s="115"/>
      <c r="AA79" s="115"/>
      <c r="AB79" s="115"/>
      <c r="AC79" s="115"/>
      <c r="AD79" s="117"/>
      <c r="AE79" s="115" t="s">
        <v>241</v>
      </c>
      <c r="AF79" s="115"/>
      <c r="AG79" s="115"/>
      <c r="AH79" s="115"/>
      <c r="AI79" s="115"/>
      <c r="AJ79" s="115"/>
      <c r="AK79" s="115"/>
      <c r="AL79" s="115"/>
      <c r="AM79" s="115"/>
      <c r="AN79" s="116"/>
      <c r="AO79" s="115"/>
      <c r="AP79" s="115"/>
      <c r="AQ79" s="115"/>
      <c r="AR79" s="115"/>
      <c r="AS79" s="117"/>
      <c r="AT79" s="117"/>
      <c r="AU79" s="115" t="s">
        <v>130</v>
      </c>
      <c r="AV79" s="115"/>
      <c r="AW79" s="115"/>
      <c r="AX79" s="115"/>
      <c r="AY79" s="115"/>
      <c r="AZ79" s="115"/>
      <c r="BA79" s="117"/>
      <c r="BB79" s="117"/>
      <c r="BC79" s="117"/>
      <c r="BD79" s="117"/>
      <c r="BE79" s="117"/>
      <c r="BF79" s="117"/>
      <c r="BG79" s="117"/>
      <c r="BH79" s="118"/>
      <c r="BI79" s="66"/>
      <c r="BJ79" s="252"/>
      <c r="BK79" s="252"/>
      <c r="BL79" s="252"/>
      <c r="BM79" s="252"/>
      <c r="BN79" s="169"/>
    </row>
    <row r="80" spans="2:66" ht="20.25" customHeight="1" x14ac:dyDescent="0.4">
      <c r="B80" s="46"/>
      <c r="C80" s="46"/>
      <c r="D80" s="46"/>
      <c r="E80" s="46"/>
      <c r="F80" s="46"/>
      <c r="G80" s="59"/>
      <c r="H80" s="59"/>
      <c r="I80" s="59"/>
      <c r="J80" s="59"/>
      <c r="K80" s="59"/>
      <c r="L80" s="59"/>
      <c r="M80" s="114"/>
      <c r="N80" s="115"/>
      <c r="O80" s="227" t="s">
        <v>112</v>
      </c>
      <c r="P80" s="227"/>
      <c r="Q80" s="227" t="s">
        <v>113</v>
      </c>
      <c r="R80" s="227"/>
      <c r="S80" s="227"/>
      <c r="T80" s="227"/>
      <c r="U80" s="115"/>
      <c r="V80" s="249" t="s">
        <v>114</v>
      </c>
      <c r="W80" s="249"/>
      <c r="X80" s="249"/>
      <c r="Y80" s="249"/>
      <c r="Z80" s="119"/>
      <c r="AA80" s="120" t="s">
        <v>115</v>
      </c>
      <c r="AB80" s="120"/>
      <c r="AC80" s="2"/>
      <c r="AD80" s="117"/>
      <c r="AE80" s="227" t="s">
        <v>112</v>
      </c>
      <c r="AF80" s="227"/>
      <c r="AG80" s="227" t="s">
        <v>113</v>
      </c>
      <c r="AH80" s="227"/>
      <c r="AI80" s="227"/>
      <c r="AJ80" s="227"/>
      <c r="AK80" s="115"/>
      <c r="AL80" s="249" t="s">
        <v>114</v>
      </c>
      <c r="AM80" s="249"/>
      <c r="AN80" s="249"/>
      <c r="AO80" s="249"/>
      <c r="AP80" s="119"/>
      <c r="AQ80" s="120" t="s">
        <v>115</v>
      </c>
      <c r="AR80" s="120"/>
      <c r="AS80" s="117"/>
      <c r="AT80" s="117"/>
      <c r="AU80" s="231" t="s">
        <v>4</v>
      </c>
      <c r="AV80" s="231"/>
      <c r="AW80" s="231" t="s">
        <v>5</v>
      </c>
      <c r="AX80" s="231"/>
      <c r="AY80" s="231"/>
      <c r="AZ80" s="231"/>
      <c r="BA80" s="117"/>
      <c r="BB80" s="117"/>
      <c r="BC80" s="117"/>
      <c r="BD80" s="117"/>
      <c r="BE80" s="117"/>
      <c r="BF80" s="117"/>
      <c r="BG80" s="117"/>
      <c r="BH80" s="118"/>
      <c r="BI80" s="66"/>
      <c r="BJ80" s="250"/>
      <c r="BK80" s="250"/>
      <c r="BL80" s="250"/>
      <c r="BM80" s="250"/>
      <c r="BN80" s="169"/>
    </row>
    <row r="81" spans="2:66" ht="20.25" customHeight="1" x14ac:dyDescent="0.4">
      <c r="B81" s="46"/>
      <c r="C81" s="46"/>
      <c r="D81" s="46"/>
      <c r="E81" s="46"/>
      <c r="F81" s="46"/>
      <c r="G81" s="59"/>
      <c r="H81" s="59"/>
      <c r="I81" s="59"/>
      <c r="J81" s="59"/>
      <c r="K81" s="59"/>
      <c r="L81" s="59"/>
      <c r="M81" s="114"/>
      <c r="N81" s="115"/>
      <c r="O81" s="228"/>
      <c r="P81" s="228"/>
      <c r="Q81" s="228" t="s">
        <v>116</v>
      </c>
      <c r="R81" s="228"/>
      <c r="S81" s="228" t="s">
        <v>117</v>
      </c>
      <c r="T81" s="228"/>
      <c r="U81" s="115"/>
      <c r="V81" s="228" t="s">
        <v>116</v>
      </c>
      <c r="W81" s="228"/>
      <c r="X81" s="228" t="s">
        <v>117</v>
      </c>
      <c r="Y81" s="228"/>
      <c r="Z81" s="119"/>
      <c r="AA81" s="120" t="s">
        <v>118</v>
      </c>
      <c r="AB81" s="120"/>
      <c r="AC81" s="2"/>
      <c r="AD81" s="117"/>
      <c r="AE81" s="228"/>
      <c r="AF81" s="228"/>
      <c r="AG81" s="228" t="s">
        <v>116</v>
      </c>
      <c r="AH81" s="228"/>
      <c r="AI81" s="228" t="s">
        <v>117</v>
      </c>
      <c r="AJ81" s="228"/>
      <c r="AK81" s="115"/>
      <c r="AL81" s="228" t="s">
        <v>116</v>
      </c>
      <c r="AM81" s="228"/>
      <c r="AN81" s="228" t="s">
        <v>117</v>
      </c>
      <c r="AO81" s="228"/>
      <c r="AP81" s="119"/>
      <c r="AQ81" s="120" t="s">
        <v>118</v>
      </c>
      <c r="AR81" s="120"/>
      <c r="AS81" s="117"/>
      <c r="AT81" s="117"/>
      <c r="AU81" s="231" t="s">
        <v>6</v>
      </c>
      <c r="AV81" s="231"/>
      <c r="AW81" s="231" t="s">
        <v>94</v>
      </c>
      <c r="AX81" s="231"/>
      <c r="AY81" s="231"/>
      <c r="AZ81" s="231"/>
      <c r="BA81" s="117"/>
      <c r="BB81" s="117"/>
      <c r="BC81" s="117"/>
      <c r="BD81" s="117"/>
      <c r="BE81" s="117"/>
      <c r="BF81" s="117"/>
      <c r="BG81" s="117"/>
      <c r="BH81" s="118"/>
      <c r="BI81" s="66"/>
      <c r="BJ81" s="251"/>
      <c r="BK81" s="251"/>
      <c r="BL81" s="251"/>
      <c r="BM81" s="251"/>
      <c r="BN81" s="169"/>
    </row>
    <row r="82" spans="2:66" ht="20.25" customHeight="1" x14ac:dyDescent="0.4">
      <c r="B82" s="46"/>
      <c r="C82" s="46"/>
      <c r="D82" s="46"/>
      <c r="E82" s="46"/>
      <c r="F82" s="46"/>
      <c r="G82" s="59"/>
      <c r="H82" s="59"/>
      <c r="I82" s="59"/>
      <c r="J82" s="59"/>
      <c r="K82" s="59"/>
      <c r="L82" s="59"/>
      <c r="M82" s="114"/>
      <c r="N82" s="115"/>
      <c r="O82" s="231" t="s">
        <v>6</v>
      </c>
      <c r="P82" s="231"/>
      <c r="Q82" s="232">
        <f>SUMIFS($BF$17:$BF$76,$J$17:$J$76,"医師",$L$17:$L$76,"A")</f>
        <v>0</v>
      </c>
      <c r="R82" s="232"/>
      <c r="S82" s="233">
        <f>SUMIFS($BH$17:$BH$76,$J$17:$J$76,"医師",$L$17:$L$76,"A")</f>
        <v>0</v>
      </c>
      <c r="T82" s="233"/>
      <c r="U82" s="128"/>
      <c r="V82" s="234">
        <v>0</v>
      </c>
      <c r="W82" s="234"/>
      <c r="X82" s="234">
        <v>0</v>
      </c>
      <c r="Y82" s="234"/>
      <c r="Z82" s="129"/>
      <c r="AA82" s="247">
        <v>0</v>
      </c>
      <c r="AB82" s="248"/>
      <c r="AC82" s="2"/>
      <c r="AD82" s="117"/>
      <c r="AE82" s="231" t="s">
        <v>6</v>
      </c>
      <c r="AF82" s="231"/>
      <c r="AG82" s="232">
        <f>SUMIFS($BF$17:$BF$76,$J$17:$J$76,"薬剤師",$L$17:$L$76,"A")</f>
        <v>0</v>
      </c>
      <c r="AH82" s="232"/>
      <c r="AI82" s="233">
        <f>SUMIFS($BH$17:$BH$76,$J$17:$J$76,"薬剤師",$L$17:$L$76,"A")</f>
        <v>0</v>
      </c>
      <c r="AJ82" s="233"/>
      <c r="AK82" s="128"/>
      <c r="AL82" s="234">
        <v>0</v>
      </c>
      <c r="AM82" s="234"/>
      <c r="AN82" s="234">
        <v>0</v>
      </c>
      <c r="AO82" s="234"/>
      <c r="AP82" s="129"/>
      <c r="AQ82" s="247">
        <v>0</v>
      </c>
      <c r="AR82" s="248"/>
      <c r="AS82" s="117"/>
      <c r="AT82" s="117"/>
      <c r="AU82" s="231" t="s">
        <v>7</v>
      </c>
      <c r="AV82" s="231"/>
      <c r="AW82" s="231" t="s">
        <v>95</v>
      </c>
      <c r="AX82" s="231"/>
      <c r="AY82" s="231"/>
      <c r="AZ82" s="231"/>
      <c r="BA82" s="117"/>
      <c r="BB82" s="117"/>
      <c r="BC82" s="117"/>
      <c r="BD82" s="117"/>
      <c r="BE82" s="117"/>
      <c r="BF82" s="117"/>
      <c r="BG82" s="117"/>
      <c r="BH82" s="118"/>
      <c r="BI82" s="66"/>
      <c r="BJ82" s="69"/>
      <c r="BK82" s="69"/>
      <c r="BL82" s="69"/>
      <c r="BM82" s="69"/>
      <c r="BN82" s="169"/>
    </row>
    <row r="83" spans="2:66" ht="20.25" customHeight="1" x14ac:dyDescent="0.4">
      <c r="B83" s="46"/>
      <c r="C83" s="46"/>
      <c r="D83" s="46"/>
      <c r="E83" s="46"/>
      <c r="F83" s="46"/>
      <c r="G83" s="59"/>
      <c r="H83" s="59"/>
      <c r="I83" s="59"/>
      <c r="J83" s="59"/>
      <c r="K83" s="59"/>
      <c r="L83" s="59"/>
      <c r="M83" s="114"/>
      <c r="N83" s="115"/>
      <c r="O83" s="231" t="s">
        <v>7</v>
      </c>
      <c r="P83" s="231"/>
      <c r="Q83" s="232">
        <f>SUMIFS($BF$17:$BF$76,$J$17:$J$76,"医師",$L$17:$L$76,"B")</f>
        <v>0</v>
      </c>
      <c r="R83" s="232"/>
      <c r="S83" s="233">
        <f>SUMIFS($BH$17:$BH$76,$J$17:$J$76,"医師",$L$17:$L$76,"B")</f>
        <v>0</v>
      </c>
      <c r="T83" s="233"/>
      <c r="U83" s="128"/>
      <c r="V83" s="234">
        <v>0</v>
      </c>
      <c r="W83" s="234"/>
      <c r="X83" s="234">
        <v>0</v>
      </c>
      <c r="Y83" s="234"/>
      <c r="Z83" s="129"/>
      <c r="AA83" s="247">
        <v>0</v>
      </c>
      <c r="AB83" s="248"/>
      <c r="AC83" s="2"/>
      <c r="AD83" s="117"/>
      <c r="AE83" s="231" t="s">
        <v>7</v>
      </c>
      <c r="AF83" s="231"/>
      <c r="AG83" s="232">
        <f>SUMIFS($BF$17:$BF$76,$J$17:$J$76,"薬剤師",$L$17:$L$76,"B")</f>
        <v>0</v>
      </c>
      <c r="AH83" s="232"/>
      <c r="AI83" s="233">
        <f>SUMIFS($BH$17:$BH$76,$J$17:$J$76,"薬剤師",$L$17:$L$76,"B")</f>
        <v>0</v>
      </c>
      <c r="AJ83" s="233"/>
      <c r="AK83" s="128"/>
      <c r="AL83" s="234">
        <v>0</v>
      </c>
      <c r="AM83" s="234"/>
      <c r="AN83" s="234">
        <v>0</v>
      </c>
      <c r="AO83" s="234"/>
      <c r="AP83" s="129"/>
      <c r="AQ83" s="247">
        <v>0</v>
      </c>
      <c r="AR83" s="248"/>
      <c r="AS83" s="117"/>
      <c r="AT83" s="117"/>
      <c r="AU83" s="231" t="s">
        <v>8</v>
      </c>
      <c r="AV83" s="231"/>
      <c r="AW83" s="231" t="s">
        <v>96</v>
      </c>
      <c r="AX83" s="231"/>
      <c r="AY83" s="231"/>
      <c r="AZ83" s="231"/>
      <c r="BA83" s="117"/>
      <c r="BB83" s="117"/>
      <c r="BC83" s="117"/>
      <c r="BD83" s="117"/>
      <c r="BE83" s="117"/>
      <c r="BF83" s="117"/>
      <c r="BG83" s="117"/>
      <c r="BH83" s="118"/>
      <c r="BI83" s="66"/>
      <c r="BJ83" s="169"/>
      <c r="BK83" s="169"/>
      <c r="BL83" s="169"/>
      <c r="BM83" s="169"/>
      <c r="BN83" s="169"/>
    </row>
    <row r="84" spans="2:66" ht="20.25" customHeight="1" x14ac:dyDescent="0.4">
      <c r="B84" s="46"/>
      <c r="C84" s="46"/>
      <c r="D84" s="46"/>
      <c r="E84" s="46"/>
      <c r="F84" s="46"/>
      <c r="G84" s="59"/>
      <c r="H84" s="59"/>
      <c r="I84" s="59"/>
      <c r="J84" s="59"/>
      <c r="K84" s="59"/>
      <c r="L84" s="59"/>
      <c r="M84" s="114"/>
      <c r="N84" s="115"/>
      <c r="O84" s="231" t="s">
        <v>8</v>
      </c>
      <c r="P84" s="231"/>
      <c r="Q84" s="232">
        <f>SUMIFS($BF$17:$BF$76,$J$17:$J$76,"医師",$L$17:$L$76,"C")</f>
        <v>0</v>
      </c>
      <c r="R84" s="232"/>
      <c r="S84" s="233">
        <f>SUMIFS($BH$17:$BH$76,$J$17:$J$76,"医師",$L$17:$L$76,"C")</f>
        <v>0</v>
      </c>
      <c r="T84" s="233"/>
      <c r="U84" s="128"/>
      <c r="V84" s="234">
        <v>0</v>
      </c>
      <c r="W84" s="234"/>
      <c r="X84" s="235">
        <v>0</v>
      </c>
      <c r="Y84" s="235"/>
      <c r="Z84" s="129"/>
      <c r="AA84" s="229" t="s">
        <v>36</v>
      </c>
      <c r="AB84" s="230"/>
      <c r="AC84" s="2"/>
      <c r="AD84" s="117"/>
      <c r="AE84" s="231" t="s">
        <v>8</v>
      </c>
      <c r="AF84" s="231"/>
      <c r="AG84" s="232">
        <f>SUMIFS($BF$17:$BF$76,$J$17:$J$76,"薬剤師",$L$17:$L$76,"C")</f>
        <v>0</v>
      </c>
      <c r="AH84" s="232"/>
      <c r="AI84" s="233">
        <f>SUMIFS($BH$17:$BH$76,$J$17:$J$76,"薬剤師",$L$17:$L$76,"C")</f>
        <v>0</v>
      </c>
      <c r="AJ84" s="233"/>
      <c r="AK84" s="128"/>
      <c r="AL84" s="234">
        <v>0</v>
      </c>
      <c r="AM84" s="234"/>
      <c r="AN84" s="235">
        <v>0</v>
      </c>
      <c r="AO84" s="235"/>
      <c r="AP84" s="129"/>
      <c r="AQ84" s="229" t="s">
        <v>36</v>
      </c>
      <c r="AR84" s="230"/>
      <c r="AS84" s="117"/>
      <c r="AT84" s="117"/>
      <c r="AU84" s="231" t="s">
        <v>9</v>
      </c>
      <c r="AV84" s="231"/>
      <c r="AW84" s="231" t="s">
        <v>131</v>
      </c>
      <c r="AX84" s="231"/>
      <c r="AY84" s="231"/>
      <c r="AZ84" s="231"/>
      <c r="BA84" s="117"/>
      <c r="BB84" s="117"/>
      <c r="BC84" s="117"/>
      <c r="BD84" s="117"/>
      <c r="BE84" s="117"/>
      <c r="BF84" s="117"/>
      <c r="BG84" s="117"/>
      <c r="BH84" s="118"/>
      <c r="BI84" s="66"/>
      <c r="BJ84" s="169"/>
      <c r="BK84" s="169"/>
      <c r="BL84" s="169"/>
      <c r="BM84" s="169"/>
      <c r="BN84" s="169"/>
    </row>
    <row r="85" spans="2:66" ht="20.25" customHeight="1" x14ac:dyDescent="0.4">
      <c r="B85" s="46"/>
      <c r="C85" s="46"/>
      <c r="D85" s="46"/>
      <c r="E85" s="46"/>
      <c r="F85" s="46"/>
      <c r="G85" s="59"/>
      <c r="H85" s="59"/>
      <c r="I85" s="59"/>
      <c r="J85" s="59"/>
      <c r="K85" s="59"/>
      <c r="L85" s="59"/>
      <c r="M85" s="114"/>
      <c r="N85" s="115"/>
      <c r="O85" s="231" t="s">
        <v>9</v>
      </c>
      <c r="P85" s="231"/>
      <c r="Q85" s="232">
        <f>SUMIFS($BF$17:$BF$76,$J$17:$J$76,"医師",$L$17:$L$76,"D")</f>
        <v>0</v>
      </c>
      <c r="R85" s="232"/>
      <c r="S85" s="233">
        <f>SUMIFS($BH$17:$BH$76,$J$17:$J$76,"医師",$L$17:$L$76,"D")</f>
        <v>0</v>
      </c>
      <c r="T85" s="233"/>
      <c r="U85" s="128"/>
      <c r="V85" s="234">
        <v>0</v>
      </c>
      <c r="W85" s="234"/>
      <c r="X85" s="235">
        <v>0</v>
      </c>
      <c r="Y85" s="235"/>
      <c r="Z85" s="129"/>
      <c r="AA85" s="229" t="s">
        <v>36</v>
      </c>
      <c r="AB85" s="230"/>
      <c r="AC85" s="2"/>
      <c r="AD85" s="117"/>
      <c r="AE85" s="231" t="s">
        <v>9</v>
      </c>
      <c r="AF85" s="231"/>
      <c r="AG85" s="232">
        <f>SUMIFS($BF$17:$BF$76,$J$17:$J$76,"薬剤師",$L$17:$L$76,"D")</f>
        <v>0</v>
      </c>
      <c r="AH85" s="232"/>
      <c r="AI85" s="233">
        <f>SUMIFS($BH$17:$BH$76,$J$17:$J$76,"薬剤師",$L$17:$L$76,"D")</f>
        <v>0</v>
      </c>
      <c r="AJ85" s="233"/>
      <c r="AK85" s="128"/>
      <c r="AL85" s="234">
        <v>0</v>
      </c>
      <c r="AM85" s="234"/>
      <c r="AN85" s="235">
        <v>0</v>
      </c>
      <c r="AO85" s="235"/>
      <c r="AP85" s="129"/>
      <c r="AQ85" s="229" t="s">
        <v>36</v>
      </c>
      <c r="AR85" s="230"/>
      <c r="AS85" s="117"/>
      <c r="AT85" s="117"/>
      <c r="AU85" s="2"/>
      <c r="AV85" s="2"/>
      <c r="AW85" s="2"/>
      <c r="AX85" s="2"/>
      <c r="AY85" s="2"/>
      <c r="AZ85" s="2"/>
      <c r="BA85" s="2"/>
      <c r="BB85" s="2"/>
      <c r="BC85" s="2"/>
      <c r="BD85" s="2"/>
      <c r="BE85" s="2"/>
      <c r="BF85" s="2"/>
      <c r="BG85" s="2"/>
      <c r="BH85" s="2"/>
      <c r="BJ85" s="169"/>
      <c r="BK85" s="169"/>
      <c r="BL85" s="169"/>
      <c r="BM85" s="169"/>
      <c r="BN85" s="169"/>
    </row>
    <row r="86" spans="2:66" ht="20.25" customHeight="1" x14ac:dyDescent="0.4">
      <c r="B86" s="46"/>
      <c r="C86" s="46"/>
      <c r="D86" s="46"/>
      <c r="E86" s="46"/>
      <c r="F86" s="46"/>
      <c r="G86" s="59"/>
      <c r="H86" s="59"/>
      <c r="I86" s="59"/>
      <c r="J86" s="59"/>
      <c r="K86" s="59"/>
      <c r="L86" s="59"/>
      <c r="M86" s="114"/>
      <c r="N86" s="115"/>
      <c r="O86" s="231" t="s">
        <v>119</v>
      </c>
      <c r="P86" s="231"/>
      <c r="Q86" s="232">
        <f>SUM(Q82:R85)</f>
        <v>0</v>
      </c>
      <c r="R86" s="232"/>
      <c r="S86" s="233">
        <f>SUM(S82:T85)</f>
        <v>0</v>
      </c>
      <c r="T86" s="233"/>
      <c r="U86" s="128"/>
      <c r="V86" s="232">
        <f>SUM(V82:W85)</f>
        <v>0</v>
      </c>
      <c r="W86" s="232"/>
      <c r="X86" s="233">
        <f>SUM(X82:Y85)</f>
        <v>0</v>
      </c>
      <c r="Y86" s="233"/>
      <c r="Z86" s="129"/>
      <c r="AA86" s="236">
        <f>SUM(AA82:AB83)</f>
        <v>0</v>
      </c>
      <c r="AB86" s="237"/>
      <c r="AC86" s="2"/>
      <c r="AD86" s="117"/>
      <c r="AE86" s="231" t="s">
        <v>119</v>
      </c>
      <c r="AF86" s="231"/>
      <c r="AG86" s="232">
        <f>SUM(AG82:AH85)</f>
        <v>0</v>
      </c>
      <c r="AH86" s="232"/>
      <c r="AI86" s="233">
        <f>SUM(AI82:AJ85)</f>
        <v>0</v>
      </c>
      <c r="AJ86" s="233"/>
      <c r="AK86" s="128"/>
      <c r="AL86" s="232">
        <f>SUM(AL82:AM85)</f>
        <v>0</v>
      </c>
      <c r="AM86" s="232"/>
      <c r="AN86" s="233">
        <f>SUM(AN82:AO85)</f>
        <v>0</v>
      </c>
      <c r="AO86" s="233"/>
      <c r="AP86" s="129"/>
      <c r="AQ86" s="236">
        <f>SUM(AQ82:AR83)</f>
        <v>0</v>
      </c>
      <c r="AR86" s="237"/>
      <c r="AS86" s="117"/>
      <c r="AT86" s="117"/>
      <c r="AU86" s="2"/>
      <c r="AV86" s="2"/>
      <c r="AW86" s="2"/>
      <c r="AX86" s="2"/>
      <c r="AY86" s="2"/>
      <c r="AZ86" s="2"/>
      <c r="BA86" s="2"/>
      <c r="BB86" s="2"/>
      <c r="BC86" s="2"/>
      <c r="BD86" s="2"/>
      <c r="BE86" s="2"/>
      <c r="BF86" s="2"/>
      <c r="BG86" s="2"/>
      <c r="BH86" s="2"/>
      <c r="BJ86" s="169"/>
      <c r="BK86" s="169"/>
      <c r="BL86" s="169"/>
      <c r="BM86" s="169"/>
      <c r="BN86" s="169"/>
    </row>
    <row r="87" spans="2:66" ht="20.25" customHeight="1" x14ac:dyDescent="0.4">
      <c r="B87" s="46"/>
      <c r="C87" s="46"/>
      <c r="D87" s="46"/>
      <c r="E87" s="46"/>
      <c r="F87" s="46"/>
      <c r="G87" s="59"/>
      <c r="H87" s="59"/>
      <c r="I87" s="59"/>
      <c r="J87" s="59"/>
      <c r="K87" s="59"/>
      <c r="L87" s="59"/>
      <c r="M87" s="114"/>
      <c r="N87" s="114"/>
      <c r="O87" s="122"/>
      <c r="P87" s="122"/>
      <c r="Q87" s="122"/>
      <c r="R87" s="122"/>
      <c r="S87" s="123"/>
      <c r="T87" s="123"/>
      <c r="U87" s="123"/>
      <c r="V87" s="124"/>
      <c r="W87" s="124"/>
      <c r="X87" s="124"/>
      <c r="Y87" s="124"/>
      <c r="Z87" s="125"/>
      <c r="AA87" s="117"/>
      <c r="AB87" s="117"/>
      <c r="AC87" s="117"/>
      <c r="AD87" s="117"/>
      <c r="AE87" s="122"/>
      <c r="AF87" s="122"/>
      <c r="AG87" s="122"/>
      <c r="AH87" s="122"/>
      <c r="AI87" s="123"/>
      <c r="AJ87" s="123"/>
      <c r="AK87" s="123"/>
      <c r="AL87" s="124"/>
      <c r="AM87" s="124"/>
      <c r="AN87" s="124"/>
      <c r="AO87" s="124"/>
      <c r="AP87" s="125"/>
      <c r="AQ87" s="117"/>
      <c r="AR87" s="117"/>
      <c r="AS87" s="117"/>
      <c r="AT87" s="117"/>
      <c r="AU87" s="2"/>
      <c r="AV87" s="2"/>
      <c r="AW87" s="2"/>
      <c r="AX87" s="2"/>
      <c r="AY87" s="2"/>
      <c r="AZ87" s="2"/>
      <c r="BA87" s="2"/>
      <c r="BB87" s="2"/>
      <c r="BC87" s="2"/>
      <c r="BD87" s="2"/>
      <c r="BE87" s="2"/>
      <c r="BF87" s="2"/>
      <c r="BG87" s="2"/>
      <c r="BH87" s="2"/>
      <c r="BJ87" s="169"/>
      <c r="BK87" s="169"/>
      <c r="BL87" s="169"/>
      <c r="BM87" s="169"/>
      <c r="BN87" s="169"/>
    </row>
    <row r="88" spans="2:66" ht="20.25" customHeight="1" x14ac:dyDescent="0.4">
      <c r="B88" s="46"/>
      <c r="C88" s="46"/>
      <c r="D88" s="46"/>
      <c r="E88" s="46"/>
      <c r="F88" s="46"/>
      <c r="G88" s="59"/>
      <c r="H88" s="59"/>
      <c r="I88" s="59"/>
      <c r="J88" s="59"/>
      <c r="K88" s="59"/>
      <c r="L88" s="59"/>
      <c r="M88" s="114"/>
      <c r="N88" s="114"/>
      <c r="O88" s="116" t="s">
        <v>120</v>
      </c>
      <c r="P88" s="115"/>
      <c r="Q88" s="115"/>
      <c r="R88" s="115"/>
      <c r="S88" s="115"/>
      <c r="T88" s="115"/>
      <c r="U88" s="149" t="s">
        <v>181</v>
      </c>
      <c r="V88" s="243" t="s">
        <v>182</v>
      </c>
      <c r="W88" s="244"/>
      <c r="X88" s="126"/>
      <c r="Y88" s="126"/>
      <c r="Z88" s="115"/>
      <c r="AA88" s="115"/>
      <c r="AB88" s="115"/>
      <c r="AC88" s="117"/>
      <c r="AD88" s="117"/>
      <c r="AE88" s="116" t="s">
        <v>120</v>
      </c>
      <c r="AF88" s="115"/>
      <c r="AG88" s="115"/>
      <c r="AH88" s="115"/>
      <c r="AI88" s="115"/>
      <c r="AJ88" s="115"/>
      <c r="AK88" s="149" t="s">
        <v>181</v>
      </c>
      <c r="AL88" s="245" t="str">
        <f>V88</f>
        <v>週</v>
      </c>
      <c r="AM88" s="246"/>
      <c r="AN88" s="126"/>
      <c r="AO88" s="126"/>
      <c r="AP88" s="115"/>
      <c r="AQ88" s="115"/>
      <c r="AR88" s="115"/>
      <c r="AS88" s="117"/>
      <c r="AT88" s="117"/>
      <c r="AU88" s="2"/>
      <c r="AV88" s="2"/>
      <c r="AW88" s="2"/>
      <c r="AX88" s="2"/>
      <c r="AY88" s="2"/>
      <c r="AZ88" s="2"/>
      <c r="BA88" s="2"/>
      <c r="BB88" s="2"/>
      <c r="BC88" s="2"/>
      <c r="BD88" s="2"/>
      <c r="BE88" s="2"/>
      <c r="BF88" s="2"/>
      <c r="BG88" s="2"/>
      <c r="BH88" s="2"/>
      <c r="BJ88" s="169"/>
      <c r="BK88" s="169"/>
      <c r="BL88" s="169"/>
      <c r="BM88" s="169"/>
      <c r="BN88" s="169"/>
    </row>
    <row r="89" spans="2:66" ht="20.25" customHeight="1" x14ac:dyDescent="0.4">
      <c r="B89" s="46"/>
      <c r="C89" s="46"/>
      <c r="D89" s="46"/>
      <c r="E89" s="46"/>
      <c r="F89" s="46"/>
      <c r="G89" s="59"/>
      <c r="H89" s="59"/>
      <c r="I89" s="59"/>
      <c r="J89" s="59"/>
      <c r="K89" s="59"/>
      <c r="L89" s="59"/>
      <c r="M89" s="114"/>
      <c r="N89" s="114"/>
      <c r="O89" s="115" t="s">
        <v>121</v>
      </c>
      <c r="P89" s="115"/>
      <c r="Q89" s="115"/>
      <c r="R89" s="115"/>
      <c r="S89" s="115"/>
      <c r="T89" s="115" t="s">
        <v>122</v>
      </c>
      <c r="U89" s="115"/>
      <c r="V89" s="115"/>
      <c r="W89" s="115"/>
      <c r="X89" s="116"/>
      <c r="Y89" s="115"/>
      <c r="Z89" s="115"/>
      <c r="AA89" s="115"/>
      <c r="AB89" s="115"/>
      <c r="AC89" s="117"/>
      <c r="AD89" s="117"/>
      <c r="AE89" s="115" t="s">
        <v>121</v>
      </c>
      <c r="AF89" s="115"/>
      <c r="AG89" s="115"/>
      <c r="AH89" s="115"/>
      <c r="AI89" s="115"/>
      <c r="AJ89" s="115" t="s">
        <v>122</v>
      </c>
      <c r="AK89" s="115"/>
      <c r="AL89" s="115"/>
      <c r="AM89" s="115"/>
      <c r="AN89" s="116"/>
      <c r="AO89" s="115"/>
      <c r="AP89" s="115"/>
      <c r="AQ89" s="115"/>
      <c r="AR89" s="115"/>
      <c r="AS89" s="117"/>
      <c r="AT89" s="117"/>
      <c r="AU89" s="2"/>
      <c r="AV89" s="2"/>
      <c r="AW89" s="2"/>
      <c r="AX89" s="2"/>
      <c r="AY89" s="2"/>
      <c r="AZ89" s="2"/>
      <c r="BA89" s="2"/>
      <c r="BB89" s="2"/>
      <c r="BC89" s="2"/>
      <c r="BD89" s="2"/>
      <c r="BE89" s="2"/>
      <c r="BF89" s="2"/>
      <c r="BG89" s="2"/>
      <c r="BH89" s="2"/>
      <c r="BJ89" s="169"/>
      <c r="BK89" s="169"/>
      <c r="BL89" s="169"/>
      <c r="BM89" s="169"/>
      <c r="BN89" s="169"/>
    </row>
    <row r="90" spans="2:66" ht="20.25" customHeight="1" x14ac:dyDescent="0.4">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123</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123</v>
      </c>
      <c r="AP90" s="115"/>
      <c r="AQ90" s="115"/>
      <c r="AR90" s="115"/>
      <c r="AS90" s="117"/>
      <c r="AT90" s="117"/>
      <c r="AU90" s="2"/>
      <c r="AV90" s="2"/>
      <c r="AW90" s="2"/>
      <c r="AX90" s="2"/>
      <c r="AY90" s="2"/>
      <c r="AZ90" s="2"/>
      <c r="BA90" s="2"/>
      <c r="BB90" s="2"/>
      <c r="BC90" s="2"/>
      <c r="BD90" s="2"/>
      <c r="BE90" s="2"/>
      <c r="BF90" s="2"/>
      <c r="BG90" s="2"/>
      <c r="BH90" s="2"/>
      <c r="BJ90" s="169"/>
      <c r="BK90" s="169"/>
      <c r="BL90" s="169"/>
      <c r="BM90" s="169"/>
      <c r="BN90" s="169"/>
    </row>
    <row r="91" spans="2:66" ht="20.25" customHeight="1" x14ac:dyDescent="0.4">
      <c r="M91" s="2"/>
      <c r="N91" s="2"/>
      <c r="O91" s="238">
        <f>IF($V$88="週",X86,V86)</f>
        <v>0</v>
      </c>
      <c r="P91" s="238"/>
      <c r="Q91" s="238"/>
      <c r="R91" s="238"/>
      <c r="S91" s="170" t="s">
        <v>124</v>
      </c>
      <c r="T91" s="231">
        <f>IF($V$88="週",$BE$6,$BI$6)</f>
        <v>40</v>
      </c>
      <c r="U91" s="231"/>
      <c r="V91" s="231"/>
      <c r="W91" s="231"/>
      <c r="X91" s="170" t="s">
        <v>125</v>
      </c>
      <c r="Y91" s="239">
        <f>ROUNDDOWN(O91/T91,1)</f>
        <v>0</v>
      </c>
      <c r="Z91" s="239"/>
      <c r="AA91" s="239"/>
      <c r="AB91" s="239"/>
      <c r="AC91" s="2"/>
      <c r="AD91" s="2"/>
      <c r="AE91" s="238">
        <f>IF($AL$88="週",AN86,AL86)</f>
        <v>0</v>
      </c>
      <c r="AF91" s="238"/>
      <c r="AG91" s="238"/>
      <c r="AH91" s="238"/>
      <c r="AI91" s="170" t="s">
        <v>124</v>
      </c>
      <c r="AJ91" s="231">
        <f>IF($AL$88="週",$BE$6,$BI$6)</f>
        <v>40</v>
      </c>
      <c r="AK91" s="231"/>
      <c r="AL91" s="231"/>
      <c r="AM91" s="231"/>
      <c r="AN91" s="170" t="s">
        <v>125</v>
      </c>
      <c r="AO91" s="239">
        <f>ROUNDDOWN(AE91/AJ91,1)</f>
        <v>0</v>
      </c>
      <c r="AP91" s="239"/>
      <c r="AQ91" s="239"/>
      <c r="AR91" s="239"/>
      <c r="AS91" s="2"/>
      <c r="AT91" s="2"/>
    </row>
    <row r="92" spans="2:66" ht="20.25" customHeight="1" x14ac:dyDescent="0.4">
      <c r="M92" s="2"/>
      <c r="N92" s="2"/>
      <c r="O92" s="115"/>
      <c r="P92" s="115"/>
      <c r="Q92" s="115"/>
      <c r="R92" s="115"/>
      <c r="S92" s="115"/>
      <c r="T92" s="115"/>
      <c r="U92" s="115"/>
      <c r="V92" s="115"/>
      <c r="W92" s="115"/>
      <c r="X92" s="116"/>
      <c r="Y92" s="115" t="s">
        <v>126</v>
      </c>
      <c r="Z92" s="115"/>
      <c r="AA92" s="115"/>
      <c r="AB92" s="115"/>
      <c r="AC92" s="2"/>
      <c r="AD92" s="2"/>
      <c r="AE92" s="115"/>
      <c r="AF92" s="115"/>
      <c r="AG92" s="115"/>
      <c r="AH92" s="115"/>
      <c r="AI92" s="115"/>
      <c r="AJ92" s="115"/>
      <c r="AK92" s="115"/>
      <c r="AL92" s="115"/>
      <c r="AM92" s="115"/>
      <c r="AN92" s="116"/>
      <c r="AO92" s="115" t="s">
        <v>126</v>
      </c>
      <c r="AP92" s="115"/>
      <c r="AQ92" s="115"/>
      <c r="AR92" s="115"/>
      <c r="AS92" s="2"/>
      <c r="AT92" s="2"/>
    </row>
    <row r="93" spans="2:66" ht="20.25" customHeight="1" x14ac:dyDescent="0.4">
      <c r="M93" s="2"/>
      <c r="N93" s="2"/>
      <c r="O93" s="115" t="s">
        <v>244</v>
      </c>
      <c r="P93" s="115"/>
      <c r="Q93" s="115"/>
      <c r="R93" s="115"/>
      <c r="S93" s="115"/>
      <c r="T93" s="115"/>
      <c r="U93" s="115"/>
      <c r="V93" s="115"/>
      <c r="W93" s="115"/>
      <c r="X93" s="116"/>
      <c r="Y93" s="115"/>
      <c r="Z93" s="115"/>
      <c r="AA93" s="115"/>
      <c r="AB93" s="115"/>
      <c r="AC93" s="2"/>
      <c r="AD93" s="2"/>
      <c r="AE93" s="115" t="s">
        <v>245</v>
      </c>
      <c r="AF93" s="115"/>
      <c r="AG93" s="115"/>
      <c r="AH93" s="115"/>
      <c r="AI93" s="115"/>
      <c r="AJ93" s="115"/>
      <c r="AK93" s="115"/>
      <c r="AL93" s="115"/>
      <c r="AM93" s="115"/>
      <c r="AN93" s="116"/>
      <c r="AO93" s="115"/>
      <c r="AP93" s="115"/>
      <c r="AQ93" s="115"/>
      <c r="AR93" s="115"/>
      <c r="AS93" s="2"/>
      <c r="AT93" s="2"/>
    </row>
    <row r="94" spans="2:66" ht="20.25" customHeight="1" x14ac:dyDescent="0.4">
      <c r="M94" s="2"/>
      <c r="N94" s="2"/>
      <c r="O94" s="115" t="s">
        <v>115</v>
      </c>
      <c r="P94" s="115"/>
      <c r="Q94" s="115"/>
      <c r="R94" s="115"/>
      <c r="S94" s="115"/>
      <c r="T94" s="115"/>
      <c r="U94" s="115"/>
      <c r="V94" s="115"/>
      <c r="W94" s="115"/>
      <c r="X94" s="116"/>
      <c r="Y94" s="227"/>
      <c r="Z94" s="227"/>
      <c r="AA94" s="227"/>
      <c r="AB94" s="227"/>
      <c r="AC94" s="2"/>
      <c r="AD94" s="2"/>
      <c r="AE94" s="115" t="s">
        <v>115</v>
      </c>
      <c r="AF94" s="115"/>
      <c r="AG94" s="115"/>
      <c r="AH94" s="115"/>
      <c r="AI94" s="115"/>
      <c r="AJ94" s="115"/>
      <c r="AK94" s="115"/>
      <c r="AL94" s="115"/>
      <c r="AM94" s="115"/>
      <c r="AN94" s="116"/>
      <c r="AO94" s="227"/>
      <c r="AP94" s="227"/>
      <c r="AQ94" s="227"/>
      <c r="AR94" s="227"/>
      <c r="AS94" s="2"/>
      <c r="AT94" s="2"/>
    </row>
    <row r="95" spans="2:66" ht="20.25" customHeight="1" x14ac:dyDescent="0.4">
      <c r="M95" s="2"/>
      <c r="N95" s="2"/>
      <c r="O95" s="119" t="s">
        <v>127</v>
      </c>
      <c r="P95" s="119"/>
      <c r="Q95" s="119"/>
      <c r="R95" s="119"/>
      <c r="S95" s="119"/>
      <c r="T95" s="115" t="s">
        <v>128</v>
      </c>
      <c r="U95" s="119"/>
      <c r="V95" s="119"/>
      <c r="W95" s="119"/>
      <c r="X95" s="119"/>
      <c r="Y95" s="228" t="s">
        <v>119</v>
      </c>
      <c r="Z95" s="228"/>
      <c r="AA95" s="228"/>
      <c r="AB95" s="228"/>
      <c r="AC95" s="2"/>
      <c r="AD95" s="2"/>
      <c r="AE95" s="119" t="s">
        <v>127</v>
      </c>
      <c r="AF95" s="119"/>
      <c r="AG95" s="119"/>
      <c r="AH95" s="119"/>
      <c r="AI95" s="119"/>
      <c r="AJ95" s="115" t="s">
        <v>128</v>
      </c>
      <c r="AK95" s="119"/>
      <c r="AL95" s="119"/>
      <c r="AM95" s="119"/>
      <c r="AN95" s="119"/>
      <c r="AO95" s="228" t="s">
        <v>119</v>
      </c>
      <c r="AP95" s="228"/>
      <c r="AQ95" s="228"/>
      <c r="AR95" s="228"/>
      <c r="AS95" s="2"/>
      <c r="AT95" s="2"/>
    </row>
    <row r="96" spans="2:66" ht="20.25" customHeight="1" x14ac:dyDescent="0.4">
      <c r="M96" s="2"/>
      <c r="N96" s="2"/>
      <c r="O96" s="231">
        <f>AA86</f>
        <v>0</v>
      </c>
      <c r="P96" s="231"/>
      <c r="Q96" s="231"/>
      <c r="R96" s="231"/>
      <c r="S96" s="170" t="s">
        <v>129</v>
      </c>
      <c r="T96" s="239">
        <f>Y91</f>
        <v>0</v>
      </c>
      <c r="U96" s="239"/>
      <c r="V96" s="239"/>
      <c r="W96" s="239"/>
      <c r="X96" s="170" t="s">
        <v>125</v>
      </c>
      <c r="Y96" s="240">
        <f>ROUNDDOWN(O96+T96,1)</f>
        <v>0</v>
      </c>
      <c r="Z96" s="240"/>
      <c r="AA96" s="240"/>
      <c r="AB96" s="240"/>
      <c r="AC96" s="127"/>
      <c r="AD96" s="127"/>
      <c r="AE96" s="241">
        <f>AQ86</f>
        <v>0</v>
      </c>
      <c r="AF96" s="241"/>
      <c r="AG96" s="241"/>
      <c r="AH96" s="241"/>
      <c r="AI96" s="125" t="s">
        <v>129</v>
      </c>
      <c r="AJ96" s="242">
        <f>AO91</f>
        <v>0</v>
      </c>
      <c r="AK96" s="242"/>
      <c r="AL96" s="242"/>
      <c r="AM96" s="242"/>
      <c r="AN96" s="125" t="s">
        <v>125</v>
      </c>
      <c r="AO96" s="240">
        <f>ROUNDDOWN(AE96+AJ96,1)</f>
        <v>0</v>
      </c>
      <c r="AP96" s="240"/>
      <c r="AQ96" s="240"/>
      <c r="AR96" s="240"/>
      <c r="AS96" s="2"/>
      <c r="AT96" s="2"/>
    </row>
    <row r="97" spans="15:46" ht="20.25" customHeight="1" x14ac:dyDescent="0.4"/>
    <row r="98" spans="15:46" ht="20.25" customHeight="1" x14ac:dyDescent="0.4">
      <c r="O98" s="115" t="s">
        <v>242</v>
      </c>
      <c r="P98" s="115"/>
      <c r="Q98" s="115"/>
      <c r="R98" s="115"/>
      <c r="S98" s="115"/>
      <c r="T98" s="115"/>
      <c r="U98" s="115"/>
      <c r="V98" s="115"/>
      <c r="W98" s="115"/>
      <c r="X98" s="116"/>
      <c r="Y98" s="115"/>
      <c r="Z98" s="115"/>
      <c r="AA98" s="115"/>
      <c r="AB98" s="115"/>
      <c r="AC98" s="115"/>
      <c r="AD98" s="117"/>
      <c r="AE98" s="115" t="s">
        <v>243</v>
      </c>
      <c r="AF98" s="115"/>
      <c r="AG98" s="115"/>
      <c r="AH98" s="115"/>
      <c r="AI98" s="115"/>
      <c r="AJ98" s="115"/>
      <c r="AK98" s="115"/>
      <c r="AL98" s="115"/>
      <c r="AM98" s="115"/>
      <c r="AN98" s="116"/>
      <c r="AO98" s="115"/>
      <c r="AP98" s="115"/>
      <c r="AQ98" s="115"/>
      <c r="AR98" s="115"/>
      <c r="AS98" s="117"/>
      <c r="AT98" s="117"/>
    </row>
    <row r="99" spans="15:46" ht="20.25" customHeight="1" x14ac:dyDescent="0.4">
      <c r="O99" s="227" t="s">
        <v>112</v>
      </c>
      <c r="P99" s="227"/>
      <c r="Q99" s="227" t="s">
        <v>113</v>
      </c>
      <c r="R99" s="227"/>
      <c r="S99" s="227"/>
      <c r="T99" s="227"/>
      <c r="U99" s="115"/>
      <c r="V99" s="249" t="s">
        <v>114</v>
      </c>
      <c r="W99" s="249"/>
      <c r="X99" s="249"/>
      <c r="Y99" s="249"/>
      <c r="Z99" s="119"/>
      <c r="AA99" s="120" t="s">
        <v>115</v>
      </c>
      <c r="AB99" s="120"/>
      <c r="AC99" s="2"/>
      <c r="AD99" s="117"/>
      <c r="AE99" s="227" t="s">
        <v>112</v>
      </c>
      <c r="AF99" s="227"/>
      <c r="AG99" s="227" t="s">
        <v>113</v>
      </c>
      <c r="AH99" s="227"/>
      <c r="AI99" s="227"/>
      <c r="AJ99" s="227"/>
      <c r="AK99" s="115"/>
      <c r="AL99" s="249" t="s">
        <v>114</v>
      </c>
      <c r="AM99" s="249"/>
      <c r="AN99" s="249"/>
      <c r="AO99" s="249"/>
      <c r="AP99" s="119"/>
      <c r="AQ99" s="120" t="s">
        <v>115</v>
      </c>
      <c r="AR99" s="120"/>
      <c r="AS99" s="117"/>
      <c r="AT99" s="117"/>
    </row>
    <row r="100" spans="15:46" ht="20.25" customHeight="1" x14ac:dyDescent="0.4">
      <c r="O100" s="228"/>
      <c r="P100" s="228"/>
      <c r="Q100" s="228" t="s">
        <v>116</v>
      </c>
      <c r="R100" s="228"/>
      <c r="S100" s="228" t="s">
        <v>117</v>
      </c>
      <c r="T100" s="228"/>
      <c r="U100" s="115"/>
      <c r="V100" s="228" t="s">
        <v>116</v>
      </c>
      <c r="W100" s="228"/>
      <c r="X100" s="228" t="s">
        <v>117</v>
      </c>
      <c r="Y100" s="228"/>
      <c r="Z100" s="119"/>
      <c r="AA100" s="120" t="s">
        <v>118</v>
      </c>
      <c r="AB100" s="120"/>
      <c r="AC100" s="2"/>
      <c r="AD100" s="117"/>
      <c r="AE100" s="228"/>
      <c r="AF100" s="228"/>
      <c r="AG100" s="228" t="s">
        <v>116</v>
      </c>
      <c r="AH100" s="228"/>
      <c r="AI100" s="228" t="s">
        <v>117</v>
      </c>
      <c r="AJ100" s="228"/>
      <c r="AK100" s="115"/>
      <c r="AL100" s="228" t="s">
        <v>116</v>
      </c>
      <c r="AM100" s="228"/>
      <c r="AN100" s="228" t="s">
        <v>117</v>
      </c>
      <c r="AO100" s="228"/>
      <c r="AP100" s="119"/>
      <c r="AQ100" s="120" t="s">
        <v>118</v>
      </c>
      <c r="AR100" s="120"/>
      <c r="AS100" s="117"/>
      <c r="AT100" s="117"/>
    </row>
    <row r="101" spans="15:46" ht="20.25" customHeight="1" x14ac:dyDescent="0.4">
      <c r="O101" s="231" t="s">
        <v>6</v>
      </c>
      <c r="P101" s="231"/>
      <c r="Q101" s="232">
        <f>SUMIFS($BF$17:$BF$76,$J$17:$J$76,"看護職員",$L$17:$L$76,"A")</f>
        <v>0</v>
      </c>
      <c r="R101" s="232"/>
      <c r="S101" s="233">
        <f>SUMIFS($BH$17:$BH$76,$J$17:$J$76,"看護職員",$L$17:$L$76,"A")</f>
        <v>0</v>
      </c>
      <c r="T101" s="233"/>
      <c r="U101" s="128"/>
      <c r="V101" s="234">
        <v>0</v>
      </c>
      <c r="W101" s="234"/>
      <c r="X101" s="234">
        <v>0</v>
      </c>
      <c r="Y101" s="234"/>
      <c r="Z101" s="129"/>
      <c r="AA101" s="247">
        <v>0</v>
      </c>
      <c r="AB101" s="248"/>
      <c r="AC101" s="2"/>
      <c r="AD101" s="117"/>
      <c r="AE101" s="231" t="s">
        <v>6</v>
      </c>
      <c r="AF101" s="231"/>
      <c r="AG101" s="232">
        <f>SUMIFS($BF$17:$BF$76,$J$17:$J$76,"介護職員",$L$17:$L$76,"A")</f>
        <v>0</v>
      </c>
      <c r="AH101" s="232"/>
      <c r="AI101" s="233">
        <f>SUMIFS($BH$17:$BH$76,$J$17:$J$76,"介護職員",$L$17:$L$76,"A")</f>
        <v>0</v>
      </c>
      <c r="AJ101" s="233"/>
      <c r="AK101" s="128"/>
      <c r="AL101" s="234">
        <v>0</v>
      </c>
      <c r="AM101" s="234"/>
      <c r="AN101" s="234">
        <v>0</v>
      </c>
      <c r="AO101" s="234"/>
      <c r="AP101" s="129"/>
      <c r="AQ101" s="247">
        <v>0</v>
      </c>
      <c r="AR101" s="248"/>
      <c r="AS101" s="117"/>
      <c r="AT101" s="117"/>
    </row>
    <row r="102" spans="15:46" ht="20.25" customHeight="1" x14ac:dyDescent="0.4">
      <c r="O102" s="231" t="s">
        <v>7</v>
      </c>
      <c r="P102" s="231"/>
      <c r="Q102" s="232">
        <f>SUMIFS($BF$17:$BF$76,$J$17:$J$76,"看護職員",$L$17:$L$76,"B")</f>
        <v>0</v>
      </c>
      <c r="R102" s="232"/>
      <c r="S102" s="233">
        <f>SUMIFS($BH$17:$BH$76,$J$17:$J$76,"看護職員",$L$17:$L$76,"B")</f>
        <v>0</v>
      </c>
      <c r="T102" s="233"/>
      <c r="U102" s="128"/>
      <c r="V102" s="234">
        <v>0</v>
      </c>
      <c r="W102" s="234"/>
      <c r="X102" s="234">
        <v>0</v>
      </c>
      <c r="Y102" s="234"/>
      <c r="Z102" s="129"/>
      <c r="AA102" s="247">
        <v>0</v>
      </c>
      <c r="AB102" s="248"/>
      <c r="AC102" s="2"/>
      <c r="AD102" s="117"/>
      <c r="AE102" s="231" t="s">
        <v>7</v>
      </c>
      <c r="AF102" s="231"/>
      <c r="AG102" s="232">
        <f>SUMIFS($BF$17:$BF$76,$J$17:$J$76,"介護職員",$L$17:$L$76,"B")</f>
        <v>0</v>
      </c>
      <c r="AH102" s="232"/>
      <c r="AI102" s="233">
        <f>SUMIFS($BH$17:$BH$76,$J$17:$J$76,"介護職員",$L$17:$L$76,"B")</f>
        <v>0</v>
      </c>
      <c r="AJ102" s="233"/>
      <c r="AK102" s="128"/>
      <c r="AL102" s="234">
        <v>0</v>
      </c>
      <c r="AM102" s="234"/>
      <c r="AN102" s="234">
        <v>0</v>
      </c>
      <c r="AO102" s="234"/>
      <c r="AP102" s="129"/>
      <c r="AQ102" s="247">
        <v>0</v>
      </c>
      <c r="AR102" s="248"/>
      <c r="AS102" s="117"/>
      <c r="AT102" s="117"/>
    </row>
    <row r="103" spans="15:46" ht="20.25" customHeight="1" x14ac:dyDescent="0.4">
      <c r="O103" s="231" t="s">
        <v>8</v>
      </c>
      <c r="P103" s="231"/>
      <c r="Q103" s="232">
        <f>SUMIFS($BF$17:$BF$76,$J$17:$J$76,"看護職員",$L$17:$L$76,"C")</f>
        <v>0</v>
      </c>
      <c r="R103" s="232"/>
      <c r="S103" s="233">
        <f>SUMIFS($BH$17:$BH$76,$J$17:$J$76,"看護職員",$L$17:$L$76,"C")</f>
        <v>0</v>
      </c>
      <c r="T103" s="233"/>
      <c r="U103" s="128"/>
      <c r="V103" s="234">
        <v>0</v>
      </c>
      <c r="W103" s="234"/>
      <c r="X103" s="235">
        <v>0</v>
      </c>
      <c r="Y103" s="235"/>
      <c r="Z103" s="129"/>
      <c r="AA103" s="229" t="s">
        <v>36</v>
      </c>
      <c r="AB103" s="230"/>
      <c r="AC103" s="2"/>
      <c r="AD103" s="117"/>
      <c r="AE103" s="231" t="s">
        <v>8</v>
      </c>
      <c r="AF103" s="231"/>
      <c r="AG103" s="232">
        <f>SUMIFS($BF$17:$BF$76,$J$17:$J$76,"介護職員",$L$17:$L$76,"C")</f>
        <v>0</v>
      </c>
      <c r="AH103" s="232"/>
      <c r="AI103" s="233">
        <f>SUMIFS($BH$17:$BH$76,$J$17:$J$76,"介護職員",$L$17:$L$76,"C")</f>
        <v>0</v>
      </c>
      <c r="AJ103" s="233"/>
      <c r="AK103" s="128"/>
      <c r="AL103" s="234">
        <v>0</v>
      </c>
      <c r="AM103" s="234"/>
      <c r="AN103" s="235">
        <v>0</v>
      </c>
      <c r="AO103" s="235"/>
      <c r="AP103" s="129"/>
      <c r="AQ103" s="229" t="s">
        <v>36</v>
      </c>
      <c r="AR103" s="230"/>
      <c r="AS103" s="117"/>
      <c r="AT103" s="117"/>
    </row>
    <row r="104" spans="15:46" ht="20.25" customHeight="1" x14ac:dyDescent="0.4">
      <c r="O104" s="231" t="s">
        <v>9</v>
      </c>
      <c r="P104" s="231"/>
      <c r="Q104" s="232">
        <f>SUMIFS($BF$17:$BF$76,$J$17:$J$76,"看護職員",$L$17:$L$76,"D")</f>
        <v>0</v>
      </c>
      <c r="R104" s="232"/>
      <c r="S104" s="233">
        <f>SUMIFS($BH$17:$BH$76,$J$17:$J$76,"看護職員",$L$17:$L$76,"D")</f>
        <v>0</v>
      </c>
      <c r="T104" s="233"/>
      <c r="U104" s="128"/>
      <c r="V104" s="234">
        <v>0</v>
      </c>
      <c r="W104" s="234"/>
      <c r="X104" s="235">
        <v>0</v>
      </c>
      <c r="Y104" s="235"/>
      <c r="Z104" s="129"/>
      <c r="AA104" s="229" t="s">
        <v>36</v>
      </c>
      <c r="AB104" s="230"/>
      <c r="AC104" s="2"/>
      <c r="AD104" s="117"/>
      <c r="AE104" s="231" t="s">
        <v>9</v>
      </c>
      <c r="AF104" s="231"/>
      <c r="AG104" s="232">
        <f>SUMIFS($BF$17:$BF$76,$J$17:$J$76,"介護職員",$L$17:$L$76,"D")</f>
        <v>0</v>
      </c>
      <c r="AH104" s="232"/>
      <c r="AI104" s="233">
        <f>SUMIFS($BH$17:$BH$76,$J$17:$J$76,"介護職員",$L$17:$L$76,"D")</f>
        <v>0</v>
      </c>
      <c r="AJ104" s="233"/>
      <c r="AK104" s="128"/>
      <c r="AL104" s="234">
        <v>0</v>
      </c>
      <c r="AM104" s="234"/>
      <c r="AN104" s="235">
        <v>0</v>
      </c>
      <c r="AO104" s="235"/>
      <c r="AP104" s="129"/>
      <c r="AQ104" s="229" t="s">
        <v>36</v>
      </c>
      <c r="AR104" s="230"/>
      <c r="AS104" s="117"/>
      <c r="AT104" s="117"/>
    </row>
    <row r="105" spans="15:46" ht="20.25" customHeight="1" x14ac:dyDescent="0.4">
      <c r="O105" s="231" t="s">
        <v>119</v>
      </c>
      <c r="P105" s="231"/>
      <c r="Q105" s="232">
        <f>SUM(Q101:R104)</f>
        <v>0</v>
      </c>
      <c r="R105" s="232"/>
      <c r="S105" s="233">
        <f>SUM(S101:T104)</f>
        <v>0</v>
      </c>
      <c r="T105" s="233"/>
      <c r="U105" s="128"/>
      <c r="V105" s="232">
        <f>SUM(V101:W104)</f>
        <v>0</v>
      </c>
      <c r="W105" s="232"/>
      <c r="X105" s="233">
        <f>SUM(X101:Y104)</f>
        <v>0</v>
      </c>
      <c r="Y105" s="233"/>
      <c r="Z105" s="129"/>
      <c r="AA105" s="236">
        <f>SUM(AA101:AB102)</f>
        <v>0</v>
      </c>
      <c r="AB105" s="237"/>
      <c r="AC105" s="2"/>
      <c r="AD105" s="117"/>
      <c r="AE105" s="231" t="s">
        <v>119</v>
      </c>
      <c r="AF105" s="231"/>
      <c r="AG105" s="232">
        <f>SUM(AG101:AH104)</f>
        <v>0</v>
      </c>
      <c r="AH105" s="232"/>
      <c r="AI105" s="233">
        <f>SUM(AI101:AJ104)</f>
        <v>0</v>
      </c>
      <c r="AJ105" s="233"/>
      <c r="AK105" s="128"/>
      <c r="AL105" s="232">
        <f>SUM(AL101:AM104)</f>
        <v>0</v>
      </c>
      <c r="AM105" s="232"/>
      <c r="AN105" s="233">
        <f>SUM(AN101:AO104)</f>
        <v>0</v>
      </c>
      <c r="AO105" s="233"/>
      <c r="AP105" s="129"/>
      <c r="AQ105" s="236">
        <f>SUM(AQ101:AR102)</f>
        <v>0</v>
      </c>
      <c r="AR105" s="237"/>
      <c r="AS105" s="117"/>
      <c r="AT105" s="117"/>
    </row>
    <row r="106" spans="15:46" ht="20.25" customHeight="1" x14ac:dyDescent="0.4">
      <c r="O106" s="122"/>
      <c r="P106" s="122"/>
      <c r="Q106" s="122"/>
      <c r="R106" s="122"/>
      <c r="S106" s="123"/>
      <c r="T106" s="123"/>
      <c r="U106" s="123"/>
      <c r="V106" s="124"/>
      <c r="W106" s="124"/>
      <c r="X106" s="124"/>
      <c r="Y106" s="124"/>
      <c r="Z106" s="125"/>
      <c r="AA106" s="117"/>
      <c r="AB106" s="117"/>
      <c r="AC106" s="117"/>
      <c r="AD106" s="117"/>
      <c r="AE106" s="122"/>
      <c r="AF106" s="122"/>
      <c r="AG106" s="122"/>
      <c r="AH106" s="122"/>
      <c r="AI106" s="123"/>
      <c r="AJ106" s="123"/>
      <c r="AK106" s="123"/>
      <c r="AL106" s="124"/>
      <c r="AM106" s="124"/>
      <c r="AN106" s="124"/>
      <c r="AO106" s="124"/>
      <c r="AP106" s="125"/>
      <c r="AQ106" s="117"/>
      <c r="AR106" s="117"/>
      <c r="AS106" s="117"/>
      <c r="AT106" s="117"/>
    </row>
    <row r="107" spans="15:46" ht="20.25" customHeight="1" x14ac:dyDescent="0.4">
      <c r="O107" s="116" t="s">
        <v>120</v>
      </c>
      <c r="P107" s="115"/>
      <c r="Q107" s="115"/>
      <c r="R107" s="115"/>
      <c r="S107" s="115"/>
      <c r="T107" s="115"/>
      <c r="U107" s="149" t="s">
        <v>181</v>
      </c>
      <c r="V107" s="245" t="str">
        <f>V88</f>
        <v>週</v>
      </c>
      <c r="W107" s="246"/>
      <c r="X107" s="126"/>
      <c r="Y107" s="126"/>
      <c r="Z107" s="115"/>
      <c r="AA107" s="115"/>
      <c r="AB107" s="115"/>
      <c r="AC107" s="117"/>
      <c r="AD107" s="117"/>
      <c r="AE107" s="116" t="s">
        <v>120</v>
      </c>
      <c r="AF107" s="115"/>
      <c r="AG107" s="115"/>
      <c r="AH107" s="115"/>
      <c r="AI107" s="115"/>
      <c r="AJ107" s="115"/>
      <c r="AK107" s="149" t="s">
        <v>181</v>
      </c>
      <c r="AL107" s="245" t="str">
        <f>V107</f>
        <v>週</v>
      </c>
      <c r="AM107" s="246"/>
      <c r="AN107" s="126"/>
      <c r="AO107" s="126"/>
      <c r="AP107" s="115"/>
      <c r="AQ107" s="115"/>
      <c r="AR107" s="115"/>
      <c r="AS107" s="117"/>
      <c r="AT107" s="117"/>
    </row>
    <row r="108" spans="15:46" ht="20.25" customHeight="1" x14ac:dyDescent="0.4">
      <c r="O108" s="115" t="s">
        <v>121</v>
      </c>
      <c r="P108" s="115"/>
      <c r="Q108" s="115"/>
      <c r="R108" s="115"/>
      <c r="S108" s="115"/>
      <c r="T108" s="115" t="s">
        <v>122</v>
      </c>
      <c r="U108" s="115"/>
      <c r="V108" s="115"/>
      <c r="W108" s="115"/>
      <c r="X108" s="116"/>
      <c r="Y108" s="115"/>
      <c r="Z108" s="115"/>
      <c r="AA108" s="115"/>
      <c r="AB108" s="115"/>
      <c r="AC108" s="117"/>
      <c r="AD108" s="117"/>
      <c r="AE108" s="115" t="s">
        <v>121</v>
      </c>
      <c r="AF108" s="115"/>
      <c r="AG108" s="115"/>
      <c r="AH108" s="115"/>
      <c r="AI108" s="115"/>
      <c r="AJ108" s="115" t="s">
        <v>122</v>
      </c>
      <c r="AK108" s="115"/>
      <c r="AL108" s="115"/>
      <c r="AM108" s="115"/>
      <c r="AN108" s="116"/>
      <c r="AO108" s="115"/>
      <c r="AP108" s="115"/>
      <c r="AQ108" s="115"/>
      <c r="AR108" s="115"/>
      <c r="AS108" s="117"/>
      <c r="AT108" s="117"/>
    </row>
    <row r="109" spans="15:46" ht="20.25" customHeight="1" x14ac:dyDescent="0.4">
      <c r="O109" s="115" t="str">
        <f>IF($V$88="週","対象時間数（週平均）","対象時間数（当月合計）")</f>
        <v>対象時間数（週平均）</v>
      </c>
      <c r="P109" s="115"/>
      <c r="Q109" s="115"/>
      <c r="R109" s="115"/>
      <c r="S109" s="115"/>
      <c r="T109" s="115" t="str">
        <f>IF($V$88="週","週に勤務すべき時間数","当月に勤務すべき時間数")</f>
        <v>週に勤務すべき時間数</v>
      </c>
      <c r="U109" s="115"/>
      <c r="V109" s="115"/>
      <c r="W109" s="115"/>
      <c r="X109" s="116"/>
      <c r="Y109" s="115" t="s">
        <v>123</v>
      </c>
      <c r="Z109" s="115"/>
      <c r="AA109" s="115"/>
      <c r="AB109" s="115"/>
      <c r="AC109" s="117"/>
      <c r="AD109" s="117"/>
      <c r="AE109" s="115" t="str">
        <f>IF(AL107="週","対象時間数（週平均）","対象時間数（当月合計）")</f>
        <v>対象時間数（週平均）</v>
      </c>
      <c r="AF109" s="115"/>
      <c r="AG109" s="115"/>
      <c r="AH109" s="115"/>
      <c r="AI109" s="115"/>
      <c r="AJ109" s="115" t="str">
        <f>IF($AL$88="週","週に勤務すべき時間数","当月に勤務すべき時間数")</f>
        <v>週に勤務すべき時間数</v>
      </c>
      <c r="AK109" s="115"/>
      <c r="AL109" s="115"/>
      <c r="AM109" s="115"/>
      <c r="AN109" s="116"/>
      <c r="AO109" s="115" t="s">
        <v>123</v>
      </c>
      <c r="AP109" s="115"/>
      <c r="AQ109" s="115"/>
      <c r="AR109" s="115"/>
      <c r="AS109" s="117"/>
      <c r="AT109" s="117"/>
    </row>
    <row r="110" spans="15:46" ht="20.25" customHeight="1" x14ac:dyDescent="0.4">
      <c r="O110" s="238">
        <f>IF($V$88="週",X105,V105)</f>
        <v>0</v>
      </c>
      <c r="P110" s="238"/>
      <c r="Q110" s="238"/>
      <c r="R110" s="238"/>
      <c r="S110" s="222" t="s">
        <v>124</v>
      </c>
      <c r="T110" s="231">
        <f>IF($V$88="週",$BE$6,$BI$6)</f>
        <v>40</v>
      </c>
      <c r="U110" s="231"/>
      <c r="V110" s="231"/>
      <c r="W110" s="231"/>
      <c r="X110" s="222" t="s">
        <v>125</v>
      </c>
      <c r="Y110" s="239">
        <f>ROUNDDOWN(O110/T110,1)</f>
        <v>0</v>
      </c>
      <c r="Z110" s="239"/>
      <c r="AA110" s="239"/>
      <c r="AB110" s="239"/>
      <c r="AC110" s="2"/>
      <c r="AD110" s="2"/>
      <c r="AE110" s="238">
        <f>IF($AL$88="週",AN105,AL105)</f>
        <v>0</v>
      </c>
      <c r="AF110" s="238"/>
      <c r="AG110" s="238"/>
      <c r="AH110" s="238"/>
      <c r="AI110" s="222" t="s">
        <v>124</v>
      </c>
      <c r="AJ110" s="231">
        <f>IF($AL$88="週",$BE$6,$BI$6)</f>
        <v>40</v>
      </c>
      <c r="AK110" s="231"/>
      <c r="AL110" s="231"/>
      <c r="AM110" s="231"/>
      <c r="AN110" s="222" t="s">
        <v>125</v>
      </c>
      <c r="AO110" s="239">
        <f>ROUNDDOWN(AE110/AJ110,1)</f>
        <v>0</v>
      </c>
      <c r="AP110" s="239"/>
      <c r="AQ110" s="239"/>
      <c r="AR110" s="239"/>
      <c r="AS110" s="2"/>
      <c r="AT110" s="2"/>
    </row>
    <row r="111" spans="15:46" ht="20.25" customHeight="1" x14ac:dyDescent="0.4">
      <c r="O111" s="115"/>
      <c r="P111" s="115"/>
      <c r="Q111" s="115"/>
      <c r="R111" s="115"/>
      <c r="S111" s="115"/>
      <c r="T111" s="115"/>
      <c r="U111" s="115"/>
      <c r="V111" s="115"/>
      <c r="W111" s="115"/>
      <c r="X111" s="116"/>
      <c r="Y111" s="115" t="s">
        <v>126</v>
      </c>
      <c r="Z111" s="115"/>
      <c r="AA111" s="115"/>
      <c r="AB111" s="115"/>
      <c r="AC111" s="2"/>
      <c r="AD111" s="2"/>
      <c r="AE111" s="115"/>
      <c r="AF111" s="115"/>
      <c r="AG111" s="115"/>
      <c r="AH111" s="115"/>
      <c r="AI111" s="115"/>
      <c r="AJ111" s="115"/>
      <c r="AK111" s="115"/>
      <c r="AL111" s="115"/>
      <c r="AM111" s="115"/>
      <c r="AN111" s="116"/>
      <c r="AO111" s="115" t="s">
        <v>126</v>
      </c>
      <c r="AP111" s="115"/>
      <c r="AQ111" s="115"/>
      <c r="AR111" s="115"/>
      <c r="AS111" s="2"/>
      <c r="AT111" s="2"/>
    </row>
    <row r="112" spans="15:46" ht="20.25" customHeight="1" x14ac:dyDescent="0.4">
      <c r="O112" s="115" t="s">
        <v>154</v>
      </c>
      <c r="P112" s="115"/>
      <c r="Q112" s="115"/>
      <c r="R112" s="115"/>
      <c r="S112" s="115"/>
      <c r="T112" s="115"/>
      <c r="U112" s="115"/>
      <c r="V112" s="115"/>
      <c r="W112" s="115"/>
      <c r="X112" s="116"/>
      <c r="Y112" s="115"/>
      <c r="Z112" s="115"/>
      <c r="AA112" s="115"/>
      <c r="AB112" s="115"/>
      <c r="AC112" s="2"/>
      <c r="AD112" s="2"/>
      <c r="AE112" s="115" t="s">
        <v>155</v>
      </c>
      <c r="AF112" s="115"/>
      <c r="AG112" s="115"/>
      <c r="AH112" s="115"/>
      <c r="AI112" s="115"/>
      <c r="AJ112" s="115"/>
      <c r="AK112" s="115"/>
      <c r="AL112" s="115"/>
      <c r="AM112" s="115"/>
      <c r="AN112" s="116"/>
      <c r="AO112" s="115"/>
      <c r="AP112" s="115"/>
      <c r="AQ112" s="115"/>
      <c r="AR112" s="115"/>
      <c r="AS112" s="2"/>
      <c r="AT112" s="2"/>
    </row>
    <row r="113" spans="15:46" ht="20.25" customHeight="1" x14ac:dyDescent="0.4">
      <c r="O113" s="115" t="s">
        <v>115</v>
      </c>
      <c r="P113" s="115"/>
      <c r="Q113" s="115"/>
      <c r="R113" s="115"/>
      <c r="S113" s="115"/>
      <c r="T113" s="115"/>
      <c r="U113" s="115"/>
      <c r="V113" s="115"/>
      <c r="W113" s="115"/>
      <c r="X113" s="116"/>
      <c r="Y113" s="227"/>
      <c r="Z113" s="227"/>
      <c r="AA113" s="227"/>
      <c r="AB113" s="227"/>
      <c r="AC113" s="2"/>
      <c r="AD113" s="2"/>
      <c r="AE113" s="115" t="s">
        <v>115</v>
      </c>
      <c r="AF113" s="115"/>
      <c r="AG113" s="115"/>
      <c r="AH113" s="115"/>
      <c r="AI113" s="115"/>
      <c r="AJ113" s="115"/>
      <c r="AK113" s="115"/>
      <c r="AL113" s="115"/>
      <c r="AM113" s="115"/>
      <c r="AN113" s="116"/>
      <c r="AO113" s="227"/>
      <c r="AP113" s="227"/>
      <c r="AQ113" s="227"/>
      <c r="AR113" s="227"/>
      <c r="AS113" s="2"/>
      <c r="AT113" s="2"/>
    </row>
    <row r="114" spans="15:46" ht="20.25" customHeight="1" x14ac:dyDescent="0.4">
      <c r="O114" s="119" t="s">
        <v>127</v>
      </c>
      <c r="P114" s="119"/>
      <c r="Q114" s="119"/>
      <c r="R114" s="119"/>
      <c r="S114" s="119"/>
      <c r="T114" s="115" t="s">
        <v>128</v>
      </c>
      <c r="U114" s="119"/>
      <c r="V114" s="119"/>
      <c r="W114" s="119"/>
      <c r="X114" s="119"/>
      <c r="Y114" s="228" t="s">
        <v>119</v>
      </c>
      <c r="Z114" s="228"/>
      <c r="AA114" s="228"/>
      <c r="AB114" s="228"/>
      <c r="AC114" s="2"/>
      <c r="AD114" s="2"/>
      <c r="AE114" s="119" t="s">
        <v>127</v>
      </c>
      <c r="AF114" s="119"/>
      <c r="AG114" s="119"/>
      <c r="AH114" s="119"/>
      <c r="AI114" s="119"/>
      <c r="AJ114" s="115" t="s">
        <v>128</v>
      </c>
      <c r="AK114" s="119"/>
      <c r="AL114" s="119"/>
      <c r="AM114" s="119"/>
      <c r="AN114" s="119"/>
      <c r="AO114" s="228" t="s">
        <v>119</v>
      </c>
      <c r="AP114" s="228"/>
      <c r="AQ114" s="228"/>
      <c r="AR114" s="228"/>
      <c r="AS114" s="2"/>
      <c r="AT114" s="2"/>
    </row>
    <row r="115" spans="15:46" ht="20.25" customHeight="1" x14ac:dyDescent="0.4">
      <c r="O115" s="231">
        <f>AA105</f>
        <v>0</v>
      </c>
      <c r="P115" s="231"/>
      <c r="Q115" s="231"/>
      <c r="R115" s="231"/>
      <c r="S115" s="222" t="s">
        <v>129</v>
      </c>
      <c r="T115" s="239">
        <f>Y110</f>
        <v>0</v>
      </c>
      <c r="U115" s="239"/>
      <c r="V115" s="239"/>
      <c r="W115" s="239"/>
      <c r="X115" s="222" t="s">
        <v>125</v>
      </c>
      <c r="Y115" s="240">
        <f>ROUNDDOWN(O115+T115,1)</f>
        <v>0</v>
      </c>
      <c r="Z115" s="240"/>
      <c r="AA115" s="240"/>
      <c r="AB115" s="240"/>
      <c r="AC115" s="127"/>
      <c r="AD115" s="127"/>
      <c r="AE115" s="241">
        <f>AQ105</f>
        <v>0</v>
      </c>
      <c r="AF115" s="241"/>
      <c r="AG115" s="241"/>
      <c r="AH115" s="241"/>
      <c r="AI115" s="125" t="s">
        <v>129</v>
      </c>
      <c r="AJ115" s="242">
        <f>AO110</f>
        <v>0</v>
      </c>
      <c r="AK115" s="242"/>
      <c r="AL115" s="242"/>
      <c r="AM115" s="242"/>
      <c r="AN115" s="125" t="s">
        <v>125</v>
      </c>
      <c r="AO115" s="240">
        <f>ROUNDDOWN(AE115+AJ115,1)</f>
        <v>0</v>
      </c>
      <c r="AP115" s="240"/>
      <c r="AQ115" s="240"/>
      <c r="AR115" s="240"/>
      <c r="AS115" s="2"/>
      <c r="AT115" s="2"/>
    </row>
    <row r="116" spans="15:46" ht="20.25" customHeight="1" x14ac:dyDescent="0.4"/>
    <row r="137" spans="1:63" x14ac:dyDescent="0.4">
      <c r="AU137" s="13"/>
      <c r="AV137" s="13"/>
      <c r="AW137" s="13"/>
      <c r="AX137" s="13"/>
      <c r="AY137" s="13"/>
      <c r="AZ137" s="13"/>
      <c r="BA137" s="13"/>
      <c r="BB137" s="13"/>
      <c r="BC137" s="13"/>
      <c r="BD137" s="10"/>
      <c r="BE137" s="10"/>
      <c r="BF137" s="10"/>
      <c r="BG137" s="10"/>
      <c r="BH137" s="10"/>
      <c r="BI137" s="10"/>
    </row>
    <row r="138" spans="1:63" x14ac:dyDescent="0.4">
      <c r="AU138" s="13"/>
      <c r="AV138" s="13"/>
      <c r="AW138" s="13"/>
      <c r="AX138" s="13"/>
      <c r="AY138" s="13"/>
      <c r="AZ138" s="13"/>
      <c r="BA138" s="13"/>
      <c r="BB138" s="13"/>
      <c r="BC138" s="13"/>
      <c r="BD138" s="10"/>
      <c r="BE138" s="10"/>
      <c r="BF138" s="10"/>
      <c r="BG138" s="10"/>
      <c r="BH138" s="10"/>
      <c r="BI138" s="10"/>
    </row>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insertRows="0" deleteRows="0"/>
  <mergeCells count="585">
    <mergeCell ref="V107:W107"/>
    <mergeCell ref="AL107:AM107"/>
    <mergeCell ref="O110:R110"/>
    <mergeCell ref="T110:W110"/>
    <mergeCell ref="Y110:AB110"/>
    <mergeCell ref="AE110:AH110"/>
    <mergeCell ref="AJ110:AM110"/>
    <mergeCell ref="AO110:AR110"/>
    <mergeCell ref="Y113:AB113"/>
    <mergeCell ref="AO113:AR113"/>
    <mergeCell ref="Y114:AB114"/>
    <mergeCell ref="AO114:AR114"/>
    <mergeCell ref="O115:R115"/>
    <mergeCell ref="T115:W115"/>
    <mergeCell ref="Y115:AB115"/>
    <mergeCell ref="AE115:AH115"/>
    <mergeCell ref="AJ115:AM115"/>
    <mergeCell ref="AO115:AR115"/>
    <mergeCell ref="O104:P104"/>
    <mergeCell ref="Q104:R104"/>
    <mergeCell ref="S104:T104"/>
    <mergeCell ref="V104:W104"/>
    <mergeCell ref="X104:Y104"/>
    <mergeCell ref="AA104:AB104"/>
    <mergeCell ref="AE104:AF104"/>
    <mergeCell ref="AG104:AH104"/>
    <mergeCell ref="AI104:AJ104"/>
    <mergeCell ref="AL104:AM104"/>
    <mergeCell ref="AN104:AO104"/>
    <mergeCell ref="AQ104:AR104"/>
    <mergeCell ref="O105:P105"/>
    <mergeCell ref="Q105:R105"/>
    <mergeCell ref="S105:T105"/>
    <mergeCell ref="V105:W105"/>
    <mergeCell ref="X105:Y105"/>
    <mergeCell ref="AA105:AB105"/>
    <mergeCell ref="AE105:AF105"/>
    <mergeCell ref="AG105:AH105"/>
    <mergeCell ref="AI105:AJ105"/>
    <mergeCell ref="AL105:AM105"/>
    <mergeCell ref="AN105:AO105"/>
    <mergeCell ref="AQ105:AR105"/>
    <mergeCell ref="AQ101:AR101"/>
    <mergeCell ref="AL102:AM102"/>
    <mergeCell ref="AN102:AO102"/>
    <mergeCell ref="AQ102:AR102"/>
    <mergeCell ref="AL103:AM103"/>
    <mergeCell ref="AN103:AO103"/>
    <mergeCell ref="AQ103:AR103"/>
    <mergeCell ref="AL101:AM101"/>
    <mergeCell ref="AN101:AO101"/>
    <mergeCell ref="V100:W100"/>
    <mergeCell ref="X100:Y100"/>
    <mergeCell ref="AG100:AH100"/>
    <mergeCell ref="AI100:AJ100"/>
    <mergeCell ref="AL100:AM100"/>
    <mergeCell ref="AN100:AO100"/>
    <mergeCell ref="O103:P103"/>
    <mergeCell ref="Q103:R103"/>
    <mergeCell ref="S103:T103"/>
    <mergeCell ref="V103:W103"/>
    <mergeCell ref="X103:Y103"/>
    <mergeCell ref="AA103:AB103"/>
    <mergeCell ref="AE103:AF103"/>
    <mergeCell ref="AG103:AH103"/>
    <mergeCell ref="AI103:AJ103"/>
    <mergeCell ref="O102:P102"/>
    <mergeCell ref="Q102:R102"/>
    <mergeCell ref="S102:T102"/>
    <mergeCell ref="V102:W102"/>
    <mergeCell ref="X102:Y102"/>
    <mergeCell ref="AA102:AB102"/>
    <mergeCell ref="AE102:AF102"/>
    <mergeCell ref="AG102:AH102"/>
    <mergeCell ref="AI102:AJ102"/>
    <mergeCell ref="BJ75:BN76"/>
    <mergeCell ref="BF76:BG76"/>
    <mergeCell ref="BH76:BI76"/>
    <mergeCell ref="D75:F76"/>
    <mergeCell ref="G75:H76"/>
    <mergeCell ref="M75:N76"/>
    <mergeCell ref="O75:R76"/>
    <mergeCell ref="O101:P101"/>
    <mergeCell ref="Q101:R101"/>
    <mergeCell ref="S101:T101"/>
    <mergeCell ref="V101:W101"/>
    <mergeCell ref="X101:Y101"/>
    <mergeCell ref="AA101:AB101"/>
    <mergeCell ref="AE101:AF101"/>
    <mergeCell ref="AG101:AH101"/>
    <mergeCell ref="AI101:AJ101"/>
    <mergeCell ref="O99:P100"/>
    <mergeCell ref="Q99:T99"/>
    <mergeCell ref="V99:Y99"/>
    <mergeCell ref="AE99:AF100"/>
    <mergeCell ref="AG99:AJ99"/>
    <mergeCell ref="AL99:AO99"/>
    <mergeCell ref="Q100:R100"/>
    <mergeCell ref="S100:T100"/>
    <mergeCell ref="Y94:AB94"/>
    <mergeCell ref="AO94:AR94"/>
    <mergeCell ref="Y95:AB95"/>
    <mergeCell ref="AO95:AR95"/>
    <mergeCell ref="O96:R96"/>
    <mergeCell ref="T96:W96"/>
    <mergeCell ref="Y96:AB96"/>
    <mergeCell ref="AE96:AH96"/>
    <mergeCell ref="AJ96:AM96"/>
    <mergeCell ref="AO96:AR96"/>
    <mergeCell ref="V88:W88"/>
    <mergeCell ref="AL88:AM88"/>
    <mergeCell ref="AU84:AV84"/>
    <mergeCell ref="AW84:AZ84"/>
    <mergeCell ref="O91:R91"/>
    <mergeCell ref="T91:W91"/>
    <mergeCell ref="Y91:AB91"/>
    <mergeCell ref="AE91:AH91"/>
    <mergeCell ref="AJ91:AM91"/>
    <mergeCell ref="AO91:AR91"/>
    <mergeCell ref="O86:P86"/>
    <mergeCell ref="Q86:R86"/>
    <mergeCell ref="S86:T86"/>
    <mergeCell ref="V86:W86"/>
    <mergeCell ref="X86:Y86"/>
    <mergeCell ref="AA86:AB86"/>
    <mergeCell ref="AE86:AF86"/>
    <mergeCell ref="AG86:AH86"/>
    <mergeCell ref="AI86:AJ86"/>
    <mergeCell ref="AG84:AH84"/>
    <mergeCell ref="AI84:AJ84"/>
    <mergeCell ref="AA85:AB85"/>
    <mergeCell ref="AI85:AJ85"/>
    <mergeCell ref="AL85:AM85"/>
    <mergeCell ref="AW82:AZ82"/>
    <mergeCell ref="AU83:AV83"/>
    <mergeCell ref="AW83:AZ83"/>
    <mergeCell ref="O83:P83"/>
    <mergeCell ref="Q83:R83"/>
    <mergeCell ref="S83:T83"/>
    <mergeCell ref="AL86:AM86"/>
    <mergeCell ref="AN86:AO86"/>
    <mergeCell ref="AQ86:AR86"/>
    <mergeCell ref="O82:P82"/>
    <mergeCell ref="Q82:R82"/>
    <mergeCell ref="S82:T82"/>
    <mergeCell ref="AN85:AO85"/>
    <mergeCell ref="O85:P85"/>
    <mergeCell ref="Q85:R85"/>
    <mergeCell ref="S85:T85"/>
    <mergeCell ref="V85:W85"/>
    <mergeCell ref="X85:Y85"/>
    <mergeCell ref="O84:P84"/>
    <mergeCell ref="Q84:R84"/>
    <mergeCell ref="S84:T84"/>
    <mergeCell ref="V84:W84"/>
    <mergeCell ref="AQ85:AR85"/>
    <mergeCell ref="AL84:AM84"/>
    <mergeCell ref="AN84:AO84"/>
    <mergeCell ref="AQ84:AR84"/>
    <mergeCell ref="X84:Y84"/>
    <mergeCell ref="AA84:AB84"/>
    <mergeCell ref="AE84:AF84"/>
    <mergeCell ref="AG82:AH82"/>
    <mergeCell ref="AE85:AF85"/>
    <mergeCell ref="AG85:AH85"/>
    <mergeCell ref="AI82:AJ82"/>
    <mergeCell ref="AL82:AM82"/>
    <mergeCell ref="AN82:AO82"/>
    <mergeCell ref="AQ82:AR82"/>
    <mergeCell ref="V82:W82"/>
    <mergeCell ref="X82:Y82"/>
    <mergeCell ref="AA82:AB82"/>
    <mergeCell ref="AE82:AF82"/>
    <mergeCell ref="AU80:AV80"/>
    <mergeCell ref="AU81:AV81"/>
    <mergeCell ref="AU82:AV82"/>
    <mergeCell ref="AL83:AM83"/>
    <mergeCell ref="AN83:AO83"/>
    <mergeCell ref="AQ83:AR83"/>
    <mergeCell ref="V83:W83"/>
    <mergeCell ref="X83:Y83"/>
    <mergeCell ref="AA83:AB83"/>
    <mergeCell ref="AE83:AF83"/>
    <mergeCell ref="AG83:AH83"/>
    <mergeCell ref="AI83:AJ83"/>
    <mergeCell ref="M73:N74"/>
    <mergeCell ref="O73:R74"/>
    <mergeCell ref="BJ79:BM79"/>
    <mergeCell ref="O80:P81"/>
    <mergeCell ref="Q80:T80"/>
    <mergeCell ref="V80:Y80"/>
    <mergeCell ref="AE80:AF81"/>
    <mergeCell ref="AG80:AJ80"/>
    <mergeCell ref="AL80:AO80"/>
    <mergeCell ref="BJ80:BM80"/>
    <mergeCell ref="Q81:R81"/>
    <mergeCell ref="S81:T81"/>
    <mergeCell ref="BJ81:BM81"/>
    <mergeCell ref="V81:W81"/>
    <mergeCell ref="X81:Y81"/>
    <mergeCell ref="AG81:AH81"/>
    <mergeCell ref="AI81:AJ81"/>
    <mergeCell ref="AL81:AM81"/>
    <mergeCell ref="AN81:AO81"/>
    <mergeCell ref="AW80:AZ80"/>
    <mergeCell ref="AW81:AZ81"/>
    <mergeCell ref="S75:W76"/>
    <mergeCell ref="BF75:BG75"/>
    <mergeCell ref="BH75:BI75"/>
    <mergeCell ref="B75:B76"/>
    <mergeCell ref="C75:C76"/>
    <mergeCell ref="S71:W72"/>
    <mergeCell ref="BF71:BG71"/>
    <mergeCell ref="BH71:BI71"/>
    <mergeCell ref="BJ71:BN72"/>
    <mergeCell ref="BF72:BG72"/>
    <mergeCell ref="BH72:BI72"/>
    <mergeCell ref="B71:B72"/>
    <mergeCell ref="C71:C72"/>
    <mergeCell ref="D71:F72"/>
    <mergeCell ref="G71:H72"/>
    <mergeCell ref="M71:N72"/>
    <mergeCell ref="O71:R72"/>
    <mergeCell ref="S73:W74"/>
    <mergeCell ref="BF73:BG73"/>
    <mergeCell ref="BH73:BI73"/>
    <mergeCell ref="BJ73:BN74"/>
    <mergeCell ref="BF74:BG74"/>
    <mergeCell ref="BH74:BI74"/>
    <mergeCell ref="B73:B74"/>
    <mergeCell ref="C73:C74"/>
    <mergeCell ref="D73:F74"/>
    <mergeCell ref="G73:H74"/>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S17:W18"/>
    <mergeCell ref="BF17:BG17"/>
    <mergeCell ref="BH17:BI17"/>
    <mergeCell ref="BJ19:BN20"/>
    <mergeCell ref="BF20:BG20"/>
    <mergeCell ref="BH20:BI20"/>
    <mergeCell ref="B19:B20"/>
    <mergeCell ref="C19:C20"/>
    <mergeCell ref="D19:F20"/>
    <mergeCell ref="G19:H20"/>
    <mergeCell ref="M19:N20"/>
    <mergeCell ref="O19:R20"/>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E10:BF10"/>
    <mergeCell ref="BI10:BJ10"/>
  </mergeCells>
  <phoneticPr fontId="2"/>
  <conditionalFormatting sqref="AA90:AD90 AS90:AT90">
    <cfRule type="expression" dxfId="158" priority="247">
      <formula>OR(#REF!=$B77,#REF!=$B77)</formula>
    </cfRule>
  </conditionalFormatting>
  <conditionalFormatting sqref="AD80 AA80:AB80 AA89:AD89 AS80:AT80 AS89:AT89">
    <cfRule type="expression" dxfId="157" priority="248">
      <formula>OR(#REF!=$B78,#REF!=$B78)</formula>
    </cfRule>
  </conditionalFormatting>
  <conditionalFormatting sqref="AQ90:AR90">
    <cfRule type="expression" dxfId="156" priority="245">
      <formula>OR(#REF!=$B77,#REF!=$B77)</formula>
    </cfRule>
  </conditionalFormatting>
  <conditionalFormatting sqref="AQ80:AR80 AQ89:AR89">
    <cfRule type="expression" dxfId="155" priority="246">
      <formula>OR(#REF!=$B78,#REF!=$B78)</formula>
    </cfRule>
  </conditionalFormatting>
  <conditionalFormatting sqref="BF18:BI18">
    <cfRule type="expression" dxfId="154" priority="244">
      <formula>INDIRECT(ADDRESS(ROW(),COLUMN()))=TRUNC(INDIRECT(ADDRESS(ROW(),COLUMN())))</formula>
    </cfRule>
  </conditionalFormatting>
  <conditionalFormatting sqref="BF20:BI20">
    <cfRule type="expression" dxfId="153" priority="243">
      <formula>INDIRECT(ADDRESS(ROW(),COLUMN()))=TRUNC(INDIRECT(ADDRESS(ROW(),COLUMN())))</formula>
    </cfRule>
  </conditionalFormatting>
  <conditionalFormatting sqref="BF22:BI22">
    <cfRule type="expression" dxfId="152" priority="242">
      <formula>INDIRECT(ADDRESS(ROW(),COLUMN()))=TRUNC(INDIRECT(ADDRESS(ROW(),COLUMN())))</formula>
    </cfRule>
  </conditionalFormatting>
  <conditionalFormatting sqref="BF24:BI24">
    <cfRule type="expression" dxfId="151" priority="241">
      <formula>INDIRECT(ADDRESS(ROW(),COLUMN()))=TRUNC(INDIRECT(ADDRESS(ROW(),COLUMN())))</formula>
    </cfRule>
  </conditionalFormatting>
  <conditionalFormatting sqref="BF26:BI26">
    <cfRule type="expression" dxfId="150" priority="240">
      <formula>INDIRECT(ADDRESS(ROW(),COLUMN()))=TRUNC(INDIRECT(ADDRESS(ROW(),COLUMN())))</formula>
    </cfRule>
  </conditionalFormatting>
  <conditionalFormatting sqref="BF28:BI28">
    <cfRule type="expression" dxfId="149" priority="239">
      <formula>INDIRECT(ADDRESS(ROW(),COLUMN()))=TRUNC(INDIRECT(ADDRESS(ROW(),COLUMN())))</formula>
    </cfRule>
  </conditionalFormatting>
  <conditionalFormatting sqref="BF30:BI30">
    <cfRule type="expression" dxfId="148" priority="238">
      <formula>INDIRECT(ADDRESS(ROW(),COLUMN()))=TRUNC(INDIRECT(ADDRESS(ROW(),COLUMN())))</formula>
    </cfRule>
  </conditionalFormatting>
  <conditionalFormatting sqref="BF32:BI32">
    <cfRule type="expression" dxfId="147" priority="237">
      <formula>INDIRECT(ADDRESS(ROW(),COLUMN()))=TRUNC(INDIRECT(ADDRESS(ROW(),COLUMN())))</formula>
    </cfRule>
  </conditionalFormatting>
  <conditionalFormatting sqref="BF34:BI34">
    <cfRule type="expression" dxfId="146" priority="236">
      <formula>INDIRECT(ADDRESS(ROW(),COLUMN()))=TRUNC(INDIRECT(ADDRESS(ROW(),COLUMN())))</formula>
    </cfRule>
  </conditionalFormatting>
  <conditionalFormatting sqref="BF36:BI36">
    <cfRule type="expression" dxfId="145" priority="235">
      <formula>INDIRECT(ADDRESS(ROW(),COLUMN()))=TRUNC(INDIRECT(ADDRESS(ROW(),COLUMN())))</formula>
    </cfRule>
  </conditionalFormatting>
  <conditionalFormatting sqref="BF38:BI38">
    <cfRule type="expression" dxfId="144" priority="234">
      <formula>INDIRECT(ADDRESS(ROW(),COLUMN()))=TRUNC(INDIRECT(ADDRESS(ROW(),COLUMN())))</formula>
    </cfRule>
  </conditionalFormatting>
  <conditionalFormatting sqref="BF40:BI40">
    <cfRule type="expression" dxfId="143" priority="233">
      <formula>INDIRECT(ADDRESS(ROW(),COLUMN()))=TRUNC(INDIRECT(ADDRESS(ROW(),COLUMN())))</formula>
    </cfRule>
  </conditionalFormatting>
  <conditionalFormatting sqref="BF42:BI42">
    <cfRule type="expression" dxfId="142" priority="232">
      <formula>INDIRECT(ADDRESS(ROW(),COLUMN()))=TRUNC(INDIRECT(ADDRESS(ROW(),COLUMN())))</formula>
    </cfRule>
  </conditionalFormatting>
  <conditionalFormatting sqref="BF44:BI44">
    <cfRule type="expression" dxfId="141" priority="231">
      <formula>INDIRECT(ADDRESS(ROW(),COLUMN()))=TRUNC(INDIRECT(ADDRESS(ROW(),COLUMN())))</formula>
    </cfRule>
  </conditionalFormatting>
  <conditionalFormatting sqref="BF46:BI46">
    <cfRule type="expression" dxfId="140" priority="230">
      <formula>INDIRECT(ADDRESS(ROW(),COLUMN()))=TRUNC(INDIRECT(ADDRESS(ROW(),COLUMN())))</formula>
    </cfRule>
  </conditionalFormatting>
  <conditionalFormatting sqref="BF48:BI48">
    <cfRule type="expression" dxfId="139" priority="229">
      <formula>INDIRECT(ADDRESS(ROW(),COLUMN()))=TRUNC(INDIRECT(ADDRESS(ROW(),COLUMN())))</formula>
    </cfRule>
  </conditionalFormatting>
  <conditionalFormatting sqref="BF50:BI50">
    <cfRule type="expression" dxfId="138" priority="228">
      <formula>INDIRECT(ADDRESS(ROW(),COLUMN()))=TRUNC(INDIRECT(ADDRESS(ROW(),COLUMN())))</formula>
    </cfRule>
  </conditionalFormatting>
  <conditionalFormatting sqref="BF52:BI52">
    <cfRule type="expression" dxfId="137" priority="227">
      <formula>INDIRECT(ADDRESS(ROW(),COLUMN()))=TRUNC(INDIRECT(ADDRESS(ROW(),COLUMN())))</formula>
    </cfRule>
  </conditionalFormatting>
  <conditionalFormatting sqref="BF54:BI54">
    <cfRule type="expression" dxfId="136" priority="226">
      <formula>INDIRECT(ADDRESS(ROW(),COLUMN()))=TRUNC(INDIRECT(ADDRESS(ROW(),COLUMN())))</formula>
    </cfRule>
  </conditionalFormatting>
  <conditionalFormatting sqref="BF56:BI56">
    <cfRule type="expression" dxfId="135" priority="225">
      <formula>INDIRECT(ADDRESS(ROW(),COLUMN()))=TRUNC(INDIRECT(ADDRESS(ROW(),COLUMN())))</formula>
    </cfRule>
  </conditionalFormatting>
  <conditionalFormatting sqref="BF58:BI58">
    <cfRule type="expression" dxfId="134" priority="224">
      <formula>INDIRECT(ADDRESS(ROW(),COLUMN()))=TRUNC(INDIRECT(ADDRESS(ROW(),COLUMN())))</formula>
    </cfRule>
  </conditionalFormatting>
  <conditionalFormatting sqref="BF60:BI60">
    <cfRule type="expression" dxfId="133" priority="223">
      <formula>INDIRECT(ADDRESS(ROW(),COLUMN()))=TRUNC(INDIRECT(ADDRESS(ROW(),COLUMN())))</formula>
    </cfRule>
  </conditionalFormatting>
  <conditionalFormatting sqref="BF62:BI62">
    <cfRule type="expression" dxfId="132" priority="222">
      <formula>INDIRECT(ADDRESS(ROW(),COLUMN()))=TRUNC(INDIRECT(ADDRESS(ROW(),COLUMN())))</formula>
    </cfRule>
  </conditionalFormatting>
  <conditionalFormatting sqref="BF64:BI64">
    <cfRule type="expression" dxfId="131" priority="221">
      <formula>INDIRECT(ADDRESS(ROW(),COLUMN()))=TRUNC(INDIRECT(ADDRESS(ROW(),COLUMN())))</formula>
    </cfRule>
  </conditionalFormatting>
  <conditionalFormatting sqref="BF66:BI66">
    <cfRule type="expression" dxfId="130" priority="220">
      <formula>INDIRECT(ADDRESS(ROW(),COLUMN()))=TRUNC(INDIRECT(ADDRESS(ROW(),COLUMN())))</formula>
    </cfRule>
  </conditionalFormatting>
  <conditionalFormatting sqref="BF68:BI68">
    <cfRule type="expression" dxfId="129" priority="219">
      <formula>INDIRECT(ADDRESS(ROW(),COLUMN()))=TRUNC(INDIRECT(ADDRESS(ROW(),COLUMN())))</formula>
    </cfRule>
  </conditionalFormatting>
  <conditionalFormatting sqref="BF70:BI70">
    <cfRule type="expression" dxfId="128" priority="218">
      <formula>INDIRECT(ADDRESS(ROW(),COLUMN()))=TRUNC(INDIRECT(ADDRESS(ROW(),COLUMN())))</formula>
    </cfRule>
  </conditionalFormatting>
  <conditionalFormatting sqref="BF72:BI72">
    <cfRule type="expression" dxfId="127" priority="217">
      <formula>INDIRECT(ADDRESS(ROW(),COLUMN()))=TRUNC(INDIRECT(ADDRESS(ROW(),COLUMN())))</formula>
    </cfRule>
  </conditionalFormatting>
  <conditionalFormatting sqref="BF74:BI74">
    <cfRule type="expression" dxfId="126" priority="216">
      <formula>INDIRECT(ADDRESS(ROW(),COLUMN()))=TRUNC(INDIRECT(ADDRESS(ROW(),COLUMN())))</formula>
    </cfRule>
  </conditionalFormatting>
  <conditionalFormatting sqref="AG86:AR86 AK82:AR85">
    <cfRule type="expression" dxfId="125" priority="213">
      <formula>INDIRECT(ADDRESS(ROW(),COLUMN()))=TRUNC(INDIRECT(ADDRESS(ROW(),COLUMN())))</formula>
    </cfRule>
  </conditionalFormatting>
  <conditionalFormatting sqref="Q82:AB86">
    <cfRule type="expression" dxfId="124" priority="214">
      <formula>INDIRECT(ADDRESS(ROW(),COLUMN()))=TRUNC(INDIRECT(ADDRESS(ROW(),COLUMN())))</formula>
    </cfRule>
  </conditionalFormatting>
  <conditionalFormatting sqref="O91:R91">
    <cfRule type="expression" dxfId="123" priority="212">
      <formula>INDIRECT(ADDRESS(ROW(),COLUMN()))=TRUNC(INDIRECT(ADDRESS(ROW(),COLUMN())))</formula>
    </cfRule>
  </conditionalFormatting>
  <conditionalFormatting sqref="AE91:AH91">
    <cfRule type="expression" dxfId="122" priority="211">
      <formula>INDIRECT(ADDRESS(ROW(),COLUMN()))=TRUNC(INDIRECT(ADDRESS(ROW(),COLUMN())))</formula>
    </cfRule>
  </conditionalFormatting>
  <conditionalFormatting sqref="AG82:AJ85">
    <cfRule type="expression" dxfId="121" priority="210">
      <formula>INDIRECT(ADDRESS(ROW(),COLUMN()))=TRUNC(INDIRECT(ADDRESS(ROW(),COLUMN())))</formula>
    </cfRule>
  </conditionalFormatting>
  <conditionalFormatting sqref="AA18:BE18">
    <cfRule type="expression" dxfId="120" priority="180">
      <formula>INDIRECT(ADDRESS(ROW(),COLUMN()))=TRUNC(INDIRECT(ADDRESS(ROW(),COLUMN())))</formula>
    </cfRule>
  </conditionalFormatting>
  <conditionalFormatting sqref="AA20:BE20">
    <cfRule type="expression" dxfId="119" priority="209">
      <formula>INDIRECT(ADDRESS(ROW(),COLUMN()))=TRUNC(INDIRECT(ADDRESS(ROW(),COLUMN())))</formula>
    </cfRule>
  </conditionalFormatting>
  <conditionalFormatting sqref="AA22:BE22">
    <cfRule type="expression" dxfId="118" priority="179">
      <formula>INDIRECT(ADDRESS(ROW(),COLUMN()))=TRUNC(INDIRECT(ADDRESS(ROW(),COLUMN())))</formula>
    </cfRule>
  </conditionalFormatting>
  <conditionalFormatting sqref="AA24:BE24">
    <cfRule type="expression" dxfId="117" priority="178">
      <formula>INDIRECT(ADDRESS(ROW(),COLUMN()))=TRUNC(INDIRECT(ADDRESS(ROW(),COLUMN())))</formula>
    </cfRule>
  </conditionalFormatting>
  <conditionalFormatting sqref="AA26:BE26">
    <cfRule type="expression" dxfId="116" priority="177">
      <formula>INDIRECT(ADDRESS(ROW(),COLUMN()))=TRUNC(INDIRECT(ADDRESS(ROW(),COLUMN())))</formula>
    </cfRule>
  </conditionalFormatting>
  <conditionalFormatting sqref="AA28:BE28">
    <cfRule type="expression" dxfId="115" priority="176">
      <formula>INDIRECT(ADDRESS(ROW(),COLUMN()))=TRUNC(INDIRECT(ADDRESS(ROW(),COLUMN())))</formula>
    </cfRule>
  </conditionalFormatting>
  <conditionalFormatting sqref="AA30:BE30">
    <cfRule type="expression" dxfId="114" priority="175">
      <formula>INDIRECT(ADDRESS(ROW(),COLUMN()))=TRUNC(INDIRECT(ADDRESS(ROW(),COLUMN())))</formula>
    </cfRule>
  </conditionalFormatting>
  <conditionalFormatting sqref="AA32:BE32">
    <cfRule type="expression" dxfId="113" priority="174">
      <formula>INDIRECT(ADDRESS(ROW(),COLUMN()))=TRUNC(INDIRECT(ADDRESS(ROW(),COLUMN())))</formula>
    </cfRule>
  </conditionalFormatting>
  <conditionalFormatting sqref="AA34:BE34">
    <cfRule type="expression" dxfId="112" priority="173">
      <formula>INDIRECT(ADDRESS(ROW(),COLUMN()))=TRUNC(INDIRECT(ADDRESS(ROW(),COLUMN())))</formula>
    </cfRule>
  </conditionalFormatting>
  <conditionalFormatting sqref="AA36:BE36">
    <cfRule type="expression" dxfId="111" priority="172">
      <formula>INDIRECT(ADDRESS(ROW(),COLUMN()))=TRUNC(INDIRECT(ADDRESS(ROW(),COLUMN())))</formula>
    </cfRule>
  </conditionalFormatting>
  <conditionalFormatting sqref="AA38:BE38">
    <cfRule type="expression" dxfId="110" priority="171">
      <formula>INDIRECT(ADDRESS(ROW(),COLUMN()))=TRUNC(INDIRECT(ADDRESS(ROW(),COLUMN())))</formula>
    </cfRule>
  </conditionalFormatting>
  <conditionalFormatting sqref="AA40:BE40">
    <cfRule type="expression" dxfId="109" priority="170">
      <formula>INDIRECT(ADDRESS(ROW(),COLUMN()))=TRUNC(INDIRECT(ADDRESS(ROW(),COLUMN())))</formula>
    </cfRule>
  </conditionalFormatting>
  <conditionalFormatting sqref="AA42:BE42">
    <cfRule type="expression" dxfId="108" priority="169">
      <formula>INDIRECT(ADDRESS(ROW(),COLUMN()))=TRUNC(INDIRECT(ADDRESS(ROW(),COLUMN())))</formula>
    </cfRule>
  </conditionalFormatting>
  <conditionalFormatting sqref="AA44:BE44">
    <cfRule type="expression" dxfId="107" priority="168">
      <formula>INDIRECT(ADDRESS(ROW(),COLUMN()))=TRUNC(INDIRECT(ADDRESS(ROW(),COLUMN())))</formula>
    </cfRule>
  </conditionalFormatting>
  <conditionalFormatting sqref="AA46:BE46">
    <cfRule type="expression" dxfId="106" priority="167">
      <formula>INDIRECT(ADDRESS(ROW(),COLUMN()))=TRUNC(INDIRECT(ADDRESS(ROW(),COLUMN())))</formula>
    </cfRule>
  </conditionalFormatting>
  <conditionalFormatting sqref="AA48:BE48">
    <cfRule type="expression" dxfId="105" priority="166">
      <formula>INDIRECT(ADDRESS(ROW(),COLUMN()))=TRUNC(INDIRECT(ADDRESS(ROW(),COLUMN())))</formula>
    </cfRule>
  </conditionalFormatting>
  <conditionalFormatting sqref="AA50:BE50">
    <cfRule type="expression" dxfId="104" priority="165">
      <formula>INDIRECT(ADDRESS(ROW(),COLUMN()))=TRUNC(INDIRECT(ADDRESS(ROW(),COLUMN())))</formula>
    </cfRule>
  </conditionalFormatting>
  <conditionalFormatting sqref="AA52:BE52">
    <cfRule type="expression" dxfId="103" priority="164">
      <formula>INDIRECT(ADDRESS(ROW(),COLUMN()))=TRUNC(INDIRECT(ADDRESS(ROW(),COLUMN())))</formula>
    </cfRule>
  </conditionalFormatting>
  <conditionalFormatting sqref="AA54:BE54">
    <cfRule type="expression" dxfId="102" priority="163">
      <formula>INDIRECT(ADDRESS(ROW(),COLUMN()))=TRUNC(INDIRECT(ADDRESS(ROW(),COLUMN())))</formula>
    </cfRule>
  </conditionalFormatting>
  <conditionalFormatting sqref="AA56:BE56">
    <cfRule type="expression" dxfId="101" priority="162">
      <formula>INDIRECT(ADDRESS(ROW(),COLUMN()))=TRUNC(INDIRECT(ADDRESS(ROW(),COLUMN())))</formula>
    </cfRule>
  </conditionalFormatting>
  <conditionalFormatting sqref="AA58:BE58">
    <cfRule type="expression" dxfId="100" priority="161">
      <formula>INDIRECT(ADDRESS(ROW(),COLUMN()))=TRUNC(INDIRECT(ADDRESS(ROW(),COLUMN())))</formula>
    </cfRule>
  </conditionalFormatting>
  <conditionalFormatting sqref="AA60:BE60">
    <cfRule type="expression" dxfId="99" priority="160">
      <formula>INDIRECT(ADDRESS(ROW(),COLUMN()))=TRUNC(INDIRECT(ADDRESS(ROW(),COLUMN())))</formula>
    </cfRule>
  </conditionalFormatting>
  <conditionalFormatting sqref="AA62:BE62">
    <cfRule type="expression" dxfId="98" priority="159">
      <formula>INDIRECT(ADDRESS(ROW(),COLUMN()))=TRUNC(INDIRECT(ADDRESS(ROW(),COLUMN())))</formula>
    </cfRule>
  </conditionalFormatting>
  <conditionalFormatting sqref="AA64:BE64">
    <cfRule type="expression" dxfId="97" priority="158">
      <formula>INDIRECT(ADDRESS(ROW(),COLUMN()))=TRUNC(INDIRECT(ADDRESS(ROW(),COLUMN())))</formula>
    </cfRule>
  </conditionalFormatting>
  <conditionalFormatting sqref="AA66:BE66">
    <cfRule type="expression" dxfId="96" priority="157">
      <formula>INDIRECT(ADDRESS(ROW(),COLUMN()))=TRUNC(INDIRECT(ADDRESS(ROW(),COLUMN())))</formula>
    </cfRule>
  </conditionalFormatting>
  <conditionalFormatting sqref="AA68:BE68">
    <cfRule type="expression" dxfId="95" priority="156">
      <formula>INDIRECT(ADDRESS(ROW(),COLUMN()))=TRUNC(INDIRECT(ADDRESS(ROW(),COLUMN())))</formula>
    </cfRule>
  </conditionalFormatting>
  <conditionalFormatting sqref="AA70:BE70">
    <cfRule type="expression" dxfId="94" priority="155">
      <formula>INDIRECT(ADDRESS(ROW(),COLUMN()))=TRUNC(INDIRECT(ADDRESS(ROW(),COLUMN())))</formula>
    </cfRule>
  </conditionalFormatting>
  <conditionalFormatting sqref="AA72:BE72">
    <cfRule type="expression" dxfId="93" priority="154">
      <formula>INDIRECT(ADDRESS(ROW(),COLUMN()))=TRUNC(INDIRECT(ADDRESS(ROW(),COLUMN())))</formula>
    </cfRule>
  </conditionalFormatting>
  <conditionalFormatting sqref="AA74:BE74">
    <cfRule type="expression" dxfId="92" priority="153">
      <formula>INDIRECT(ADDRESS(ROW(),COLUMN()))=TRUNC(INDIRECT(ADDRESS(ROW(),COLUMN())))</formula>
    </cfRule>
  </conditionalFormatting>
  <conditionalFormatting sqref="AA76:BE76">
    <cfRule type="expression" dxfId="91" priority="150">
      <formula>INDIRECT(ADDRESS(ROW(),COLUMN()))=TRUNC(INDIRECT(ADDRESS(ROW(),COLUMN())))</formula>
    </cfRule>
  </conditionalFormatting>
  <conditionalFormatting sqref="BF76:BI76">
    <cfRule type="expression" dxfId="90" priority="151">
      <formula>INDIRECT(ADDRESS(ROW(),COLUMN()))=TRUNC(INDIRECT(ADDRESS(ROW(),COLUMN())))</formula>
    </cfRule>
  </conditionalFormatting>
  <conditionalFormatting sqref="AA109:AD109 AS109:AT109">
    <cfRule type="expression" dxfId="89" priority="8">
      <formula>OR(#REF!=$B96,#REF!=$B96)</formula>
    </cfRule>
  </conditionalFormatting>
  <conditionalFormatting sqref="AD99 AA99:AB99 AA108:AD108 AS108:AT108 AS99:AT99">
    <cfRule type="expression" dxfId="88" priority="9">
      <formula>OR(#REF!=$B97,#REF!=$B97)</formula>
    </cfRule>
  </conditionalFormatting>
  <conditionalFormatting sqref="AQ109:AR109">
    <cfRule type="expression" dxfId="87" priority="6">
      <formula>OR(#REF!=$B96,#REF!=$B96)</formula>
    </cfRule>
  </conditionalFormatting>
  <conditionalFormatting sqref="AQ99:AR99 AQ108:AR108">
    <cfRule type="expression" dxfId="86" priority="7">
      <formula>OR(#REF!=$B97,#REF!=$B97)</formula>
    </cfRule>
  </conditionalFormatting>
  <conditionalFormatting sqref="AG105:AR105 AK101:AR104">
    <cfRule type="expression" dxfId="85" priority="4">
      <formula>INDIRECT(ADDRESS(ROW(),COLUMN()))=TRUNC(INDIRECT(ADDRESS(ROW(),COLUMN())))</formula>
    </cfRule>
  </conditionalFormatting>
  <conditionalFormatting sqref="Q101:AB105">
    <cfRule type="expression" dxfId="84" priority="5">
      <formula>INDIRECT(ADDRESS(ROW(),COLUMN()))=TRUNC(INDIRECT(ADDRESS(ROW(),COLUMN())))</formula>
    </cfRule>
  </conditionalFormatting>
  <conditionalFormatting sqref="O110:R110">
    <cfRule type="expression" dxfId="83" priority="3">
      <formula>INDIRECT(ADDRESS(ROW(),COLUMN()))=TRUNC(INDIRECT(ADDRESS(ROW(),COLUMN())))</formula>
    </cfRule>
  </conditionalFormatting>
  <conditionalFormatting sqref="AE110:AH110">
    <cfRule type="expression" dxfId="82" priority="2">
      <formula>INDIRECT(ADDRESS(ROW(),COLUMN()))=TRUNC(INDIRECT(ADDRESS(ROW(),COLUMN())))</formula>
    </cfRule>
  </conditionalFormatting>
  <conditionalFormatting sqref="AG101:AJ104">
    <cfRule type="expression" dxfId="81" priority="1">
      <formula>INDIRECT(ADDRESS(ROW(),COLUMN()))=TRUNC(INDIRECT(ADDRESS(ROW(),COLUMN())))</formula>
    </cfRule>
  </conditionalFormatting>
  <conditionalFormatting sqref="AU84:BE84">
    <cfRule type="expression" dxfId="80" priority="250">
      <formula>OR(#REF!=$B77,#REF!=$B77)</formula>
    </cfRule>
  </conditionalFormatting>
  <conditionalFormatting sqref="AU83:BE83">
    <cfRule type="expression" dxfId="79" priority="252">
      <formula>OR(#REF!=$B87,#REF!=$B87)</formula>
    </cfRule>
  </conditionalFormatting>
  <dataValidations count="11">
    <dataValidation type="list" allowBlank="1" showInputMessage="1" showErrorMessage="1" sqref="V88:W8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76">
      <formula1>職種</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シフト記号表</formula1>
    </dataValidation>
    <dataValidation type="list" allowBlank="1" showInputMessage="1" sqref="M17:N76">
      <formula1>"A, B, C, D"</formula1>
    </dataValidation>
    <dataValidation allowBlank="1" showInputMessage="1" showErrorMessage="1" error="入力可能範囲　32～40" sqref="BI10 BE10"/>
    <dataValidation type="list" allowBlank="1" showInputMessage="1" sqref="C17:C90">
      <formula1>"◎,○"</formula1>
    </dataValidation>
    <dataValidation type="list" errorStyle="warning" allowBlank="1" showInputMessage="1" error="リストにない場合のみ、入力してください。" sqref="O17:R76">
      <formula1>INDIRECT(G17)</formula1>
    </dataValidation>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view="pageBreakPreview" topLeftCell="A16" zoomScale="55" zoomScaleNormal="55" zoomScaleSheetLayoutView="55" workbookViewId="0">
      <selection activeCell="O4" sqref="O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299</v>
      </c>
      <c r="D1" s="5"/>
      <c r="E1" s="5"/>
      <c r="F1" s="5"/>
      <c r="G1" s="5"/>
      <c r="H1" s="5"/>
      <c r="I1" s="5"/>
      <c r="J1" s="5"/>
      <c r="M1" s="7" t="s">
        <v>0</v>
      </c>
      <c r="P1" s="5"/>
      <c r="Q1" s="5"/>
      <c r="R1" s="5"/>
      <c r="S1" s="5"/>
      <c r="T1" s="5"/>
      <c r="U1" s="5"/>
      <c r="V1" s="5"/>
      <c r="W1" s="5"/>
      <c r="AS1" s="9" t="s">
        <v>30</v>
      </c>
      <c r="AT1" s="332" t="s">
        <v>231</v>
      </c>
      <c r="AU1" s="333"/>
      <c r="AV1" s="333"/>
      <c r="AW1" s="333"/>
      <c r="AX1" s="333"/>
      <c r="AY1" s="333"/>
      <c r="AZ1" s="333"/>
      <c r="BA1" s="333"/>
      <c r="BB1" s="333"/>
      <c r="BC1" s="333"/>
      <c r="BD1" s="333"/>
      <c r="BE1" s="333"/>
      <c r="BF1" s="333"/>
      <c r="BG1" s="333"/>
      <c r="BH1" s="333"/>
      <c r="BI1" s="333"/>
      <c r="BJ1" s="9" t="s">
        <v>2</v>
      </c>
    </row>
    <row r="2" spans="2:67" s="8" customFormat="1" ht="20.25" customHeight="1" x14ac:dyDescent="0.4">
      <c r="J2" s="7"/>
      <c r="M2" s="7"/>
      <c r="N2" s="7"/>
      <c r="P2" s="9"/>
      <c r="Q2" s="9"/>
      <c r="R2" s="9"/>
      <c r="S2" s="9"/>
      <c r="T2" s="9"/>
      <c r="U2" s="9"/>
      <c r="V2" s="9"/>
      <c r="W2" s="9"/>
      <c r="AB2" s="131" t="s">
        <v>27</v>
      </c>
      <c r="AC2" s="334">
        <v>3</v>
      </c>
      <c r="AD2" s="334"/>
      <c r="AE2" s="131" t="s">
        <v>28</v>
      </c>
      <c r="AF2" s="335">
        <f>IF(AC2=0,"",YEAR(DATE(2018+AC2,1,1)))</f>
        <v>2021</v>
      </c>
      <c r="AG2" s="335"/>
      <c r="AH2" s="132" t="s">
        <v>29</v>
      </c>
      <c r="AI2" s="132" t="s">
        <v>1</v>
      </c>
      <c r="AJ2" s="334">
        <v>4</v>
      </c>
      <c r="AK2" s="334"/>
      <c r="AL2" s="132" t="s">
        <v>24</v>
      </c>
      <c r="AS2" s="9" t="s">
        <v>31</v>
      </c>
      <c r="AT2" s="334" t="s">
        <v>153</v>
      </c>
      <c r="AU2" s="334"/>
      <c r="AV2" s="334"/>
      <c r="AW2" s="334"/>
      <c r="AX2" s="334"/>
      <c r="AY2" s="334"/>
      <c r="AZ2" s="334"/>
      <c r="BA2" s="334"/>
      <c r="BB2" s="334"/>
      <c r="BC2" s="334"/>
      <c r="BD2" s="334"/>
      <c r="BE2" s="334"/>
      <c r="BF2" s="334"/>
      <c r="BG2" s="334"/>
      <c r="BH2" s="334"/>
      <c r="BI2" s="334"/>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36" t="s">
        <v>178</v>
      </c>
      <c r="BF3" s="337"/>
      <c r="BG3" s="337"/>
      <c r="BH3" s="338"/>
      <c r="BI3" s="9"/>
    </row>
    <row r="4" spans="2:67" s="8" customFormat="1" ht="20.25" customHeight="1" x14ac:dyDescent="0.4">
      <c r="B4" s="29"/>
      <c r="C4" s="29"/>
      <c r="D4" s="29"/>
      <c r="E4" s="29"/>
      <c r="F4" s="29"/>
      <c r="G4" s="29"/>
      <c r="H4" s="29"/>
      <c r="I4" s="29"/>
      <c r="J4" s="156"/>
      <c r="K4" s="29"/>
      <c r="L4" s="29"/>
      <c r="M4" s="156"/>
      <c r="N4" s="29"/>
      <c r="O4" s="157"/>
      <c r="P4" s="157"/>
      <c r="Q4" s="157"/>
      <c r="R4" s="157"/>
      <c r="S4" s="157"/>
      <c r="T4" s="157"/>
      <c r="U4" s="157"/>
      <c r="V4" s="29"/>
      <c r="W4" s="29"/>
      <c r="X4" s="29"/>
      <c r="Y4" s="29"/>
      <c r="Z4" s="29"/>
      <c r="AA4" s="29"/>
      <c r="AB4" s="29"/>
      <c r="AC4" s="158"/>
      <c r="AD4" s="158"/>
      <c r="AE4" s="159"/>
      <c r="AF4" s="160"/>
      <c r="AG4" s="159"/>
      <c r="AH4" s="29"/>
      <c r="AI4" s="29"/>
      <c r="AJ4" s="29"/>
      <c r="AK4" s="29"/>
      <c r="AL4" s="29"/>
      <c r="AM4" s="29"/>
      <c r="AN4" s="29"/>
      <c r="AO4" s="29"/>
      <c r="AP4" s="29"/>
      <c r="AQ4" s="29"/>
      <c r="AR4" s="29"/>
      <c r="BD4" s="18" t="s">
        <v>180</v>
      </c>
      <c r="BE4" s="336" t="s">
        <v>179</v>
      </c>
      <c r="BF4" s="337"/>
      <c r="BG4" s="337"/>
      <c r="BH4" s="338"/>
      <c r="BI4" s="9"/>
    </row>
    <row r="5" spans="2:67" s="8" customFormat="1" ht="9" customHeight="1" x14ac:dyDescent="0.4">
      <c r="B5" s="29"/>
      <c r="C5" s="29"/>
      <c r="D5" s="29"/>
      <c r="E5" s="29"/>
      <c r="F5" s="29"/>
      <c r="G5" s="29"/>
      <c r="H5" s="29"/>
      <c r="I5" s="29"/>
      <c r="J5" s="156"/>
      <c r="K5" s="29"/>
      <c r="L5" s="29"/>
      <c r="M5" s="156"/>
      <c r="N5" s="29"/>
      <c r="O5" s="157"/>
      <c r="P5" s="157"/>
      <c r="Q5" s="157"/>
      <c r="R5" s="157"/>
      <c r="S5" s="157"/>
      <c r="T5" s="157"/>
      <c r="U5" s="157"/>
      <c r="V5" s="29"/>
      <c r="W5" s="29"/>
      <c r="X5" s="29"/>
      <c r="Y5" s="29"/>
      <c r="Z5" s="29"/>
      <c r="AA5" s="29"/>
      <c r="AB5" s="29"/>
      <c r="AC5" s="161"/>
      <c r="AD5" s="161"/>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193</v>
      </c>
      <c r="AP6" s="27"/>
      <c r="AQ6" s="27"/>
      <c r="AR6" s="27"/>
      <c r="AS6" s="6"/>
      <c r="AT6" s="6"/>
      <c r="AU6" s="6"/>
      <c r="AW6" s="35"/>
      <c r="AX6" s="35"/>
      <c r="AY6" s="2"/>
      <c r="AZ6" s="6"/>
      <c r="BA6" s="359">
        <v>40</v>
      </c>
      <c r="BB6" s="360"/>
      <c r="BC6" s="2" t="s">
        <v>22</v>
      </c>
      <c r="BD6" s="6"/>
      <c r="BE6" s="359">
        <v>160</v>
      </c>
      <c r="BF6" s="360"/>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61">
        <f>DAY(EOMONTH(DATE(AF2,AJ2,1),0))</f>
        <v>30</v>
      </c>
      <c r="BF8" s="3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27" t="s">
        <v>250</v>
      </c>
      <c r="AP10" s="33"/>
      <c r="AQ10" s="27"/>
      <c r="AR10" s="225" t="s">
        <v>248</v>
      </c>
      <c r="AS10" s="27"/>
      <c r="AT10" s="27"/>
      <c r="AU10" s="31"/>
      <c r="AV10" s="223"/>
      <c r="AW10" s="27"/>
      <c r="AX10" s="224"/>
      <c r="AY10" s="224"/>
      <c r="AZ10" s="226" t="s">
        <v>252</v>
      </c>
      <c r="BA10" s="359">
        <v>20</v>
      </c>
      <c r="BB10" s="360"/>
      <c r="BC10" s="2" t="s">
        <v>249</v>
      </c>
      <c r="BD10" s="226" t="s">
        <v>251</v>
      </c>
      <c r="BE10" s="359">
        <v>30</v>
      </c>
      <c r="BF10" s="360"/>
      <c r="BG10" s="2" t="s">
        <v>249</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95" t="s">
        <v>20</v>
      </c>
      <c r="C12" s="298" t="s">
        <v>253</v>
      </c>
      <c r="D12" s="299"/>
      <c r="E12" s="133"/>
      <c r="F12" s="134"/>
      <c r="G12" s="133"/>
      <c r="H12" s="134"/>
      <c r="I12" s="304" t="s">
        <v>254</v>
      </c>
      <c r="J12" s="305"/>
      <c r="K12" s="310" t="s">
        <v>255</v>
      </c>
      <c r="L12" s="311"/>
      <c r="M12" s="311"/>
      <c r="N12" s="299"/>
      <c r="O12" s="310" t="s">
        <v>256</v>
      </c>
      <c r="P12" s="311"/>
      <c r="Q12" s="311"/>
      <c r="R12" s="311"/>
      <c r="S12" s="299"/>
      <c r="T12" s="187"/>
      <c r="U12" s="187"/>
      <c r="V12" s="188"/>
      <c r="W12" s="339" t="s">
        <v>257</v>
      </c>
      <c r="X12" s="340"/>
      <c r="Y12" s="340"/>
      <c r="Z12" s="340"/>
      <c r="AA12" s="340"/>
      <c r="AB12" s="340"/>
      <c r="AC12" s="340"/>
      <c r="AD12" s="340"/>
      <c r="AE12" s="340"/>
      <c r="AF12" s="340"/>
      <c r="AG12" s="340"/>
      <c r="AH12" s="340"/>
      <c r="AI12" s="340"/>
      <c r="AJ12" s="340"/>
      <c r="AK12" s="340"/>
      <c r="AL12" s="340"/>
      <c r="AM12" s="340"/>
      <c r="AN12" s="340"/>
      <c r="AO12" s="340"/>
      <c r="AP12" s="340"/>
      <c r="AQ12" s="340"/>
      <c r="AR12" s="340"/>
      <c r="AS12" s="340"/>
      <c r="AT12" s="340"/>
      <c r="AU12" s="340"/>
      <c r="AV12" s="340"/>
      <c r="AW12" s="340"/>
      <c r="AX12" s="340"/>
      <c r="AY12" s="340"/>
      <c r="AZ12" s="340"/>
      <c r="BA12" s="340"/>
      <c r="BB12" s="341" t="str">
        <f>IF(BE3="４週","(10)1～4週目の勤務時間数合計","(10)1か月の勤務時間数　合計")</f>
        <v>(10)1～4週目の勤務時間数合計</v>
      </c>
      <c r="BC12" s="342"/>
      <c r="BD12" s="347" t="s">
        <v>258</v>
      </c>
      <c r="BE12" s="348"/>
      <c r="BF12" s="298" t="s">
        <v>259</v>
      </c>
      <c r="BG12" s="311"/>
      <c r="BH12" s="311"/>
      <c r="BI12" s="311"/>
      <c r="BJ12" s="353"/>
    </row>
    <row r="13" spans="2:67" ht="20.25" customHeight="1" x14ac:dyDescent="0.4">
      <c r="B13" s="296"/>
      <c r="C13" s="300"/>
      <c r="D13" s="301"/>
      <c r="E13" s="135"/>
      <c r="F13" s="136"/>
      <c r="G13" s="135"/>
      <c r="H13" s="136"/>
      <c r="I13" s="306"/>
      <c r="J13" s="307"/>
      <c r="K13" s="312"/>
      <c r="L13" s="313"/>
      <c r="M13" s="313"/>
      <c r="N13" s="301"/>
      <c r="O13" s="312"/>
      <c r="P13" s="313"/>
      <c r="Q13" s="313"/>
      <c r="R13" s="313"/>
      <c r="S13" s="301"/>
      <c r="T13" s="189"/>
      <c r="U13" s="189"/>
      <c r="V13" s="190"/>
      <c r="W13" s="356" t="s">
        <v>11</v>
      </c>
      <c r="X13" s="356"/>
      <c r="Y13" s="356"/>
      <c r="Z13" s="356"/>
      <c r="AA13" s="356"/>
      <c r="AB13" s="356"/>
      <c r="AC13" s="357"/>
      <c r="AD13" s="358" t="s">
        <v>12</v>
      </c>
      <c r="AE13" s="356"/>
      <c r="AF13" s="356"/>
      <c r="AG13" s="356"/>
      <c r="AH13" s="356"/>
      <c r="AI13" s="356"/>
      <c r="AJ13" s="357"/>
      <c r="AK13" s="358" t="s">
        <v>13</v>
      </c>
      <c r="AL13" s="356"/>
      <c r="AM13" s="356"/>
      <c r="AN13" s="356"/>
      <c r="AO13" s="356"/>
      <c r="AP13" s="356"/>
      <c r="AQ13" s="357"/>
      <c r="AR13" s="358" t="s">
        <v>14</v>
      </c>
      <c r="AS13" s="356"/>
      <c r="AT13" s="356"/>
      <c r="AU13" s="356"/>
      <c r="AV13" s="356"/>
      <c r="AW13" s="356"/>
      <c r="AX13" s="357"/>
      <c r="AY13" s="358" t="s">
        <v>15</v>
      </c>
      <c r="AZ13" s="356"/>
      <c r="BA13" s="356"/>
      <c r="BB13" s="343"/>
      <c r="BC13" s="344"/>
      <c r="BD13" s="349"/>
      <c r="BE13" s="350"/>
      <c r="BF13" s="300"/>
      <c r="BG13" s="313"/>
      <c r="BH13" s="313"/>
      <c r="BI13" s="313"/>
      <c r="BJ13" s="354"/>
    </row>
    <row r="14" spans="2:67" ht="20.25" customHeight="1" x14ac:dyDescent="0.4">
      <c r="B14" s="296"/>
      <c r="C14" s="300"/>
      <c r="D14" s="301"/>
      <c r="E14" s="135"/>
      <c r="F14" s="136"/>
      <c r="G14" s="135"/>
      <c r="H14" s="136"/>
      <c r="I14" s="306"/>
      <c r="J14" s="307"/>
      <c r="K14" s="312"/>
      <c r="L14" s="313"/>
      <c r="M14" s="313"/>
      <c r="N14" s="301"/>
      <c r="O14" s="312"/>
      <c r="P14" s="313"/>
      <c r="Q14" s="313"/>
      <c r="R14" s="313"/>
      <c r="S14" s="301"/>
      <c r="T14" s="189"/>
      <c r="U14" s="189"/>
      <c r="V14" s="190"/>
      <c r="W14" s="139">
        <v>1</v>
      </c>
      <c r="X14" s="140">
        <v>2</v>
      </c>
      <c r="Y14" s="140">
        <v>3</v>
      </c>
      <c r="Z14" s="140">
        <v>4</v>
      </c>
      <c r="AA14" s="140">
        <v>5</v>
      </c>
      <c r="AB14" s="140">
        <v>6</v>
      </c>
      <c r="AC14" s="141">
        <v>7</v>
      </c>
      <c r="AD14" s="142">
        <v>8</v>
      </c>
      <c r="AE14" s="140">
        <v>9</v>
      </c>
      <c r="AF14" s="140">
        <v>10</v>
      </c>
      <c r="AG14" s="140">
        <v>11</v>
      </c>
      <c r="AH14" s="140">
        <v>12</v>
      </c>
      <c r="AI14" s="140">
        <v>13</v>
      </c>
      <c r="AJ14" s="141">
        <v>14</v>
      </c>
      <c r="AK14" s="139">
        <v>15</v>
      </c>
      <c r="AL14" s="140">
        <v>16</v>
      </c>
      <c r="AM14" s="140">
        <v>17</v>
      </c>
      <c r="AN14" s="140">
        <v>18</v>
      </c>
      <c r="AO14" s="140">
        <v>19</v>
      </c>
      <c r="AP14" s="140">
        <v>20</v>
      </c>
      <c r="AQ14" s="141">
        <v>21</v>
      </c>
      <c r="AR14" s="142">
        <v>22</v>
      </c>
      <c r="AS14" s="140">
        <v>23</v>
      </c>
      <c r="AT14" s="140">
        <v>24</v>
      </c>
      <c r="AU14" s="140">
        <v>25</v>
      </c>
      <c r="AV14" s="140">
        <v>26</v>
      </c>
      <c r="AW14" s="140">
        <v>27</v>
      </c>
      <c r="AX14" s="141">
        <v>28</v>
      </c>
      <c r="AY14" s="143" t="str">
        <f>IF($BE$3="実績",IF(DAY(DATE($AF$2,$AJ$2,29))=29,29,""),"")</f>
        <v/>
      </c>
      <c r="AZ14" s="130" t="str">
        <f>IF($BE$3="実績",IF(DAY(DATE($AF$2,$AJ$2,30))=30,30,""),"")</f>
        <v/>
      </c>
      <c r="BA14" s="144" t="str">
        <f>IF($BE$3="実績",IF(DAY(DATE($AF$2,$AJ$2,31))=31,31,""),"")</f>
        <v/>
      </c>
      <c r="BB14" s="343"/>
      <c r="BC14" s="344"/>
      <c r="BD14" s="349"/>
      <c r="BE14" s="350"/>
      <c r="BF14" s="300"/>
      <c r="BG14" s="313"/>
      <c r="BH14" s="313"/>
      <c r="BI14" s="313"/>
      <c r="BJ14" s="354"/>
    </row>
    <row r="15" spans="2:67" ht="20.25" hidden="1" customHeight="1" x14ac:dyDescent="0.4">
      <c r="B15" s="296"/>
      <c r="C15" s="300"/>
      <c r="D15" s="301"/>
      <c r="E15" s="135"/>
      <c r="F15" s="136"/>
      <c r="G15" s="135"/>
      <c r="H15" s="136"/>
      <c r="I15" s="306"/>
      <c r="J15" s="307"/>
      <c r="K15" s="312"/>
      <c r="L15" s="313"/>
      <c r="M15" s="313"/>
      <c r="N15" s="301"/>
      <c r="O15" s="312"/>
      <c r="P15" s="313"/>
      <c r="Q15" s="313"/>
      <c r="R15" s="313"/>
      <c r="S15" s="301"/>
      <c r="T15" s="189"/>
      <c r="U15" s="189"/>
      <c r="V15" s="190"/>
      <c r="W15" s="139">
        <f>WEEKDAY(DATE($AF$2,$AJ$2,1))</f>
        <v>5</v>
      </c>
      <c r="X15" s="140">
        <f>WEEKDAY(DATE($AF$2,$AJ$2,2))</f>
        <v>6</v>
      </c>
      <c r="Y15" s="140">
        <f>WEEKDAY(DATE($AF$2,$AJ$2,3))</f>
        <v>7</v>
      </c>
      <c r="Z15" s="140">
        <f>WEEKDAY(DATE($AF$2,$AJ$2,4))</f>
        <v>1</v>
      </c>
      <c r="AA15" s="140">
        <f>WEEKDAY(DATE($AF$2,$AJ$2,5))</f>
        <v>2</v>
      </c>
      <c r="AB15" s="140">
        <f>WEEKDAY(DATE($AF$2,$AJ$2,6))</f>
        <v>3</v>
      </c>
      <c r="AC15" s="141">
        <f>WEEKDAY(DATE($AF$2,$AJ$2,7))</f>
        <v>4</v>
      </c>
      <c r="AD15" s="142">
        <f>WEEKDAY(DATE($AF$2,$AJ$2,8))</f>
        <v>5</v>
      </c>
      <c r="AE15" s="140">
        <f>WEEKDAY(DATE($AF$2,$AJ$2,9))</f>
        <v>6</v>
      </c>
      <c r="AF15" s="140">
        <f>WEEKDAY(DATE($AF$2,$AJ$2,10))</f>
        <v>7</v>
      </c>
      <c r="AG15" s="140">
        <f>WEEKDAY(DATE($AF$2,$AJ$2,11))</f>
        <v>1</v>
      </c>
      <c r="AH15" s="140">
        <f>WEEKDAY(DATE($AF$2,$AJ$2,12))</f>
        <v>2</v>
      </c>
      <c r="AI15" s="140">
        <f>WEEKDAY(DATE($AF$2,$AJ$2,13))</f>
        <v>3</v>
      </c>
      <c r="AJ15" s="141">
        <f>WEEKDAY(DATE($AF$2,$AJ$2,14))</f>
        <v>4</v>
      </c>
      <c r="AK15" s="142">
        <f>WEEKDAY(DATE($AF$2,$AJ$2,15))</f>
        <v>5</v>
      </c>
      <c r="AL15" s="140">
        <f>WEEKDAY(DATE($AF$2,$AJ$2,16))</f>
        <v>6</v>
      </c>
      <c r="AM15" s="140">
        <f>WEEKDAY(DATE($AF$2,$AJ$2,17))</f>
        <v>7</v>
      </c>
      <c r="AN15" s="140">
        <f>WEEKDAY(DATE($AF$2,$AJ$2,18))</f>
        <v>1</v>
      </c>
      <c r="AO15" s="140">
        <f>WEEKDAY(DATE($AF$2,$AJ$2,19))</f>
        <v>2</v>
      </c>
      <c r="AP15" s="140">
        <f>WEEKDAY(DATE($AF$2,$AJ$2,20))</f>
        <v>3</v>
      </c>
      <c r="AQ15" s="141">
        <f>WEEKDAY(DATE($AF$2,$AJ$2,21))</f>
        <v>4</v>
      </c>
      <c r="AR15" s="142">
        <f>WEEKDAY(DATE($AF$2,$AJ$2,22))</f>
        <v>5</v>
      </c>
      <c r="AS15" s="140">
        <f>WEEKDAY(DATE($AF$2,$AJ$2,23))</f>
        <v>6</v>
      </c>
      <c r="AT15" s="140">
        <f>WEEKDAY(DATE($AF$2,$AJ$2,24))</f>
        <v>7</v>
      </c>
      <c r="AU15" s="140">
        <f>WEEKDAY(DATE($AF$2,$AJ$2,25))</f>
        <v>1</v>
      </c>
      <c r="AV15" s="140">
        <f>WEEKDAY(DATE($AF$2,$AJ$2,26))</f>
        <v>2</v>
      </c>
      <c r="AW15" s="140">
        <f>WEEKDAY(DATE($AF$2,$AJ$2,27))</f>
        <v>3</v>
      </c>
      <c r="AX15" s="141">
        <f>WEEKDAY(DATE($AF$2,$AJ$2,28))</f>
        <v>4</v>
      </c>
      <c r="AY15" s="142">
        <f>IF(AY14=29,WEEKDAY(DATE($AF$2,$AJ$2,29)),0)</f>
        <v>0</v>
      </c>
      <c r="AZ15" s="140">
        <f>IF(AZ14=30,WEEKDAY(DATE($AF$2,$AJ$2,30)),0)</f>
        <v>0</v>
      </c>
      <c r="BA15" s="141">
        <f>IF(BA14=31,WEEKDAY(DATE($AF$2,$AJ$2,31)),0)</f>
        <v>0</v>
      </c>
      <c r="BB15" s="343"/>
      <c r="BC15" s="344"/>
      <c r="BD15" s="349"/>
      <c r="BE15" s="350"/>
      <c r="BF15" s="300"/>
      <c r="BG15" s="313"/>
      <c r="BH15" s="313"/>
      <c r="BI15" s="313"/>
      <c r="BJ15" s="354"/>
    </row>
    <row r="16" spans="2:67" ht="20.25" customHeight="1" thickBot="1" x14ac:dyDescent="0.45">
      <c r="B16" s="297"/>
      <c r="C16" s="302"/>
      <c r="D16" s="303"/>
      <c r="E16" s="137"/>
      <c r="F16" s="138"/>
      <c r="G16" s="137"/>
      <c r="H16" s="138"/>
      <c r="I16" s="308"/>
      <c r="J16" s="309"/>
      <c r="K16" s="314"/>
      <c r="L16" s="315"/>
      <c r="M16" s="315"/>
      <c r="N16" s="303"/>
      <c r="O16" s="314"/>
      <c r="P16" s="315"/>
      <c r="Q16" s="315"/>
      <c r="R16" s="315"/>
      <c r="S16" s="303"/>
      <c r="T16" s="191"/>
      <c r="U16" s="191"/>
      <c r="V16" s="192"/>
      <c r="W16" s="145" t="str">
        <f>IF(W15=1,"日",IF(W15=2,"月",IF(W15=3,"火",IF(W15=4,"水",IF(W15=5,"木",IF(W15=6,"金","土"))))))</f>
        <v>木</v>
      </c>
      <c r="X16" s="146" t="str">
        <f t="shared" ref="X16:AX16" si="0">IF(X15=1,"日",IF(X15=2,"月",IF(X15=3,"火",IF(X15=4,"水",IF(X15=5,"木",IF(X15=6,"金","土"))))))</f>
        <v>金</v>
      </c>
      <c r="Y16" s="146" t="str">
        <f t="shared" si="0"/>
        <v>土</v>
      </c>
      <c r="Z16" s="146" t="str">
        <f t="shared" si="0"/>
        <v>日</v>
      </c>
      <c r="AA16" s="146" t="str">
        <f t="shared" si="0"/>
        <v>月</v>
      </c>
      <c r="AB16" s="146" t="str">
        <f t="shared" si="0"/>
        <v>火</v>
      </c>
      <c r="AC16" s="147" t="str">
        <f t="shared" si="0"/>
        <v>水</v>
      </c>
      <c r="AD16" s="148" t="str">
        <f>IF(AD15=1,"日",IF(AD15=2,"月",IF(AD15=3,"火",IF(AD15=4,"水",IF(AD15=5,"木",IF(AD15=6,"金","土"))))))</f>
        <v>木</v>
      </c>
      <c r="AE16" s="146" t="str">
        <f t="shared" si="0"/>
        <v>金</v>
      </c>
      <c r="AF16" s="146" t="str">
        <f t="shared" si="0"/>
        <v>土</v>
      </c>
      <c r="AG16" s="146" t="str">
        <f t="shared" si="0"/>
        <v>日</v>
      </c>
      <c r="AH16" s="146" t="str">
        <f t="shared" si="0"/>
        <v>月</v>
      </c>
      <c r="AI16" s="146" t="str">
        <f t="shared" si="0"/>
        <v>火</v>
      </c>
      <c r="AJ16" s="147" t="str">
        <f t="shared" si="0"/>
        <v>水</v>
      </c>
      <c r="AK16" s="148" t="str">
        <f>IF(AK15=1,"日",IF(AK15=2,"月",IF(AK15=3,"火",IF(AK15=4,"水",IF(AK15=5,"木",IF(AK15=6,"金","土"))))))</f>
        <v>木</v>
      </c>
      <c r="AL16" s="146" t="str">
        <f t="shared" si="0"/>
        <v>金</v>
      </c>
      <c r="AM16" s="146" t="str">
        <f t="shared" si="0"/>
        <v>土</v>
      </c>
      <c r="AN16" s="146" t="str">
        <f t="shared" si="0"/>
        <v>日</v>
      </c>
      <c r="AO16" s="146" t="str">
        <f t="shared" si="0"/>
        <v>月</v>
      </c>
      <c r="AP16" s="146" t="str">
        <f t="shared" si="0"/>
        <v>火</v>
      </c>
      <c r="AQ16" s="147" t="str">
        <f t="shared" si="0"/>
        <v>水</v>
      </c>
      <c r="AR16" s="148" t="str">
        <f>IF(AR15=1,"日",IF(AR15=2,"月",IF(AR15=3,"火",IF(AR15=4,"水",IF(AR15=5,"木",IF(AR15=6,"金","土"))))))</f>
        <v>木</v>
      </c>
      <c r="AS16" s="146" t="str">
        <f t="shared" si="0"/>
        <v>金</v>
      </c>
      <c r="AT16" s="146" t="str">
        <f t="shared" si="0"/>
        <v>土</v>
      </c>
      <c r="AU16" s="146" t="str">
        <f t="shared" si="0"/>
        <v>日</v>
      </c>
      <c r="AV16" s="146" t="str">
        <f t="shared" si="0"/>
        <v>月</v>
      </c>
      <c r="AW16" s="146" t="str">
        <f t="shared" si="0"/>
        <v>火</v>
      </c>
      <c r="AX16" s="147" t="str">
        <f t="shared" si="0"/>
        <v>水</v>
      </c>
      <c r="AY16" s="146" t="str">
        <f>IF(AY15=1,"日",IF(AY15=2,"月",IF(AY15=3,"火",IF(AY15=4,"水",IF(AY15=5,"木",IF(AY15=6,"金",IF(AY15=0,"","土")))))))</f>
        <v/>
      </c>
      <c r="AZ16" s="146" t="str">
        <f>IF(AZ15=1,"日",IF(AZ15=2,"月",IF(AZ15=3,"火",IF(AZ15=4,"水",IF(AZ15=5,"木",IF(AZ15=6,"金",IF(AZ15=0,"","土")))))))</f>
        <v/>
      </c>
      <c r="BA16" s="146" t="str">
        <f>IF(BA15=1,"日",IF(BA15=2,"月",IF(BA15=3,"火",IF(BA15=4,"水",IF(BA15=5,"木",IF(BA15=6,"金",IF(BA15=0,"","土")))))))</f>
        <v/>
      </c>
      <c r="BB16" s="345"/>
      <c r="BC16" s="346"/>
      <c r="BD16" s="351"/>
      <c r="BE16" s="352"/>
      <c r="BF16" s="302"/>
      <c r="BG16" s="315"/>
      <c r="BH16" s="315"/>
      <c r="BI16" s="315"/>
      <c r="BJ16" s="355"/>
    </row>
    <row r="17" spans="2:62" ht="20.25" customHeight="1" x14ac:dyDescent="0.4">
      <c r="B17" s="269">
        <f>B15+1</f>
        <v>1</v>
      </c>
      <c r="C17" s="326" t="s">
        <v>70</v>
      </c>
      <c r="D17" s="327"/>
      <c r="E17" s="150"/>
      <c r="F17" s="151"/>
      <c r="G17" s="150"/>
      <c r="H17" s="151"/>
      <c r="I17" s="328" t="s">
        <v>89</v>
      </c>
      <c r="J17" s="329"/>
      <c r="K17" s="330" t="s">
        <v>90</v>
      </c>
      <c r="L17" s="331"/>
      <c r="M17" s="331"/>
      <c r="N17" s="327"/>
      <c r="O17" s="316" t="s">
        <v>88</v>
      </c>
      <c r="P17" s="317"/>
      <c r="Q17" s="317"/>
      <c r="R17" s="317"/>
      <c r="S17" s="318"/>
      <c r="T17" s="99" t="s">
        <v>18</v>
      </c>
      <c r="U17" s="100"/>
      <c r="V17" s="101"/>
      <c r="W17" s="92" t="s">
        <v>183</v>
      </c>
      <c r="X17" s="93" t="s">
        <v>183</v>
      </c>
      <c r="Y17" s="93" t="s">
        <v>132</v>
      </c>
      <c r="Z17" s="93"/>
      <c r="AA17" s="93"/>
      <c r="AB17" s="93" t="s">
        <v>183</v>
      </c>
      <c r="AC17" s="94" t="s">
        <v>183</v>
      </c>
      <c r="AD17" s="92" t="s">
        <v>183</v>
      </c>
      <c r="AE17" s="93" t="s">
        <v>183</v>
      </c>
      <c r="AF17" s="93" t="s">
        <v>183</v>
      </c>
      <c r="AG17" s="93"/>
      <c r="AH17" s="93"/>
      <c r="AI17" s="93" t="s">
        <v>183</v>
      </c>
      <c r="AJ17" s="94" t="s">
        <v>183</v>
      </c>
      <c r="AK17" s="92" t="s">
        <v>183</v>
      </c>
      <c r="AL17" s="93" t="s">
        <v>183</v>
      </c>
      <c r="AM17" s="93" t="s">
        <v>183</v>
      </c>
      <c r="AN17" s="93"/>
      <c r="AO17" s="93"/>
      <c r="AP17" s="93" t="s">
        <v>183</v>
      </c>
      <c r="AQ17" s="94" t="s">
        <v>183</v>
      </c>
      <c r="AR17" s="92" t="s">
        <v>183</v>
      </c>
      <c r="AS17" s="93" t="s">
        <v>183</v>
      </c>
      <c r="AT17" s="93" t="s">
        <v>183</v>
      </c>
      <c r="AU17" s="93"/>
      <c r="AV17" s="93"/>
      <c r="AW17" s="93" t="s">
        <v>183</v>
      </c>
      <c r="AX17" s="94" t="s">
        <v>183</v>
      </c>
      <c r="AY17" s="92"/>
      <c r="AZ17" s="93"/>
      <c r="BA17" s="93"/>
      <c r="BB17" s="319"/>
      <c r="BC17" s="320"/>
      <c r="BD17" s="321"/>
      <c r="BE17" s="322"/>
      <c r="BF17" s="323"/>
      <c r="BG17" s="324"/>
      <c r="BH17" s="324"/>
      <c r="BI17" s="324"/>
      <c r="BJ17" s="325"/>
    </row>
    <row r="18" spans="2:62" ht="20.25" customHeight="1" x14ac:dyDescent="0.4">
      <c r="B18" s="270"/>
      <c r="C18" s="289"/>
      <c r="D18" s="290"/>
      <c r="E18" s="152"/>
      <c r="F18" s="153" t="str">
        <f>C17</f>
        <v>管理者</v>
      </c>
      <c r="G18" s="152"/>
      <c r="H18" s="153" t="str">
        <f>I17</f>
        <v>A</v>
      </c>
      <c r="I18" s="291"/>
      <c r="J18" s="292"/>
      <c r="K18" s="293"/>
      <c r="L18" s="294"/>
      <c r="M18" s="294"/>
      <c r="N18" s="290"/>
      <c r="O18" s="253"/>
      <c r="P18" s="254"/>
      <c r="Q18" s="254"/>
      <c r="R18" s="254"/>
      <c r="S18" s="255"/>
      <c r="T18" s="102" t="s">
        <v>189</v>
      </c>
      <c r="U18" s="103"/>
      <c r="V18" s="104"/>
      <c r="W18" s="162">
        <f>IF(W17="","",VLOOKUP(W17,'【記載例】シフト記号表（勤務時間帯）'!$C$6:$L$47,10,FALSE))</f>
        <v>8</v>
      </c>
      <c r="X18" s="163">
        <f>IF(X17="","",VLOOKUP(X17,'【記載例】シフト記号表（勤務時間帯）'!$C$6:$L$47,10,FALSE))</f>
        <v>8</v>
      </c>
      <c r="Y18" s="163">
        <f>IF(Y17="","",VLOOKUP(Y17,'【記載例】シフト記号表（勤務時間帯）'!$C$6:$L$47,10,FALSE))</f>
        <v>8</v>
      </c>
      <c r="Z18" s="163" t="str">
        <f>IF(Z17="","",VLOOKUP(Z17,'【記載例】シフト記号表（勤務時間帯）'!$C$6:$L$47,10,FALSE))</f>
        <v/>
      </c>
      <c r="AA18" s="163" t="str">
        <f>IF(AA17="","",VLOOKUP(AA17,'【記載例】シフト記号表（勤務時間帯）'!$C$6:$L$47,10,FALSE))</f>
        <v/>
      </c>
      <c r="AB18" s="163">
        <f>IF(AB17="","",VLOOKUP(AB17,'【記載例】シフト記号表（勤務時間帯）'!$C$6:$L$47,10,FALSE))</f>
        <v>8</v>
      </c>
      <c r="AC18" s="164">
        <f>IF(AC17="","",VLOOKUP(AC17,'【記載例】シフト記号表（勤務時間帯）'!$C$6:$L$47,10,FALSE))</f>
        <v>8</v>
      </c>
      <c r="AD18" s="162">
        <f>IF(AD17="","",VLOOKUP(AD17,'【記載例】シフト記号表（勤務時間帯）'!$C$6:$L$47,10,FALSE))</f>
        <v>8</v>
      </c>
      <c r="AE18" s="163">
        <f>IF(AE17="","",VLOOKUP(AE17,'【記載例】シフト記号表（勤務時間帯）'!$C$6:$L$47,10,FALSE))</f>
        <v>8</v>
      </c>
      <c r="AF18" s="163">
        <f>IF(AF17="","",VLOOKUP(AF17,'【記載例】シフト記号表（勤務時間帯）'!$C$6:$L$47,10,FALSE))</f>
        <v>8</v>
      </c>
      <c r="AG18" s="163" t="str">
        <f>IF(AG17="","",VLOOKUP(AG17,'【記載例】シフト記号表（勤務時間帯）'!$C$6:$L$47,10,FALSE))</f>
        <v/>
      </c>
      <c r="AH18" s="163" t="str">
        <f>IF(AH17="","",VLOOKUP(AH17,'【記載例】シフト記号表（勤務時間帯）'!$C$6:$L$47,10,FALSE))</f>
        <v/>
      </c>
      <c r="AI18" s="163">
        <f>IF(AI17="","",VLOOKUP(AI17,'【記載例】シフト記号表（勤務時間帯）'!$C$6:$L$47,10,FALSE))</f>
        <v>8</v>
      </c>
      <c r="AJ18" s="164">
        <f>IF(AJ17="","",VLOOKUP(AJ17,'【記載例】シフト記号表（勤務時間帯）'!$C$6:$L$47,10,FALSE))</f>
        <v>8</v>
      </c>
      <c r="AK18" s="162">
        <f>IF(AK17="","",VLOOKUP(AK17,'【記載例】シフト記号表（勤務時間帯）'!$C$6:$L$47,10,FALSE))</f>
        <v>8</v>
      </c>
      <c r="AL18" s="163">
        <f>IF(AL17="","",VLOOKUP(AL17,'【記載例】シフト記号表（勤務時間帯）'!$C$6:$L$47,10,FALSE))</f>
        <v>8</v>
      </c>
      <c r="AM18" s="163">
        <f>IF(AM17="","",VLOOKUP(AM17,'【記載例】シフト記号表（勤務時間帯）'!$C$6:$L$47,10,FALSE))</f>
        <v>8</v>
      </c>
      <c r="AN18" s="163" t="str">
        <f>IF(AN17="","",VLOOKUP(AN17,'【記載例】シフト記号表（勤務時間帯）'!$C$6:$L$47,10,FALSE))</f>
        <v/>
      </c>
      <c r="AO18" s="163" t="str">
        <f>IF(AO17="","",VLOOKUP(AO17,'【記載例】シフト記号表（勤務時間帯）'!$C$6:$L$47,10,FALSE))</f>
        <v/>
      </c>
      <c r="AP18" s="163">
        <f>IF(AP17="","",VLOOKUP(AP17,'【記載例】シフト記号表（勤務時間帯）'!$C$6:$L$47,10,FALSE))</f>
        <v>8</v>
      </c>
      <c r="AQ18" s="164">
        <f>IF(AQ17="","",VLOOKUP(AQ17,'【記載例】シフト記号表（勤務時間帯）'!$C$6:$L$47,10,FALSE))</f>
        <v>8</v>
      </c>
      <c r="AR18" s="162">
        <f>IF(AR17="","",VLOOKUP(AR17,'【記載例】シフト記号表（勤務時間帯）'!$C$6:$L$47,10,FALSE))</f>
        <v>8</v>
      </c>
      <c r="AS18" s="163">
        <f>IF(AS17="","",VLOOKUP(AS17,'【記載例】シフト記号表（勤務時間帯）'!$C$6:$L$47,10,FALSE))</f>
        <v>8</v>
      </c>
      <c r="AT18" s="163">
        <f>IF(AT17="","",VLOOKUP(AT17,'【記載例】シフト記号表（勤務時間帯）'!$C$6:$L$47,10,FALSE))</f>
        <v>8</v>
      </c>
      <c r="AU18" s="163" t="str">
        <f>IF(AU17="","",VLOOKUP(AU17,'【記載例】シフト記号表（勤務時間帯）'!$C$6:$L$47,10,FALSE))</f>
        <v/>
      </c>
      <c r="AV18" s="163" t="str">
        <f>IF(AV17="","",VLOOKUP(AV17,'【記載例】シフト記号表（勤務時間帯）'!$C$6:$L$47,10,FALSE))</f>
        <v/>
      </c>
      <c r="AW18" s="163">
        <f>IF(AW17="","",VLOOKUP(AW17,'【記載例】シフト記号表（勤務時間帯）'!$C$6:$L$47,10,FALSE))</f>
        <v>8</v>
      </c>
      <c r="AX18" s="164">
        <f>IF(AX17="","",VLOOKUP(AX17,'【記載例】シフト記号表（勤務時間帯）'!$C$6:$L$47,10,FALSE))</f>
        <v>8</v>
      </c>
      <c r="AY18" s="162" t="str">
        <f>IF(AY17="","",VLOOKUP(AY17,'【記載例】シフト記号表（勤務時間帯）'!$C$6:$L$47,10,FALSE))</f>
        <v/>
      </c>
      <c r="AZ18" s="163" t="str">
        <f>IF(AZ17="","",VLOOKUP(AZ17,'【記載例】シフト記号表（勤務時間帯）'!$C$6:$L$47,10,FALSE))</f>
        <v/>
      </c>
      <c r="BA18" s="163" t="str">
        <f>IF(BA17="","",VLOOKUP(BA17,'【記載例】シフト記号表（勤務時間帯）'!$C$6:$L$47,10,FALSE))</f>
        <v/>
      </c>
      <c r="BB18" s="286">
        <f>IF($BE$3="４週",SUM(W18:AX18),IF($BE$3="暦月",SUM(W18:BA18),""))</f>
        <v>160</v>
      </c>
      <c r="BC18" s="287"/>
      <c r="BD18" s="288">
        <f>IF($BE$3="４週",BB18/4,IF($BE$3="暦月",(BB18/($BE$8/7)),""))</f>
        <v>40</v>
      </c>
      <c r="BE18" s="287"/>
      <c r="BF18" s="283"/>
      <c r="BG18" s="284"/>
      <c r="BH18" s="284"/>
      <c r="BI18" s="284"/>
      <c r="BJ18" s="285"/>
    </row>
    <row r="19" spans="2:62" ht="20.25" customHeight="1" x14ac:dyDescent="0.4">
      <c r="B19" s="269">
        <f>B17+1</f>
        <v>2</v>
      </c>
      <c r="C19" s="271" t="s">
        <v>101</v>
      </c>
      <c r="D19" s="272"/>
      <c r="E19" s="154"/>
      <c r="F19" s="155"/>
      <c r="G19" s="154"/>
      <c r="H19" s="155"/>
      <c r="I19" s="275" t="s">
        <v>89</v>
      </c>
      <c r="J19" s="276"/>
      <c r="K19" s="279" t="s">
        <v>101</v>
      </c>
      <c r="L19" s="280"/>
      <c r="M19" s="280"/>
      <c r="N19" s="272"/>
      <c r="O19" s="253" t="s">
        <v>133</v>
      </c>
      <c r="P19" s="254"/>
      <c r="Q19" s="254"/>
      <c r="R19" s="254"/>
      <c r="S19" s="255"/>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56"/>
      <c r="BC19" s="257"/>
      <c r="BD19" s="258"/>
      <c r="BE19" s="259"/>
      <c r="BF19" s="260"/>
      <c r="BG19" s="261"/>
      <c r="BH19" s="261"/>
      <c r="BI19" s="261"/>
      <c r="BJ19" s="262"/>
    </row>
    <row r="20" spans="2:62" ht="20.25" customHeight="1" x14ac:dyDescent="0.4">
      <c r="B20" s="270"/>
      <c r="C20" s="289"/>
      <c r="D20" s="290"/>
      <c r="E20" s="152"/>
      <c r="F20" s="153" t="str">
        <f>C19</f>
        <v>医師</v>
      </c>
      <c r="G20" s="152"/>
      <c r="H20" s="153" t="str">
        <f>I19</f>
        <v>A</v>
      </c>
      <c r="I20" s="291"/>
      <c r="J20" s="292"/>
      <c r="K20" s="293"/>
      <c r="L20" s="294"/>
      <c r="M20" s="294"/>
      <c r="N20" s="290"/>
      <c r="O20" s="253"/>
      <c r="P20" s="254"/>
      <c r="Q20" s="254"/>
      <c r="R20" s="254"/>
      <c r="S20" s="255"/>
      <c r="T20" s="102" t="s">
        <v>189</v>
      </c>
      <c r="U20" s="103"/>
      <c r="V20" s="104"/>
      <c r="W20" s="162">
        <f>IF(W19="","",VLOOKUP(W19,'【記載例】シフト記号表（勤務時間帯）'!$C$6:$L$47,10,FALSE))</f>
        <v>8</v>
      </c>
      <c r="X20" s="163">
        <f>IF(X19="","",VLOOKUP(X19,'【記載例】シフト記号表（勤務時間帯）'!$C$6:$L$47,10,FALSE))</f>
        <v>8</v>
      </c>
      <c r="Y20" s="163">
        <f>IF(Y19="","",VLOOKUP(Y19,'【記載例】シフト記号表（勤務時間帯）'!$C$6:$L$47,10,FALSE))</f>
        <v>8</v>
      </c>
      <c r="Z20" s="163" t="str">
        <f>IF(Z19="","",VLOOKUP(Z19,'【記載例】シフト記号表（勤務時間帯）'!$C$6:$L$47,10,FALSE))</f>
        <v/>
      </c>
      <c r="AA20" s="163" t="str">
        <f>IF(AA19="","",VLOOKUP(AA19,'【記載例】シフト記号表（勤務時間帯）'!$C$6:$L$47,10,FALSE))</f>
        <v/>
      </c>
      <c r="AB20" s="163">
        <f>IF(AB19="","",VLOOKUP(AB19,'【記載例】シフト記号表（勤務時間帯）'!$C$6:$L$47,10,FALSE))</f>
        <v>8</v>
      </c>
      <c r="AC20" s="164">
        <f>IF(AC19="","",VLOOKUP(AC19,'【記載例】シフト記号表（勤務時間帯）'!$C$6:$L$47,10,FALSE))</f>
        <v>8</v>
      </c>
      <c r="AD20" s="162">
        <f>IF(AD19="","",VLOOKUP(AD19,'【記載例】シフト記号表（勤務時間帯）'!$C$6:$L$47,10,FALSE))</f>
        <v>8</v>
      </c>
      <c r="AE20" s="163">
        <f>IF(AE19="","",VLOOKUP(AE19,'【記載例】シフト記号表（勤務時間帯）'!$C$6:$L$47,10,FALSE))</f>
        <v>8</v>
      </c>
      <c r="AF20" s="163">
        <f>IF(AF19="","",VLOOKUP(AF19,'【記載例】シフト記号表（勤務時間帯）'!$C$6:$L$47,10,FALSE))</f>
        <v>8</v>
      </c>
      <c r="AG20" s="163" t="str">
        <f>IF(AG19="","",VLOOKUP(AG19,'【記載例】シフト記号表（勤務時間帯）'!$C$6:$L$47,10,FALSE))</f>
        <v/>
      </c>
      <c r="AH20" s="163" t="str">
        <f>IF(AH19="","",VLOOKUP(AH19,'【記載例】シフト記号表（勤務時間帯）'!$C$6:$L$47,10,FALSE))</f>
        <v/>
      </c>
      <c r="AI20" s="163">
        <f>IF(AI19="","",VLOOKUP(AI19,'【記載例】シフト記号表（勤務時間帯）'!$C$6:$L$47,10,FALSE))</f>
        <v>8</v>
      </c>
      <c r="AJ20" s="164">
        <f>IF(AJ19="","",VLOOKUP(AJ19,'【記載例】シフト記号表（勤務時間帯）'!$C$6:$L$47,10,FALSE))</f>
        <v>8</v>
      </c>
      <c r="AK20" s="162">
        <f>IF(AK19="","",VLOOKUP(AK19,'【記載例】シフト記号表（勤務時間帯）'!$C$6:$L$47,10,FALSE))</f>
        <v>8</v>
      </c>
      <c r="AL20" s="163">
        <f>IF(AL19="","",VLOOKUP(AL19,'【記載例】シフト記号表（勤務時間帯）'!$C$6:$L$47,10,FALSE))</f>
        <v>8</v>
      </c>
      <c r="AM20" s="163">
        <f>IF(AM19="","",VLOOKUP(AM19,'【記載例】シフト記号表（勤務時間帯）'!$C$6:$L$47,10,FALSE))</f>
        <v>8</v>
      </c>
      <c r="AN20" s="163" t="str">
        <f>IF(AN19="","",VLOOKUP(AN19,'【記載例】シフト記号表（勤務時間帯）'!$C$6:$L$47,10,FALSE))</f>
        <v/>
      </c>
      <c r="AO20" s="163" t="str">
        <f>IF(AO19="","",VLOOKUP(AO19,'【記載例】シフト記号表（勤務時間帯）'!$C$6:$L$47,10,FALSE))</f>
        <v/>
      </c>
      <c r="AP20" s="163">
        <f>IF(AP19="","",VLOOKUP(AP19,'【記載例】シフト記号表（勤務時間帯）'!$C$6:$L$47,10,FALSE))</f>
        <v>8</v>
      </c>
      <c r="AQ20" s="164">
        <f>IF(AQ19="","",VLOOKUP(AQ19,'【記載例】シフト記号表（勤務時間帯）'!$C$6:$L$47,10,FALSE))</f>
        <v>8</v>
      </c>
      <c r="AR20" s="162">
        <f>IF(AR19="","",VLOOKUP(AR19,'【記載例】シフト記号表（勤務時間帯）'!$C$6:$L$47,10,FALSE))</f>
        <v>8</v>
      </c>
      <c r="AS20" s="163">
        <f>IF(AS19="","",VLOOKUP(AS19,'【記載例】シフト記号表（勤務時間帯）'!$C$6:$L$47,10,FALSE))</f>
        <v>8</v>
      </c>
      <c r="AT20" s="163">
        <f>IF(AT19="","",VLOOKUP(AT19,'【記載例】シフト記号表（勤務時間帯）'!$C$6:$L$47,10,FALSE))</f>
        <v>8</v>
      </c>
      <c r="AU20" s="163" t="str">
        <f>IF(AU19="","",VLOOKUP(AU19,'【記載例】シフト記号表（勤務時間帯）'!$C$6:$L$47,10,FALSE))</f>
        <v/>
      </c>
      <c r="AV20" s="163" t="str">
        <f>IF(AV19="","",VLOOKUP(AV19,'【記載例】シフト記号表（勤務時間帯）'!$C$6:$L$47,10,FALSE))</f>
        <v/>
      </c>
      <c r="AW20" s="163">
        <f>IF(AW19="","",VLOOKUP(AW19,'【記載例】シフト記号表（勤務時間帯）'!$C$6:$L$47,10,FALSE))</f>
        <v>8</v>
      </c>
      <c r="AX20" s="164">
        <f>IF(AX19="","",VLOOKUP(AX19,'【記載例】シフト記号表（勤務時間帯）'!$C$6:$L$47,10,FALSE))</f>
        <v>8</v>
      </c>
      <c r="AY20" s="162" t="str">
        <f>IF(AY19="","",VLOOKUP(AY19,'【記載例】シフト記号表（勤務時間帯）'!$C$6:$L$47,10,FALSE))</f>
        <v/>
      </c>
      <c r="AZ20" s="163" t="str">
        <f>IF(AZ19="","",VLOOKUP(AZ19,'【記載例】シフト記号表（勤務時間帯）'!$C$6:$L$47,10,FALSE))</f>
        <v/>
      </c>
      <c r="BA20" s="163" t="str">
        <f>IF(BA19="","",VLOOKUP(BA19,'【記載例】シフト記号表（勤務時間帯）'!$C$6:$L$47,10,FALSE))</f>
        <v/>
      </c>
      <c r="BB20" s="286">
        <f>IF($BE$3="４週",SUM(W20:AX20),IF($BE$3="暦月",SUM(W20:BA20),""))</f>
        <v>160</v>
      </c>
      <c r="BC20" s="287"/>
      <c r="BD20" s="288">
        <f>IF($BE$3="４週",BB20/4,IF($BE$3="暦月",(BB20/($BE$8/7)),""))</f>
        <v>40</v>
      </c>
      <c r="BE20" s="287"/>
      <c r="BF20" s="283"/>
      <c r="BG20" s="284"/>
      <c r="BH20" s="284"/>
      <c r="BI20" s="284"/>
      <c r="BJ20" s="285"/>
    </row>
    <row r="21" spans="2:62" ht="20.25" customHeight="1" x14ac:dyDescent="0.4">
      <c r="B21" s="269">
        <f>B19+1</f>
        <v>3</v>
      </c>
      <c r="C21" s="271" t="s">
        <v>101</v>
      </c>
      <c r="D21" s="272"/>
      <c r="E21" s="152"/>
      <c r="F21" s="153"/>
      <c r="G21" s="152"/>
      <c r="H21" s="153"/>
      <c r="I21" s="275" t="s">
        <v>89</v>
      </c>
      <c r="J21" s="276"/>
      <c r="K21" s="279" t="s">
        <v>101</v>
      </c>
      <c r="L21" s="280"/>
      <c r="M21" s="280"/>
      <c r="N21" s="272"/>
      <c r="O21" s="253" t="s">
        <v>134</v>
      </c>
      <c r="P21" s="254"/>
      <c r="Q21" s="254"/>
      <c r="R21" s="254"/>
      <c r="S21" s="255"/>
      <c r="T21" s="105" t="s">
        <v>18</v>
      </c>
      <c r="U21" s="106"/>
      <c r="V21" s="107"/>
      <c r="W21" s="95"/>
      <c r="X21" s="96"/>
      <c r="Y21" s="96" t="s">
        <v>183</v>
      </c>
      <c r="Z21" s="96" t="s">
        <v>239</v>
      </c>
      <c r="AA21" s="96" t="s">
        <v>239</v>
      </c>
      <c r="AB21" s="96" t="s">
        <v>183</v>
      </c>
      <c r="AC21" s="97" t="s">
        <v>183</v>
      </c>
      <c r="AD21" s="95"/>
      <c r="AE21" s="96"/>
      <c r="AF21" s="96" t="s">
        <v>183</v>
      </c>
      <c r="AG21" s="96" t="s">
        <v>239</v>
      </c>
      <c r="AH21" s="96" t="s">
        <v>239</v>
      </c>
      <c r="AI21" s="96" t="s">
        <v>183</v>
      </c>
      <c r="AJ21" s="97" t="s">
        <v>183</v>
      </c>
      <c r="AK21" s="95"/>
      <c r="AL21" s="96"/>
      <c r="AM21" s="96" t="s">
        <v>183</v>
      </c>
      <c r="AN21" s="96" t="s">
        <v>239</v>
      </c>
      <c r="AO21" s="96" t="s">
        <v>239</v>
      </c>
      <c r="AP21" s="96" t="s">
        <v>183</v>
      </c>
      <c r="AQ21" s="97" t="s">
        <v>183</v>
      </c>
      <c r="AR21" s="95"/>
      <c r="AS21" s="96"/>
      <c r="AT21" s="96" t="s">
        <v>183</v>
      </c>
      <c r="AU21" s="96" t="s">
        <v>239</v>
      </c>
      <c r="AV21" s="96" t="s">
        <v>239</v>
      </c>
      <c r="AW21" s="96" t="s">
        <v>183</v>
      </c>
      <c r="AX21" s="97" t="s">
        <v>183</v>
      </c>
      <c r="AY21" s="95"/>
      <c r="AZ21" s="96"/>
      <c r="BA21" s="98"/>
      <c r="BB21" s="256"/>
      <c r="BC21" s="257"/>
      <c r="BD21" s="258"/>
      <c r="BE21" s="259"/>
      <c r="BF21" s="260"/>
      <c r="BG21" s="261"/>
      <c r="BH21" s="261"/>
      <c r="BI21" s="261"/>
      <c r="BJ21" s="262"/>
    </row>
    <row r="22" spans="2:62" ht="20.25" customHeight="1" x14ac:dyDescent="0.4">
      <c r="B22" s="270"/>
      <c r="C22" s="289"/>
      <c r="D22" s="290"/>
      <c r="E22" s="152"/>
      <c r="F22" s="153" t="str">
        <f>C21</f>
        <v>医師</v>
      </c>
      <c r="G22" s="152"/>
      <c r="H22" s="153" t="str">
        <f>I21</f>
        <v>A</v>
      </c>
      <c r="I22" s="291"/>
      <c r="J22" s="292"/>
      <c r="K22" s="293"/>
      <c r="L22" s="294"/>
      <c r="M22" s="294"/>
      <c r="N22" s="290"/>
      <c r="O22" s="253"/>
      <c r="P22" s="254"/>
      <c r="Q22" s="254"/>
      <c r="R22" s="254"/>
      <c r="S22" s="255"/>
      <c r="T22" s="102" t="s">
        <v>189</v>
      </c>
      <c r="U22" s="103"/>
      <c r="V22" s="104"/>
      <c r="W22" s="162" t="str">
        <f>IF(W21="","",VLOOKUP(W21,'【記載例】シフト記号表（勤務時間帯）'!$C$6:$L$47,10,FALSE))</f>
        <v/>
      </c>
      <c r="X22" s="163" t="str">
        <f>IF(X21="","",VLOOKUP(X21,'【記載例】シフト記号表（勤務時間帯）'!$C$6:$L$47,10,FALSE))</f>
        <v/>
      </c>
      <c r="Y22" s="163">
        <f>IF(Y21="","",VLOOKUP(Y21,'【記載例】シフト記号表（勤務時間帯）'!$C$6:$L$47,10,FALSE))</f>
        <v>8</v>
      </c>
      <c r="Z22" s="163">
        <f>IF(Z21="","",VLOOKUP(Z21,'【記載例】シフト記号表（勤務時間帯）'!$C$6:$L$47,10,FALSE))</f>
        <v>8</v>
      </c>
      <c r="AA22" s="163">
        <f>IF(AA21="","",VLOOKUP(AA21,'【記載例】シフト記号表（勤務時間帯）'!$C$6:$L$47,10,FALSE))</f>
        <v>8</v>
      </c>
      <c r="AB22" s="163">
        <f>IF(AB21="","",VLOOKUP(AB21,'【記載例】シフト記号表（勤務時間帯）'!$C$6:$L$47,10,FALSE))</f>
        <v>8</v>
      </c>
      <c r="AC22" s="164">
        <f>IF(AC21="","",VLOOKUP(AC21,'【記載例】シフト記号表（勤務時間帯）'!$C$6:$L$47,10,FALSE))</f>
        <v>8</v>
      </c>
      <c r="AD22" s="162" t="str">
        <f>IF(AD21="","",VLOOKUP(AD21,'【記載例】シフト記号表（勤務時間帯）'!$C$6:$L$47,10,FALSE))</f>
        <v/>
      </c>
      <c r="AE22" s="163" t="str">
        <f>IF(AE21="","",VLOOKUP(AE21,'【記載例】シフト記号表（勤務時間帯）'!$C$6:$L$47,10,FALSE))</f>
        <v/>
      </c>
      <c r="AF22" s="163">
        <f>IF(AF21="","",VLOOKUP(AF21,'【記載例】シフト記号表（勤務時間帯）'!$C$6:$L$47,10,FALSE))</f>
        <v>8</v>
      </c>
      <c r="AG22" s="163">
        <f>IF(AG21="","",VLOOKUP(AG21,'【記載例】シフト記号表（勤務時間帯）'!$C$6:$L$47,10,FALSE))</f>
        <v>8</v>
      </c>
      <c r="AH22" s="163">
        <f>IF(AH21="","",VLOOKUP(AH21,'【記載例】シフト記号表（勤務時間帯）'!$C$6:$L$47,10,FALSE))</f>
        <v>8</v>
      </c>
      <c r="AI22" s="163">
        <f>IF(AI21="","",VLOOKUP(AI21,'【記載例】シフト記号表（勤務時間帯）'!$C$6:$L$47,10,FALSE))</f>
        <v>8</v>
      </c>
      <c r="AJ22" s="164">
        <f>IF(AJ21="","",VLOOKUP(AJ21,'【記載例】シフト記号表（勤務時間帯）'!$C$6:$L$47,10,FALSE))</f>
        <v>8</v>
      </c>
      <c r="AK22" s="162" t="str">
        <f>IF(AK21="","",VLOOKUP(AK21,'【記載例】シフト記号表（勤務時間帯）'!$C$6:$L$47,10,FALSE))</f>
        <v/>
      </c>
      <c r="AL22" s="163" t="str">
        <f>IF(AL21="","",VLOOKUP(AL21,'【記載例】シフト記号表（勤務時間帯）'!$C$6:$L$47,10,FALSE))</f>
        <v/>
      </c>
      <c r="AM22" s="163">
        <f>IF(AM21="","",VLOOKUP(AM21,'【記載例】シフト記号表（勤務時間帯）'!$C$6:$L$47,10,FALSE))</f>
        <v>8</v>
      </c>
      <c r="AN22" s="163">
        <f>IF(AN21="","",VLOOKUP(AN21,'【記載例】シフト記号表（勤務時間帯）'!$C$6:$L$47,10,FALSE))</f>
        <v>8</v>
      </c>
      <c r="AO22" s="163">
        <f>IF(AO21="","",VLOOKUP(AO21,'【記載例】シフト記号表（勤務時間帯）'!$C$6:$L$47,10,FALSE))</f>
        <v>8</v>
      </c>
      <c r="AP22" s="163">
        <f>IF(AP21="","",VLOOKUP(AP21,'【記載例】シフト記号表（勤務時間帯）'!$C$6:$L$47,10,FALSE))</f>
        <v>8</v>
      </c>
      <c r="AQ22" s="164">
        <f>IF(AQ21="","",VLOOKUP(AQ21,'【記載例】シフト記号表（勤務時間帯）'!$C$6:$L$47,10,FALSE))</f>
        <v>8</v>
      </c>
      <c r="AR22" s="162" t="str">
        <f>IF(AR21="","",VLOOKUP(AR21,'【記載例】シフト記号表（勤務時間帯）'!$C$6:$L$47,10,FALSE))</f>
        <v/>
      </c>
      <c r="AS22" s="163" t="str">
        <f>IF(AS21="","",VLOOKUP(AS21,'【記載例】シフト記号表（勤務時間帯）'!$C$6:$L$47,10,FALSE))</f>
        <v/>
      </c>
      <c r="AT22" s="163">
        <f>IF(AT21="","",VLOOKUP(AT21,'【記載例】シフト記号表（勤務時間帯）'!$C$6:$L$47,10,FALSE))</f>
        <v>8</v>
      </c>
      <c r="AU22" s="163">
        <f>IF(AU21="","",VLOOKUP(AU21,'【記載例】シフト記号表（勤務時間帯）'!$C$6:$L$47,10,FALSE))</f>
        <v>8</v>
      </c>
      <c r="AV22" s="163">
        <f>IF(AV21="","",VLOOKUP(AV21,'【記載例】シフト記号表（勤務時間帯）'!$C$6:$L$47,10,FALSE))</f>
        <v>8</v>
      </c>
      <c r="AW22" s="163">
        <f>IF(AW21="","",VLOOKUP(AW21,'【記載例】シフト記号表（勤務時間帯）'!$C$6:$L$47,10,FALSE))</f>
        <v>8</v>
      </c>
      <c r="AX22" s="164">
        <f>IF(AX21="","",VLOOKUP(AX21,'【記載例】シフト記号表（勤務時間帯）'!$C$6:$L$47,10,FALSE))</f>
        <v>8</v>
      </c>
      <c r="AY22" s="162" t="str">
        <f>IF(AY21="","",VLOOKUP(AY21,'【記載例】シフト記号表（勤務時間帯）'!$C$6:$L$47,10,FALSE))</f>
        <v/>
      </c>
      <c r="AZ22" s="163" t="str">
        <f>IF(AZ21="","",VLOOKUP(AZ21,'【記載例】シフト記号表（勤務時間帯）'!$C$6:$L$47,10,FALSE))</f>
        <v/>
      </c>
      <c r="BA22" s="163" t="str">
        <f>IF(BA21="","",VLOOKUP(BA21,'【記載例】シフト記号表（勤務時間帯）'!$C$6:$L$47,10,FALSE))</f>
        <v/>
      </c>
      <c r="BB22" s="286">
        <f>IF($BE$3="４週",SUM(W22:AX22),IF($BE$3="暦月",SUM(W22:BA22),""))</f>
        <v>160</v>
      </c>
      <c r="BC22" s="287"/>
      <c r="BD22" s="288">
        <f>IF($BE$3="４週",BB22/4,IF($BE$3="暦月",(BB22/($BE$8/7)),""))</f>
        <v>40</v>
      </c>
      <c r="BE22" s="287"/>
      <c r="BF22" s="283"/>
      <c r="BG22" s="284"/>
      <c r="BH22" s="284"/>
      <c r="BI22" s="284"/>
      <c r="BJ22" s="285"/>
    </row>
    <row r="23" spans="2:62" ht="20.25" customHeight="1" x14ac:dyDescent="0.4">
      <c r="B23" s="269">
        <f>B21+1</f>
        <v>4</v>
      </c>
      <c r="C23" s="271" t="s">
        <v>101</v>
      </c>
      <c r="D23" s="272"/>
      <c r="E23" s="152"/>
      <c r="F23" s="153"/>
      <c r="G23" s="152"/>
      <c r="H23" s="153"/>
      <c r="I23" s="275" t="s">
        <v>89</v>
      </c>
      <c r="J23" s="276"/>
      <c r="K23" s="279" t="s">
        <v>101</v>
      </c>
      <c r="L23" s="280"/>
      <c r="M23" s="280"/>
      <c r="N23" s="272"/>
      <c r="O23" s="253" t="s">
        <v>135</v>
      </c>
      <c r="P23" s="254"/>
      <c r="Q23" s="254"/>
      <c r="R23" s="254"/>
      <c r="S23" s="255"/>
      <c r="T23" s="105" t="s">
        <v>18</v>
      </c>
      <c r="U23" s="106"/>
      <c r="V23" s="107"/>
      <c r="W23" s="95" t="s">
        <v>39</v>
      </c>
      <c r="X23" s="96" t="s">
        <v>39</v>
      </c>
      <c r="Y23" s="96"/>
      <c r="Z23" s="96"/>
      <c r="AA23" s="96" t="s">
        <v>239</v>
      </c>
      <c r="AB23" s="96" t="s">
        <v>39</v>
      </c>
      <c r="AC23" s="97" t="s">
        <v>39</v>
      </c>
      <c r="AD23" s="95" t="s">
        <v>39</v>
      </c>
      <c r="AE23" s="96" t="s">
        <v>39</v>
      </c>
      <c r="AF23" s="96"/>
      <c r="AG23" s="96"/>
      <c r="AH23" s="96" t="s">
        <v>239</v>
      </c>
      <c r="AI23" s="96" t="s">
        <v>39</v>
      </c>
      <c r="AJ23" s="97" t="s">
        <v>39</v>
      </c>
      <c r="AK23" s="95" t="s">
        <v>39</v>
      </c>
      <c r="AL23" s="96" t="s">
        <v>39</v>
      </c>
      <c r="AM23" s="96"/>
      <c r="AN23" s="96"/>
      <c r="AO23" s="96" t="s">
        <v>239</v>
      </c>
      <c r="AP23" s="96" t="s">
        <v>39</v>
      </c>
      <c r="AQ23" s="97" t="s">
        <v>39</v>
      </c>
      <c r="AR23" s="95" t="s">
        <v>39</v>
      </c>
      <c r="AS23" s="96" t="s">
        <v>39</v>
      </c>
      <c r="AT23" s="96"/>
      <c r="AU23" s="96"/>
      <c r="AV23" s="96" t="s">
        <v>239</v>
      </c>
      <c r="AW23" s="96" t="s">
        <v>39</v>
      </c>
      <c r="AX23" s="97" t="s">
        <v>39</v>
      </c>
      <c r="AY23" s="95"/>
      <c r="AZ23" s="96"/>
      <c r="BA23" s="98"/>
      <c r="BB23" s="256"/>
      <c r="BC23" s="257"/>
      <c r="BD23" s="258"/>
      <c r="BE23" s="259"/>
      <c r="BF23" s="260"/>
      <c r="BG23" s="261"/>
      <c r="BH23" s="261"/>
      <c r="BI23" s="261"/>
      <c r="BJ23" s="262"/>
    </row>
    <row r="24" spans="2:62" ht="20.25" customHeight="1" x14ac:dyDescent="0.4">
      <c r="B24" s="270"/>
      <c r="C24" s="289"/>
      <c r="D24" s="290"/>
      <c r="E24" s="152"/>
      <c r="F24" s="153" t="str">
        <f>C23</f>
        <v>医師</v>
      </c>
      <c r="G24" s="152"/>
      <c r="H24" s="153" t="str">
        <f>I23</f>
        <v>A</v>
      </c>
      <c r="I24" s="291"/>
      <c r="J24" s="292"/>
      <c r="K24" s="293"/>
      <c r="L24" s="294"/>
      <c r="M24" s="294"/>
      <c r="N24" s="290"/>
      <c r="O24" s="253"/>
      <c r="P24" s="254"/>
      <c r="Q24" s="254"/>
      <c r="R24" s="254"/>
      <c r="S24" s="255"/>
      <c r="T24" s="102" t="s">
        <v>189</v>
      </c>
      <c r="U24" s="103"/>
      <c r="V24" s="104"/>
      <c r="W24" s="162">
        <f>IF(W23="","",VLOOKUP(W23,'【記載例】シフト記号表（勤務時間帯）'!$C$6:$L$47,10,FALSE))</f>
        <v>8</v>
      </c>
      <c r="X24" s="163">
        <f>IF(X23="","",VLOOKUP(X23,'【記載例】シフト記号表（勤務時間帯）'!$C$6:$L$47,10,FALSE))</f>
        <v>8</v>
      </c>
      <c r="Y24" s="163" t="str">
        <f>IF(Y23="","",VLOOKUP(Y23,'【記載例】シフト記号表（勤務時間帯）'!$C$6:$L$47,10,FALSE))</f>
        <v/>
      </c>
      <c r="Z24" s="163" t="str">
        <f>IF(Z23="","",VLOOKUP(Z23,'【記載例】シフト記号表（勤務時間帯）'!$C$6:$L$47,10,FALSE))</f>
        <v/>
      </c>
      <c r="AA24" s="163">
        <f>IF(AA23="","",VLOOKUP(AA23,'【記載例】シフト記号表（勤務時間帯）'!$C$6:$L$47,10,FALSE))</f>
        <v>8</v>
      </c>
      <c r="AB24" s="163">
        <f>IF(AB23="","",VLOOKUP(AB23,'【記載例】シフト記号表（勤務時間帯）'!$C$6:$L$47,10,FALSE))</f>
        <v>8</v>
      </c>
      <c r="AC24" s="164">
        <f>IF(AC23="","",VLOOKUP(AC23,'【記載例】シフト記号表（勤務時間帯）'!$C$6:$L$47,10,FALSE))</f>
        <v>8</v>
      </c>
      <c r="AD24" s="162">
        <f>IF(AD23="","",VLOOKUP(AD23,'【記載例】シフト記号表（勤務時間帯）'!$C$6:$L$47,10,FALSE))</f>
        <v>8</v>
      </c>
      <c r="AE24" s="163">
        <f>IF(AE23="","",VLOOKUP(AE23,'【記載例】シフト記号表（勤務時間帯）'!$C$6:$L$47,10,FALSE))</f>
        <v>8</v>
      </c>
      <c r="AF24" s="163" t="str">
        <f>IF(AF23="","",VLOOKUP(AF23,'【記載例】シフト記号表（勤務時間帯）'!$C$6:$L$47,10,FALSE))</f>
        <v/>
      </c>
      <c r="AG24" s="163" t="str">
        <f>IF(AG23="","",VLOOKUP(AG23,'【記載例】シフト記号表（勤務時間帯）'!$C$6:$L$47,10,FALSE))</f>
        <v/>
      </c>
      <c r="AH24" s="163">
        <f>IF(AH23="","",VLOOKUP(AH23,'【記載例】シフト記号表（勤務時間帯）'!$C$6:$L$47,10,FALSE))</f>
        <v>8</v>
      </c>
      <c r="AI24" s="163">
        <f>IF(AI23="","",VLOOKUP(AI23,'【記載例】シフト記号表（勤務時間帯）'!$C$6:$L$47,10,FALSE))</f>
        <v>8</v>
      </c>
      <c r="AJ24" s="164">
        <f>IF(AJ23="","",VLOOKUP(AJ23,'【記載例】シフト記号表（勤務時間帯）'!$C$6:$L$47,10,FALSE))</f>
        <v>8</v>
      </c>
      <c r="AK24" s="162">
        <f>IF(AK23="","",VLOOKUP(AK23,'【記載例】シフト記号表（勤務時間帯）'!$C$6:$L$47,10,FALSE))</f>
        <v>8</v>
      </c>
      <c r="AL24" s="163">
        <f>IF(AL23="","",VLOOKUP(AL23,'【記載例】シフト記号表（勤務時間帯）'!$C$6:$L$47,10,FALSE))</f>
        <v>8</v>
      </c>
      <c r="AM24" s="163" t="str">
        <f>IF(AM23="","",VLOOKUP(AM23,'【記載例】シフト記号表（勤務時間帯）'!$C$6:$L$47,10,FALSE))</f>
        <v/>
      </c>
      <c r="AN24" s="163" t="str">
        <f>IF(AN23="","",VLOOKUP(AN23,'【記載例】シフト記号表（勤務時間帯）'!$C$6:$L$47,10,FALSE))</f>
        <v/>
      </c>
      <c r="AO24" s="163">
        <f>IF(AO23="","",VLOOKUP(AO23,'【記載例】シフト記号表（勤務時間帯）'!$C$6:$L$47,10,FALSE))</f>
        <v>8</v>
      </c>
      <c r="AP24" s="163">
        <f>IF(AP23="","",VLOOKUP(AP23,'【記載例】シフト記号表（勤務時間帯）'!$C$6:$L$47,10,FALSE))</f>
        <v>8</v>
      </c>
      <c r="AQ24" s="164">
        <f>IF(AQ23="","",VLOOKUP(AQ23,'【記載例】シフト記号表（勤務時間帯）'!$C$6:$L$47,10,FALSE))</f>
        <v>8</v>
      </c>
      <c r="AR24" s="162">
        <f>IF(AR23="","",VLOOKUP(AR23,'【記載例】シフト記号表（勤務時間帯）'!$C$6:$L$47,10,FALSE))</f>
        <v>8</v>
      </c>
      <c r="AS24" s="163">
        <f>IF(AS23="","",VLOOKUP(AS23,'【記載例】シフト記号表（勤務時間帯）'!$C$6:$L$47,10,FALSE))</f>
        <v>8</v>
      </c>
      <c r="AT24" s="163" t="str">
        <f>IF(AT23="","",VLOOKUP(AT23,'【記載例】シフト記号表（勤務時間帯）'!$C$6:$L$47,10,FALSE))</f>
        <v/>
      </c>
      <c r="AU24" s="163" t="str">
        <f>IF(AU23="","",VLOOKUP(AU23,'【記載例】シフト記号表（勤務時間帯）'!$C$6:$L$47,10,FALSE))</f>
        <v/>
      </c>
      <c r="AV24" s="163">
        <f>IF(AV23="","",VLOOKUP(AV23,'【記載例】シフト記号表（勤務時間帯）'!$C$6:$L$47,10,FALSE))</f>
        <v>8</v>
      </c>
      <c r="AW24" s="163">
        <f>IF(AW23="","",VLOOKUP(AW23,'【記載例】シフト記号表（勤務時間帯）'!$C$6:$L$47,10,FALSE))</f>
        <v>8</v>
      </c>
      <c r="AX24" s="164">
        <f>IF(AX23="","",VLOOKUP(AX23,'【記載例】シフト記号表（勤務時間帯）'!$C$6:$L$47,10,FALSE))</f>
        <v>8</v>
      </c>
      <c r="AY24" s="162" t="str">
        <f>IF(AY23="","",VLOOKUP(AY23,'【記載例】シフト記号表（勤務時間帯）'!$C$6:$L$47,10,FALSE))</f>
        <v/>
      </c>
      <c r="AZ24" s="163" t="str">
        <f>IF(AZ23="","",VLOOKUP(AZ23,'【記載例】シフト記号表（勤務時間帯）'!$C$6:$L$47,10,FALSE))</f>
        <v/>
      </c>
      <c r="BA24" s="163" t="str">
        <f>IF(BA23="","",VLOOKUP(BA23,'【記載例】シフト記号表（勤務時間帯）'!$C$6:$L$47,10,FALSE))</f>
        <v/>
      </c>
      <c r="BB24" s="286">
        <f>IF($BE$3="４週",SUM(W24:AX24),IF($BE$3="暦月",SUM(W24:BA24),""))</f>
        <v>160</v>
      </c>
      <c r="BC24" s="287"/>
      <c r="BD24" s="288">
        <f>IF($BE$3="４週",BB24/4,IF($BE$3="暦月",(BB24/($BE$8/7)),""))</f>
        <v>40</v>
      </c>
      <c r="BE24" s="287"/>
      <c r="BF24" s="283"/>
      <c r="BG24" s="284"/>
      <c r="BH24" s="284"/>
      <c r="BI24" s="284"/>
      <c r="BJ24" s="285"/>
    </row>
    <row r="25" spans="2:62" ht="20.25" customHeight="1" x14ac:dyDescent="0.4">
      <c r="B25" s="269">
        <f>B23+1</f>
        <v>5</v>
      </c>
      <c r="C25" s="271" t="s">
        <v>203</v>
      </c>
      <c r="D25" s="272"/>
      <c r="E25" s="152"/>
      <c r="F25" s="153"/>
      <c r="G25" s="152"/>
      <c r="H25" s="153"/>
      <c r="I25" s="275" t="s">
        <v>89</v>
      </c>
      <c r="J25" s="276"/>
      <c r="K25" s="279" t="s">
        <v>203</v>
      </c>
      <c r="L25" s="280"/>
      <c r="M25" s="280"/>
      <c r="N25" s="272"/>
      <c r="O25" s="253" t="s">
        <v>136</v>
      </c>
      <c r="P25" s="254"/>
      <c r="Q25" s="254"/>
      <c r="R25" s="254"/>
      <c r="S25" s="255"/>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56"/>
      <c r="BC25" s="257"/>
      <c r="BD25" s="258"/>
      <c r="BE25" s="259"/>
      <c r="BF25" s="260"/>
      <c r="BG25" s="261"/>
      <c r="BH25" s="261"/>
      <c r="BI25" s="261"/>
      <c r="BJ25" s="262"/>
    </row>
    <row r="26" spans="2:62" ht="20.25" customHeight="1" x14ac:dyDescent="0.4">
      <c r="B26" s="270"/>
      <c r="C26" s="289"/>
      <c r="D26" s="290"/>
      <c r="E26" s="152"/>
      <c r="F26" s="153" t="str">
        <f>C25</f>
        <v>薬剤師</v>
      </c>
      <c r="G26" s="152"/>
      <c r="H26" s="153" t="str">
        <f>I25</f>
        <v>A</v>
      </c>
      <c r="I26" s="291"/>
      <c r="J26" s="292"/>
      <c r="K26" s="293"/>
      <c r="L26" s="294"/>
      <c r="M26" s="294"/>
      <c r="N26" s="290"/>
      <c r="O26" s="253"/>
      <c r="P26" s="254"/>
      <c r="Q26" s="254"/>
      <c r="R26" s="254"/>
      <c r="S26" s="255"/>
      <c r="T26" s="185" t="s">
        <v>189</v>
      </c>
      <c r="U26" s="110"/>
      <c r="V26" s="186"/>
      <c r="W26" s="162">
        <f>IF(W25="","",VLOOKUP(W25,'【記載例】シフト記号表（勤務時間帯）'!$C$6:$L$47,10,FALSE))</f>
        <v>8</v>
      </c>
      <c r="X26" s="163">
        <f>IF(X25="","",VLOOKUP(X25,'【記載例】シフト記号表（勤務時間帯）'!$C$6:$L$47,10,FALSE))</f>
        <v>8</v>
      </c>
      <c r="Y26" s="163" t="str">
        <f>IF(Y25="","",VLOOKUP(Y25,'【記載例】シフト記号表（勤務時間帯）'!$C$6:$L$47,10,FALSE))</f>
        <v/>
      </c>
      <c r="Z26" s="163" t="str">
        <f>IF(Z25="","",VLOOKUP(Z25,'【記載例】シフト記号表（勤務時間帯）'!$C$6:$L$47,10,FALSE))</f>
        <v/>
      </c>
      <c r="AA26" s="163">
        <f>IF(AA25="","",VLOOKUP(AA25,'【記載例】シフト記号表（勤務時間帯）'!$C$6:$L$47,10,FALSE))</f>
        <v>8</v>
      </c>
      <c r="AB26" s="163">
        <f>IF(AB25="","",VLOOKUP(AB25,'【記載例】シフト記号表（勤務時間帯）'!$C$6:$L$47,10,FALSE))</f>
        <v>8</v>
      </c>
      <c r="AC26" s="164">
        <f>IF(AC25="","",VLOOKUP(AC25,'【記載例】シフト記号表（勤務時間帯）'!$C$6:$L$47,10,FALSE))</f>
        <v>8</v>
      </c>
      <c r="AD26" s="162">
        <f>IF(AD25="","",VLOOKUP(AD25,'【記載例】シフト記号表（勤務時間帯）'!$C$6:$L$47,10,FALSE))</f>
        <v>8</v>
      </c>
      <c r="AE26" s="163">
        <f>IF(AE25="","",VLOOKUP(AE25,'【記載例】シフト記号表（勤務時間帯）'!$C$6:$L$47,10,FALSE))</f>
        <v>8</v>
      </c>
      <c r="AF26" s="163" t="str">
        <f>IF(AF25="","",VLOOKUP(AF25,'【記載例】シフト記号表（勤務時間帯）'!$C$6:$L$47,10,FALSE))</f>
        <v/>
      </c>
      <c r="AG26" s="163" t="str">
        <f>IF(AG25="","",VLOOKUP(AG25,'【記載例】シフト記号表（勤務時間帯）'!$C$6:$L$47,10,FALSE))</f>
        <v/>
      </c>
      <c r="AH26" s="163">
        <f>IF(AH25="","",VLOOKUP(AH25,'【記載例】シフト記号表（勤務時間帯）'!$C$6:$L$47,10,FALSE))</f>
        <v>8</v>
      </c>
      <c r="AI26" s="163">
        <f>IF(AI25="","",VLOOKUP(AI25,'【記載例】シフト記号表（勤務時間帯）'!$C$6:$L$47,10,FALSE))</f>
        <v>8</v>
      </c>
      <c r="AJ26" s="164">
        <f>IF(AJ25="","",VLOOKUP(AJ25,'【記載例】シフト記号表（勤務時間帯）'!$C$6:$L$47,10,FALSE))</f>
        <v>8</v>
      </c>
      <c r="AK26" s="162">
        <f>IF(AK25="","",VLOOKUP(AK25,'【記載例】シフト記号表（勤務時間帯）'!$C$6:$L$47,10,FALSE))</f>
        <v>8</v>
      </c>
      <c r="AL26" s="163">
        <f>IF(AL25="","",VLOOKUP(AL25,'【記載例】シフト記号表（勤務時間帯）'!$C$6:$L$47,10,FALSE))</f>
        <v>8</v>
      </c>
      <c r="AM26" s="163" t="str">
        <f>IF(AM25="","",VLOOKUP(AM25,'【記載例】シフト記号表（勤務時間帯）'!$C$6:$L$47,10,FALSE))</f>
        <v/>
      </c>
      <c r="AN26" s="163" t="str">
        <f>IF(AN25="","",VLOOKUP(AN25,'【記載例】シフト記号表（勤務時間帯）'!$C$6:$L$47,10,FALSE))</f>
        <v/>
      </c>
      <c r="AO26" s="163">
        <f>IF(AO25="","",VLOOKUP(AO25,'【記載例】シフト記号表（勤務時間帯）'!$C$6:$L$47,10,FALSE))</f>
        <v>8</v>
      </c>
      <c r="AP26" s="163">
        <f>IF(AP25="","",VLOOKUP(AP25,'【記載例】シフト記号表（勤務時間帯）'!$C$6:$L$47,10,FALSE))</f>
        <v>8</v>
      </c>
      <c r="AQ26" s="164">
        <f>IF(AQ25="","",VLOOKUP(AQ25,'【記載例】シフト記号表（勤務時間帯）'!$C$6:$L$47,10,FALSE))</f>
        <v>8</v>
      </c>
      <c r="AR26" s="162">
        <f>IF(AR25="","",VLOOKUP(AR25,'【記載例】シフト記号表（勤務時間帯）'!$C$6:$L$47,10,FALSE))</f>
        <v>8</v>
      </c>
      <c r="AS26" s="163">
        <f>IF(AS25="","",VLOOKUP(AS25,'【記載例】シフト記号表（勤務時間帯）'!$C$6:$L$47,10,FALSE))</f>
        <v>8</v>
      </c>
      <c r="AT26" s="163" t="str">
        <f>IF(AT25="","",VLOOKUP(AT25,'【記載例】シフト記号表（勤務時間帯）'!$C$6:$L$47,10,FALSE))</f>
        <v/>
      </c>
      <c r="AU26" s="163" t="str">
        <f>IF(AU25="","",VLOOKUP(AU25,'【記載例】シフト記号表（勤務時間帯）'!$C$6:$L$47,10,FALSE))</f>
        <v/>
      </c>
      <c r="AV26" s="163">
        <f>IF(AV25="","",VLOOKUP(AV25,'【記載例】シフト記号表（勤務時間帯）'!$C$6:$L$47,10,FALSE))</f>
        <v>8</v>
      </c>
      <c r="AW26" s="163">
        <f>IF(AW25="","",VLOOKUP(AW25,'【記載例】シフト記号表（勤務時間帯）'!$C$6:$L$47,10,FALSE))</f>
        <v>8</v>
      </c>
      <c r="AX26" s="164">
        <f>IF(AX25="","",VLOOKUP(AX25,'【記載例】シフト記号表（勤務時間帯）'!$C$6:$L$47,10,FALSE))</f>
        <v>8</v>
      </c>
      <c r="AY26" s="162" t="str">
        <f>IF(AY25="","",VLOOKUP(AY25,'【記載例】シフト記号表（勤務時間帯）'!$C$6:$L$47,10,FALSE))</f>
        <v/>
      </c>
      <c r="AZ26" s="163" t="str">
        <f>IF(AZ25="","",VLOOKUP(AZ25,'【記載例】シフト記号表（勤務時間帯）'!$C$6:$L$47,10,FALSE))</f>
        <v/>
      </c>
      <c r="BA26" s="163" t="str">
        <f>IF(BA25="","",VLOOKUP(BA25,'【記載例】シフト記号表（勤務時間帯）'!$C$6:$L$47,10,FALSE))</f>
        <v/>
      </c>
      <c r="BB26" s="286">
        <f>IF($BE$3="４週",SUM(W26:AX26),IF($BE$3="暦月",SUM(W26:BA26),""))</f>
        <v>160</v>
      </c>
      <c r="BC26" s="287"/>
      <c r="BD26" s="288">
        <f>IF($BE$3="４週",BB26/4,IF($BE$3="暦月",(BB26/($BE$8/7)),""))</f>
        <v>40</v>
      </c>
      <c r="BE26" s="287"/>
      <c r="BF26" s="283"/>
      <c r="BG26" s="284"/>
      <c r="BH26" s="284"/>
      <c r="BI26" s="284"/>
      <c r="BJ26" s="285"/>
    </row>
    <row r="27" spans="2:62" ht="20.25" customHeight="1" x14ac:dyDescent="0.4">
      <c r="B27" s="269">
        <f>B25+1</f>
        <v>6</v>
      </c>
      <c r="C27" s="271" t="s">
        <v>203</v>
      </c>
      <c r="D27" s="272"/>
      <c r="E27" s="152"/>
      <c r="F27" s="153"/>
      <c r="G27" s="152"/>
      <c r="H27" s="153"/>
      <c r="I27" s="275" t="s">
        <v>89</v>
      </c>
      <c r="J27" s="276"/>
      <c r="K27" s="279" t="s">
        <v>203</v>
      </c>
      <c r="L27" s="280"/>
      <c r="M27" s="280"/>
      <c r="N27" s="272"/>
      <c r="O27" s="253" t="s">
        <v>214</v>
      </c>
      <c r="P27" s="254"/>
      <c r="Q27" s="254"/>
      <c r="R27" s="254"/>
      <c r="S27" s="255"/>
      <c r="T27" s="184"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56"/>
      <c r="BC27" s="257"/>
      <c r="BD27" s="258"/>
      <c r="BE27" s="259"/>
      <c r="BF27" s="260"/>
      <c r="BG27" s="261"/>
      <c r="BH27" s="261"/>
      <c r="BI27" s="261"/>
      <c r="BJ27" s="262"/>
    </row>
    <row r="28" spans="2:62" ht="20.25" customHeight="1" x14ac:dyDescent="0.4">
      <c r="B28" s="270"/>
      <c r="C28" s="289"/>
      <c r="D28" s="290"/>
      <c r="E28" s="152"/>
      <c r="F28" s="153" t="str">
        <f>C27</f>
        <v>薬剤師</v>
      </c>
      <c r="G28" s="152"/>
      <c r="H28" s="153" t="str">
        <f>I27</f>
        <v>A</v>
      </c>
      <c r="I28" s="291"/>
      <c r="J28" s="292"/>
      <c r="K28" s="293"/>
      <c r="L28" s="294"/>
      <c r="M28" s="294"/>
      <c r="N28" s="290"/>
      <c r="O28" s="253"/>
      <c r="P28" s="254"/>
      <c r="Q28" s="254"/>
      <c r="R28" s="254"/>
      <c r="S28" s="255"/>
      <c r="T28" s="102" t="s">
        <v>189</v>
      </c>
      <c r="U28" s="103"/>
      <c r="V28" s="104"/>
      <c r="W28" s="162">
        <f>IF(W27="","",VLOOKUP(W27,'【記載例】シフト記号表（勤務時間帯）'!$C$6:$L$47,10,FALSE))</f>
        <v>8</v>
      </c>
      <c r="X28" s="163">
        <f>IF(X27="","",VLOOKUP(X27,'【記載例】シフト記号表（勤務時間帯）'!$C$6:$L$47,10,FALSE))</f>
        <v>8</v>
      </c>
      <c r="Y28" s="163" t="str">
        <f>IF(Y27="","",VLOOKUP(Y27,'【記載例】シフト記号表（勤務時間帯）'!$C$6:$L$47,10,FALSE))</f>
        <v/>
      </c>
      <c r="Z28" s="163" t="str">
        <f>IF(Z27="","",VLOOKUP(Z27,'【記載例】シフト記号表（勤務時間帯）'!$C$6:$L$47,10,FALSE))</f>
        <v/>
      </c>
      <c r="AA28" s="163">
        <f>IF(AA27="","",VLOOKUP(AA27,'【記載例】シフト記号表（勤務時間帯）'!$C$6:$L$47,10,FALSE))</f>
        <v>8</v>
      </c>
      <c r="AB28" s="163">
        <f>IF(AB27="","",VLOOKUP(AB27,'【記載例】シフト記号表（勤務時間帯）'!$C$6:$L$47,10,FALSE))</f>
        <v>8</v>
      </c>
      <c r="AC28" s="164">
        <f>IF(AC27="","",VLOOKUP(AC27,'【記載例】シフト記号表（勤務時間帯）'!$C$6:$L$47,10,FALSE))</f>
        <v>8</v>
      </c>
      <c r="AD28" s="162">
        <f>IF(AD27="","",VLOOKUP(AD27,'【記載例】シフト記号表（勤務時間帯）'!$C$6:$L$47,10,FALSE))</f>
        <v>8</v>
      </c>
      <c r="AE28" s="163">
        <f>IF(AE27="","",VLOOKUP(AE27,'【記載例】シフト記号表（勤務時間帯）'!$C$6:$L$47,10,FALSE))</f>
        <v>8</v>
      </c>
      <c r="AF28" s="163" t="str">
        <f>IF(AF27="","",VLOOKUP(AF27,'【記載例】シフト記号表（勤務時間帯）'!$C$6:$L$47,10,FALSE))</f>
        <v/>
      </c>
      <c r="AG28" s="163" t="str">
        <f>IF(AG27="","",VLOOKUP(AG27,'【記載例】シフト記号表（勤務時間帯）'!$C$6:$L$47,10,FALSE))</f>
        <v/>
      </c>
      <c r="AH28" s="163">
        <f>IF(AH27="","",VLOOKUP(AH27,'【記載例】シフト記号表（勤務時間帯）'!$C$6:$L$47,10,FALSE))</f>
        <v>8</v>
      </c>
      <c r="AI28" s="163">
        <f>IF(AI27="","",VLOOKUP(AI27,'【記載例】シフト記号表（勤務時間帯）'!$C$6:$L$47,10,FALSE))</f>
        <v>8</v>
      </c>
      <c r="AJ28" s="164">
        <f>IF(AJ27="","",VLOOKUP(AJ27,'【記載例】シフト記号表（勤務時間帯）'!$C$6:$L$47,10,FALSE))</f>
        <v>8</v>
      </c>
      <c r="AK28" s="162">
        <f>IF(AK27="","",VLOOKUP(AK27,'【記載例】シフト記号表（勤務時間帯）'!$C$6:$L$47,10,FALSE))</f>
        <v>8</v>
      </c>
      <c r="AL28" s="163">
        <f>IF(AL27="","",VLOOKUP(AL27,'【記載例】シフト記号表（勤務時間帯）'!$C$6:$L$47,10,FALSE))</f>
        <v>8</v>
      </c>
      <c r="AM28" s="163" t="str">
        <f>IF(AM27="","",VLOOKUP(AM27,'【記載例】シフト記号表（勤務時間帯）'!$C$6:$L$47,10,FALSE))</f>
        <v/>
      </c>
      <c r="AN28" s="163" t="str">
        <f>IF(AN27="","",VLOOKUP(AN27,'【記載例】シフト記号表（勤務時間帯）'!$C$6:$L$47,10,FALSE))</f>
        <v/>
      </c>
      <c r="AO28" s="163">
        <f>IF(AO27="","",VLOOKUP(AO27,'【記載例】シフト記号表（勤務時間帯）'!$C$6:$L$47,10,FALSE))</f>
        <v>8</v>
      </c>
      <c r="AP28" s="163">
        <f>IF(AP27="","",VLOOKUP(AP27,'【記載例】シフト記号表（勤務時間帯）'!$C$6:$L$47,10,FALSE))</f>
        <v>8</v>
      </c>
      <c r="AQ28" s="164">
        <f>IF(AQ27="","",VLOOKUP(AQ27,'【記載例】シフト記号表（勤務時間帯）'!$C$6:$L$47,10,FALSE))</f>
        <v>8</v>
      </c>
      <c r="AR28" s="162">
        <f>IF(AR27="","",VLOOKUP(AR27,'【記載例】シフト記号表（勤務時間帯）'!$C$6:$L$47,10,FALSE))</f>
        <v>8</v>
      </c>
      <c r="AS28" s="163">
        <f>IF(AS27="","",VLOOKUP(AS27,'【記載例】シフト記号表（勤務時間帯）'!$C$6:$L$47,10,FALSE))</f>
        <v>8</v>
      </c>
      <c r="AT28" s="163" t="str">
        <f>IF(AT27="","",VLOOKUP(AT27,'【記載例】シフト記号表（勤務時間帯）'!$C$6:$L$47,10,FALSE))</f>
        <v/>
      </c>
      <c r="AU28" s="163" t="str">
        <f>IF(AU27="","",VLOOKUP(AU27,'【記載例】シフト記号表（勤務時間帯）'!$C$6:$L$47,10,FALSE))</f>
        <v/>
      </c>
      <c r="AV28" s="163">
        <f>IF(AV27="","",VLOOKUP(AV27,'【記載例】シフト記号表（勤務時間帯）'!$C$6:$L$47,10,FALSE))</f>
        <v>8</v>
      </c>
      <c r="AW28" s="163">
        <f>IF(AW27="","",VLOOKUP(AW27,'【記載例】シフト記号表（勤務時間帯）'!$C$6:$L$47,10,FALSE))</f>
        <v>8</v>
      </c>
      <c r="AX28" s="164">
        <f>IF(AX27="","",VLOOKUP(AX27,'【記載例】シフト記号表（勤務時間帯）'!$C$6:$L$47,10,FALSE))</f>
        <v>8</v>
      </c>
      <c r="AY28" s="162" t="str">
        <f>IF(AY27="","",VLOOKUP(AY27,'【記載例】シフト記号表（勤務時間帯）'!$C$6:$L$47,10,FALSE))</f>
        <v/>
      </c>
      <c r="AZ28" s="163" t="str">
        <f>IF(AZ27="","",VLOOKUP(AZ27,'【記載例】シフト記号表（勤務時間帯）'!$C$6:$L$47,10,FALSE))</f>
        <v/>
      </c>
      <c r="BA28" s="163" t="str">
        <f>IF(BA27="","",VLOOKUP(BA27,'【記載例】シフト記号表（勤務時間帯）'!$C$6:$L$47,10,FALSE))</f>
        <v/>
      </c>
      <c r="BB28" s="286">
        <f>IF($BE$3="４週",SUM(W28:AX28),IF($BE$3="暦月",SUM(W28:BA28),""))</f>
        <v>160</v>
      </c>
      <c r="BC28" s="287"/>
      <c r="BD28" s="288">
        <f>IF($BE$3="４週",BB28/4,IF($BE$3="暦月",(BB28/($BE$8/7)),""))</f>
        <v>40</v>
      </c>
      <c r="BE28" s="287"/>
      <c r="BF28" s="283"/>
      <c r="BG28" s="284"/>
      <c r="BH28" s="284"/>
      <c r="BI28" s="284"/>
      <c r="BJ28" s="285"/>
    </row>
    <row r="29" spans="2:62" ht="20.25" customHeight="1" x14ac:dyDescent="0.4">
      <c r="B29" s="269">
        <f>B27+1</f>
        <v>7</v>
      </c>
      <c r="C29" s="271" t="s">
        <v>108</v>
      </c>
      <c r="D29" s="272"/>
      <c r="E29" s="152"/>
      <c r="F29" s="153"/>
      <c r="G29" s="152"/>
      <c r="H29" s="153"/>
      <c r="I29" s="275" t="s">
        <v>89</v>
      </c>
      <c r="J29" s="276"/>
      <c r="K29" s="279" t="s">
        <v>108</v>
      </c>
      <c r="L29" s="280"/>
      <c r="M29" s="280"/>
      <c r="N29" s="272"/>
      <c r="O29" s="253" t="s">
        <v>215</v>
      </c>
      <c r="P29" s="254"/>
      <c r="Q29" s="254"/>
      <c r="R29" s="254"/>
      <c r="S29" s="255"/>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56"/>
      <c r="BC29" s="257"/>
      <c r="BD29" s="258"/>
      <c r="BE29" s="259"/>
      <c r="BF29" s="260"/>
      <c r="BG29" s="261"/>
      <c r="BH29" s="261"/>
      <c r="BI29" s="261"/>
      <c r="BJ29" s="262"/>
    </row>
    <row r="30" spans="2:62" ht="20.25" customHeight="1" x14ac:dyDescent="0.4">
      <c r="B30" s="270"/>
      <c r="C30" s="289"/>
      <c r="D30" s="290"/>
      <c r="E30" s="152"/>
      <c r="F30" s="153" t="str">
        <f>C29</f>
        <v>理学療法士</v>
      </c>
      <c r="G30" s="152"/>
      <c r="H30" s="153" t="str">
        <f>I29</f>
        <v>A</v>
      </c>
      <c r="I30" s="291"/>
      <c r="J30" s="292"/>
      <c r="K30" s="293"/>
      <c r="L30" s="294"/>
      <c r="M30" s="294"/>
      <c r="N30" s="290"/>
      <c r="O30" s="253"/>
      <c r="P30" s="254"/>
      <c r="Q30" s="254"/>
      <c r="R30" s="254"/>
      <c r="S30" s="255"/>
      <c r="T30" s="102" t="s">
        <v>189</v>
      </c>
      <c r="U30" s="103"/>
      <c r="V30" s="104"/>
      <c r="W30" s="162">
        <f>IF(W29="","",VLOOKUP(W29,'【記載例】シフト記号表（勤務時間帯）'!$C$6:$L$47,10,FALSE))</f>
        <v>8</v>
      </c>
      <c r="X30" s="163">
        <f>IF(X29="","",VLOOKUP(X29,'【記載例】シフト記号表（勤務時間帯）'!$C$6:$L$47,10,FALSE))</f>
        <v>8</v>
      </c>
      <c r="Y30" s="163">
        <f>IF(Y29="","",VLOOKUP(Y29,'【記載例】シフト記号表（勤務時間帯）'!$C$6:$L$47,10,FALSE))</f>
        <v>8</v>
      </c>
      <c r="Z30" s="163" t="str">
        <f>IF(Z29="","",VLOOKUP(Z29,'【記載例】シフト記号表（勤務時間帯）'!$C$6:$L$47,10,FALSE))</f>
        <v/>
      </c>
      <c r="AA30" s="163" t="str">
        <f>IF(AA29="","",VLOOKUP(AA29,'【記載例】シフト記号表（勤務時間帯）'!$C$6:$L$47,10,FALSE))</f>
        <v/>
      </c>
      <c r="AB30" s="163">
        <f>IF(AB29="","",VLOOKUP(AB29,'【記載例】シフト記号表（勤務時間帯）'!$C$6:$L$47,10,FALSE))</f>
        <v>8</v>
      </c>
      <c r="AC30" s="164">
        <f>IF(AC29="","",VLOOKUP(AC29,'【記載例】シフト記号表（勤務時間帯）'!$C$6:$L$47,10,FALSE))</f>
        <v>8</v>
      </c>
      <c r="AD30" s="162">
        <f>IF(AD29="","",VLOOKUP(AD29,'【記載例】シフト記号表（勤務時間帯）'!$C$6:$L$47,10,FALSE))</f>
        <v>8</v>
      </c>
      <c r="AE30" s="163">
        <f>IF(AE29="","",VLOOKUP(AE29,'【記載例】シフト記号表（勤務時間帯）'!$C$6:$L$47,10,FALSE))</f>
        <v>8</v>
      </c>
      <c r="AF30" s="163">
        <f>IF(AF29="","",VLOOKUP(AF29,'【記載例】シフト記号表（勤務時間帯）'!$C$6:$L$47,10,FALSE))</f>
        <v>8</v>
      </c>
      <c r="AG30" s="163" t="str">
        <f>IF(AG29="","",VLOOKUP(AG29,'【記載例】シフト記号表（勤務時間帯）'!$C$6:$L$47,10,FALSE))</f>
        <v/>
      </c>
      <c r="AH30" s="163" t="str">
        <f>IF(AH29="","",VLOOKUP(AH29,'【記載例】シフト記号表（勤務時間帯）'!$C$6:$L$47,10,FALSE))</f>
        <v/>
      </c>
      <c r="AI30" s="163">
        <f>IF(AI29="","",VLOOKUP(AI29,'【記載例】シフト記号表（勤務時間帯）'!$C$6:$L$47,10,FALSE))</f>
        <v>8</v>
      </c>
      <c r="AJ30" s="164">
        <f>IF(AJ29="","",VLOOKUP(AJ29,'【記載例】シフト記号表（勤務時間帯）'!$C$6:$L$47,10,FALSE))</f>
        <v>8</v>
      </c>
      <c r="AK30" s="162">
        <f>IF(AK29="","",VLOOKUP(AK29,'【記載例】シフト記号表（勤務時間帯）'!$C$6:$L$47,10,FALSE))</f>
        <v>8</v>
      </c>
      <c r="AL30" s="163">
        <f>IF(AL29="","",VLOOKUP(AL29,'【記載例】シフト記号表（勤務時間帯）'!$C$6:$L$47,10,FALSE))</f>
        <v>8</v>
      </c>
      <c r="AM30" s="163">
        <f>IF(AM29="","",VLOOKUP(AM29,'【記載例】シフト記号表（勤務時間帯）'!$C$6:$L$47,10,FALSE))</f>
        <v>8</v>
      </c>
      <c r="AN30" s="163" t="str">
        <f>IF(AN29="","",VLOOKUP(AN29,'【記載例】シフト記号表（勤務時間帯）'!$C$6:$L$47,10,FALSE))</f>
        <v/>
      </c>
      <c r="AO30" s="163" t="str">
        <f>IF(AO29="","",VLOOKUP(AO29,'【記載例】シフト記号表（勤務時間帯）'!$C$6:$L$47,10,FALSE))</f>
        <v/>
      </c>
      <c r="AP30" s="163">
        <f>IF(AP29="","",VLOOKUP(AP29,'【記載例】シフト記号表（勤務時間帯）'!$C$6:$L$47,10,FALSE))</f>
        <v>8</v>
      </c>
      <c r="AQ30" s="164">
        <f>IF(AQ29="","",VLOOKUP(AQ29,'【記載例】シフト記号表（勤務時間帯）'!$C$6:$L$47,10,FALSE))</f>
        <v>8</v>
      </c>
      <c r="AR30" s="162">
        <f>IF(AR29="","",VLOOKUP(AR29,'【記載例】シフト記号表（勤務時間帯）'!$C$6:$L$47,10,FALSE))</f>
        <v>8</v>
      </c>
      <c r="AS30" s="163">
        <f>IF(AS29="","",VLOOKUP(AS29,'【記載例】シフト記号表（勤務時間帯）'!$C$6:$L$47,10,FALSE))</f>
        <v>8</v>
      </c>
      <c r="AT30" s="163">
        <f>IF(AT29="","",VLOOKUP(AT29,'【記載例】シフト記号表（勤務時間帯）'!$C$6:$L$47,10,FALSE))</f>
        <v>8</v>
      </c>
      <c r="AU30" s="163" t="str">
        <f>IF(AU29="","",VLOOKUP(AU29,'【記載例】シフト記号表（勤務時間帯）'!$C$6:$L$47,10,FALSE))</f>
        <v/>
      </c>
      <c r="AV30" s="163" t="str">
        <f>IF(AV29="","",VLOOKUP(AV29,'【記載例】シフト記号表（勤務時間帯）'!$C$6:$L$47,10,FALSE))</f>
        <v/>
      </c>
      <c r="AW30" s="163">
        <f>IF(AW29="","",VLOOKUP(AW29,'【記載例】シフト記号表（勤務時間帯）'!$C$6:$L$47,10,FALSE))</f>
        <v>8</v>
      </c>
      <c r="AX30" s="164">
        <f>IF(AX29="","",VLOOKUP(AX29,'【記載例】シフト記号表（勤務時間帯）'!$C$6:$L$47,10,FALSE))</f>
        <v>8</v>
      </c>
      <c r="AY30" s="162" t="str">
        <f>IF(AY29="","",VLOOKUP(AY29,'【記載例】シフト記号表（勤務時間帯）'!$C$6:$L$47,10,FALSE))</f>
        <v/>
      </c>
      <c r="AZ30" s="163" t="str">
        <f>IF(AZ29="","",VLOOKUP(AZ29,'【記載例】シフト記号表（勤務時間帯）'!$C$6:$L$47,10,FALSE))</f>
        <v/>
      </c>
      <c r="BA30" s="163" t="str">
        <f>IF(BA29="","",VLOOKUP(BA29,'【記載例】シフト記号表（勤務時間帯）'!$C$6:$L$47,10,FALSE))</f>
        <v/>
      </c>
      <c r="BB30" s="286">
        <f>IF($BE$3="４週",SUM(W30:AX30),IF($BE$3="暦月",SUM(W30:BA30),""))</f>
        <v>160</v>
      </c>
      <c r="BC30" s="287"/>
      <c r="BD30" s="288">
        <f>IF($BE$3="４週",BB30/4,IF($BE$3="暦月",(BB30/($BE$8/7)),""))</f>
        <v>40</v>
      </c>
      <c r="BE30" s="287"/>
      <c r="BF30" s="283"/>
      <c r="BG30" s="284"/>
      <c r="BH30" s="284"/>
      <c r="BI30" s="284"/>
      <c r="BJ30" s="285"/>
    </row>
    <row r="31" spans="2:62" ht="20.25" customHeight="1" x14ac:dyDescent="0.4">
      <c r="B31" s="269">
        <f>B29+1</f>
        <v>8</v>
      </c>
      <c r="C31" s="271" t="s">
        <v>71</v>
      </c>
      <c r="D31" s="272"/>
      <c r="E31" s="152"/>
      <c r="F31" s="153"/>
      <c r="G31" s="152"/>
      <c r="H31" s="153"/>
      <c r="I31" s="275" t="s">
        <v>89</v>
      </c>
      <c r="J31" s="276"/>
      <c r="K31" s="279" t="s">
        <v>71</v>
      </c>
      <c r="L31" s="280"/>
      <c r="M31" s="280"/>
      <c r="N31" s="272"/>
      <c r="O31" s="253" t="s">
        <v>137</v>
      </c>
      <c r="P31" s="254"/>
      <c r="Q31" s="254"/>
      <c r="R31" s="254"/>
      <c r="S31" s="255"/>
      <c r="T31" s="105" t="s">
        <v>18</v>
      </c>
      <c r="U31" s="106"/>
      <c r="V31" s="107"/>
      <c r="W31" s="95" t="s">
        <v>239</v>
      </c>
      <c r="X31" s="96" t="s">
        <v>239</v>
      </c>
      <c r="Y31" s="96"/>
      <c r="Z31" s="96"/>
      <c r="AA31" s="96" t="s">
        <v>187</v>
      </c>
      <c r="AB31" s="96" t="s">
        <v>187</v>
      </c>
      <c r="AC31" s="97" t="s">
        <v>187</v>
      </c>
      <c r="AD31" s="95" t="s">
        <v>239</v>
      </c>
      <c r="AE31" s="96" t="s">
        <v>239</v>
      </c>
      <c r="AF31" s="96"/>
      <c r="AG31" s="96"/>
      <c r="AH31" s="96" t="s">
        <v>187</v>
      </c>
      <c r="AI31" s="96" t="s">
        <v>187</v>
      </c>
      <c r="AJ31" s="97" t="s">
        <v>187</v>
      </c>
      <c r="AK31" s="95" t="s">
        <v>239</v>
      </c>
      <c r="AL31" s="96" t="s">
        <v>239</v>
      </c>
      <c r="AM31" s="96"/>
      <c r="AN31" s="96"/>
      <c r="AO31" s="96" t="s">
        <v>187</v>
      </c>
      <c r="AP31" s="96" t="s">
        <v>187</v>
      </c>
      <c r="AQ31" s="97" t="s">
        <v>187</v>
      </c>
      <c r="AR31" s="95" t="s">
        <v>239</v>
      </c>
      <c r="AS31" s="96" t="s">
        <v>239</v>
      </c>
      <c r="AT31" s="96"/>
      <c r="AU31" s="96"/>
      <c r="AV31" s="96" t="s">
        <v>187</v>
      </c>
      <c r="AW31" s="96" t="s">
        <v>187</v>
      </c>
      <c r="AX31" s="97" t="s">
        <v>187</v>
      </c>
      <c r="AY31" s="95"/>
      <c r="AZ31" s="96"/>
      <c r="BA31" s="98"/>
      <c r="BB31" s="256"/>
      <c r="BC31" s="257"/>
      <c r="BD31" s="258"/>
      <c r="BE31" s="259"/>
      <c r="BF31" s="260"/>
      <c r="BG31" s="261"/>
      <c r="BH31" s="261"/>
      <c r="BI31" s="261"/>
      <c r="BJ31" s="262"/>
    </row>
    <row r="32" spans="2:62" ht="20.25" customHeight="1" x14ac:dyDescent="0.4">
      <c r="B32" s="270"/>
      <c r="C32" s="289"/>
      <c r="D32" s="290"/>
      <c r="E32" s="152"/>
      <c r="F32" s="153" t="str">
        <f>C31</f>
        <v>介護支援専門員</v>
      </c>
      <c r="G32" s="152"/>
      <c r="H32" s="153" t="str">
        <f>I31</f>
        <v>A</v>
      </c>
      <c r="I32" s="291"/>
      <c r="J32" s="292"/>
      <c r="K32" s="293"/>
      <c r="L32" s="294"/>
      <c r="M32" s="294"/>
      <c r="N32" s="290"/>
      <c r="O32" s="253"/>
      <c r="P32" s="254"/>
      <c r="Q32" s="254"/>
      <c r="R32" s="254"/>
      <c r="S32" s="255"/>
      <c r="T32" s="102" t="s">
        <v>189</v>
      </c>
      <c r="U32" s="103"/>
      <c r="V32" s="104"/>
      <c r="W32" s="162">
        <f>IF(W31="","",VLOOKUP(W31,'【記載例】シフト記号表（勤務時間帯）'!$C$6:$L$47,10,FALSE))</f>
        <v>8</v>
      </c>
      <c r="X32" s="163">
        <f>IF(X31="","",VLOOKUP(X31,'【記載例】シフト記号表（勤務時間帯）'!$C$6:$L$47,10,FALSE))</f>
        <v>8</v>
      </c>
      <c r="Y32" s="163" t="str">
        <f>IF(Y31="","",VLOOKUP(Y31,'【記載例】シフト記号表（勤務時間帯）'!$C$6:$L$47,10,FALSE))</f>
        <v/>
      </c>
      <c r="Z32" s="163" t="str">
        <f>IF(Z31="","",VLOOKUP(Z31,'【記載例】シフト記号表（勤務時間帯）'!$C$6:$L$47,10,FALSE))</f>
        <v/>
      </c>
      <c r="AA32" s="163">
        <f>IF(AA31="","",VLOOKUP(AA31,'【記載例】シフト記号表（勤務時間帯）'!$C$6:$L$47,10,FALSE))</f>
        <v>8</v>
      </c>
      <c r="AB32" s="163">
        <f>IF(AB31="","",VLOOKUP(AB31,'【記載例】シフト記号表（勤務時間帯）'!$C$6:$L$47,10,FALSE))</f>
        <v>8</v>
      </c>
      <c r="AC32" s="164">
        <f>IF(AC31="","",VLOOKUP(AC31,'【記載例】シフト記号表（勤務時間帯）'!$C$6:$L$47,10,FALSE))</f>
        <v>8</v>
      </c>
      <c r="AD32" s="162">
        <f>IF(AD31="","",VLOOKUP(AD31,'【記載例】シフト記号表（勤務時間帯）'!$C$6:$L$47,10,FALSE))</f>
        <v>8</v>
      </c>
      <c r="AE32" s="163">
        <f>IF(AE31="","",VLOOKUP(AE31,'【記載例】シフト記号表（勤務時間帯）'!$C$6:$L$47,10,FALSE))</f>
        <v>8</v>
      </c>
      <c r="AF32" s="163" t="str">
        <f>IF(AF31="","",VLOOKUP(AF31,'【記載例】シフト記号表（勤務時間帯）'!$C$6:$L$47,10,FALSE))</f>
        <v/>
      </c>
      <c r="AG32" s="163" t="str">
        <f>IF(AG31="","",VLOOKUP(AG31,'【記載例】シフト記号表（勤務時間帯）'!$C$6:$L$47,10,FALSE))</f>
        <v/>
      </c>
      <c r="AH32" s="163">
        <f>IF(AH31="","",VLOOKUP(AH31,'【記載例】シフト記号表（勤務時間帯）'!$C$6:$L$47,10,FALSE))</f>
        <v>8</v>
      </c>
      <c r="AI32" s="163">
        <f>IF(AI31="","",VLOOKUP(AI31,'【記載例】シフト記号表（勤務時間帯）'!$C$6:$L$47,10,FALSE))</f>
        <v>8</v>
      </c>
      <c r="AJ32" s="164">
        <f>IF(AJ31="","",VLOOKUP(AJ31,'【記載例】シフト記号表（勤務時間帯）'!$C$6:$L$47,10,FALSE))</f>
        <v>8</v>
      </c>
      <c r="AK32" s="162">
        <f>IF(AK31="","",VLOOKUP(AK31,'【記載例】シフト記号表（勤務時間帯）'!$C$6:$L$47,10,FALSE))</f>
        <v>8</v>
      </c>
      <c r="AL32" s="163">
        <f>IF(AL31="","",VLOOKUP(AL31,'【記載例】シフト記号表（勤務時間帯）'!$C$6:$L$47,10,FALSE))</f>
        <v>8</v>
      </c>
      <c r="AM32" s="163" t="str">
        <f>IF(AM31="","",VLOOKUP(AM31,'【記載例】シフト記号表（勤務時間帯）'!$C$6:$L$47,10,FALSE))</f>
        <v/>
      </c>
      <c r="AN32" s="163" t="str">
        <f>IF(AN31="","",VLOOKUP(AN31,'【記載例】シフト記号表（勤務時間帯）'!$C$6:$L$47,10,FALSE))</f>
        <v/>
      </c>
      <c r="AO32" s="163">
        <f>IF(AO31="","",VLOOKUP(AO31,'【記載例】シフト記号表（勤務時間帯）'!$C$6:$L$47,10,FALSE))</f>
        <v>8</v>
      </c>
      <c r="AP32" s="163">
        <f>IF(AP31="","",VLOOKUP(AP31,'【記載例】シフト記号表（勤務時間帯）'!$C$6:$L$47,10,FALSE))</f>
        <v>8</v>
      </c>
      <c r="AQ32" s="164">
        <f>IF(AQ31="","",VLOOKUP(AQ31,'【記載例】シフト記号表（勤務時間帯）'!$C$6:$L$47,10,FALSE))</f>
        <v>8</v>
      </c>
      <c r="AR32" s="162">
        <f>IF(AR31="","",VLOOKUP(AR31,'【記載例】シフト記号表（勤務時間帯）'!$C$6:$L$47,10,FALSE))</f>
        <v>8</v>
      </c>
      <c r="AS32" s="163">
        <f>IF(AS31="","",VLOOKUP(AS31,'【記載例】シフト記号表（勤務時間帯）'!$C$6:$L$47,10,FALSE))</f>
        <v>8</v>
      </c>
      <c r="AT32" s="163" t="str">
        <f>IF(AT31="","",VLOOKUP(AT31,'【記載例】シフト記号表（勤務時間帯）'!$C$6:$L$47,10,FALSE))</f>
        <v/>
      </c>
      <c r="AU32" s="163" t="str">
        <f>IF(AU31="","",VLOOKUP(AU31,'【記載例】シフト記号表（勤務時間帯）'!$C$6:$L$47,10,FALSE))</f>
        <v/>
      </c>
      <c r="AV32" s="163">
        <f>IF(AV31="","",VLOOKUP(AV31,'【記載例】シフト記号表（勤務時間帯）'!$C$6:$L$47,10,FALSE))</f>
        <v>8</v>
      </c>
      <c r="AW32" s="163">
        <f>IF(AW31="","",VLOOKUP(AW31,'【記載例】シフト記号表（勤務時間帯）'!$C$6:$L$47,10,FALSE))</f>
        <v>8</v>
      </c>
      <c r="AX32" s="164">
        <f>IF(AX31="","",VLOOKUP(AX31,'【記載例】シフト記号表（勤務時間帯）'!$C$6:$L$47,10,FALSE))</f>
        <v>8</v>
      </c>
      <c r="AY32" s="162" t="str">
        <f>IF(AY31="","",VLOOKUP(AY31,'【記載例】シフト記号表（勤務時間帯）'!$C$6:$L$47,10,FALSE))</f>
        <v/>
      </c>
      <c r="AZ32" s="163" t="str">
        <f>IF(AZ31="","",VLOOKUP(AZ31,'【記載例】シフト記号表（勤務時間帯）'!$C$6:$L$47,10,FALSE))</f>
        <v/>
      </c>
      <c r="BA32" s="163" t="str">
        <f>IF(BA31="","",VLOOKUP(BA31,'【記載例】シフト記号表（勤務時間帯）'!$C$6:$L$47,10,FALSE))</f>
        <v/>
      </c>
      <c r="BB32" s="286">
        <f>IF($BE$3="４週",SUM(W32:AX32),IF($BE$3="暦月",SUM(W32:BA32),""))</f>
        <v>160</v>
      </c>
      <c r="BC32" s="287"/>
      <c r="BD32" s="288">
        <f>IF($BE$3="４週",BB32/4,IF($BE$3="暦月",(BB32/($BE$8/7)),""))</f>
        <v>40</v>
      </c>
      <c r="BE32" s="287"/>
      <c r="BF32" s="283"/>
      <c r="BG32" s="284"/>
      <c r="BH32" s="284"/>
      <c r="BI32" s="284"/>
      <c r="BJ32" s="285"/>
    </row>
    <row r="33" spans="2:62" ht="20.25" customHeight="1" x14ac:dyDescent="0.4">
      <c r="B33" s="269">
        <f>B31+1</f>
        <v>9</v>
      </c>
      <c r="C33" s="271" t="s">
        <v>102</v>
      </c>
      <c r="D33" s="272"/>
      <c r="E33" s="152"/>
      <c r="F33" s="153"/>
      <c r="G33" s="152"/>
      <c r="H33" s="153"/>
      <c r="I33" s="275" t="s">
        <v>100</v>
      </c>
      <c r="J33" s="276"/>
      <c r="K33" s="279" t="s">
        <v>106</v>
      </c>
      <c r="L33" s="280"/>
      <c r="M33" s="280"/>
      <c r="N33" s="272"/>
      <c r="O33" s="253" t="s">
        <v>216</v>
      </c>
      <c r="P33" s="254"/>
      <c r="Q33" s="254"/>
      <c r="R33" s="254"/>
      <c r="S33" s="255"/>
      <c r="T33" s="105" t="s">
        <v>18</v>
      </c>
      <c r="U33" s="106"/>
      <c r="V33" s="107"/>
      <c r="W33" s="95" t="s">
        <v>230</v>
      </c>
      <c r="X33" s="96" t="s">
        <v>230</v>
      </c>
      <c r="Y33" s="96"/>
      <c r="Z33" s="96" t="s">
        <v>230</v>
      </c>
      <c r="AA33" s="96" t="s">
        <v>230</v>
      </c>
      <c r="AB33" s="96"/>
      <c r="AC33" s="97"/>
      <c r="AD33" s="95" t="s">
        <v>230</v>
      </c>
      <c r="AE33" s="96" t="s">
        <v>230</v>
      </c>
      <c r="AF33" s="96"/>
      <c r="AG33" s="96" t="s">
        <v>230</v>
      </c>
      <c r="AH33" s="96" t="s">
        <v>230</v>
      </c>
      <c r="AI33" s="96"/>
      <c r="AJ33" s="97"/>
      <c r="AK33" s="95" t="s">
        <v>230</v>
      </c>
      <c r="AL33" s="96" t="s">
        <v>230</v>
      </c>
      <c r="AM33" s="96"/>
      <c r="AN33" s="96" t="s">
        <v>230</v>
      </c>
      <c r="AO33" s="96" t="s">
        <v>230</v>
      </c>
      <c r="AP33" s="96"/>
      <c r="AQ33" s="97"/>
      <c r="AR33" s="95" t="s">
        <v>230</v>
      </c>
      <c r="AS33" s="96" t="s">
        <v>230</v>
      </c>
      <c r="AT33" s="96"/>
      <c r="AU33" s="96" t="s">
        <v>230</v>
      </c>
      <c r="AV33" s="96" t="s">
        <v>230</v>
      </c>
      <c r="AW33" s="96"/>
      <c r="AX33" s="97"/>
      <c r="AY33" s="95"/>
      <c r="AZ33" s="96"/>
      <c r="BA33" s="98"/>
      <c r="BB33" s="256"/>
      <c r="BC33" s="257"/>
      <c r="BD33" s="258"/>
      <c r="BE33" s="259"/>
      <c r="BF33" s="260"/>
      <c r="BG33" s="261"/>
      <c r="BH33" s="261"/>
      <c r="BI33" s="261"/>
      <c r="BJ33" s="262"/>
    </row>
    <row r="34" spans="2:62" ht="20.25" customHeight="1" x14ac:dyDescent="0.4">
      <c r="B34" s="270"/>
      <c r="C34" s="289"/>
      <c r="D34" s="290"/>
      <c r="E34" s="152"/>
      <c r="F34" s="153" t="str">
        <f>C33</f>
        <v>看護職員</v>
      </c>
      <c r="G34" s="152"/>
      <c r="H34" s="153" t="str">
        <f>I33</f>
        <v>C</v>
      </c>
      <c r="I34" s="291"/>
      <c r="J34" s="292"/>
      <c r="K34" s="293"/>
      <c r="L34" s="294"/>
      <c r="M34" s="294"/>
      <c r="N34" s="290"/>
      <c r="O34" s="253"/>
      <c r="P34" s="254"/>
      <c r="Q34" s="254"/>
      <c r="R34" s="254"/>
      <c r="S34" s="255"/>
      <c r="T34" s="185" t="s">
        <v>189</v>
      </c>
      <c r="U34" s="110"/>
      <c r="V34" s="186"/>
      <c r="W34" s="162">
        <f>IF(W33="","",VLOOKUP(W33,'【記載例】シフト記号表（勤務時間帯）'!$C$6:$L$47,10,FALSE))</f>
        <v>8</v>
      </c>
      <c r="X34" s="163">
        <f>IF(X33="","",VLOOKUP(X33,'【記載例】シフト記号表（勤務時間帯）'!$C$6:$L$47,10,FALSE))</f>
        <v>8</v>
      </c>
      <c r="Y34" s="163" t="str">
        <f>IF(Y33="","",VLOOKUP(Y33,'【記載例】シフト記号表（勤務時間帯）'!$C$6:$L$47,10,FALSE))</f>
        <v/>
      </c>
      <c r="Z34" s="163">
        <f>IF(Z33="","",VLOOKUP(Z33,'【記載例】シフト記号表（勤務時間帯）'!$C$6:$L$47,10,FALSE))</f>
        <v>8</v>
      </c>
      <c r="AA34" s="163">
        <f>IF(AA33="","",VLOOKUP(AA33,'【記載例】シフト記号表（勤務時間帯）'!$C$6:$L$47,10,FALSE))</f>
        <v>8</v>
      </c>
      <c r="AB34" s="163" t="str">
        <f>IF(AB33="","",VLOOKUP(AB33,'【記載例】シフト記号表（勤務時間帯）'!$C$6:$L$47,10,FALSE))</f>
        <v/>
      </c>
      <c r="AC34" s="164" t="str">
        <f>IF(AC33="","",VLOOKUP(AC33,'【記載例】シフト記号表（勤務時間帯）'!$C$6:$L$47,10,FALSE))</f>
        <v/>
      </c>
      <c r="AD34" s="162">
        <f>IF(AD33="","",VLOOKUP(AD33,'【記載例】シフト記号表（勤務時間帯）'!$C$6:$L$47,10,FALSE))</f>
        <v>8</v>
      </c>
      <c r="AE34" s="163">
        <f>IF(AE33="","",VLOOKUP(AE33,'【記載例】シフト記号表（勤務時間帯）'!$C$6:$L$47,10,FALSE))</f>
        <v>8</v>
      </c>
      <c r="AF34" s="163" t="str">
        <f>IF(AF33="","",VLOOKUP(AF33,'【記載例】シフト記号表（勤務時間帯）'!$C$6:$L$47,10,FALSE))</f>
        <v/>
      </c>
      <c r="AG34" s="163">
        <f>IF(AG33="","",VLOOKUP(AG33,'【記載例】シフト記号表（勤務時間帯）'!$C$6:$L$47,10,FALSE))</f>
        <v>8</v>
      </c>
      <c r="AH34" s="163">
        <f>IF(AH33="","",VLOOKUP(AH33,'【記載例】シフト記号表（勤務時間帯）'!$C$6:$L$47,10,FALSE))</f>
        <v>8</v>
      </c>
      <c r="AI34" s="163" t="str">
        <f>IF(AI33="","",VLOOKUP(AI33,'【記載例】シフト記号表（勤務時間帯）'!$C$6:$L$47,10,FALSE))</f>
        <v/>
      </c>
      <c r="AJ34" s="164" t="str">
        <f>IF(AJ33="","",VLOOKUP(AJ33,'【記載例】シフト記号表（勤務時間帯）'!$C$6:$L$47,10,FALSE))</f>
        <v/>
      </c>
      <c r="AK34" s="162">
        <f>IF(AK33="","",VLOOKUP(AK33,'【記載例】シフト記号表（勤務時間帯）'!$C$6:$L$47,10,FALSE))</f>
        <v>8</v>
      </c>
      <c r="AL34" s="163">
        <f>IF(AL33="","",VLOOKUP(AL33,'【記載例】シフト記号表（勤務時間帯）'!$C$6:$L$47,10,FALSE))</f>
        <v>8</v>
      </c>
      <c r="AM34" s="163" t="str">
        <f>IF(AM33="","",VLOOKUP(AM33,'【記載例】シフト記号表（勤務時間帯）'!$C$6:$L$47,10,FALSE))</f>
        <v/>
      </c>
      <c r="AN34" s="163">
        <f>IF(AN33="","",VLOOKUP(AN33,'【記載例】シフト記号表（勤務時間帯）'!$C$6:$L$47,10,FALSE))</f>
        <v>8</v>
      </c>
      <c r="AO34" s="163">
        <f>IF(AO33="","",VLOOKUP(AO33,'【記載例】シフト記号表（勤務時間帯）'!$C$6:$L$47,10,FALSE))</f>
        <v>8</v>
      </c>
      <c r="AP34" s="163" t="str">
        <f>IF(AP33="","",VLOOKUP(AP33,'【記載例】シフト記号表（勤務時間帯）'!$C$6:$L$47,10,FALSE))</f>
        <v/>
      </c>
      <c r="AQ34" s="164" t="str">
        <f>IF(AQ33="","",VLOOKUP(AQ33,'【記載例】シフト記号表（勤務時間帯）'!$C$6:$L$47,10,FALSE))</f>
        <v/>
      </c>
      <c r="AR34" s="162">
        <f>IF(AR33="","",VLOOKUP(AR33,'【記載例】シフト記号表（勤務時間帯）'!$C$6:$L$47,10,FALSE))</f>
        <v>8</v>
      </c>
      <c r="AS34" s="163">
        <f>IF(AS33="","",VLOOKUP(AS33,'【記載例】シフト記号表（勤務時間帯）'!$C$6:$L$47,10,FALSE))</f>
        <v>8</v>
      </c>
      <c r="AT34" s="163" t="str">
        <f>IF(AT33="","",VLOOKUP(AT33,'【記載例】シフト記号表（勤務時間帯）'!$C$6:$L$47,10,FALSE))</f>
        <v/>
      </c>
      <c r="AU34" s="163">
        <f>IF(AU33="","",VLOOKUP(AU33,'【記載例】シフト記号表（勤務時間帯）'!$C$6:$L$47,10,FALSE))</f>
        <v>8</v>
      </c>
      <c r="AV34" s="163">
        <f>IF(AV33="","",VLOOKUP(AV33,'【記載例】シフト記号表（勤務時間帯）'!$C$6:$L$47,10,FALSE))</f>
        <v>8</v>
      </c>
      <c r="AW34" s="163" t="str">
        <f>IF(AW33="","",VLOOKUP(AW33,'【記載例】シフト記号表（勤務時間帯）'!$C$6:$L$47,10,FALSE))</f>
        <v/>
      </c>
      <c r="AX34" s="164" t="str">
        <f>IF(AX33="","",VLOOKUP(AX33,'【記載例】シフト記号表（勤務時間帯）'!$C$6:$L$47,10,FALSE))</f>
        <v/>
      </c>
      <c r="AY34" s="162" t="str">
        <f>IF(AY33="","",VLOOKUP(AY33,'【記載例】シフト記号表（勤務時間帯）'!$C$6:$L$47,10,FALSE))</f>
        <v/>
      </c>
      <c r="AZ34" s="163" t="str">
        <f>IF(AZ33="","",VLOOKUP(AZ33,'【記載例】シフト記号表（勤務時間帯）'!$C$6:$L$47,10,FALSE))</f>
        <v/>
      </c>
      <c r="BA34" s="163" t="str">
        <f>IF(BA33="","",VLOOKUP(BA33,'【記載例】シフト記号表（勤務時間帯）'!$C$6:$L$47,10,FALSE))</f>
        <v/>
      </c>
      <c r="BB34" s="286">
        <f>IF($BE$3="４週",SUM(W34:AX34),IF($BE$3="暦月",SUM(W34:BA34),""))</f>
        <v>128</v>
      </c>
      <c r="BC34" s="287"/>
      <c r="BD34" s="288">
        <f>IF($BE$3="４週",BB34/4,IF($BE$3="暦月",(BB34/($BE$8/7)),""))</f>
        <v>32</v>
      </c>
      <c r="BE34" s="287"/>
      <c r="BF34" s="283"/>
      <c r="BG34" s="284"/>
      <c r="BH34" s="284"/>
      <c r="BI34" s="284"/>
      <c r="BJ34" s="285"/>
    </row>
    <row r="35" spans="2:62" ht="20.25" customHeight="1" x14ac:dyDescent="0.4">
      <c r="B35" s="269">
        <f>B33+1</f>
        <v>10</v>
      </c>
      <c r="C35" s="271" t="s">
        <v>102</v>
      </c>
      <c r="D35" s="272"/>
      <c r="E35" s="152"/>
      <c r="F35" s="153"/>
      <c r="G35" s="152"/>
      <c r="H35" s="153"/>
      <c r="I35" s="275" t="s">
        <v>89</v>
      </c>
      <c r="J35" s="276"/>
      <c r="K35" s="279" t="s">
        <v>106</v>
      </c>
      <c r="L35" s="280"/>
      <c r="M35" s="280"/>
      <c r="N35" s="272"/>
      <c r="O35" s="253" t="s">
        <v>138</v>
      </c>
      <c r="P35" s="254"/>
      <c r="Q35" s="254"/>
      <c r="R35" s="254"/>
      <c r="S35" s="255"/>
      <c r="T35" s="184" t="s">
        <v>18</v>
      </c>
      <c r="U35" s="108"/>
      <c r="V35" s="109"/>
      <c r="W35" s="95" t="s">
        <v>184</v>
      </c>
      <c r="X35" s="96" t="s">
        <v>202</v>
      </c>
      <c r="Y35" s="96" t="s">
        <v>185</v>
      </c>
      <c r="Z35" s="96" t="s">
        <v>185</v>
      </c>
      <c r="AA35" s="96"/>
      <c r="AB35" s="96" t="s">
        <v>186</v>
      </c>
      <c r="AC35" s="97"/>
      <c r="AD35" s="95"/>
      <c r="AE35" s="96" t="s">
        <v>184</v>
      </c>
      <c r="AF35" s="96" t="s">
        <v>202</v>
      </c>
      <c r="AG35" s="96" t="s">
        <v>185</v>
      </c>
      <c r="AH35" s="96" t="s">
        <v>185</v>
      </c>
      <c r="AI35" s="96"/>
      <c r="AJ35" s="97" t="s">
        <v>186</v>
      </c>
      <c r="AK35" s="95" t="s">
        <v>186</v>
      </c>
      <c r="AL35" s="96"/>
      <c r="AM35" s="96" t="s">
        <v>184</v>
      </c>
      <c r="AN35" s="96" t="s">
        <v>202</v>
      </c>
      <c r="AO35" s="96" t="s">
        <v>185</v>
      </c>
      <c r="AP35" s="96" t="s">
        <v>185</v>
      </c>
      <c r="AQ35" s="97"/>
      <c r="AR35" s="95" t="s">
        <v>186</v>
      </c>
      <c r="AS35" s="96"/>
      <c r="AT35" s="96"/>
      <c r="AU35" s="96" t="s">
        <v>184</v>
      </c>
      <c r="AV35" s="96" t="s">
        <v>202</v>
      </c>
      <c r="AW35" s="96" t="s">
        <v>185</v>
      </c>
      <c r="AX35" s="97" t="s">
        <v>185</v>
      </c>
      <c r="AY35" s="95"/>
      <c r="AZ35" s="96"/>
      <c r="BA35" s="98"/>
      <c r="BB35" s="256"/>
      <c r="BC35" s="257"/>
      <c r="BD35" s="258"/>
      <c r="BE35" s="259"/>
      <c r="BF35" s="260"/>
      <c r="BG35" s="261"/>
      <c r="BH35" s="261"/>
      <c r="BI35" s="261"/>
      <c r="BJ35" s="262"/>
    </row>
    <row r="36" spans="2:62" ht="20.25" customHeight="1" x14ac:dyDescent="0.4">
      <c r="B36" s="270"/>
      <c r="C36" s="289"/>
      <c r="D36" s="290"/>
      <c r="E36" s="152"/>
      <c r="F36" s="153" t="str">
        <f>C35</f>
        <v>看護職員</v>
      </c>
      <c r="G36" s="152"/>
      <c r="H36" s="153" t="str">
        <f>I35</f>
        <v>A</v>
      </c>
      <c r="I36" s="291"/>
      <c r="J36" s="292"/>
      <c r="K36" s="293"/>
      <c r="L36" s="294"/>
      <c r="M36" s="294"/>
      <c r="N36" s="290"/>
      <c r="O36" s="253"/>
      <c r="P36" s="254"/>
      <c r="Q36" s="254"/>
      <c r="R36" s="254"/>
      <c r="S36" s="255"/>
      <c r="T36" s="185" t="s">
        <v>189</v>
      </c>
      <c r="U36" s="110"/>
      <c r="V36" s="186"/>
      <c r="W36" s="162">
        <f>IF(W35="","",VLOOKUP(W35,'【記載例】シフト記号表（勤務時間帯）'!$C$6:$L$47,10,FALSE))</f>
        <v>8</v>
      </c>
      <c r="X36" s="163">
        <f>IF(X35="","",VLOOKUP(X35,'【記載例】シフト記号表（勤務時間帯）'!$C$6:$L$47,10,FALSE))</f>
        <v>8</v>
      </c>
      <c r="Y36" s="163">
        <f>IF(Y35="","",VLOOKUP(Y35,'【記載例】シフト記号表（勤務時間帯）'!$C$6:$L$47,10,FALSE))</f>
        <v>7.9999999999999982</v>
      </c>
      <c r="Z36" s="163">
        <f>IF(Z35="","",VLOOKUP(Z35,'【記載例】シフト記号表（勤務時間帯）'!$C$6:$L$47,10,FALSE))</f>
        <v>7.9999999999999982</v>
      </c>
      <c r="AA36" s="163" t="str">
        <f>IF(AA35="","",VLOOKUP(AA35,'【記載例】シフト記号表（勤務時間帯）'!$C$6:$L$47,10,FALSE))</f>
        <v/>
      </c>
      <c r="AB36" s="163">
        <f>IF(AB35="","",VLOOKUP(AB35,'【記載例】シフト記号表（勤務時間帯）'!$C$6:$L$47,10,FALSE))</f>
        <v>8</v>
      </c>
      <c r="AC36" s="164" t="str">
        <f>IF(AC35="","",VLOOKUP(AC35,'【記載例】シフト記号表（勤務時間帯）'!$C$6:$L$47,10,FALSE))</f>
        <v/>
      </c>
      <c r="AD36" s="162" t="str">
        <f>IF(AD35="","",VLOOKUP(AD35,'【記載例】シフト記号表（勤務時間帯）'!$C$6:$L$47,10,FALSE))</f>
        <v/>
      </c>
      <c r="AE36" s="163">
        <f>IF(AE35="","",VLOOKUP(AE35,'【記載例】シフト記号表（勤務時間帯）'!$C$6:$L$47,10,FALSE))</f>
        <v>8</v>
      </c>
      <c r="AF36" s="163">
        <f>IF(AF35="","",VLOOKUP(AF35,'【記載例】シフト記号表（勤務時間帯）'!$C$6:$L$47,10,FALSE))</f>
        <v>8</v>
      </c>
      <c r="AG36" s="163">
        <f>IF(AG35="","",VLOOKUP(AG35,'【記載例】シフト記号表（勤務時間帯）'!$C$6:$L$47,10,FALSE))</f>
        <v>7.9999999999999982</v>
      </c>
      <c r="AH36" s="163">
        <f>IF(AH35="","",VLOOKUP(AH35,'【記載例】シフト記号表（勤務時間帯）'!$C$6:$L$47,10,FALSE))</f>
        <v>7.9999999999999982</v>
      </c>
      <c r="AI36" s="163" t="str">
        <f>IF(AI35="","",VLOOKUP(AI35,'【記載例】シフト記号表（勤務時間帯）'!$C$6:$L$47,10,FALSE))</f>
        <v/>
      </c>
      <c r="AJ36" s="164">
        <f>IF(AJ35="","",VLOOKUP(AJ35,'【記載例】シフト記号表（勤務時間帯）'!$C$6:$L$47,10,FALSE))</f>
        <v>8</v>
      </c>
      <c r="AK36" s="162">
        <f>IF(AK35="","",VLOOKUP(AK35,'【記載例】シフト記号表（勤務時間帯）'!$C$6:$L$47,10,FALSE))</f>
        <v>8</v>
      </c>
      <c r="AL36" s="163" t="str">
        <f>IF(AL35="","",VLOOKUP(AL35,'【記載例】シフト記号表（勤務時間帯）'!$C$6:$L$47,10,FALSE))</f>
        <v/>
      </c>
      <c r="AM36" s="163">
        <f>IF(AM35="","",VLOOKUP(AM35,'【記載例】シフト記号表（勤務時間帯）'!$C$6:$L$47,10,FALSE))</f>
        <v>8</v>
      </c>
      <c r="AN36" s="163">
        <f>IF(AN35="","",VLOOKUP(AN35,'【記載例】シフト記号表（勤務時間帯）'!$C$6:$L$47,10,FALSE))</f>
        <v>8</v>
      </c>
      <c r="AO36" s="163">
        <f>IF(AO35="","",VLOOKUP(AO35,'【記載例】シフト記号表（勤務時間帯）'!$C$6:$L$47,10,FALSE))</f>
        <v>7.9999999999999982</v>
      </c>
      <c r="AP36" s="163">
        <f>IF(AP35="","",VLOOKUP(AP35,'【記載例】シフト記号表（勤務時間帯）'!$C$6:$L$47,10,FALSE))</f>
        <v>7.9999999999999982</v>
      </c>
      <c r="AQ36" s="164" t="str">
        <f>IF(AQ35="","",VLOOKUP(AQ35,'【記載例】シフト記号表（勤務時間帯）'!$C$6:$L$47,10,FALSE))</f>
        <v/>
      </c>
      <c r="AR36" s="162">
        <f>IF(AR35="","",VLOOKUP(AR35,'【記載例】シフト記号表（勤務時間帯）'!$C$6:$L$47,10,FALSE))</f>
        <v>8</v>
      </c>
      <c r="AS36" s="163" t="str">
        <f>IF(AS35="","",VLOOKUP(AS35,'【記載例】シフト記号表（勤務時間帯）'!$C$6:$L$47,10,FALSE))</f>
        <v/>
      </c>
      <c r="AT36" s="163" t="str">
        <f>IF(AT35="","",VLOOKUP(AT35,'【記載例】シフト記号表（勤務時間帯）'!$C$6:$L$47,10,FALSE))</f>
        <v/>
      </c>
      <c r="AU36" s="163">
        <f>IF(AU35="","",VLOOKUP(AU35,'【記載例】シフト記号表（勤務時間帯）'!$C$6:$L$47,10,FALSE))</f>
        <v>8</v>
      </c>
      <c r="AV36" s="163">
        <f>IF(AV35="","",VLOOKUP(AV35,'【記載例】シフト記号表（勤務時間帯）'!$C$6:$L$47,10,FALSE))</f>
        <v>8</v>
      </c>
      <c r="AW36" s="163">
        <f>IF(AW35="","",VLOOKUP(AW35,'【記載例】シフト記号表（勤務時間帯）'!$C$6:$L$47,10,FALSE))</f>
        <v>7.9999999999999982</v>
      </c>
      <c r="AX36" s="164">
        <f>IF(AX35="","",VLOOKUP(AX35,'【記載例】シフト記号表（勤務時間帯）'!$C$6:$L$47,10,FALSE))</f>
        <v>7.9999999999999982</v>
      </c>
      <c r="AY36" s="162" t="str">
        <f>IF(AY35="","",VLOOKUP(AY35,'【記載例】シフト記号表（勤務時間帯）'!$C$6:$L$47,10,FALSE))</f>
        <v/>
      </c>
      <c r="AZ36" s="163" t="str">
        <f>IF(AZ35="","",VLOOKUP(AZ35,'【記載例】シフト記号表（勤務時間帯）'!$C$6:$L$47,10,FALSE))</f>
        <v/>
      </c>
      <c r="BA36" s="163" t="str">
        <f>IF(BA35="","",VLOOKUP(BA35,'【記載例】シフト記号表（勤務時間帯）'!$C$6:$L$47,10,FALSE))</f>
        <v/>
      </c>
      <c r="BB36" s="286">
        <f>IF($BE$3="４週",SUM(W36:AX36),IF($BE$3="暦月",SUM(W36:BA36),""))</f>
        <v>160</v>
      </c>
      <c r="BC36" s="287"/>
      <c r="BD36" s="288">
        <f>IF($BE$3="４週",BB36/4,IF($BE$3="暦月",(BB36/($BE$8/7)),""))</f>
        <v>40</v>
      </c>
      <c r="BE36" s="287"/>
      <c r="BF36" s="283"/>
      <c r="BG36" s="284"/>
      <c r="BH36" s="284"/>
      <c r="BI36" s="284"/>
      <c r="BJ36" s="285"/>
    </row>
    <row r="37" spans="2:62" ht="20.25" customHeight="1" x14ac:dyDescent="0.4">
      <c r="B37" s="269">
        <f>B35+1</f>
        <v>11</v>
      </c>
      <c r="C37" s="271" t="s">
        <v>102</v>
      </c>
      <c r="D37" s="272"/>
      <c r="E37" s="152"/>
      <c r="F37" s="153"/>
      <c r="G37" s="152"/>
      <c r="H37" s="153"/>
      <c r="I37" s="275" t="s">
        <v>89</v>
      </c>
      <c r="J37" s="276"/>
      <c r="K37" s="279" t="s">
        <v>106</v>
      </c>
      <c r="L37" s="280"/>
      <c r="M37" s="280"/>
      <c r="N37" s="272"/>
      <c r="O37" s="253" t="s">
        <v>217</v>
      </c>
      <c r="P37" s="254"/>
      <c r="Q37" s="254"/>
      <c r="R37" s="254"/>
      <c r="S37" s="255"/>
      <c r="T37" s="184" t="s">
        <v>18</v>
      </c>
      <c r="U37" s="108"/>
      <c r="V37" s="109"/>
      <c r="W37" s="95"/>
      <c r="X37" s="96" t="s">
        <v>184</v>
      </c>
      <c r="Y37" s="96" t="s">
        <v>202</v>
      </c>
      <c r="Z37" s="96" t="s">
        <v>186</v>
      </c>
      <c r="AA37" s="96" t="s">
        <v>185</v>
      </c>
      <c r="AB37" s="96"/>
      <c r="AC37" s="97" t="s">
        <v>186</v>
      </c>
      <c r="AD37" s="95" t="s">
        <v>186</v>
      </c>
      <c r="AE37" s="96"/>
      <c r="AF37" s="96" t="s">
        <v>184</v>
      </c>
      <c r="AG37" s="96" t="s">
        <v>202</v>
      </c>
      <c r="AH37" s="96" t="s">
        <v>186</v>
      </c>
      <c r="AI37" s="96" t="s">
        <v>185</v>
      </c>
      <c r="AJ37" s="97"/>
      <c r="AK37" s="95" t="s">
        <v>186</v>
      </c>
      <c r="AL37" s="96" t="s">
        <v>185</v>
      </c>
      <c r="AM37" s="96"/>
      <c r="AN37" s="96" t="s">
        <v>184</v>
      </c>
      <c r="AO37" s="96" t="s">
        <v>202</v>
      </c>
      <c r="AP37" s="96" t="s">
        <v>186</v>
      </c>
      <c r="AQ37" s="97"/>
      <c r="AR37" s="95"/>
      <c r="AS37" s="96" t="s">
        <v>186</v>
      </c>
      <c r="AT37" s="96" t="s">
        <v>185</v>
      </c>
      <c r="AU37" s="96"/>
      <c r="AV37" s="96" t="s">
        <v>184</v>
      </c>
      <c r="AW37" s="96" t="s">
        <v>202</v>
      </c>
      <c r="AX37" s="97" t="s">
        <v>186</v>
      </c>
      <c r="AY37" s="95"/>
      <c r="AZ37" s="96"/>
      <c r="BA37" s="98"/>
      <c r="BB37" s="256"/>
      <c r="BC37" s="257"/>
      <c r="BD37" s="258"/>
      <c r="BE37" s="259"/>
      <c r="BF37" s="260"/>
      <c r="BG37" s="261"/>
      <c r="BH37" s="261"/>
      <c r="BI37" s="261"/>
      <c r="BJ37" s="262"/>
    </row>
    <row r="38" spans="2:62" ht="20.25" customHeight="1" x14ac:dyDescent="0.4">
      <c r="B38" s="270"/>
      <c r="C38" s="289"/>
      <c r="D38" s="290"/>
      <c r="E38" s="152"/>
      <c r="F38" s="153" t="str">
        <f>C37</f>
        <v>看護職員</v>
      </c>
      <c r="G38" s="152"/>
      <c r="H38" s="153" t="str">
        <f>I37</f>
        <v>A</v>
      </c>
      <c r="I38" s="291"/>
      <c r="J38" s="292"/>
      <c r="K38" s="293"/>
      <c r="L38" s="294"/>
      <c r="M38" s="294"/>
      <c r="N38" s="290"/>
      <c r="O38" s="253"/>
      <c r="P38" s="254"/>
      <c r="Q38" s="254"/>
      <c r="R38" s="254"/>
      <c r="S38" s="255"/>
      <c r="T38" s="185" t="s">
        <v>189</v>
      </c>
      <c r="U38" s="110"/>
      <c r="V38" s="186"/>
      <c r="W38" s="162" t="str">
        <f>IF(W37="","",VLOOKUP(W37,'【記載例】シフト記号表（勤務時間帯）'!$C$6:$L$47,10,FALSE))</f>
        <v/>
      </c>
      <c r="X38" s="163">
        <f>IF(X37="","",VLOOKUP(X37,'【記載例】シフト記号表（勤務時間帯）'!$C$6:$L$47,10,FALSE))</f>
        <v>8</v>
      </c>
      <c r="Y38" s="163">
        <f>IF(Y37="","",VLOOKUP(Y37,'【記載例】シフト記号表（勤務時間帯）'!$C$6:$L$47,10,FALSE))</f>
        <v>8</v>
      </c>
      <c r="Z38" s="163">
        <f>IF(Z37="","",VLOOKUP(Z37,'【記載例】シフト記号表（勤務時間帯）'!$C$6:$L$47,10,FALSE))</f>
        <v>8</v>
      </c>
      <c r="AA38" s="163">
        <f>IF(AA37="","",VLOOKUP(AA37,'【記載例】シフト記号表（勤務時間帯）'!$C$6:$L$47,10,FALSE))</f>
        <v>7.9999999999999982</v>
      </c>
      <c r="AB38" s="163" t="str">
        <f>IF(AB37="","",VLOOKUP(AB37,'【記載例】シフト記号表（勤務時間帯）'!$C$6:$L$47,10,FALSE))</f>
        <v/>
      </c>
      <c r="AC38" s="164">
        <f>IF(AC37="","",VLOOKUP(AC37,'【記載例】シフト記号表（勤務時間帯）'!$C$6:$L$47,10,FALSE))</f>
        <v>8</v>
      </c>
      <c r="AD38" s="162">
        <f>IF(AD37="","",VLOOKUP(AD37,'【記載例】シフト記号表（勤務時間帯）'!$C$6:$L$47,10,FALSE))</f>
        <v>8</v>
      </c>
      <c r="AE38" s="163" t="str">
        <f>IF(AE37="","",VLOOKUP(AE37,'【記載例】シフト記号表（勤務時間帯）'!$C$6:$L$47,10,FALSE))</f>
        <v/>
      </c>
      <c r="AF38" s="163">
        <f>IF(AF37="","",VLOOKUP(AF37,'【記載例】シフト記号表（勤務時間帯）'!$C$6:$L$47,10,FALSE))</f>
        <v>8</v>
      </c>
      <c r="AG38" s="163">
        <f>IF(AG37="","",VLOOKUP(AG37,'【記載例】シフト記号表（勤務時間帯）'!$C$6:$L$47,10,FALSE))</f>
        <v>8</v>
      </c>
      <c r="AH38" s="163">
        <f>IF(AH37="","",VLOOKUP(AH37,'【記載例】シフト記号表（勤務時間帯）'!$C$6:$L$47,10,FALSE))</f>
        <v>8</v>
      </c>
      <c r="AI38" s="163">
        <f>IF(AI37="","",VLOOKUP(AI37,'【記載例】シフト記号表（勤務時間帯）'!$C$6:$L$47,10,FALSE))</f>
        <v>7.9999999999999982</v>
      </c>
      <c r="AJ38" s="164" t="str">
        <f>IF(AJ37="","",VLOOKUP(AJ37,'【記載例】シフト記号表（勤務時間帯）'!$C$6:$L$47,10,FALSE))</f>
        <v/>
      </c>
      <c r="AK38" s="162">
        <f>IF(AK37="","",VLOOKUP(AK37,'【記載例】シフト記号表（勤務時間帯）'!$C$6:$L$47,10,FALSE))</f>
        <v>8</v>
      </c>
      <c r="AL38" s="163">
        <f>IF(AL37="","",VLOOKUP(AL37,'【記載例】シフト記号表（勤務時間帯）'!$C$6:$L$47,10,FALSE))</f>
        <v>7.9999999999999982</v>
      </c>
      <c r="AM38" s="163" t="str">
        <f>IF(AM37="","",VLOOKUP(AM37,'【記載例】シフト記号表（勤務時間帯）'!$C$6:$L$47,10,FALSE))</f>
        <v/>
      </c>
      <c r="AN38" s="163">
        <f>IF(AN37="","",VLOOKUP(AN37,'【記載例】シフト記号表（勤務時間帯）'!$C$6:$L$47,10,FALSE))</f>
        <v>8</v>
      </c>
      <c r="AO38" s="163">
        <f>IF(AO37="","",VLOOKUP(AO37,'【記載例】シフト記号表（勤務時間帯）'!$C$6:$L$47,10,FALSE))</f>
        <v>8</v>
      </c>
      <c r="AP38" s="163">
        <f>IF(AP37="","",VLOOKUP(AP37,'【記載例】シフト記号表（勤務時間帯）'!$C$6:$L$47,10,FALSE))</f>
        <v>8</v>
      </c>
      <c r="AQ38" s="164" t="str">
        <f>IF(AQ37="","",VLOOKUP(AQ37,'【記載例】シフト記号表（勤務時間帯）'!$C$6:$L$47,10,FALSE))</f>
        <v/>
      </c>
      <c r="AR38" s="162" t="str">
        <f>IF(AR37="","",VLOOKUP(AR37,'【記載例】シフト記号表（勤務時間帯）'!$C$6:$L$47,10,FALSE))</f>
        <v/>
      </c>
      <c r="AS38" s="163">
        <f>IF(AS37="","",VLOOKUP(AS37,'【記載例】シフト記号表（勤務時間帯）'!$C$6:$L$47,10,FALSE))</f>
        <v>8</v>
      </c>
      <c r="AT38" s="163">
        <f>IF(AT37="","",VLOOKUP(AT37,'【記載例】シフト記号表（勤務時間帯）'!$C$6:$L$47,10,FALSE))</f>
        <v>7.9999999999999982</v>
      </c>
      <c r="AU38" s="163" t="str">
        <f>IF(AU37="","",VLOOKUP(AU37,'【記載例】シフト記号表（勤務時間帯）'!$C$6:$L$47,10,FALSE))</f>
        <v/>
      </c>
      <c r="AV38" s="163">
        <f>IF(AV37="","",VLOOKUP(AV37,'【記載例】シフト記号表（勤務時間帯）'!$C$6:$L$47,10,FALSE))</f>
        <v>8</v>
      </c>
      <c r="AW38" s="163">
        <f>IF(AW37="","",VLOOKUP(AW37,'【記載例】シフト記号表（勤務時間帯）'!$C$6:$L$47,10,FALSE))</f>
        <v>8</v>
      </c>
      <c r="AX38" s="164">
        <f>IF(AX37="","",VLOOKUP(AX37,'【記載例】シフト記号表（勤務時間帯）'!$C$6:$L$47,10,FALSE))</f>
        <v>8</v>
      </c>
      <c r="AY38" s="162" t="str">
        <f>IF(AY37="","",VLOOKUP(AY37,'【記載例】シフト記号表（勤務時間帯）'!$C$6:$L$47,10,FALSE))</f>
        <v/>
      </c>
      <c r="AZ38" s="163" t="str">
        <f>IF(AZ37="","",VLOOKUP(AZ37,'【記載例】シフト記号表（勤務時間帯）'!$C$6:$L$47,10,FALSE))</f>
        <v/>
      </c>
      <c r="BA38" s="163" t="str">
        <f>IF(BA37="","",VLOOKUP(BA37,'【記載例】シフト記号表（勤務時間帯）'!$C$6:$L$47,10,FALSE))</f>
        <v/>
      </c>
      <c r="BB38" s="286">
        <f>IF($BE$3="４週",SUM(W38:AX38),IF($BE$3="暦月",SUM(W38:BA38),""))</f>
        <v>160</v>
      </c>
      <c r="BC38" s="287"/>
      <c r="BD38" s="288">
        <f>IF($BE$3="４週",BB38/4,IF($BE$3="暦月",(BB38/($BE$8/7)),""))</f>
        <v>40</v>
      </c>
      <c r="BE38" s="287"/>
      <c r="BF38" s="283"/>
      <c r="BG38" s="284"/>
      <c r="BH38" s="284"/>
      <c r="BI38" s="284"/>
      <c r="BJ38" s="285"/>
    </row>
    <row r="39" spans="2:62" ht="20.25" customHeight="1" x14ac:dyDescent="0.4">
      <c r="B39" s="269">
        <f>B37+1</f>
        <v>12</v>
      </c>
      <c r="C39" s="271" t="s">
        <v>102</v>
      </c>
      <c r="D39" s="272"/>
      <c r="E39" s="152"/>
      <c r="F39" s="153"/>
      <c r="G39" s="152"/>
      <c r="H39" s="153"/>
      <c r="I39" s="275" t="s">
        <v>89</v>
      </c>
      <c r="J39" s="276"/>
      <c r="K39" s="279" t="s">
        <v>106</v>
      </c>
      <c r="L39" s="280"/>
      <c r="M39" s="280"/>
      <c r="N39" s="272"/>
      <c r="O39" s="253" t="s">
        <v>218</v>
      </c>
      <c r="P39" s="254"/>
      <c r="Q39" s="254"/>
      <c r="R39" s="254"/>
      <c r="S39" s="255"/>
      <c r="T39" s="184" t="s">
        <v>18</v>
      </c>
      <c r="U39" s="108"/>
      <c r="V39" s="109"/>
      <c r="W39" s="95" t="s">
        <v>186</v>
      </c>
      <c r="X39" s="96"/>
      <c r="Y39" s="96" t="s">
        <v>184</v>
      </c>
      <c r="Z39" s="96" t="s">
        <v>202</v>
      </c>
      <c r="AA39" s="96" t="s">
        <v>186</v>
      </c>
      <c r="AB39" s="96" t="s">
        <v>185</v>
      </c>
      <c r="AC39" s="97"/>
      <c r="AD39" s="95" t="s">
        <v>185</v>
      </c>
      <c r="AE39" s="96" t="s">
        <v>186</v>
      </c>
      <c r="AF39" s="96"/>
      <c r="AG39" s="96" t="s">
        <v>184</v>
      </c>
      <c r="AH39" s="96" t="s">
        <v>202</v>
      </c>
      <c r="AI39" s="96" t="s">
        <v>186</v>
      </c>
      <c r="AJ39" s="97"/>
      <c r="AK39" s="95" t="s">
        <v>185</v>
      </c>
      <c r="AL39" s="96" t="s">
        <v>186</v>
      </c>
      <c r="AM39" s="96"/>
      <c r="AN39" s="96"/>
      <c r="AO39" s="96" t="s">
        <v>184</v>
      </c>
      <c r="AP39" s="96" t="s">
        <v>202</v>
      </c>
      <c r="AQ39" s="97" t="s">
        <v>185</v>
      </c>
      <c r="AR39" s="95" t="s">
        <v>185</v>
      </c>
      <c r="AS39" s="96"/>
      <c r="AT39" s="96" t="s">
        <v>186</v>
      </c>
      <c r="AU39" s="96" t="s">
        <v>185</v>
      </c>
      <c r="AV39" s="96"/>
      <c r="AW39" s="96" t="s">
        <v>184</v>
      </c>
      <c r="AX39" s="97" t="s">
        <v>202</v>
      </c>
      <c r="AY39" s="95"/>
      <c r="AZ39" s="96"/>
      <c r="BA39" s="98"/>
      <c r="BB39" s="256"/>
      <c r="BC39" s="257"/>
      <c r="BD39" s="258"/>
      <c r="BE39" s="259"/>
      <c r="BF39" s="260"/>
      <c r="BG39" s="261"/>
      <c r="BH39" s="261"/>
      <c r="BI39" s="261"/>
      <c r="BJ39" s="262"/>
    </row>
    <row r="40" spans="2:62" ht="20.25" customHeight="1" x14ac:dyDescent="0.4">
      <c r="B40" s="270"/>
      <c r="C40" s="289"/>
      <c r="D40" s="290"/>
      <c r="E40" s="152"/>
      <c r="F40" s="153" t="str">
        <f>C39</f>
        <v>看護職員</v>
      </c>
      <c r="G40" s="152"/>
      <c r="H40" s="153" t="str">
        <f>I39</f>
        <v>A</v>
      </c>
      <c r="I40" s="291"/>
      <c r="J40" s="292"/>
      <c r="K40" s="293"/>
      <c r="L40" s="294"/>
      <c r="M40" s="294"/>
      <c r="N40" s="290"/>
      <c r="O40" s="253"/>
      <c r="P40" s="254"/>
      <c r="Q40" s="254"/>
      <c r="R40" s="254"/>
      <c r="S40" s="255"/>
      <c r="T40" s="185" t="s">
        <v>189</v>
      </c>
      <c r="U40" s="110"/>
      <c r="V40" s="186"/>
      <c r="W40" s="162">
        <f>IF(W39="","",VLOOKUP(W39,'【記載例】シフト記号表（勤務時間帯）'!$C$6:$L$47,10,FALSE))</f>
        <v>8</v>
      </c>
      <c r="X40" s="163" t="str">
        <f>IF(X39="","",VLOOKUP(X39,'【記載例】シフト記号表（勤務時間帯）'!$C$6:$L$47,10,FALSE))</f>
        <v/>
      </c>
      <c r="Y40" s="163">
        <f>IF(Y39="","",VLOOKUP(Y39,'【記載例】シフト記号表（勤務時間帯）'!$C$6:$L$47,10,FALSE))</f>
        <v>8</v>
      </c>
      <c r="Z40" s="163">
        <f>IF(Z39="","",VLOOKUP(Z39,'【記載例】シフト記号表（勤務時間帯）'!$C$6:$L$47,10,FALSE))</f>
        <v>8</v>
      </c>
      <c r="AA40" s="163">
        <f>IF(AA39="","",VLOOKUP(AA39,'【記載例】シフト記号表（勤務時間帯）'!$C$6:$L$47,10,FALSE))</f>
        <v>8</v>
      </c>
      <c r="AB40" s="163">
        <f>IF(AB39="","",VLOOKUP(AB39,'【記載例】シフト記号表（勤務時間帯）'!$C$6:$L$47,10,FALSE))</f>
        <v>7.9999999999999982</v>
      </c>
      <c r="AC40" s="164" t="str">
        <f>IF(AC39="","",VLOOKUP(AC39,'【記載例】シフト記号表（勤務時間帯）'!$C$6:$L$47,10,FALSE))</f>
        <v/>
      </c>
      <c r="AD40" s="162">
        <f>IF(AD39="","",VLOOKUP(AD39,'【記載例】シフト記号表（勤務時間帯）'!$C$6:$L$47,10,FALSE))</f>
        <v>7.9999999999999982</v>
      </c>
      <c r="AE40" s="163">
        <f>IF(AE39="","",VLOOKUP(AE39,'【記載例】シフト記号表（勤務時間帯）'!$C$6:$L$47,10,FALSE))</f>
        <v>8</v>
      </c>
      <c r="AF40" s="163" t="str">
        <f>IF(AF39="","",VLOOKUP(AF39,'【記載例】シフト記号表（勤務時間帯）'!$C$6:$L$47,10,FALSE))</f>
        <v/>
      </c>
      <c r="AG40" s="163">
        <f>IF(AG39="","",VLOOKUP(AG39,'【記載例】シフト記号表（勤務時間帯）'!$C$6:$L$47,10,FALSE))</f>
        <v>8</v>
      </c>
      <c r="AH40" s="163">
        <f>IF(AH39="","",VLOOKUP(AH39,'【記載例】シフト記号表（勤務時間帯）'!$C$6:$L$47,10,FALSE))</f>
        <v>8</v>
      </c>
      <c r="AI40" s="163">
        <f>IF(AI39="","",VLOOKUP(AI39,'【記載例】シフト記号表（勤務時間帯）'!$C$6:$L$47,10,FALSE))</f>
        <v>8</v>
      </c>
      <c r="AJ40" s="164" t="str">
        <f>IF(AJ39="","",VLOOKUP(AJ39,'【記載例】シフト記号表（勤務時間帯）'!$C$6:$L$47,10,FALSE))</f>
        <v/>
      </c>
      <c r="AK40" s="162">
        <f>IF(AK39="","",VLOOKUP(AK39,'【記載例】シフト記号表（勤務時間帯）'!$C$6:$L$47,10,FALSE))</f>
        <v>7.9999999999999982</v>
      </c>
      <c r="AL40" s="163">
        <f>IF(AL39="","",VLOOKUP(AL39,'【記載例】シフト記号表（勤務時間帯）'!$C$6:$L$47,10,FALSE))</f>
        <v>8</v>
      </c>
      <c r="AM40" s="163" t="str">
        <f>IF(AM39="","",VLOOKUP(AM39,'【記載例】シフト記号表（勤務時間帯）'!$C$6:$L$47,10,FALSE))</f>
        <v/>
      </c>
      <c r="AN40" s="163" t="str">
        <f>IF(AN39="","",VLOOKUP(AN39,'【記載例】シフト記号表（勤務時間帯）'!$C$6:$L$47,10,FALSE))</f>
        <v/>
      </c>
      <c r="AO40" s="163">
        <f>IF(AO39="","",VLOOKUP(AO39,'【記載例】シフト記号表（勤務時間帯）'!$C$6:$L$47,10,FALSE))</f>
        <v>8</v>
      </c>
      <c r="AP40" s="163">
        <f>IF(AP39="","",VLOOKUP(AP39,'【記載例】シフト記号表（勤務時間帯）'!$C$6:$L$47,10,FALSE))</f>
        <v>8</v>
      </c>
      <c r="AQ40" s="164">
        <f>IF(AQ39="","",VLOOKUP(AQ39,'【記載例】シフト記号表（勤務時間帯）'!$C$6:$L$47,10,FALSE))</f>
        <v>7.9999999999999982</v>
      </c>
      <c r="AR40" s="162">
        <f>IF(AR39="","",VLOOKUP(AR39,'【記載例】シフト記号表（勤務時間帯）'!$C$6:$L$47,10,FALSE))</f>
        <v>7.9999999999999982</v>
      </c>
      <c r="AS40" s="163" t="str">
        <f>IF(AS39="","",VLOOKUP(AS39,'【記載例】シフト記号表（勤務時間帯）'!$C$6:$L$47,10,FALSE))</f>
        <v/>
      </c>
      <c r="AT40" s="163">
        <f>IF(AT39="","",VLOOKUP(AT39,'【記載例】シフト記号表（勤務時間帯）'!$C$6:$L$47,10,FALSE))</f>
        <v>8</v>
      </c>
      <c r="AU40" s="163">
        <f>IF(AU39="","",VLOOKUP(AU39,'【記載例】シフト記号表（勤務時間帯）'!$C$6:$L$47,10,FALSE))</f>
        <v>7.9999999999999982</v>
      </c>
      <c r="AV40" s="163" t="str">
        <f>IF(AV39="","",VLOOKUP(AV39,'【記載例】シフト記号表（勤務時間帯）'!$C$6:$L$47,10,FALSE))</f>
        <v/>
      </c>
      <c r="AW40" s="163">
        <f>IF(AW39="","",VLOOKUP(AW39,'【記載例】シフト記号表（勤務時間帯）'!$C$6:$L$47,10,FALSE))</f>
        <v>8</v>
      </c>
      <c r="AX40" s="164">
        <f>IF(AX39="","",VLOOKUP(AX39,'【記載例】シフト記号表（勤務時間帯）'!$C$6:$L$47,10,FALSE))</f>
        <v>8</v>
      </c>
      <c r="AY40" s="162" t="str">
        <f>IF(AY39="","",VLOOKUP(AY39,'【記載例】シフト記号表（勤務時間帯）'!$C$6:$L$47,10,FALSE))</f>
        <v/>
      </c>
      <c r="AZ40" s="163" t="str">
        <f>IF(AZ39="","",VLOOKUP(AZ39,'【記載例】シフト記号表（勤務時間帯）'!$C$6:$L$47,10,FALSE))</f>
        <v/>
      </c>
      <c r="BA40" s="163" t="str">
        <f>IF(BA39="","",VLOOKUP(BA39,'【記載例】シフト記号表（勤務時間帯）'!$C$6:$L$47,10,FALSE))</f>
        <v/>
      </c>
      <c r="BB40" s="286">
        <f>IF($BE$3="４週",SUM(W40:AX40),IF($BE$3="暦月",SUM(W40:BA40),""))</f>
        <v>160</v>
      </c>
      <c r="BC40" s="287"/>
      <c r="BD40" s="288">
        <f>IF($BE$3="４週",BB40/4,IF($BE$3="暦月",(BB40/($BE$8/7)),""))</f>
        <v>40</v>
      </c>
      <c r="BE40" s="287"/>
      <c r="BF40" s="283"/>
      <c r="BG40" s="284"/>
      <c r="BH40" s="284"/>
      <c r="BI40" s="284"/>
      <c r="BJ40" s="285"/>
    </row>
    <row r="41" spans="2:62" ht="20.25" customHeight="1" x14ac:dyDescent="0.4">
      <c r="B41" s="269">
        <f>B39+1</f>
        <v>13</v>
      </c>
      <c r="C41" s="271" t="s">
        <v>102</v>
      </c>
      <c r="D41" s="272"/>
      <c r="E41" s="152"/>
      <c r="F41" s="153"/>
      <c r="G41" s="152"/>
      <c r="H41" s="153"/>
      <c r="I41" s="275" t="s">
        <v>89</v>
      </c>
      <c r="J41" s="276"/>
      <c r="K41" s="279" t="s">
        <v>106</v>
      </c>
      <c r="L41" s="280"/>
      <c r="M41" s="280"/>
      <c r="N41" s="272"/>
      <c r="O41" s="253" t="s">
        <v>219</v>
      </c>
      <c r="P41" s="254"/>
      <c r="Q41" s="254"/>
      <c r="R41" s="254"/>
      <c r="S41" s="255"/>
      <c r="T41" s="184" t="s">
        <v>18</v>
      </c>
      <c r="U41" s="108"/>
      <c r="V41" s="109"/>
      <c r="W41" s="95" t="s">
        <v>185</v>
      </c>
      <c r="X41" s="96" t="s">
        <v>186</v>
      </c>
      <c r="Y41" s="96"/>
      <c r="Z41" s="96" t="s">
        <v>184</v>
      </c>
      <c r="AA41" s="96" t="s">
        <v>202</v>
      </c>
      <c r="AB41" s="96"/>
      <c r="AC41" s="97" t="s">
        <v>185</v>
      </c>
      <c r="AD41" s="95" t="s">
        <v>186</v>
      </c>
      <c r="AE41" s="96" t="s">
        <v>186</v>
      </c>
      <c r="AF41" s="96" t="s">
        <v>185</v>
      </c>
      <c r="AG41" s="96"/>
      <c r="AH41" s="96" t="s">
        <v>184</v>
      </c>
      <c r="AI41" s="96" t="s">
        <v>202</v>
      </c>
      <c r="AJ41" s="97"/>
      <c r="AK41" s="95" t="s">
        <v>186</v>
      </c>
      <c r="AL41" s="96"/>
      <c r="AM41" s="96" t="s">
        <v>186</v>
      </c>
      <c r="AN41" s="96" t="s">
        <v>186</v>
      </c>
      <c r="AO41" s="96"/>
      <c r="AP41" s="96" t="s">
        <v>184</v>
      </c>
      <c r="AQ41" s="97" t="s">
        <v>202</v>
      </c>
      <c r="AR41" s="95" t="s">
        <v>186</v>
      </c>
      <c r="AS41" s="96" t="s">
        <v>185</v>
      </c>
      <c r="AT41" s="96"/>
      <c r="AU41" s="96" t="s">
        <v>186</v>
      </c>
      <c r="AV41" s="96" t="s">
        <v>293</v>
      </c>
      <c r="AW41" s="96"/>
      <c r="AX41" s="97" t="s">
        <v>184</v>
      </c>
      <c r="AY41" s="95"/>
      <c r="AZ41" s="96"/>
      <c r="BA41" s="98"/>
      <c r="BB41" s="256"/>
      <c r="BC41" s="257"/>
      <c r="BD41" s="258"/>
      <c r="BE41" s="259"/>
      <c r="BF41" s="260"/>
      <c r="BG41" s="261"/>
      <c r="BH41" s="261"/>
      <c r="BI41" s="261"/>
      <c r="BJ41" s="262"/>
    </row>
    <row r="42" spans="2:62" ht="20.25" customHeight="1" x14ac:dyDescent="0.4">
      <c r="B42" s="270"/>
      <c r="C42" s="289"/>
      <c r="D42" s="290"/>
      <c r="E42" s="152"/>
      <c r="F42" s="153" t="str">
        <f>C41</f>
        <v>看護職員</v>
      </c>
      <c r="G42" s="152"/>
      <c r="H42" s="153" t="str">
        <f>I41</f>
        <v>A</v>
      </c>
      <c r="I42" s="291"/>
      <c r="J42" s="292"/>
      <c r="K42" s="293"/>
      <c r="L42" s="294"/>
      <c r="M42" s="294"/>
      <c r="N42" s="290"/>
      <c r="O42" s="253"/>
      <c r="P42" s="254"/>
      <c r="Q42" s="254"/>
      <c r="R42" s="254"/>
      <c r="S42" s="255"/>
      <c r="T42" s="185" t="s">
        <v>189</v>
      </c>
      <c r="U42" s="110"/>
      <c r="V42" s="186"/>
      <c r="W42" s="162">
        <f>IF(W41="","",VLOOKUP(W41,'【記載例】シフト記号表（勤務時間帯）'!$C$6:$L$47,10,FALSE))</f>
        <v>7.9999999999999982</v>
      </c>
      <c r="X42" s="163">
        <f>IF(X41="","",VLOOKUP(X41,'【記載例】シフト記号表（勤務時間帯）'!$C$6:$L$47,10,FALSE))</f>
        <v>8</v>
      </c>
      <c r="Y42" s="163" t="str">
        <f>IF(Y41="","",VLOOKUP(Y41,'【記載例】シフト記号表（勤務時間帯）'!$C$6:$L$47,10,FALSE))</f>
        <v/>
      </c>
      <c r="Z42" s="163">
        <f>IF(Z41="","",VLOOKUP(Z41,'【記載例】シフト記号表（勤務時間帯）'!$C$6:$L$47,10,FALSE))</f>
        <v>8</v>
      </c>
      <c r="AA42" s="163">
        <f>IF(AA41="","",VLOOKUP(AA41,'【記載例】シフト記号表（勤務時間帯）'!$C$6:$L$47,10,FALSE))</f>
        <v>8</v>
      </c>
      <c r="AB42" s="163" t="str">
        <f>IF(AB41="","",VLOOKUP(AB41,'【記載例】シフト記号表（勤務時間帯）'!$C$6:$L$47,10,FALSE))</f>
        <v/>
      </c>
      <c r="AC42" s="164">
        <f>IF(AC41="","",VLOOKUP(AC41,'【記載例】シフト記号表（勤務時間帯）'!$C$6:$L$47,10,FALSE))</f>
        <v>7.9999999999999982</v>
      </c>
      <c r="AD42" s="162">
        <f>IF(AD41="","",VLOOKUP(AD41,'【記載例】シフト記号表（勤務時間帯）'!$C$6:$L$47,10,FALSE))</f>
        <v>8</v>
      </c>
      <c r="AE42" s="163">
        <f>IF(AE41="","",VLOOKUP(AE41,'【記載例】シフト記号表（勤務時間帯）'!$C$6:$L$47,10,FALSE))</f>
        <v>8</v>
      </c>
      <c r="AF42" s="163">
        <f>IF(AF41="","",VLOOKUP(AF41,'【記載例】シフト記号表（勤務時間帯）'!$C$6:$L$47,10,FALSE))</f>
        <v>7.9999999999999982</v>
      </c>
      <c r="AG42" s="163" t="str">
        <f>IF(AG41="","",VLOOKUP(AG41,'【記載例】シフト記号表（勤務時間帯）'!$C$6:$L$47,10,FALSE))</f>
        <v/>
      </c>
      <c r="AH42" s="163">
        <f>IF(AH41="","",VLOOKUP(AH41,'【記載例】シフト記号表（勤務時間帯）'!$C$6:$L$47,10,FALSE))</f>
        <v>8</v>
      </c>
      <c r="AI42" s="163">
        <f>IF(AI41="","",VLOOKUP(AI41,'【記載例】シフト記号表（勤務時間帯）'!$C$6:$L$47,10,FALSE))</f>
        <v>8</v>
      </c>
      <c r="AJ42" s="164" t="str">
        <f>IF(AJ41="","",VLOOKUP(AJ41,'【記載例】シフト記号表（勤務時間帯）'!$C$6:$L$47,10,FALSE))</f>
        <v/>
      </c>
      <c r="AK42" s="162">
        <f>IF(AK41="","",VLOOKUP(AK41,'【記載例】シフト記号表（勤務時間帯）'!$C$6:$L$47,10,FALSE))</f>
        <v>8</v>
      </c>
      <c r="AL42" s="163" t="str">
        <f>IF(AL41="","",VLOOKUP(AL41,'【記載例】シフト記号表（勤務時間帯）'!$C$6:$L$47,10,FALSE))</f>
        <v/>
      </c>
      <c r="AM42" s="163">
        <f>IF(AM41="","",VLOOKUP(AM41,'【記載例】シフト記号表（勤務時間帯）'!$C$6:$L$47,10,FALSE))</f>
        <v>8</v>
      </c>
      <c r="AN42" s="163">
        <f>IF(AN41="","",VLOOKUP(AN41,'【記載例】シフト記号表（勤務時間帯）'!$C$6:$L$47,10,FALSE))</f>
        <v>8</v>
      </c>
      <c r="AO42" s="163" t="str">
        <f>IF(AO41="","",VLOOKUP(AO41,'【記載例】シフト記号表（勤務時間帯）'!$C$6:$L$47,10,FALSE))</f>
        <v/>
      </c>
      <c r="AP42" s="163">
        <f>IF(AP41="","",VLOOKUP(AP41,'【記載例】シフト記号表（勤務時間帯）'!$C$6:$L$47,10,FALSE))</f>
        <v>8</v>
      </c>
      <c r="AQ42" s="164">
        <f>IF(AQ41="","",VLOOKUP(AQ41,'【記載例】シフト記号表（勤務時間帯）'!$C$6:$L$47,10,FALSE))</f>
        <v>8</v>
      </c>
      <c r="AR42" s="162">
        <f>IF(AR41="","",VLOOKUP(AR41,'【記載例】シフト記号表（勤務時間帯）'!$C$6:$L$47,10,FALSE))</f>
        <v>8</v>
      </c>
      <c r="AS42" s="163">
        <f>IF(AS41="","",VLOOKUP(AS41,'【記載例】シフト記号表（勤務時間帯）'!$C$6:$L$47,10,FALSE))</f>
        <v>7.9999999999999982</v>
      </c>
      <c r="AT42" s="163" t="str">
        <f>IF(AT41="","",VLOOKUP(AT41,'【記載例】シフト記号表（勤務時間帯）'!$C$6:$L$47,10,FALSE))</f>
        <v/>
      </c>
      <c r="AU42" s="163">
        <f>IF(AU41="","",VLOOKUP(AU41,'【記載例】シフト記号表（勤務時間帯）'!$C$6:$L$47,10,FALSE))</f>
        <v>8</v>
      </c>
      <c r="AV42" s="163">
        <f>IF(AV41="","",VLOOKUP(AV41,'【記載例】シフト記号表（勤務時間帯）'!$C$6:$L$47,10,FALSE))</f>
        <v>8</v>
      </c>
      <c r="AW42" s="163" t="str">
        <f>IF(AW41="","",VLOOKUP(AW41,'【記載例】シフト記号表（勤務時間帯）'!$C$6:$L$47,10,FALSE))</f>
        <v/>
      </c>
      <c r="AX42" s="164">
        <f>IF(AX41="","",VLOOKUP(AX41,'【記載例】シフト記号表（勤務時間帯）'!$C$6:$L$47,10,FALSE))</f>
        <v>8</v>
      </c>
      <c r="AY42" s="162" t="str">
        <f>IF(AY41="","",VLOOKUP(AY41,'【記載例】シフト記号表（勤務時間帯）'!$C$6:$L$47,10,FALSE))</f>
        <v/>
      </c>
      <c r="AZ42" s="163" t="str">
        <f>IF(AZ41="","",VLOOKUP(AZ41,'【記載例】シフト記号表（勤務時間帯）'!$C$6:$L$47,10,FALSE))</f>
        <v/>
      </c>
      <c r="BA42" s="163" t="str">
        <f>IF(BA41="","",VLOOKUP(BA41,'【記載例】シフト記号表（勤務時間帯）'!$C$6:$L$47,10,FALSE))</f>
        <v/>
      </c>
      <c r="BB42" s="286">
        <f>IF($BE$3="４週",SUM(W42:AX42),IF($BE$3="暦月",SUM(W42:BA42),""))</f>
        <v>160</v>
      </c>
      <c r="BC42" s="287"/>
      <c r="BD42" s="288">
        <f>IF($BE$3="４週",BB42/4,IF($BE$3="暦月",(BB42/($BE$8/7)),""))</f>
        <v>40</v>
      </c>
      <c r="BE42" s="287"/>
      <c r="BF42" s="283"/>
      <c r="BG42" s="284"/>
      <c r="BH42" s="284"/>
      <c r="BI42" s="284"/>
      <c r="BJ42" s="285"/>
    </row>
    <row r="43" spans="2:62" ht="20.25" customHeight="1" x14ac:dyDescent="0.4">
      <c r="B43" s="269">
        <f>B41+1</f>
        <v>14</v>
      </c>
      <c r="C43" s="271" t="s">
        <v>102</v>
      </c>
      <c r="D43" s="272"/>
      <c r="E43" s="152"/>
      <c r="F43" s="153"/>
      <c r="G43" s="152"/>
      <c r="H43" s="153"/>
      <c r="I43" s="275" t="s">
        <v>100</v>
      </c>
      <c r="J43" s="276"/>
      <c r="K43" s="279" t="s">
        <v>106</v>
      </c>
      <c r="L43" s="280"/>
      <c r="M43" s="280"/>
      <c r="N43" s="272"/>
      <c r="O43" s="253" t="s">
        <v>220</v>
      </c>
      <c r="P43" s="254"/>
      <c r="Q43" s="254"/>
      <c r="R43" s="254"/>
      <c r="S43" s="255"/>
      <c r="T43" s="184" t="s">
        <v>18</v>
      </c>
      <c r="U43" s="108"/>
      <c r="V43" s="109"/>
      <c r="W43" s="95"/>
      <c r="X43" s="96" t="s">
        <v>185</v>
      </c>
      <c r="Y43" s="96" t="s">
        <v>186</v>
      </c>
      <c r="Z43" s="96"/>
      <c r="AA43" s="96" t="s">
        <v>186</v>
      </c>
      <c r="AB43" s="96" t="s">
        <v>186</v>
      </c>
      <c r="AC43" s="97"/>
      <c r="AD43" s="95"/>
      <c r="AE43" s="96" t="s">
        <v>185</v>
      </c>
      <c r="AF43" s="96" t="s">
        <v>186</v>
      </c>
      <c r="AG43" s="96" t="s">
        <v>186</v>
      </c>
      <c r="AH43" s="96"/>
      <c r="AI43" s="96"/>
      <c r="AJ43" s="97" t="s">
        <v>185</v>
      </c>
      <c r="AK43" s="95"/>
      <c r="AL43" s="96"/>
      <c r="AM43" s="96" t="s">
        <v>185</v>
      </c>
      <c r="AN43" s="96" t="s">
        <v>185</v>
      </c>
      <c r="AO43" s="96" t="s">
        <v>186</v>
      </c>
      <c r="AP43" s="96"/>
      <c r="AQ43" s="97" t="s">
        <v>186</v>
      </c>
      <c r="AR43" s="95"/>
      <c r="AS43" s="96" t="s">
        <v>186</v>
      </c>
      <c r="AT43" s="96" t="s">
        <v>186</v>
      </c>
      <c r="AU43" s="96"/>
      <c r="AV43" s="96" t="s">
        <v>186</v>
      </c>
      <c r="AW43" s="96" t="s">
        <v>185</v>
      </c>
      <c r="AX43" s="97"/>
      <c r="AY43" s="95"/>
      <c r="AZ43" s="96"/>
      <c r="BA43" s="98"/>
      <c r="BB43" s="256"/>
      <c r="BC43" s="257"/>
      <c r="BD43" s="258"/>
      <c r="BE43" s="259"/>
      <c r="BF43" s="260"/>
      <c r="BG43" s="261"/>
      <c r="BH43" s="261"/>
      <c r="BI43" s="261"/>
      <c r="BJ43" s="262"/>
    </row>
    <row r="44" spans="2:62" ht="20.25" customHeight="1" x14ac:dyDescent="0.4">
      <c r="B44" s="270"/>
      <c r="C44" s="289"/>
      <c r="D44" s="290"/>
      <c r="E44" s="152"/>
      <c r="F44" s="153" t="str">
        <f>C43</f>
        <v>看護職員</v>
      </c>
      <c r="G44" s="152"/>
      <c r="H44" s="153" t="str">
        <f>I43</f>
        <v>C</v>
      </c>
      <c r="I44" s="291"/>
      <c r="J44" s="292"/>
      <c r="K44" s="293"/>
      <c r="L44" s="294"/>
      <c r="M44" s="294"/>
      <c r="N44" s="290"/>
      <c r="O44" s="253"/>
      <c r="P44" s="254"/>
      <c r="Q44" s="254"/>
      <c r="R44" s="254"/>
      <c r="S44" s="255"/>
      <c r="T44" s="185" t="s">
        <v>189</v>
      </c>
      <c r="U44" s="110"/>
      <c r="V44" s="186"/>
      <c r="W44" s="162" t="str">
        <f>IF(W43="","",VLOOKUP(W43,'【記載例】シフト記号表（勤務時間帯）'!$C$6:$L$47,10,FALSE))</f>
        <v/>
      </c>
      <c r="X44" s="163">
        <f>IF(X43="","",VLOOKUP(X43,'【記載例】シフト記号表（勤務時間帯）'!$C$6:$L$47,10,FALSE))</f>
        <v>7.9999999999999982</v>
      </c>
      <c r="Y44" s="163">
        <f>IF(Y43="","",VLOOKUP(Y43,'【記載例】シフト記号表（勤務時間帯）'!$C$6:$L$47,10,FALSE))</f>
        <v>8</v>
      </c>
      <c r="Z44" s="163" t="str">
        <f>IF(Z43="","",VLOOKUP(Z43,'【記載例】シフト記号表（勤務時間帯）'!$C$6:$L$47,10,FALSE))</f>
        <v/>
      </c>
      <c r="AA44" s="163">
        <f>IF(AA43="","",VLOOKUP(AA43,'【記載例】シフト記号表（勤務時間帯）'!$C$6:$L$47,10,FALSE))</f>
        <v>8</v>
      </c>
      <c r="AB44" s="163">
        <f>IF(AB43="","",VLOOKUP(AB43,'【記載例】シフト記号表（勤務時間帯）'!$C$6:$L$47,10,FALSE))</f>
        <v>8</v>
      </c>
      <c r="AC44" s="164" t="str">
        <f>IF(AC43="","",VLOOKUP(AC43,'【記載例】シフト記号表（勤務時間帯）'!$C$6:$L$47,10,FALSE))</f>
        <v/>
      </c>
      <c r="AD44" s="162" t="str">
        <f>IF(AD43="","",VLOOKUP(AD43,'【記載例】シフト記号表（勤務時間帯）'!$C$6:$L$47,10,FALSE))</f>
        <v/>
      </c>
      <c r="AE44" s="163">
        <f>IF(AE43="","",VLOOKUP(AE43,'【記載例】シフト記号表（勤務時間帯）'!$C$6:$L$47,10,FALSE))</f>
        <v>7.9999999999999982</v>
      </c>
      <c r="AF44" s="163">
        <f>IF(AF43="","",VLOOKUP(AF43,'【記載例】シフト記号表（勤務時間帯）'!$C$6:$L$47,10,FALSE))</f>
        <v>8</v>
      </c>
      <c r="AG44" s="163">
        <f>IF(AG43="","",VLOOKUP(AG43,'【記載例】シフト記号表（勤務時間帯）'!$C$6:$L$47,10,FALSE))</f>
        <v>8</v>
      </c>
      <c r="AH44" s="163" t="str">
        <f>IF(AH43="","",VLOOKUP(AH43,'【記載例】シフト記号表（勤務時間帯）'!$C$6:$L$47,10,FALSE))</f>
        <v/>
      </c>
      <c r="AI44" s="163" t="str">
        <f>IF(AI43="","",VLOOKUP(AI43,'【記載例】シフト記号表（勤務時間帯）'!$C$6:$L$47,10,FALSE))</f>
        <v/>
      </c>
      <c r="AJ44" s="164">
        <f>IF(AJ43="","",VLOOKUP(AJ43,'【記載例】シフト記号表（勤務時間帯）'!$C$6:$L$47,10,FALSE))</f>
        <v>7.9999999999999982</v>
      </c>
      <c r="AK44" s="162" t="str">
        <f>IF(AK43="","",VLOOKUP(AK43,'【記載例】シフト記号表（勤務時間帯）'!$C$6:$L$47,10,FALSE))</f>
        <v/>
      </c>
      <c r="AL44" s="163" t="str">
        <f>IF(AL43="","",VLOOKUP(AL43,'【記載例】シフト記号表（勤務時間帯）'!$C$6:$L$47,10,FALSE))</f>
        <v/>
      </c>
      <c r="AM44" s="163">
        <f>IF(AM43="","",VLOOKUP(AM43,'【記載例】シフト記号表（勤務時間帯）'!$C$6:$L$47,10,FALSE))</f>
        <v>7.9999999999999982</v>
      </c>
      <c r="AN44" s="163">
        <f>IF(AN43="","",VLOOKUP(AN43,'【記載例】シフト記号表（勤務時間帯）'!$C$6:$L$47,10,FALSE))</f>
        <v>7.9999999999999982</v>
      </c>
      <c r="AO44" s="163">
        <f>IF(AO43="","",VLOOKUP(AO43,'【記載例】シフト記号表（勤務時間帯）'!$C$6:$L$47,10,FALSE))</f>
        <v>8</v>
      </c>
      <c r="AP44" s="163" t="str">
        <f>IF(AP43="","",VLOOKUP(AP43,'【記載例】シフト記号表（勤務時間帯）'!$C$6:$L$47,10,FALSE))</f>
        <v/>
      </c>
      <c r="AQ44" s="164">
        <f>IF(AQ43="","",VLOOKUP(AQ43,'【記載例】シフト記号表（勤務時間帯）'!$C$6:$L$47,10,FALSE))</f>
        <v>8</v>
      </c>
      <c r="AR44" s="162" t="str">
        <f>IF(AR43="","",VLOOKUP(AR43,'【記載例】シフト記号表（勤務時間帯）'!$C$6:$L$47,10,FALSE))</f>
        <v/>
      </c>
      <c r="AS44" s="163">
        <f>IF(AS43="","",VLOOKUP(AS43,'【記載例】シフト記号表（勤務時間帯）'!$C$6:$L$47,10,FALSE))</f>
        <v>8</v>
      </c>
      <c r="AT44" s="163">
        <f>IF(AT43="","",VLOOKUP(AT43,'【記載例】シフト記号表（勤務時間帯）'!$C$6:$L$47,10,FALSE))</f>
        <v>8</v>
      </c>
      <c r="AU44" s="163" t="str">
        <f>IF(AU43="","",VLOOKUP(AU43,'【記載例】シフト記号表（勤務時間帯）'!$C$6:$L$47,10,FALSE))</f>
        <v/>
      </c>
      <c r="AV44" s="163">
        <f>IF(AV43="","",VLOOKUP(AV43,'【記載例】シフト記号表（勤務時間帯）'!$C$6:$L$47,10,FALSE))</f>
        <v>8</v>
      </c>
      <c r="AW44" s="163">
        <f>IF(AW43="","",VLOOKUP(AW43,'【記載例】シフト記号表（勤務時間帯）'!$C$6:$L$47,10,FALSE))</f>
        <v>7.9999999999999982</v>
      </c>
      <c r="AX44" s="164" t="str">
        <f>IF(AX43="","",VLOOKUP(AX43,'【記載例】シフト記号表（勤務時間帯）'!$C$6:$L$47,10,FALSE))</f>
        <v/>
      </c>
      <c r="AY44" s="162" t="str">
        <f>IF(AY43="","",VLOOKUP(AY43,'【記載例】シフト記号表（勤務時間帯）'!$C$6:$L$47,10,FALSE))</f>
        <v/>
      </c>
      <c r="AZ44" s="163" t="str">
        <f>IF(AZ43="","",VLOOKUP(AZ43,'【記載例】シフト記号表（勤務時間帯）'!$C$6:$L$47,10,FALSE))</f>
        <v/>
      </c>
      <c r="BA44" s="163" t="str">
        <f>IF(BA43="","",VLOOKUP(BA43,'【記載例】シフト記号表（勤務時間帯）'!$C$6:$L$47,10,FALSE))</f>
        <v/>
      </c>
      <c r="BB44" s="286">
        <f>IF($BE$3="４週",SUM(W44:AX44),IF($BE$3="暦月",SUM(W44:BA44),""))</f>
        <v>128</v>
      </c>
      <c r="BC44" s="287"/>
      <c r="BD44" s="288">
        <f>IF($BE$3="４週",BB44/4,IF($BE$3="暦月",(BB44/($BE$8/7)),""))</f>
        <v>32</v>
      </c>
      <c r="BE44" s="287"/>
      <c r="BF44" s="283"/>
      <c r="BG44" s="284"/>
      <c r="BH44" s="284"/>
      <c r="BI44" s="284"/>
      <c r="BJ44" s="285"/>
    </row>
    <row r="45" spans="2:62" ht="20.25" customHeight="1" x14ac:dyDescent="0.4">
      <c r="B45" s="269">
        <f>B43+1</f>
        <v>15</v>
      </c>
      <c r="C45" s="271" t="s">
        <v>102</v>
      </c>
      <c r="D45" s="272"/>
      <c r="E45" s="152"/>
      <c r="F45" s="153"/>
      <c r="G45" s="152"/>
      <c r="H45" s="153"/>
      <c r="I45" s="275" t="s">
        <v>89</v>
      </c>
      <c r="J45" s="276"/>
      <c r="K45" s="279" t="s">
        <v>106</v>
      </c>
      <c r="L45" s="280"/>
      <c r="M45" s="280"/>
      <c r="N45" s="272"/>
      <c r="O45" s="253" t="s">
        <v>221</v>
      </c>
      <c r="P45" s="254"/>
      <c r="Q45" s="254"/>
      <c r="R45" s="254"/>
      <c r="S45" s="255"/>
      <c r="T45" s="184" t="s">
        <v>18</v>
      </c>
      <c r="U45" s="108"/>
      <c r="V45" s="109"/>
      <c r="W45" s="95" t="s">
        <v>186</v>
      </c>
      <c r="X45" s="96" t="s">
        <v>186</v>
      </c>
      <c r="Y45" s="96"/>
      <c r="Z45" s="96"/>
      <c r="AA45" s="96" t="s">
        <v>184</v>
      </c>
      <c r="AB45" s="96" t="s">
        <v>202</v>
      </c>
      <c r="AC45" s="97" t="s">
        <v>185</v>
      </c>
      <c r="AD45" s="95" t="s">
        <v>185</v>
      </c>
      <c r="AE45" s="96"/>
      <c r="AF45" s="96" t="s">
        <v>186</v>
      </c>
      <c r="AG45" s="96" t="s">
        <v>186</v>
      </c>
      <c r="AH45" s="96"/>
      <c r="AI45" s="96" t="s">
        <v>184</v>
      </c>
      <c r="AJ45" s="97" t="s">
        <v>202</v>
      </c>
      <c r="AK45" s="95" t="s">
        <v>185</v>
      </c>
      <c r="AL45" s="96" t="s">
        <v>185</v>
      </c>
      <c r="AM45" s="96"/>
      <c r="AN45" s="96" t="s">
        <v>186</v>
      </c>
      <c r="AO45" s="96"/>
      <c r="AP45" s="96"/>
      <c r="AQ45" s="97" t="s">
        <v>184</v>
      </c>
      <c r="AR45" s="95" t="s">
        <v>202</v>
      </c>
      <c r="AS45" s="96" t="s">
        <v>185</v>
      </c>
      <c r="AT45" s="96" t="s">
        <v>185</v>
      </c>
      <c r="AU45" s="96"/>
      <c r="AV45" s="96" t="s">
        <v>185</v>
      </c>
      <c r="AW45" s="96" t="s">
        <v>186</v>
      </c>
      <c r="AX45" s="97" t="s">
        <v>186</v>
      </c>
      <c r="AY45" s="95"/>
      <c r="AZ45" s="96"/>
      <c r="BA45" s="98"/>
      <c r="BB45" s="256"/>
      <c r="BC45" s="257"/>
      <c r="BD45" s="258"/>
      <c r="BE45" s="259"/>
      <c r="BF45" s="260"/>
      <c r="BG45" s="261"/>
      <c r="BH45" s="261"/>
      <c r="BI45" s="261"/>
      <c r="BJ45" s="262"/>
    </row>
    <row r="46" spans="2:62" ht="20.25" customHeight="1" x14ac:dyDescent="0.4">
      <c r="B46" s="270"/>
      <c r="C46" s="289"/>
      <c r="D46" s="290"/>
      <c r="E46" s="152"/>
      <c r="F46" s="153" t="str">
        <f>C45</f>
        <v>看護職員</v>
      </c>
      <c r="G46" s="152"/>
      <c r="H46" s="153" t="str">
        <f>I45</f>
        <v>A</v>
      </c>
      <c r="I46" s="291"/>
      <c r="J46" s="292"/>
      <c r="K46" s="293"/>
      <c r="L46" s="294"/>
      <c r="M46" s="294"/>
      <c r="N46" s="290"/>
      <c r="O46" s="253"/>
      <c r="P46" s="254"/>
      <c r="Q46" s="254"/>
      <c r="R46" s="254"/>
      <c r="S46" s="255"/>
      <c r="T46" s="185" t="s">
        <v>189</v>
      </c>
      <c r="U46" s="110"/>
      <c r="V46" s="186"/>
      <c r="W46" s="162">
        <f>IF(W45="","",VLOOKUP(W45,'【記載例】シフト記号表（勤務時間帯）'!$C$6:$L$47,10,FALSE))</f>
        <v>8</v>
      </c>
      <c r="X46" s="163">
        <f>IF(X45="","",VLOOKUP(X45,'【記載例】シフト記号表（勤務時間帯）'!$C$6:$L$47,10,FALSE))</f>
        <v>8</v>
      </c>
      <c r="Y46" s="163" t="str">
        <f>IF(Y45="","",VLOOKUP(Y45,'【記載例】シフト記号表（勤務時間帯）'!$C$6:$L$47,10,FALSE))</f>
        <v/>
      </c>
      <c r="Z46" s="163" t="str">
        <f>IF(Z45="","",VLOOKUP(Z45,'【記載例】シフト記号表（勤務時間帯）'!$C$6:$L$47,10,FALSE))</f>
        <v/>
      </c>
      <c r="AA46" s="163">
        <f>IF(AA45="","",VLOOKUP(AA45,'【記載例】シフト記号表（勤務時間帯）'!$C$6:$L$47,10,FALSE))</f>
        <v>8</v>
      </c>
      <c r="AB46" s="163">
        <f>IF(AB45="","",VLOOKUP(AB45,'【記載例】シフト記号表（勤務時間帯）'!$C$6:$L$47,10,FALSE))</f>
        <v>8</v>
      </c>
      <c r="AC46" s="164">
        <f>IF(AC45="","",VLOOKUP(AC45,'【記載例】シフト記号表（勤務時間帯）'!$C$6:$L$47,10,FALSE))</f>
        <v>7.9999999999999982</v>
      </c>
      <c r="AD46" s="162">
        <f>IF(AD45="","",VLOOKUP(AD45,'【記載例】シフト記号表（勤務時間帯）'!$C$6:$L$47,10,FALSE))</f>
        <v>7.9999999999999982</v>
      </c>
      <c r="AE46" s="163" t="str">
        <f>IF(AE45="","",VLOOKUP(AE45,'【記載例】シフト記号表（勤務時間帯）'!$C$6:$L$47,10,FALSE))</f>
        <v/>
      </c>
      <c r="AF46" s="163">
        <f>IF(AF45="","",VLOOKUP(AF45,'【記載例】シフト記号表（勤務時間帯）'!$C$6:$L$47,10,FALSE))</f>
        <v>8</v>
      </c>
      <c r="AG46" s="163">
        <f>IF(AG45="","",VLOOKUP(AG45,'【記載例】シフト記号表（勤務時間帯）'!$C$6:$L$47,10,FALSE))</f>
        <v>8</v>
      </c>
      <c r="AH46" s="163" t="str">
        <f>IF(AH45="","",VLOOKUP(AH45,'【記載例】シフト記号表（勤務時間帯）'!$C$6:$L$47,10,FALSE))</f>
        <v/>
      </c>
      <c r="AI46" s="163">
        <f>IF(AI45="","",VLOOKUP(AI45,'【記載例】シフト記号表（勤務時間帯）'!$C$6:$L$47,10,FALSE))</f>
        <v>8</v>
      </c>
      <c r="AJ46" s="164">
        <f>IF(AJ45="","",VLOOKUP(AJ45,'【記載例】シフト記号表（勤務時間帯）'!$C$6:$L$47,10,FALSE))</f>
        <v>8</v>
      </c>
      <c r="AK46" s="162">
        <f>IF(AK45="","",VLOOKUP(AK45,'【記載例】シフト記号表（勤務時間帯）'!$C$6:$L$47,10,FALSE))</f>
        <v>7.9999999999999982</v>
      </c>
      <c r="AL46" s="163">
        <f>IF(AL45="","",VLOOKUP(AL45,'【記載例】シフト記号表（勤務時間帯）'!$C$6:$L$47,10,FALSE))</f>
        <v>7.9999999999999982</v>
      </c>
      <c r="AM46" s="163" t="str">
        <f>IF(AM45="","",VLOOKUP(AM45,'【記載例】シフト記号表（勤務時間帯）'!$C$6:$L$47,10,FALSE))</f>
        <v/>
      </c>
      <c r="AN46" s="163">
        <f>IF(AN45="","",VLOOKUP(AN45,'【記載例】シフト記号表（勤務時間帯）'!$C$6:$L$47,10,FALSE))</f>
        <v>8</v>
      </c>
      <c r="AO46" s="163" t="str">
        <f>IF(AO45="","",VLOOKUP(AO45,'【記載例】シフト記号表（勤務時間帯）'!$C$6:$L$47,10,FALSE))</f>
        <v/>
      </c>
      <c r="AP46" s="163" t="str">
        <f>IF(AP45="","",VLOOKUP(AP45,'【記載例】シフト記号表（勤務時間帯）'!$C$6:$L$47,10,FALSE))</f>
        <v/>
      </c>
      <c r="AQ46" s="164">
        <f>IF(AQ45="","",VLOOKUP(AQ45,'【記載例】シフト記号表（勤務時間帯）'!$C$6:$L$47,10,FALSE))</f>
        <v>8</v>
      </c>
      <c r="AR46" s="162">
        <f>IF(AR45="","",VLOOKUP(AR45,'【記載例】シフト記号表（勤務時間帯）'!$C$6:$L$47,10,FALSE))</f>
        <v>8</v>
      </c>
      <c r="AS46" s="163">
        <f>IF(AS45="","",VLOOKUP(AS45,'【記載例】シフト記号表（勤務時間帯）'!$C$6:$L$47,10,FALSE))</f>
        <v>7.9999999999999982</v>
      </c>
      <c r="AT46" s="163">
        <f>IF(AT45="","",VLOOKUP(AT45,'【記載例】シフト記号表（勤務時間帯）'!$C$6:$L$47,10,FALSE))</f>
        <v>7.9999999999999982</v>
      </c>
      <c r="AU46" s="163" t="str">
        <f>IF(AU45="","",VLOOKUP(AU45,'【記載例】シフト記号表（勤務時間帯）'!$C$6:$L$47,10,FALSE))</f>
        <v/>
      </c>
      <c r="AV46" s="163">
        <f>IF(AV45="","",VLOOKUP(AV45,'【記載例】シフト記号表（勤務時間帯）'!$C$6:$L$47,10,FALSE))</f>
        <v>7.9999999999999982</v>
      </c>
      <c r="AW46" s="163">
        <f>IF(AW45="","",VLOOKUP(AW45,'【記載例】シフト記号表（勤務時間帯）'!$C$6:$L$47,10,FALSE))</f>
        <v>8</v>
      </c>
      <c r="AX46" s="164">
        <f>IF(AX45="","",VLOOKUP(AX45,'【記載例】シフト記号表（勤務時間帯）'!$C$6:$L$47,10,FALSE))</f>
        <v>8</v>
      </c>
      <c r="AY46" s="162" t="str">
        <f>IF(AY45="","",VLOOKUP(AY45,'【記載例】シフト記号表（勤務時間帯）'!$C$6:$L$47,10,FALSE))</f>
        <v/>
      </c>
      <c r="AZ46" s="163" t="str">
        <f>IF(AZ45="","",VLOOKUP(AZ45,'【記載例】シフト記号表（勤務時間帯）'!$C$6:$L$47,10,FALSE))</f>
        <v/>
      </c>
      <c r="BA46" s="163" t="str">
        <f>IF(BA45="","",VLOOKUP(BA45,'【記載例】シフト記号表（勤務時間帯）'!$C$6:$L$47,10,FALSE))</f>
        <v/>
      </c>
      <c r="BB46" s="286">
        <f>IF($BE$3="４週",SUM(W46:AX46),IF($BE$3="暦月",SUM(W46:BA46),""))</f>
        <v>160</v>
      </c>
      <c r="BC46" s="287"/>
      <c r="BD46" s="288">
        <f>IF($BE$3="４週",BB46/4,IF($BE$3="暦月",(BB46/($BE$8/7)),""))</f>
        <v>40</v>
      </c>
      <c r="BE46" s="287"/>
      <c r="BF46" s="283"/>
      <c r="BG46" s="284"/>
      <c r="BH46" s="284"/>
      <c r="BI46" s="284"/>
      <c r="BJ46" s="285"/>
    </row>
    <row r="47" spans="2:62" ht="20.25" customHeight="1" x14ac:dyDescent="0.4">
      <c r="B47" s="269">
        <f>B45+1</f>
        <v>16</v>
      </c>
      <c r="C47" s="271" t="s">
        <v>102</v>
      </c>
      <c r="D47" s="272"/>
      <c r="E47" s="152"/>
      <c r="F47" s="153"/>
      <c r="G47" s="152"/>
      <c r="H47" s="153"/>
      <c r="I47" s="275" t="s">
        <v>89</v>
      </c>
      <c r="J47" s="276"/>
      <c r="K47" s="279" t="s">
        <v>107</v>
      </c>
      <c r="L47" s="280"/>
      <c r="M47" s="280"/>
      <c r="N47" s="272"/>
      <c r="O47" s="253" t="s">
        <v>139</v>
      </c>
      <c r="P47" s="254"/>
      <c r="Q47" s="254"/>
      <c r="R47" s="254"/>
      <c r="S47" s="255"/>
      <c r="T47" s="184" t="s">
        <v>18</v>
      </c>
      <c r="U47" s="108"/>
      <c r="V47" s="109"/>
      <c r="W47" s="95"/>
      <c r="X47" s="96" t="s">
        <v>185</v>
      </c>
      <c r="Y47" s="96" t="s">
        <v>186</v>
      </c>
      <c r="Z47" s="96" t="s">
        <v>186</v>
      </c>
      <c r="AA47" s="96"/>
      <c r="AB47" s="96" t="s">
        <v>184</v>
      </c>
      <c r="AC47" s="97" t="s">
        <v>202</v>
      </c>
      <c r="AD47" s="95" t="s">
        <v>186</v>
      </c>
      <c r="AE47" s="96"/>
      <c r="AF47" s="96" t="s">
        <v>186</v>
      </c>
      <c r="AG47" s="96" t="s">
        <v>186</v>
      </c>
      <c r="AH47" s="96"/>
      <c r="AI47" s="96"/>
      <c r="AJ47" s="97" t="s">
        <v>184</v>
      </c>
      <c r="AK47" s="95" t="s">
        <v>202</v>
      </c>
      <c r="AL47" s="96" t="s">
        <v>186</v>
      </c>
      <c r="AM47" s="96" t="s">
        <v>186</v>
      </c>
      <c r="AN47" s="96" t="s">
        <v>186</v>
      </c>
      <c r="AO47" s="96" t="s">
        <v>185</v>
      </c>
      <c r="AP47" s="96" t="s">
        <v>185</v>
      </c>
      <c r="AQ47" s="97"/>
      <c r="AR47" s="95" t="s">
        <v>184</v>
      </c>
      <c r="AS47" s="96" t="s">
        <v>202</v>
      </c>
      <c r="AT47" s="96" t="s">
        <v>185</v>
      </c>
      <c r="AU47" s="96" t="s">
        <v>186</v>
      </c>
      <c r="AV47" s="96"/>
      <c r="AW47" s="96"/>
      <c r="AX47" s="97" t="s">
        <v>185</v>
      </c>
      <c r="AY47" s="95"/>
      <c r="AZ47" s="96"/>
      <c r="BA47" s="98"/>
      <c r="BB47" s="256"/>
      <c r="BC47" s="257"/>
      <c r="BD47" s="258"/>
      <c r="BE47" s="259"/>
      <c r="BF47" s="260"/>
      <c r="BG47" s="261"/>
      <c r="BH47" s="261"/>
      <c r="BI47" s="261"/>
      <c r="BJ47" s="262"/>
    </row>
    <row r="48" spans="2:62" ht="20.25" customHeight="1" x14ac:dyDescent="0.4">
      <c r="B48" s="270"/>
      <c r="C48" s="289"/>
      <c r="D48" s="290"/>
      <c r="E48" s="152"/>
      <c r="F48" s="153" t="str">
        <f>C47</f>
        <v>看護職員</v>
      </c>
      <c r="G48" s="152"/>
      <c r="H48" s="153" t="str">
        <f>I47</f>
        <v>A</v>
      </c>
      <c r="I48" s="291"/>
      <c r="J48" s="292"/>
      <c r="K48" s="293"/>
      <c r="L48" s="294"/>
      <c r="M48" s="294"/>
      <c r="N48" s="290"/>
      <c r="O48" s="253"/>
      <c r="P48" s="254"/>
      <c r="Q48" s="254"/>
      <c r="R48" s="254"/>
      <c r="S48" s="255"/>
      <c r="T48" s="185" t="s">
        <v>189</v>
      </c>
      <c r="U48" s="110"/>
      <c r="V48" s="186"/>
      <c r="W48" s="162" t="str">
        <f>IF(W47="","",VLOOKUP(W47,'【記載例】シフト記号表（勤務時間帯）'!$C$6:$L$47,10,FALSE))</f>
        <v/>
      </c>
      <c r="X48" s="163">
        <f>IF(X47="","",VLOOKUP(X47,'【記載例】シフト記号表（勤務時間帯）'!$C$6:$L$47,10,FALSE))</f>
        <v>7.9999999999999982</v>
      </c>
      <c r="Y48" s="163">
        <f>IF(Y47="","",VLOOKUP(Y47,'【記載例】シフト記号表（勤務時間帯）'!$C$6:$L$47,10,FALSE))</f>
        <v>8</v>
      </c>
      <c r="Z48" s="163">
        <f>IF(Z47="","",VLOOKUP(Z47,'【記載例】シフト記号表（勤務時間帯）'!$C$6:$L$47,10,FALSE))</f>
        <v>8</v>
      </c>
      <c r="AA48" s="163" t="str">
        <f>IF(AA47="","",VLOOKUP(AA47,'【記載例】シフト記号表（勤務時間帯）'!$C$6:$L$47,10,FALSE))</f>
        <v/>
      </c>
      <c r="AB48" s="163">
        <f>IF(AB47="","",VLOOKUP(AB47,'【記載例】シフト記号表（勤務時間帯）'!$C$6:$L$47,10,FALSE))</f>
        <v>8</v>
      </c>
      <c r="AC48" s="164">
        <f>IF(AC47="","",VLOOKUP(AC47,'【記載例】シフト記号表（勤務時間帯）'!$C$6:$L$47,10,FALSE))</f>
        <v>8</v>
      </c>
      <c r="AD48" s="162">
        <f>IF(AD47="","",VLOOKUP(AD47,'【記載例】シフト記号表（勤務時間帯）'!$C$6:$L$47,10,FALSE))</f>
        <v>8</v>
      </c>
      <c r="AE48" s="163" t="str">
        <f>IF(AE47="","",VLOOKUP(AE47,'【記載例】シフト記号表（勤務時間帯）'!$C$6:$L$47,10,FALSE))</f>
        <v/>
      </c>
      <c r="AF48" s="163">
        <f>IF(AF47="","",VLOOKUP(AF47,'【記載例】シフト記号表（勤務時間帯）'!$C$6:$L$47,10,FALSE))</f>
        <v>8</v>
      </c>
      <c r="AG48" s="163">
        <f>IF(AG47="","",VLOOKUP(AG47,'【記載例】シフト記号表（勤務時間帯）'!$C$6:$L$47,10,FALSE))</f>
        <v>8</v>
      </c>
      <c r="AH48" s="163" t="str">
        <f>IF(AH47="","",VLOOKUP(AH47,'【記載例】シフト記号表（勤務時間帯）'!$C$6:$L$47,10,FALSE))</f>
        <v/>
      </c>
      <c r="AI48" s="163" t="str">
        <f>IF(AI47="","",VLOOKUP(AI47,'【記載例】シフト記号表（勤務時間帯）'!$C$6:$L$47,10,FALSE))</f>
        <v/>
      </c>
      <c r="AJ48" s="164">
        <f>IF(AJ47="","",VLOOKUP(AJ47,'【記載例】シフト記号表（勤務時間帯）'!$C$6:$L$47,10,FALSE))</f>
        <v>8</v>
      </c>
      <c r="AK48" s="162">
        <f>IF(AK47="","",VLOOKUP(AK47,'【記載例】シフト記号表（勤務時間帯）'!$C$6:$L$47,10,FALSE))</f>
        <v>8</v>
      </c>
      <c r="AL48" s="163">
        <f>IF(AL47="","",VLOOKUP(AL47,'【記載例】シフト記号表（勤務時間帯）'!$C$6:$L$47,10,FALSE))</f>
        <v>8</v>
      </c>
      <c r="AM48" s="163">
        <f>IF(AM47="","",VLOOKUP(AM47,'【記載例】シフト記号表（勤務時間帯）'!$C$6:$L$47,10,FALSE))</f>
        <v>8</v>
      </c>
      <c r="AN48" s="163">
        <f>IF(AN47="","",VLOOKUP(AN47,'【記載例】シフト記号表（勤務時間帯）'!$C$6:$L$47,10,FALSE))</f>
        <v>8</v>
      </c>
      <c r="AO48" s="163">
        <f>IF(AO47="","",VLOOKUP(AO47,'【記載例】シフト記号表（勤務時間帯）'!$C$6:$L$47,10,FALSE))</f>
        <v>7.9999999999999982</v>
      </c>
      <c r="AP48" s="163">
        <f>IF(AP47="","",VLOOKUP(AP47,'【記載例】シフト記号表（勤務時間帯）'!$C$6:$L$47,10,FALSE))</f>
        <v>7.9999999999999982</v>
      </c>
      <c r="AQ48" s="164" t="str">
        <f>IF(AQ47="","",VLOOKUP(AQ47,'【記載例】シフト記号表（勤務時間帯）'!$C$6:$L$47,10,FALSE))</f>
        <v/>
      </c>
      <c r="AR48" s="162">
        <f>IF(AR47="","",VLOOKUP(AR47,'【記載例】シフト記号表（勤務時間帯）'!$C$6:$L$47,10,FALSE))</f>
        <v>8</v>
      </c>
      <c r="AS48" s="163">
        <f>IF(AS47="","",VLOOKUP(AS47,'【記載例】シフト記号表（勤務時間帯）'!$C$6:$L$47,10,FALSE))</f>
        <v>8</v>
      </c>
      <c r="AT48" s="163">
        <f>IF(AT47="","",VLOOKUP(AT47,'【記載例】シフト記号表（勤務時間帯）'!$C$6:$L$47,10,FALSE))</f>
        <v>7.9999999999999982</v>
      </c>
      <c r="AU48" s="163">
        <f>IF(AU47="","",VLOOKUP(AU47,'【記載例】シフト記号表（勤務時間帯）'!$C$6:$L$47,10,FALSE))</f>
        <v>8</v>
      </c>
      <c r="AV48" s="163" t="str">
        <f>IF(AV47="","",VLOOKUP(AV47,'【記載例】シフト記号表（勤務時間帯）'!$C$6:$L$47,10,FALSE))</f>
        <v/>
      </c>
      <c r="AW48" s="163" t="str">
        <f>IF(AW47="","",VLOOKUP(AW47,'【記載例】シフト記号表（勤務時間帯）'!$C$6:$L$47,10,FALSE))</f>
        <v/>
      </c>
      <c r="AX48" s="164">
        <f>IF(AX47="","",VLOOKUP(AX47,'【記載例】シフト記号表（勤務時間帯）'!$C$6:$L$47,10,FALSE))</f>
        <v>7.9999999999999982</v>
      </c>
      <c r="AY48" s="162" t="str">
        <f>IF(AY47="","",VLOOKUP(AY47,'【記載例】シフト記号表（勤務時間帯）'!$C$6:$L$47,10,FALSE))</f>
        <v/>
      </c>
      <c r="AZ48" s="163" t="str">
        <f>IF(AZ47="","",VLOOKUP(AZ47,'【記載例】シフト記号表（勤務時間帯）'!$C$6:$L$47,10,FALSE))</f>
        <v/>
      </c>
      <c r="BA48" s="163" t="str">
        <f>IF(BA47="","",VLOOKUP(BA47,'【記載例】シフト記号表（勤務時間帯）'!$C$6:$L$47,10,FALSE))</f>
        <v/>
      </c>
      <c r="BB48" s="286">
        <f>IF($BE$3="４週",SUM(W48:AX48),IF($BE$3="暦月",SUM(W48:BA48),""))</f>
        <v>160</v>
      </c>
      <c r="BC48" s="287"/>
      <c r="BD48" s="288">
        <f>IF($BE$3="４週",BB48/4,IF($BE$3="暦月",(BB48/($BE$8/7)),""))</f>
        <v>40</v>
      </c>
      <c r="BE48" s="287"/>
      <c r="BF48" s="283"/>
      <c r="BG48" s="284"/>
      <c r="BH48" s="284"/>
      <c r="BI48" s="284"/>
      <c r="BJ48" s="285"/>
    </row>
    <row r="49" spans="2:62" ht="20.25" customHeight="1" x14ac:dyDescent="0.4">
      <c r="B49" s="269">
        <f>B47+1</f>
        <v>17</v>
      </c>
      <c r="C49" s="271" t="s">
        <v>102</v>
      </c>
      <c r="D49" s="272"/>
      <c r="E49" s="152"/>
      <c r="F49" s="153"/>
      <c r="G49" s="152"/>
      <c r="H49" s="153"/>
      <c r="I49" s="275" t="s">
        <v>89</v>
      </c>
      <c r="J49" s="276"/>
      <c r="K49" s="279" t="s">
        <v>107</v>
      </c>
      <c r="L49" s="280"/>
      <c r="M49" s="280"/>
      <c r="N49" s="272"/>
      <c r="O49" s="253" t="s">
        <v>222</v>
      </c>
      <c r="P49" s="254"/>
      <c r="Q49" s="254"/>
      <c r="R49" s="254"/>
      <c r="S49" s="255"/>
      <c r="T49" s="184" t="s">
        <v>18</v>
      </c>
      <c r="U49" s="108"/>
      <c r="V49" s="109"/>
      <c r="W49" s="95" t="s">
        <v>185</v>
      </c>
      <c r="X49" s="96"/>
      <c r="Y49" s="96" t="s">
        <v>185</v>
      </c>
      <c r="Z49" s="96"/>
      <c r="AA49" s="96" t="s">
        <v>186</v>
      </c>
      <c r="AB49" s="96"/>
      <c r="AC49" s="97" t="s">
        <v>184</v>
      </c>
      <c r="AD49" s="95" t="s">
        <v>202</v>
      </c>
      <c r="AE49" s="96" t="s">
        <v>186</v>
      </c>
      <c r="AF49" s="96" t="s">
        <v>186</v>
      </c>
      <c r="AG49" s="96" t="s">
        <v>185</v>
      </c>
      <c r="AH49" s="96" t="s">
        <v>185</v>
      </c>
      <c r="AI49" s="96"/>
      <c r="AJ49" s="97" t="s">
        <v>186</v>
      </c>
      <c r="AK49" s="95" t="s">
        <v>184</v>
      </c>
      <c r="AL49" s="96" t="s">
        <v>202</v>
      </c>
      <c r="AM49" s="96" t="s">
        <v>185</v>
      </c>
      <c r="AN49" s="96"/>
      <c r="AO49" s="96" t="s">
        <v>186</v>
      </c>
      <c r="AP49" s="96" t="s">
        <v>186</v>
      </c>
      <c r="AQ49" s="97"/>
      <c r="AR49" s="95"/>
      <c r="AS49" s="96" t="s">
        <v>184</v>
      </c>
      <c r="AT49" s="96" t="s">
        <v>202</v>
      </c>
      <c r="AU49" s="96" t="s">
        <v>185</v>
      </c>
      <c r="AV49" s="96" t="s">
        <v>186</v>
      </c>
      <c r="AW49" s="96" t="s">
        <v>186</v>
      </c>
      <c r="AX49" s="97"/>
      <c r="AY49" s="95"/>
      <c r="AZ49" s="96"/>
      <c r="BA49" s="98"/>
      <c r="BB49" s="256"/>
      <c r="BC49" s="257"/>
      <c r="BD49" s="258"/>
      <c r="BE49" s="259"/>
      <c r="BF49" s="260"/>
      <c r="BG49" s="261"/>
      <c r="BH49" s="261"/>
      <c r="BI49" s="261"/>
      <c r="BJ49" s="262"/>
    </row>
    <row r="50" spans="2:62" ht="20.25" customHeight="1" x14ac:dyDescent="0.4">
      <c r="B50" s="270"/>
      <c r="C50" s="289"/>
      <c r="D50" s="290"/>
      <c r="E50" s="152"/>
      <c r="F50" s="153" t="str">
        <f>C49</f>
        <v>看護職員</v>
      </c>
      <c r="G50" s="152"/>
      <c r="H50" s="153" t="str">
        <f>I49</f>
        <v>A</v>
      </c>
      <c r="I50" s="291"/>
      <c r="J50" s="292"/>
      <c r="K50" s="293"/>
      <c r="L50" s="294"/>
      <c r="M50" s="294"/>
      <c r="N50" s="290"/>
      <c r="O50" s="253"/>
      <c r="P50" s="254"/>
      <c r="Q50" s="254"/>
      <c r="R50" s="254"/>
      <c r="S50" s="255"/>
      <c r="T50" s="185" t="s">
        <v>189</v>
      </c>
      <c r="U50" s="110"/>
      <c r="V50" s="186"/>
      <c r="W50" s="162">
        <f>IF(W49="","",VLOOKUP(W49,'【記載例】シフト記号表（勤務時間帯）'!$C$6:$L$47,10,FALSE))</f>
        <v>7.9999999999999982</v>
      </c>
      <c r="X50" s="163" t="str">
        <f>IF(X49="","",VLOOKUP(X49,'【記載例】シフト記号表（勤務時間帯）'!$C$6:$L$47,10,FALSE))</f>
        <v/>
      </c>
      <c r="Y50" s="163">
        <f>IF(Y49="","",VLOOKUP(Y49,'【記載例】シフト記号表（勤務時間帯）'!$C$6:$L$47,10,FALSE))</f>
        <v>7.9999999999999982</v>
      </c>
      <c r="Z50" s="163" t="str">
        <f>IF(Z49="","",VLOOKUP(Z49,'【記載例】シフト記号表（勤務時間帯）'!$C$6:$L$47,10,FALSE))</f>
        <v/>
      </c>
      <c r="AA50" s="163">
        <f>IF(AA49="","",VLOOKUP(AA49,'【記載例】シフト記号表（勤務時間帯）'!$C$6:$L$47,10,FALSE))</f>
        <v>8</v>
      </c>
      <c r="AB50" s="163" t="str">
        <f>IF(AB49="","",VLOOKUP(AB49,'【記載例】シフト記号表（勤務時間帯）'!$C$6:$L$47,10,FALSE))</f>
        <v/>
      </c>
      <c r="AC50" s="164">
        <f>IF(AC49="","",VLOOKUP(AC49,'【記載例】シフト記号表（勤務時間帯）'!$C$6:$L$47,10,FALSE))</f>
        <v>8</v>
      </c>
      <c r="AD50" s="162">
        <f>IF(AD49="","",VLOOKUP(AD49,'【記載例】シフト記号表（勤務時間帯）'!$C$6:$L$47,10,FALSE))</f>
        <v>8</v>
      </c>
      <c r="AE50" s="163">
        <f>IF(AE49="","",VLOOKUP(AE49,'【記載例】シフト記号表（勤務時間帯）'!$C$6:$L$47,10,FALSE))</f>
        <v>8</v>
      </c>
      <c r="AF50" s="163">
        <f>IF(AF49="","",VLOOKUP(AF49,'【記載例】シフト記号表（勤務時間帯）'!$C$6:$L$47,10,FALSE))</f>
        <v>8</v>
      </c>
      <c r="AG50" s="163">
        <f>IF(AG49="","",VLOOKUP(AG49,'【記載例】シフト記号表（勤務時間帯）'!$C$6:$L$47,10,FALSE))</f>
        <v>7.9999999999999982</v>
      </c>
      <c r="AH50" s="163">
        <f>IF(AH49="","",VLOOKUP(AH49,'【記載例】シフト記号表（勤務時間帯）'!$C$6:$L$47,10,FALSE))</f>
        <v>7.9999999999999982</v>
      </c>
      <c r="AI50" s="163" t="str">
        <f>IF(AI49="","",VLOOKUP(AI49,'【記載例】シフト記号表（勤務時間帯）'!$C$6:$L$47,10,FALSE))</f>
        <v/>
      </c>
      <c r="AJ50" s="164">
        <f>IF(AJ49="","",VLOOKUP(AJ49,'【記載例】シフト記号表（勤務時間帯）'!$C$6:$L$47,10,FALSE))</f>
        <v>8</v>
      </c>
      <c r="AK50" s="162">
        <f>IF(AK49="","",VLOOKUP(AK49,'【記載例】シフト記号表（勤務時間帯）'!$C$6:$L$47,10,FALSE))</f>
        <v>8</v>
      </c>
      <c r="AL50" s="163">
        <f>IF(AL49="","",VLOOKUP(AL49,'【記載例】シフト記号表（勤務時間帯）'!$C$6:$L$47,10,FALSE))</f>
        <v>8</v>
      </c>
      <c r="AM50" s="163">
        <f>IF(AM49="","",VLOOKUP(AM49,'【記載例】シフト記号表（勤務時間帯）'!$C$6:$L$47,10,FALSE))</f>
        <v>7.9999999999999982</v>
      </c>
      <c r="AN50" s="163" t="str">
        <f>IF(AN49="","",VLOOKUP(AN49,'【記載例】シフト記号表（勤務時間帯）'!$C$6:$L$47,10,FALSE))</f>
        <v/>
      </c>
      <c r="AO50" s="163">
        <f>IF(AO49="","",VLOOKUP(AO49,'【記載例】シフト記号表（勤務時間帯）'!$C$6:$L$47,10,FALSE))</f>
        <v>8</v>
      </c>
      <c r="AP50" s="163">
        <f>IF(AP49="","",VLOOKUP(AP49,'【記載例】シフト記号表（勤務時間帯）'!$C$6:$L$47,10,FALSE))</f>
        <v>8</v>
      </c>
      <c r="AQ50" s="164" t="str">
        <f>IF(AQ49="","",VLOOKUP(AQ49,'【記載例】シフト記号表（勤務時間帯）'!$C$6:$L$47,10,FALSE))</f>
        <v/>
      </c>
      <c r="AR50" s="162" t="str">
        <f>IF(AR49="","",VLOOKUP(AR49,'【記載例】シフト記号表（勤務時間帯）'!$C$6:$L$47,10,FALSE))</f>
        <v/>
      </c>
      <c r="AS50" s="163">
        <f>IF(AS49="","",VLOOKUP(AS49,'【記載例】シフト記号表（勤務時間帯）'!$C$6:$L$47,10,FALSE))</f>
        <v>8</v>
      </c>
      <c r="AT50" s="163">
        <f>IF(AT49="","",VLOOKUP(AT49,'【記載例】シフト記号表（勤務時間帯）'!$C$6:$L$47,10,FALSE))</f>
        <v>8</v>
      </c>
      <c r="AU50" s="163">
        <f>IF(AU49="","",VLOOKUP(AU49,'【記載例】シフト記号表（勤務時間帯）'!$C$6:$L$47,10,FALSE))</f>
        <v>7.9999999999999982</v>
      </c>
      <c r="AV50" s="163">
        <f>IF(AV49="","",VLOOKUP(AV49,'【記載例】シフト記号表（勤務時間帯）'!$C$6:$L$47,10,FALSE))</f>
        <v>8</v>
      </c>
      <c r="AW50" s="163">
        <f>IF(AW49="","",VLOOKUP(AW49,'【記載例】シフト記号表（勤務時間帯）'!$C$6:$L$47,10,FALSE))</f>
        <v>8</v>
      </c>
      <c r="AX50" s="164" t="str">
        <f>IF(AX49="","",VLOOKUP(AX49,'【記載例】シフト記号表（勤務時間帯）'!$C$6:$L$47,10,FALSE))</f>
        <v/>
      </c>
      <c r="AY50" s="162" t="str">
        <f>IF(AY49="","",VLOOKUP(AY49,'【記載例】シフト記号表（勤務時間帯）'!$C$6:$L$47,10,FALSE))</f>
        <v/>
      </c>
      <c r="AZ50" s="163" t="str">
        <f>IF(AZ49="","",VLOOKUP(AZ49,'【記載例】シフト記号表（勤務時間帯）'!$C$6:$L$47,10,FALSE))</f>
        <v/>
      </c>
      <c r="BA50" s="163" t="str">
        <f>IF(BA49="","",VLOOKUP(BA49,'【記載例】シフト記号表（勤務時間帯）'!$C$6:$L$47,10,FALSE))</f>
        <v/>
      </c>
      <c r="BB50" s="286">
        <f>IF($BE$3="４週",SUM(W50:AX50),IF($BE$3="暦月",SUM(W50:BA50),""))</f>
        <v>160</v>
      </c>
      <c r="BC50" s="287"/>
      <c r="BD50" s="288">
        <f>IF($BE$3="４週",BB50/4,IF($BE$3="暦月",(BB50/($BE$8/7)),""))</f>
        <v>40</v>
      </c>
      <c r="BE50" s="287"/>
      <c r="BF50" s="283"/>
      <c r="BG50" s="284"/>
      <c r="BH50" s="284"/>
      <c r="BI50" s="284"/>
      <c r="BJ50" s="285"/>
    </row>
    <row r="51" spans="2:62" ht="20.25" customHeight="1" x14ac:dyDescent="0.4">
      <c r="B51" s="269">
        <f>B49+1</f>
        <v>18</v>
      </c>
      <c r="C51" s="271" t="s">
        <v>102</v>
      </c>
      <c r="D51" s="272"/>
      <c r="E51" s="152"/>
      <c r="F51" s="153"/>
      <c r="G51" s="152"/>
      <c r="H51" s="153"/>
      <c r="I51" s="275" t="s">
        <v>89</v>
      </c>
      <c r="J51" s="276"/>
      <c r="K51" s="279" t="s">
        <v>107</v>
      </c>
      <c r="L51" s="280"/>
      <c r="M51" s="280"/>
      <c r="N51" s="272"/>
      <c r="O51" s="253" t="s">
        <v>223</v>
      </c>
      <c r="P51" s="254"/>
      <c r="Q51" s="254"/>
      <c r="R51" s="254"/>
      <c r="S51" s="255"/>
      <c r="T51" s="184" t="s">
        <v>18</v>
      </c>
      <c r="U51" s="108"/>
      <c r="V51" s="109"/>
      <c r="W51" s="95" t="s">
        <v>294</v>
      </c>
      <c r="X51" s="96"/>
      <c r="Y51" s="96" t="s">
        <v>186</v>
      </c>
      <c r="Z51" s="96" t="s">
        <v>185</v>
      </c>
      <c r="AA51" s="96" t="s">
        <v>185</v>
      </c>
      <c r="AB51" s="96" t="s">
        <v>185</v>
      </c>
      <c r="AC51" s="97"/>
      <c r="AD51" s="95" t="s">
        <v>184</v>
      </c>
      <c r="AE51" s="96" t="s">
        <v>202</v>
      </c>
      <c r="AF51" s="96" t="s">
        <v>185</v>
      </c>
      <c r="AG51" s="96"/>
      <c r="AH51" s="96" t="s">
        <v>186</v>
      </c>
      <c r="AI51" s="96" t="s">
        <v>186</v>
      </c>
      <c r="AJ51" s="97"/>
      <c r="AK51" s="95"/>
      <c r="AL51" s="96" t="s">
        <v>184</v>
      </c>
      <c r="AM51" s="96" t="s">
        <v>202</v>
      </c>
      <c r="AN51" s="96" t="s">
        <v>185</v>
      </c>
      <c r="AO51" s="96"/>
      <c r="AP51" s="96" t="s">
        <v>186</v>
      </c>
      <c r="AQ51" s="97" t="s">
        <v>186</v>
      </c>
      <c r="AR51" s="95" t="s">
        <v>186</v>
      </c>
      <c r="AS51" s="96"/>
      <c r="AT51" s="96" t="s">
        <v>184</v>
      </c>
      <c r="AU51" s="96" t="s">
        <v>202</v>
      </c>
      <c r="AV51" s="96" t="s">
        <v>185</v>
      </c>
      <c r="AW51" s="96"/>
      <c r="AX51" s="97" t="s">
        <v>186</v>
      </c>
      <c r="AY51" s="95"/>
      <c r="AZ51" s="96"/>
      <c r="BA51" s="98"/>
      <c r="BB51" s="256"/>
      <c r="BC51" s="257"/>
      <c r="BD51" s="258"/>
      <c r="BE51" s="259"/>
      <c r="BF51" s="260"/>
      <c r="BG51" s="261"/>
      <c r="BH51" s="261"/>
      <c r="BI51" s="261"/>
      <c r="BJ51" s="262"/>
    </row>
    <row r="52" spans="2:62" ht="20.25" customHeight="1" x14ac:dyDescent="0.4">
      <c r="B52" s="270"/>
      <c r="C52" s="289"/>
      <c r="D52" s="290"/>
      <c r="E52" s="152"/>
      <c r="F52" s="153" t="str">
        <f>C51</f>
        <v>看護職員</v>
      </c>
      <c r="G52" s="152"/>
      <c r="H52" s="153" t="str">
        <f>I51</f>
        <v>A</v>
      </c>
      <c r="I52" s="291"/>
      <c r="J52" s="292"/>
      <c r="K52" s="293"/>
      <c r="L52" s="294"/>
      <c r="M52" s="294"/>
      <c r="N52" s="290"/>
      <c r="O52" s="253"/>
      <c r="P52" s="254"/>
      <c r="Q52" s="254"/>
      <c r="R52" s="254"/>
      <c r="S52" s="255"/>
      <c r="T52" s="185" t="s">
        <v>189</v>
      </c>
      <c r="U52" s="110"/>
      <c r="V52" s="186"/>
      <c r="W52" s="162">
        <f>IF(W51="","",VLOOKUP(W51,'【記載例】シフト記号表（勤務時間帯）'!$C$6:$L$47,10,FALSE))</f>
        <v>8</v>
      </c>
      <c r="X52" s="163" t="str">
        <f>IF(X51="","",VLOOKUP(X51,'【記載例】シフト記号表（勤務時間帯）'!$C$6:$L$47,10,FALSE))</f>
        <v/>
      </c>
      <c r="Y52" s="163">
        <f>IF(Y51="","",VLOOKUP(Y51,'【記載例】シフト記号表（勤務時間帯）'!$C$6:$L$47,10,FALSE))</f>
        <v>8</v>
      </c>
      <c r="Z52" s="163">
        <f>IF(Z51="","",VLOOKUP(Z51,'【記載例】シフト記号表（勤務時間帯）'!$C$6:$L$47,10,FALSE))</f>
        <v>7.9999999999999982</v>
      </c>
      <c r="AA52" s="163">
        <f>IF(AA51="","",VLOOKUP(AA51,'【記載例】シフト記号表（勤務時間帯）'!$C$6:$L$47,10,FALSE))</f>
        <v>7.9999999999999982</v>
      </c>
      <c r="AB52" s="163">
        <f>IF(AB51="","",VLOOKUP(AB51,'【記載例】シフト記号表（勤務時間帯）'!$C$6:$L$47,10,FALSE))</f>
        <v>7.9999999999999982</v>
      </c>
      <c r="AC52" s="164" t="str">
        <f>IF(AC51="","",VLOOKUP(AC51,'【記載例】シフト記号表（勤務時間帯）'!$C$6:$L$47,10,FALSE))</f>
        <v/>
      </c>
      <c r="AD52" s="162">
        <f>IF(AD51="","",VLOOKUP(AD51,'【記載例】シフト記号表（勤務時間帯）'!$C$6:$L$47,10,FALSE))</f>
        <v>8</v>
      </c>
      <c r="AE52" s="163">
        <f>IF(AE51="","",VLOOKUP(AE51,'【記載例】シフト記号表（勤務時間帯）'!$C$6:$L$47,10,FALSE))</f>
        <v>8</v>
      </c>
      <c r="AF52" s="163">
        <f>IF(AF51="","",VLOOKUP(AF51,'【記載例】シフト記号表（勤務時間帯）'!$C$6:$L$47,10,FALSE))</f>
        <v>7.9999999999999982</v>
      </c>
      <c r="AG52" s="163" t="str">
        <f>IF(AG51="","",VLOOKUP(AG51,'【記載例】シフト記号表（勤務時間帯）'!$C$6:$L$47,10,FALSE))</f>
        <v/>
      </c>
      <c r="AH52" s="163">
        <f>IF(AH51="","",VLOOKUP(AH51,'【記載例】シフト記号表（勤務時間帯）'!$C$6:$L$47,10,FALSE))</f>
        <v>8</v>
      </c>
      <c r="AI52" s="163">
        <f>IF(AI51="","",VLOOKUP(AI51,'【記載例】シフト記号表（勤務時間帯）'!$C$6:$L$47,10,FALSE))</f>
        <v>8</v>
      </c>
      <c r="AJ52" s="164" t="str">
        <f>IF(AJ51="","",VLOOKUP(AJ51,'【記載例】シフト記号表（勤務時間帯）'!$C$6:$L$47,10,FALSE))</f>
        <v/>
      </c>
      <c r="AK52" s="162" t="str">
        <f>IF(AK51="","",VLOOKUP(AK51,'【記載例】シフト記号表（勤務時間帯）'!$C$6:$L$47,10,FALSE))</f>
        <v/>
      </c>
      <c r="AL52" s="163">
        <f>IF(AL51="","",VLOOKUP(AL51,'【記載例】シフト記号表（勤務時間帯）'!$C$6:$L$47,10,FALSE))</f>
        <v>8</v>
      </c>
      <c r="AM52" s="163">
        <f>IF(AM51="","",VLOOKUP(AM51,'【記載例】シフト記号表（勤務時間帯）'!$C$6:$L$47,10,FALSE))</f>
        <v>8</v>
      </c>
      <c r="AN52" s="163">
        <f>IF(AN51="","",VLOOKUP(AN51,'【記載例】シフト記号表（勤務時間帯）'!$C$6:$L$47,10,FALSE))</f>
        <v>7.9999999999999982</v>
      </c>
      <c r="AO52" s="163" t="str">
        <f>IF(AO51="","",VLOOKUP(AO51,'【記載例】シフト記号表（勤務時間帯）'!$C$6:$L$47,10,FALSE))</f>
        <v/>
      </c>
      <c r="AP52" s="163">
        <f>IF(AP51="","",VLOOKUP(AP51,'【記載例】シフト記号表（勤務時間帯）'!$C$6:$L$47,10,FALSE))</f>
        <v>8</v>
      </c>
      <c r="AQ52" s="164">
        <f>IF(AQ51="","",VLOOKUP(AQ51,'【記載例】シフト記号表（勤務時間帯）'!$C$6:$L$47,10,FALSE))</f>
        <v>8</v>
      </c>
      <c r="AR52" s="162">
        <f>IF(AR51="","",VLOOKUP(AR51,'【記載例】シフト記号表（勤務時間帯）'!$C$6:$L$47,10,FALSE))</f>
        <v>8</v>
      </c>
      <c r="AS52" s="163" t="str">
        <f>IF(AS51="","",VLOOKUP(AS51,'【記載例】シフト記号表（勤務時間帯）'!$C$6:$L$47,10,FALSE))</f>
        <v/>
      </c>
      <c r="AT52" s="163">
        <f>IF(AT51="","",VLOOKUP(AT51,'【記載例】シフト記号表（勤務時間帯）'!$C$6:$L$47,10,FALSE))</f>
        <v>8</v>
      </c>
      <c r="AU52" s="163">
        <f>IF(AU51="","",VLOOKUP(AU51,'【記載例】シフト記号表（勤務時間帯）'!$C$6:$L$47,10,FALSE))</f>
        <v>8</v>
      </c>
      <c r="AV52" s="163">
        <f>IF(AV51="","",VLOOKUP(AV51,'【記載例】シフト記号表（勤務時間帯）'!$C$6:$L$47,10,FALSE))</f>
        <v>7.9999999999999982</v>
      </c>
      <c r="AW52" s="163" t="str">
        <f>IF(AW51="","",VLOOKUP(AW51,'【記載例】シフト記号表（勤務時間帯）'!$C$6:$L$47,10,FALSE))</f>
        <v/>
      </c>
      <c r="AX52" s="164">
        <f>IF(AX51="","",VLOOKUP(AX51,'【記載例】シフト記号表（勤務時間帯）'!$C$6:$L$47,10,FALSE))</f>
        <v>8</v>
      </c>
      <c r="AY52" s="162" t="str">
        <f>IF(AY51="","",VLOOKUP(AY51,'【記載例】シフト記号表（勤務時間帯）'!$C$6:$L$47,10,FALSE))</f>
        <v/>
      </c>
      <c r="AZ52" s="163" t="str">
        <f>IF(AZ51="","",VLOOKUP(AZ51,'【記載例】シフト記号表（勤務時間帯）'!$C$6:$L$47,10,FALSE))</f>
        <v/>
      </c>
      <c r="BA52" s="163" t="str">
        <f>IF(BA51="","",VLOOKUP(BA51,'【記載例】シフト記号表（勤務時間帯）'!$C$6:$L$47,10,FALSE))</f>
        <v/>
      </c>
      <c r="BB52" s="286">
        <f>IF($BE$3="４週",SUM(W52:AX52),IF($BE$3="暦月",SUM(W52:BA52),""))</f>
        <v>160</v>
      </c>
      <c r="BC52" s="287"/>
      <c r="BD52" s="288">
        <f>IF($BE$3="４週",BB52/4,IF($BE$3="暦月",(BB52/($BE$8/7)),""))</f>
        <v>40</v>
      </c>
      <c r="BE52" s="287"/>
      <c r="BF52" s="283"/>
      <c r="BG52" s="284"/>
      <c r="BH52" s="284"/>
      <c r="BI52" s="284"/>
      <c r="BJ52" s="285"/>
    </row>
    <row r="53" spans="2:62" ht="20.25" customHeight="1" x14ac:dyDescent="0.4">
      <c r="B53" s="269">
        <f>B51+1</f>
        <v>19</v>
      </c>
      <c r="C53" s="271" t="s">
        <v>103</v>
      </c>
      <c r="D53" s="272"/>
      <c r="E53" s="154"/>
      <c r="F53" s="155"/>
      <c r="G53" s="154"/>
      <c r="H53" s="155"/>
      <c r="I53" s="275" t="s">
        <v>100</v>
      </c>
      <c r="J53" s="276"/>
      <c r="K53" s="279" t="s">
        <v>90</v>
      </c>
      <c r="L53" s="280"/>
      <c r="M53" s="280"/>
      <c r="N53" s="272"/>
      <c r="O53" s="253" t="s">
        <v>224</v>
      </c>
      <c r="P53" s="254"/>
      <c r="Q53" s="254"/>
      <c r="R53" s="254"/>
      <c r="S53" s="255"/>
      <c r="T53" s="105" t="s">
        <v>18</v>
      </c>
      <c r="U53" s="106"/>
      <c r="V53" s="107"/>
      <c r="W53" s="95" t="s">
        <v>186</v>
      </c>
      <c r="X53" s="96"/>
      <c r="Y53" s="96"/>
      <c r="Z53" s="96" t="s">
        <v>186</v>
      </c>
      <c r="AA53" s="96"/>
      <c r="AB53" s="96" t="s">
        <v>186</v>
      </c>
      <c r="AC53" s="97" t="s">
        <v>186</v>
      </c>
      <c r="AD53" s="95"/>
      <c r="AE53" s="96" t="s">
        <v>186</v>
      </c>
      <c r="AF53" s="96"/>
      <c r="AG53" s="96"/>
      <c r="AH53" s="96" t="s">
        <v>186</v>
      </c>
      <c r="AI53" s="96" t="s">
        <v>185</v>
      </c>
      <c r="AJ53" s="97" t="s">
        <v>185</v>
      </c>
      <c r="AK53" s="95" t="s">
        <v>186</v>
      </c>
      <c r="AL53" s="96"/>
      <c r="AM53" s="96" t="s">
        <v>186</v>
      </c>
      <c r="AN53" s="96"/>
      <c r="AO53" s="96" t="s">
        <v>186</v>
      </c>
      <c r="AP53" s="96"/>
      <c r="AQ53" s="97" t="s">
        <v>185</v>
      </c>
      <c r="AR53" s="95" t="s">
        <v>185</v>
      </c>
      <c r="AS53" s="96" t="s">
        <v>186</v>
      </c>
      <c r="AT53" s="96"/>
      <c r="AU53" s="96" t="s">
        <v>186</v>
      </c>
      <c r="AV53" s="96"/>
      <c r="AW53" s="96" t="s">
        <v>185</v>
      </c>
      <c r="AX53" s="97"/>
      <c r="AY53" s="95"/>
      <c r="AZ53" s="96"/>
      <c r="BA53" s="98"/>
      <c r="BB53" s="256"/>
      <c r="BC53" s="257"/>
      <c r="BD53" s="258"/>
      <c r="BE53" s="259"/>
      <c r="BF53" s="260"/>
      <c r="BG53" s="261"/>
      <c r="BH53" s="261"/>
      <c r="BI53" s="261"/>
      <c r="BJ53" s="262"/>
    </row>
    <row r="54" spans="2:62" ht="20.25" customHeight="1" x14ac:dyDescent="0.4">
      <c r="B54" s="270"/>
      <c r="C54" s="289"/>
      <c r="D54" s="290"/>
      <c r="E54" s="152"/>
      <c r="F54" s="153" t="str">
        <f>C53</f>
        <v>介護職員</v>
      </c>
      <c r="G54" s="152"/>
      <c r="H54" s="153" t="str">
        <f>I53</f>
        <v>C</v>
      </c>
      <c r="I54" s="291"/>
      <c r="J54" s="292"/>
      <c r="K54" s="293"/>
      <c r="L54" s="294"/>
      <c r="M54" s="294"/>
      <c r="N54" s="290"/>
      <c r="O54" s="253"/>
      <c r="P54" s="254"/>
      <c r="Q54" s="254"/>
      <c r="R54" s="254"/>
      <c r="S54" s="255"/>
      <c r="T54" s="185" t="s">
        <v>189</v>
      </c>
      <c r="U54" s="103"/>
      <c r="V54" s="104"/>
      <c r="W54" s="162">
        <f>IF(W53="","",VLOOKUP(W53,'【記載例】シフト記号表（勤務時間帯）'!$C$6:$L$47,10,FALSE))</f>
        <v>8</v>
      </c>
      <c r="X54" s="163" t="str">
        <f>IF(X53="","",VLOOKUP(X53,'【記載例】シフト記号表（勤務時間帯）'!$C$6:$L$47,10,FALSE))</f>
        <v/>
      </c>
      <c r="Y54" s="163" t="str">
        <f>IF(Y53="","",VLOOKUP(Y53,'【記載例】シフト記号表（勤務時間帯）'!$C$6:$L$47,10,FALSE))</f>
        <v/>
      </c>
      <c r="Z54" s="163">
        <f>IF(Z53="","",VLOOKUP(Z53,'【記載例】シフト記号表（勤務時間帯）'!$C$6:$L$47,10,FALSE))</f>
        <v>8</v>
      </c>
      <c r="AA54" s="163" t="str">
        <f>IF(AA53="","",VLOOKUP(AA53,'【記載例】シフト記号表（勤務時間帯）'!$C$6:$L$47,10,FALSE))</f>
        <v/>
      </c>
      <c r="AB54" s="163">
        <f>IF(AB53="","",VLOOKUP(AB53,'【記載例】シフト記号表（勤務時間帯）'!$C$6:$L$47,10,FALSE))</f>
        <v>8</v>
      </c>
      <c r="AC54" s="164">
        <f>IF(AC53="","",VLOOKUP(AC53,'【記載例】シフト記号表（勤務時間帯）'!$C$6:$L$47,10,FALSE))</f>
        <v>8</v>
      </c>
      <c r="AD54" s="162" t="str">
        <f>IF(AD53="","",VLOOKUP(AD53,'【記載例】シフト記号表（勤務時間帯）'!$C$6:$L$47,10,FALSE))</f>
        <v/>
      </c>
      <c r="AE54" s="163">
        <f>IF(AE53="","",VLOOKUP(AE53,'【記載例】シフト記号表（勤務時間帯）'!$C$6:$L$47,10,FALSE))</f>
        <v>8</v>
      </c>
      <c r="AF54" s="163" t="str">
        <f>IF(AF53="","",VLOOKUP(AF53,'【記載例】シフト記号表（勤務時間帯）'!$C$6:$L$47,10,FALSE))</f>
        <v/>
      </c>
      <c r="AG54" s="163" t="str">
        <f>IF(AG53="","",VLOOKUP(AG53,'【記載例】シフト記号表（勤務時間帯）'!$C$6:$L$47,10,FALSE))</f>
        <v/>
      </c>
      <c r="AH54" s="163">
        <f>IF(AH53="","",VLOOKUP(AH53,'【記載例】シフト記号表（勤務時間帯）'!$C$6:$L$47,10,FALSE))</f>
        <v>8</v>
      </c>
      <c r="AI54" s="163">
        <f>IF(AI53="","",VLOOKUP(AI53,'【記載例】シフト記号表（勤務時間帯）'!$C$6:$L$47,10,FALSE))</f>
        <v>7.9999999999999982</v>
      </c>
      <c r="AJ54" s="164">
        <f>IF(AJ53="","",VLOOKUP(AJ53,'【記載例】シフト記号表（勤務時間帯）'!$C$6:$L$47,10,FALSE))</f>
        <v>7.9999999999999982</v>
      </c>
      <c r="AK54" s="162">
        <f>IF(AK53="","",VLOOKUP(AK53,'【記載例】シフト記号表（勤務時間帯）'!$C$6:$L$47,10,FALSE))</f>
        <v>8</v>
      </c>
      <c r="AL54" s="163" t="str">
        <f>IF(AL53="","",VLOOKUP(AL53,'【記載例】シフト記号表（勤務時間帯）'!$C$6:$L$47,10,FALSE))</f>
        <v/>
      </c>
      <c r="AM54" s="163">
        <f>IF(AM53="","",VLOOKUP(AM53,'【記載例】シフト記号表（勤務時間帯）'!$C$6:$L$47,10,FALSE))</f>
        <v>8</v>
      </c>
      <c r="AN54" s="163" t="str">
        <f>IF(AN53="","",VLOOKUP(AN53,'【記載例】シフト記号表（勤務時間帯）'!$C$6:$L$47,10,FALSE))</f>
        <v/>
      </c>
      <c r="AO54" s="163">
        <f>IF(AO53="","",VLOOKUP(AO53,'【記載例】シフト記号表（勤務時間帯）'!$C$6:$L$47,10,FALSE))</f>
        <v>8</v>
      </c>
      <c r="AP54" s="163" t="str">
        <f>IF(AP53="","",VLOOKUP(AP53,'【記載例】シフト記号表（勤務時間帯）'!$C$6:$L$47,10,FALSE))</f>
        <v/>
      </c>
      <c r="AQ54" s="164">
        <f>IF(AQ53="","",VLOOKUP(AQ53,'【記載例】シフト記号表（勤務時間帯）'!$C$6:$L$47,10,FALSE))</f>
        <v>7.9999999999999982</v>
      </c>
      <c r="AR54" s="162">
        <f>IF(AR53="","",VLOOKUP(AR53,'【記載例】シフト記号表（勤務時間帯）'!$C$6:$L$47,10,FALSE))</f>
        <v>7.9999999999999982</v>
      </c>
      <c r="AS54" s="163">
        <f>IF(AS53="","",VLOOKUP(AS53,'【記載例】シフト記号表（勤務時間帯）'!$C$6:$L$47,10,FALSE))</f>
        <v>8</v>
      </c>
      <c r="AT54" s="163" t="str">
        <f>IF(AT53="","",VLOOKUP(AT53,'【記載例】シフト記号表（勤務時間帯）'!$C$6:$L$47,10,FALSE))</f>
        <v/>
      </c>
      <c r="AU54" s="163">
        <f>IF(AU53="","",VLOOKUP(AU53,'【記載例】シフト記号表（勤務時間帯）'!$C$6:$L$47,10,FALSE))</f>
        <v>8</v>
      </c>
      <c r="AV54" s="163" t="str">
        <f>IF(AV53="","",VLOOKUP(AV53,'【記載例】シフト記号表（勤務時間帯）'!$C$6:$L$47,10,FALSE))</f>
        <v/>
      </c>
      <c r="AW54" s="163">
        <f>IF(AW53="","",VLOOKUP(AW53,'【記載例】シフト記号表（勤務時間帯）'!$C$6:$L$47,10,FALSE))</f>
        <v>7.9999999999999982</v>
      </c>
      <c r="AX54" s="164" t="str">
        <f>IF(AX53="","",VLOOKUP(AX53,'【記載例】シフト記号表（勤務時間帯）'!$C$6:$L$47,10,FALSE))</f>
        <v/>
      </c>
      <c r="AY54" s="162" t="str">
        <f>IF(AY53="","",VLOOKUP(AY53,'【記載例】シフト記号表（勤務時間帯）'!$C$6:$L$47,10,FALSE))</f>
        <v/>
      </c>
      <c r="AZ54" s="163" t="str">
        <f>IF(AZ53="","",VLOOKUP(AZ53,'【記載例】シフト記号表（勤務時間帯）'!$C$6:$L$47,10,FALSE))</f>
        <v/>
      </c>
      <c r="BA54" s="163" t="str">
        <f>IF(BA53="","",VLOOKUP(BA53,'【記載例】シフト記号表（勤務時間帯）'!$C$6:$L$47,10,FALSE))</f>
        <v/>
      </c>
      <c r="BB54" s="286">
        <f>IF($BE$3="４週",SUM(W54:AX54),IF($BE$3="暦月",SUM(W54:BA54),""))</f>
        <v>128</v>
      </c>
      <c r="BC54" s="287"/>
      <c r="BD54" s="288">
        <f>IF($BE$3="４週",BB54/4,IF($BE$3="暦月",(BB54/($BE$8/7)),""))</f>
        <v>32</v>
      </c>
      <c r="BE54" s="287"/>
      <c r="BF54" s="283"/>
      <c r="BG54" s="284"/>
      <c r="BH54" s="284"/>
      <c r="BI54" s="284"/>
      <c r="BJ54" s="285"/>
    </row>
    <row r="55" spans="2:62" ht="20.25" customHeight="1" x14ac:dyDescent="0.4">
      <c r="B55" s="269">
        <f>B53+1</f>
        <v>20</v>
      </c>
      <c r="C55" s="271" t="s">
        <v>103</v>
      </c>
      <c r="D55" s="272"/>
      <c r="E55" s="154"/>
      <c r="F55" s="155"/>
      <c r="G55" s="154"/>
      <c r="H55" s="155"/>
      <c r="I55" s="275" t="s">
        <v>89</v>
      </c>
      <c r="J55" s="276"/>
      <c r="K55" s="279" t="s">
        <v>19</v>
      </c>
      <c r="L55" s="280"/>
      <c r="M55" s="280"/>
      <c r="N55" s="272"/>
      <c r="O55" s="253" t="s">
        <v>225</v>
      </c>
      <c r="P55" s="254"/>
      <c r="Q55" s="254"/>
      <c r="R55" s="254"/>
      <c r="S55" s="255"/>
      <c r="T55" s="105" t="s">
        <v>18</v>
      </c>
      <c r="U55" s="106"/>
      <c r="V55" s="107"/>
      <c r="W55" s="95" t="s">
        <v>184</v>
      </c>
      <c r="X55" s="96" t="s">
        <v>202</v>
      </c>
      <c r="Y55" s="96" t="s">
        <v>185</v>
      </c>
      <c r="Z55" s="96" t="s">
        <v>185</v>
      </c>
      <c r="AA55" s="96"/>
      <c r="AB55" s="96" t="s">
        <v>186</v>
      </c>
      <c r="AC55" s="97"/>
      <c r="AD55" s="95"/>
      <c r="AE55" s="96" t="s">
        <v>184</v>
      </c>
      <c r="AF55" s="96" t="s">
        <v>202</v>
      </c>
      <c r="AG55" s="96" t="s">
        <v>185</v>
      </c>
      <c r="AH55" s="96" t="s">
        <v>185</v>
      </c>
      <c r="AI55" s="96"/>
      <c r="AJ55" s="97" t="s">
        <v>186</v>
      </c>
      <c r="AK55" s="95" t="s">
        <v>186</v>
      </c>
      <c r="AL55" s="96"/>
      <c r="AM55" s="96" t="s">
        <v>184</v>
      </c>
      <c r="AN55" s="96" t="s">
        <v>202</v>
      </c>
      <c r="AO55" s="96" t="s">
        <v>185</v>
      </c>
      <c r="AP55" s="96" t="s">
        <v>185</v>
      </c>
      <c r="AQ55" s="97"/>
      <c r="AR55" s="95" t="s">
        <v>186</v>
      </c>
      <c r="AS55" s="96"/>
      <c r="AT55" s="96"/>
      <c r="AU55" s="96" t="s">
        <v>184</v>
      </c>
      <c r="AV55" s="96" t="s">
        <v>202</v>
      </c>
      <c r="AW55" s="96" t="s">
        <v>185</v>
      </c>
      <c r="AX55" s="97" t="s">
        <v>185</v>
      </c>
      <c r="AY55" s="95"/>
      <c r="AZ55" s="96"/>
      <c r="BA55" s="98"/>
      <c r="BB55" s="256"/>
      <c r="BC55" s="257"/>
      <c r="BD55" s="258"/>
      <c r="BE55" s="259"/>
      <c r="BF55" s="260"/>
      <c r="BG55" s="261"/>
      <c r="BH55" s="261"/>
      <c r="BI55" s="261"/>
      <c r="BJ55" s="262"/>
    </row>
    <row r="56" spans="2:62" ht="20.25" customHeight="1" x14ac:dyDescent="0.4">
      <c r="B56" s="270"/>
      <c r="C56" s="289"/>
      <c r="D56" s="290"/>
      <c r="E56" s="152"/>
      <c r="F56" s="153" t="str">
        <f>C55</f>
        <v>介護職員</v>
      </c>
      <c r="G56" s="152"/>
      <c r="H56" s="153" t="str">
        <f>I55</f>
        <v>A</v>
      </c>
      <c r="I56" s="291"/>
      <c r="J56" s="292"/>
      <c r="K56" s="293"/>
      <c r="L56" s="294"/>
      <c r="M56" s="294"/>
      <c r="N56" s="290"/>
      <c r="O56" s="253"/>
      <c r="P56" s="254"/>
      <c r="Q56" s="254"/>
      <c r="R56" s="254"/>
      <c r="S56" s="255"/>
      <c r="T56" s="185" t="s">
        <v>189</v>
      </c>
      <c r="U56" s="110"/>
      <c r="V56" s="186"/>
      <c r="W56" s="162">
        <f>IF(W55="","",VLOOKUP(W55,'【記載例】シフト記号表（勤務時間帯）'!$C$6:$L$47,10,FALSE))</f>
        <v>8</v>
      </c>
      <c r="X56" s="163">
        <f>IF(X55="","",VLOOKUP(X55,'【記載例】シフト記号表（勤務時間帯）'!$C$6:$L$47,10,FALSE))</f>
        <v>8</v>
      </c>
      <c r="Y56" s="163">
        <f>IF(Y55="","",VLOOKUP(Y55,'【記載例】シフト記号表（勤務時間帯）'!$C$6:$L$47,10,FALSE))</f>
        <v>7.9999999999999982</v>
      </c>
      <c r="Z56" s="163">
        <f>IF(Z55="","",VLOOKUP(Z55,'【記載例】シフト記号表（勤務時間帯）'!$C$6:$L$47,10,FALSE))</f>
        <v>7.9999999999999982</v>
      </c>
      <c r="AA56" s="163" t="str">
        <f>IF(AA55="","",VLOOKUP(AA55,'【記載例】シフト記号表（勤務時間帯）'!$C$6:$L$47,10,FALSE))</f>
        <v/>
      </c>
      <c r="AB56" s="163">
        <f>IF(AB55="","",VLOOKUP(AB55,'【記載例】シフト記号表（勤務時間帯）'!$C$6:$L$47,10,FALSE))</f>
        <v>8</v>
      </c>
      <c r="AC56" s="164" t="str">
        <f>IF(AC55="","",VLOOKUP(AC55,'【記載例】シフト記号表（勤務時間帯）'!$C$6:$L$47,10,FALSE))</f>
        <v/>
      </c>
      <c r="AD56" s="162" t="str">
        <f>IF(AD55="","",VLOOKUP(AD55,'【記載例】シフト記号表（勤務時間帯）'!$C$6:$L$47,10,FALSE))</f>
        <v/>
      </c>
      <c r="AE56" s="163">
        <f>IF(AE55="","",VLOOKUP(AE55,'【記載例】シフト記号表（勤務時間帯）'!$C$6:$L$47,10,FALSE))</f>
        <v>8</v>
      </c>
      <c r="AF56" s="163">
        <f>IF(AF55="","",VLOOKUP(AF55,'【記載例】シフト記号表（勤務時間帯）'!$C$6:$L$47,10,FALSE))</f>
        <v>8</v>
      </c>
      <c r="AG56" s="163">
        <f>IF(AG55="","",VLOOKUP(AG55,'【記載例】シフト記号表（勤務時間帯）'!$C$6:$L$47,10,FALSE))</f>
        <v>7.9999999999999982</v>
      </c>
      <c r="AH56" s="163">
        <f>IF(AH55="","",VLOOKUP(AH55,'【記載例】シフト記号表（勤務時間帯）'!$C$6:$L$47,10,FALSE))</f>
        <v>7.9999999999999982</v>
      </c>
      <c r="AI56" s="163" t="str">
        <f>IF(AI55="","",VLOOKUP(AI55,'【記載例】シフト記号表（勤務時間帯）'!$C$6:$L$47,10,FALSE))</f>
        <v/>
      </c>
      <c r="AJ56" s="164">
        <f>IF(AJ55="","",VLOOKUP(AJ55,'【記載例】シフト記号表（勤務時間帯）'!$C$6:$L$47,10,FALSE))</f>
        <v>8</v>
      </c>
      <c r="AK56" s="162">
        <f>IF(AK55="","",VLOOKUP(AK55,'【記載例】シフト記号表（勤務時間帯）'!$C$6:$L$47,10,FALSE))</f>
        <v>8</v>
      </c>
      <c r="AL56" s="163" t="str">
        <f>IF(AL55="","",VLOOKUP(AL55,'【記載例】シフト記号表（勤務時間帯）'!$C$6:$L$47,10,FALSE))</f>
        <v/>
      </c>
      <c r="AM56" s="163">
        <f>IF(AM55="","",VLOOKUP(AM55,'【記載例】シフト記号表（勤務時間帯）'!$C$6:$L$47,10,FALSE))</f>
        <v>8</v>
      </c>
      <c r="AN56" s="163">
        <f>IF(AN55="","",VLOOKUP(AN55,'【記載例】シフト記号表（勤務時間帯）'!$C$6:$L$47,10,FALSE))</f>
        <v>8</v>
      </c>
      <c r="AO56" s="163">
        <f>IF(AO55="","",VLOOKUP(AO55,'【記載例】シフト記号表（勤務時間帯）'!$C$6:$L$47,10,FALSE))</f>
        <v>7.9999999999999982</v>
      </c>
      <c r="AP56" s="163">
        <f>IF(AP55="","",VLOOKUP(AP55,'【記載例】シフト記号表（勤務時間帯）'!$C$6:$L$47,10,FALSE))</f>
        <v>7.9999999999999982</v>
      </c>
      <c r="AQ56" s="164" t="str">
        <f>IF(AQ55="","",VLOOKUP(AQ55,'【記載例】シフト記号表（勤務時間帯）'!$C$6:$L$47,10,FALSE))</f>
        <v/>
      </c>
      <c r="AR56" s="162">
        <f>IF(AR55="","",VLOOKUP(AR55,'【記載例】シフト記号表（勤務時間帯）'!$C$6:$L$47,10,FALSE))</f>
        <v>8</v>
      </c>
      <c r="AS56" s="163" t="str">
        <f>IF(AS55="","",VLOOKUP(AS55,'【記載例】シフト記号表（勤務時間帯）'!$C$6:$L$47,10,FALSE))</f>
        <v/>
      </c>
      <c r="AT56" s="163" t="str">
        <f>IF(AT55="","",VLOOKUP(AT55,'【記載例】シフト記号表（勤務時間帯）'!$C$6:$L$47,10,FALSE))</f>
        <v/>
      </c>
      <c r="AU56" s="163">
        <f>IF(AU55="","",VLOOKUP(AU55,'【記載例】シフト記号表（勤務時間帯）'!$C$6:$L$47,10,FALSE))</f>
        <v>8</v>
      </c>
      <c r="AV56" s="163">
        <f>IF(AV55="","",VLOOKUP(AV55,'【記載例】シフト記号表（勤務時間帯）'!$C$6:$L$47,10,FALSE))</f>
        <v>8</v>
      </c>
      <c r="AW56" s="163">
        <f>IF(AW55="","",VLOOKUP(AW55,'【記載例】シフト記号表（勤務時間帯）'!$C$6:$L$47,10,FALSE))</f>
        <v>7.9999999999999982</v>
      </c>
      <c r="AX56" s="164">
        <f>IF(AX55="","",VLOOKUP(AX55,'【記載例】シフト記号表（勤務時間帯）'!$C$6:$L$47,10,FALSE))</f>
        <v>7.9999999999999982</v>
      </c>
      <c r="AY56" s="162" t="str">
        <f>IF(AY55="","",VLOOKUP(AY55,'【記載例】シフト記号表（勤務時間帯）'!$C$6:$L$47,10,FALSE))</f>
        <v/>
      </c>
      <c r="AZ56" s="163" t="str">
        <f>IF(AZ55="","",VLOOKUP(AZ55,'【記載例】シフト記号表（勤務時間帯）'!$C$6:$L$47,10,FALSE))</f>
        <v/>
      </c>
      <c r="BA56" s="163" t="str">
        <f>IF(BA55="","",VLOOKUP(BA55,'【記載例】シフト記号表（勤務時間帯）'!$C$6:$L$47,10,FALSE))</f>
        <v/>
      </c>
      <c r="BB56" s="286">
        <f>IF($BE$3="４週",SUM(W56:AX56),IF($BE$3="暦月",SUM(W56:BA56),""))</f>
        <v>160</v>
      </c>
      <c r="BC56" s="287"/>
      <c r="BD56" s="288">
        <f>IF($BE$3="４週",BB56/4,IF($BE$3="暦月",(BB56/($BE$8/7)),""))</f>
        <v>40</v>
      </c>
      <c r="BE56" s="287"/>
      <c r="BF56" s="283"/>
      <c r="BG56" s="284"/>
      <c r="BH56" s="284"/>
      <c r="BI56" s="284"/>
      <c r="BJ56" s="285"/>
    </row>
    <row r="57" spans="2:62" ht="20.25" customHeight="1" x14ac:dyDescent="0.4">
      <c r="B57" s="269">
        <f>B55+1</f>
        <v>21</v>
      </c>
      <c r="C57" s="271" t="s">
        <v>103</v>
      </c>
      <c r="D57" s="272"/>
      <c r="E57" s="152"/>
      <c r="F57" s="153"/>
      <c r="G57" s="152"/>
      <c r="H57" s="153"/>
      <c r="I57" s="275" t="s">
        <v>89</v>
      </c>
      <c r="J57" s="276"/>
      <c r="K57" s="279" t="s">
        <v>19</v>
      </c>
      <c r="L57" s="280"/>
      <c r="M57" s="280"/>
      <c r="N57" s="272"/>
      <c r="O57" s="253" t="s">
        <v>226</v>
      </c>
      <c r="P57" s="254"/>
      <c r="Q57" s="254"/>
      <c r="R57" s="254"/>
      <c r="S57" s="255"/>
      <c r="T57" s="184" t="s">
        <v>18</v>
      </c>
      <c r="U57" s="108"/>
      <c r="V57" s="109"/>
      <c r="W57" s="95"/>
      <c r="X57" s="96" t="s">
        <v>184</v>
      </c>
      <c r="Y57" s="96" t="s">
        <v>202</v>
      </c>
      <c r="Z57" s="96" t="s">
        <v>186</v>
      </c>
      <c r="AA57" s="96" t="s">
        <v>185</v>
      </c>
      <c r="AB57" s="96"/>
      <c r="AC57" s="97" t="s">
        <v>186</v>
      </c>
      <c r="AD57" s="95" t="s">
        <v>186</v>
      </c>
      <c r="AE57" s="96"/>
      <c r="AF57" s="96" t="s">
        <v>184</v>
      </c>
      <c r="AG57" s="96" t="s">
        <v>202</v>
      </c>
      <c r="AH57" s="96" t="s">
        <v>186</v>
      </c>
      <c r="AI57" s="96" t="s">
        <v>185</v>
      </c>
      <c r="AJ57" s="97"/>
      <c r="AK57" s="95" t="s">
        <v>186</v>
      </c>
      <c r="AL57" s="96" t="s">
        <v>185</v>
      </c>
      <c r="AM57" s="96"/>
      <c r="AN57" s="96" t="s">
        <v>184</v>
      </c>
      <c r="AO57" s="96" t="s">
        <v>202</v>
      </c>
      <c r="AP57" s="96" t="s">
        <v>186</v>
      </c>
      <c r="AQ57" s="97"/>
      <c r="AR57" s="95"/>
      <c r="AS57" s="96" t="s">
        <v>186</v>
      </c>
      <c r="AT57" s="96" t="s">
        <v>185</v>
      </c>
      <c r="AU57" s="96"/>
      <c r="AV57" s="96" t="s">
        <v>184</v>
      </c>
      <c r="AW57" s="96" t="s">
        <v>202</v>
      </c>
      <c r="AX57" s="97" t="s">
        <v>186</v>
      </c>
      <c r="AY57" s="95"/>
      <c r="AZ57" s="96"/>
      <c r="BA57" s="98"/>
      <c r="BB57" s="256"/>
      <c r="BC57" s="257"/>
      <c r="BD57" s="258"/>
      <c r="BE57" s="259"/>
      <c r="BF57" s="260"/>
      <c r="BG57" s="261"/>
      <c r="BH57" s="261"/>
      <c r="BI57" s="261"/>
      <c r="BJ57" s="262"/>
    </row>
    <row r="58" spans="2:62" ht="20.25" customHeight="1" x14ac:dyDescent="0.4">
      <c r="B58" s="270"/>
      <c r="C58" s="289"/>
      <c r="D58" s="290"/>
      <c r="E58" s="152"/>
      <c r="F58" s="153" t="str">
        <f>C57</f>
        <v>介護職員</v>
      </c>
      <c r="G58" s="152"/>
      <c r="H58" s="153" t="str">
        <f>I57</f>
        <v>A</v>
      </c>
      <c r="I58" s="291"/>
      <c r="J58" s="292"/>
      <c r="K58" s="293"/>
      <c r="L58" s="294"/>
      <c r="M58" s="294"/>
      <c r="N58" s="290"/>
      <c r="O58" s="253"/>
      <c r="P58" s="254"/>
      <c r="Q58" s="254"/>
      <c r="R58" s="254"/>
      <c r="S58" s="255"/>
      <c r="T58" s="185" t="s">
        <v>189</v>
      </c>
      <c r="U58" s="110"/>
      <c r="V58" s="186"/>
      <c r="W58" s="162" t="str">
        <f>IF(W57="","",VLOOKUP(W57,'【記載例】シフト記号表（勤務時間帯）'!$C$6:$L$47,10,FALSE))</f>
        <v/>
      </c>
      <c r="X58" s="163">
        <f>IF(X57="","",VLOOKUP(X57,'【記載例】シフト記号表（勤務時間帯）'!$C$6:$L$47,10,FALSE))</f>
        <v>8</v>
      </c>
      <c r="Y58" s="163">
        <f>IF(Y57="","",VLOOKUP(Y57,'【記載例】シフト記号表（勤務時間帯）'!$C$6:$L$47,10,FALSE))</f>
        <v>8</v>
      </c>
      <c r="Z58" s="163">
        <f>IF(Z57="","",VLOOKUP(Z57,'【記載例】シフト記号表（勤務時間帯）'!$C$6:$L$47,10,FALSE))</f>
        <v>8</v>
      </c>
      <c r="AA58" s="163">
        <f>IF(AA57="","",VLOOKUP(AA57,'【記載例】シフト記号表（勤務時間帯）'!$C$6:$L$47,10,FALSE))</f>
        <v>7.9999999999999982</v>
      </c>
      <c r="AB58" s="163" t="str">
        <f>IF(AB57="","",VLOOKUP(AB57,'【記載例】シフト記号表（勤務時間帯）'!$C$6:$L$47,10,FALSE))</f>
        <v/>
      </c>
      <c r="AC58" s="164">
        <f>IF(AC57="","",VLOOKUP(AC57,'【記載例】シフト記号表（勤務時間帯）'!$C$6:$L$47,10,FALSE))</f>
        <v>8</v>
      </c>
      <c r="AD58" s="162">
        <f>IF(AD57="","",VLOOKUP(AD57,'【記載例】シフト記号表（勤務時間帯）'!$C$6:$L$47,10,FALSE))</f>
        <v>8</v>
      </c>
      <c r="AE58" s="163" t="str">
        <f>IF(AE57="","",VLOOKUP(AE57,'【記載例】シフト記号表（勤務時間帯）'!$C$6:$L$47,10,FALSE))</f>
        <v/>
      </c>
      <c r="AF58" s="163">
        <f>IF(AF57="","",VLOOKUP(AF57,'【記載例】シフト記号表（勤務時間帯）'!$C$6:$L$47,10,FALSE))</f>
        <v>8</v>
      </c>
      <c r="AG58" s="163">
        <f>IF(AG57="","",VLOOKUP(AG57,'【記載例】シフト記号表（勤務時間帯）'!$C$6:$L$47,10,FALSE))</f>
        <v>8</v>
      </c>
      <c r="AH58" s="163">
        <f>IF(AH57="","",VLOOKUP(AH57,'【記載例】シフト記号表（勤務時間帯）'!$C$6:$L$47,10,FALSE))</f>
        <v>8</v>
      </c>
      <c r="AI58" s="163">
        <f>IF(AI57="","",VLOOKUP(AI57,'【記載例】シフト記号表（勤務時間帯）'!$C$6:$L$47,10,FALSE))</f>
        <v>7.9999999999999982</v>
      </c>
      <c r="AJ58" s="164" t="str">
        <f>IF(AJ57="","",VLOOKUP(AJ57,'【記載例】シフト記号表（勤務時間帯）'!$C$6:$L$47,10,FALSE))</f>
        <v/>
      </c>
      <c r="AK58" s="162">
        <f>IF(AK57="","",VLOOKUP(AK57,'【記載例】シフト記号表（勤務時間帯）'!$C$6:$L$47,10,FALSE))</f>
        <v>8</v>
      </c>
      <c r="AL58" s="163">
        <f>IF(AL57="","",VLOOKUP(AL57,'【記載例】シフト記号表（勤務時間帯）'!$C$6:$L$47,10,FALSE))</f>
        <v>7.9999999999999982</v>
      </c>
      <c r="AM58" s="163" t="str">
        <f>IF(AM57="","",VLOOKUP(AM57,'【記載例】シフト記号表（勤務時間帯）'!$C$6:$L$47,10,FALSE))</f>
        <v/>
      </c>
      <c r="AN58" s="163">
        <f>IF(AN57="","",VLOOKUP(AN57,'【記載例】シフト記号表（勤務時間帯）'!$C$6:$L$47,10,FALSE))</f>
        <v>8</v>
      </c>
      <c r="AO58" s="163">
        <f>IF(AO57="","",VLOOKUP(AO57,'【記載例】シフト記号表（勤務時間帯）'!$C$6:$L$47,10,FALSE))</f>
        <v>8</v>
      </c>
      <c r="AP58" s="163">
        <f>IF(AP57="","",VLOOKUP(AP57,'【記載例】シフト記号表（勤務時間帯）'!$C$6:$L$47,10,FALSE))</f>
        <v>8</v>
      </c>
      <c r="AQ58" s="164" t="str">
        <f>IF(AQ57="","",VLOOKUP(AQ57,'【記載例】シフト記号表（勤務時間帯）'!$C$6:$L$47,10,FALSE))</f>
        <v/>
      </c>
      <c r="AR58" s="162" t="str">
        <f>IF(AR57="","",VLOOKUP(AR57,'【記載例】シフト記号表（勤務時間帯）'!$C$6:$L$47,10,FALSE))</f>
        <v/>
      </c>
      <c r="AS58" s="163">
        <f>IF(AS57="","",VLOOKUP(AS57,'【記載例】シフト記号表（勤務時間帯）'!$C$6:$L$47,10,FALSE))</f>
        <v>8</v>
      </c>
      <c r="AT58" s="163">
        <f>IF(AT57="","",VLOOKUP(AT57,'【記載例】シフト記号表（勤務時間帯）'!$C$6:$L$47,10,FALSE))</f>
        <v>7.9999999999999982</v>
      </c>
      <c r="AU58" s="163" t="str">
        <f>IF(AU57="","",VLOOKUP(AU57,'【記載例】シフト記号表（勤務時間帯）'!$C$6:$L$47,10,FALSE))</f>
        <v/>
      </c>
      <c r="AV58" s="163">
        <f>IF(AV57="","",VLOOKUP(AV57,'【記載例】シフト記号表（勤務時間帯）'!$C$6:$L$47,10,FALSE))</f>
        <v>8</v>
      </c>
      <c r="AW58" s="163">
        <f>IF(AW57="","",VLOOKUP(AW57,'【記載例】シフト記号表（勤務時間帯）'!$C$6:$L$47,10,FALSE))</f>
        <v>8</v>
      </c>
      <c r="AX58" s="164">
        <f>IF(AX57="","",VLOOKUP(AX57,'【記載例】シフト記号表（勤務時間帯）'!$C$6:$L$47,10,FALSE))</f>
        <v>8</v>
      </c>
      <c r="AY58" s="162" t="str">
        <f>IF(AY57="","",VLOOKUP(AY57,'【記載例】シフト記号表（勤務時間帯）'!$C$6:$L$47,10,FALSE))</f>
        <v/>
      </c>
      <c r="AZ58" s="163" t="str">
        <f>IF(AZ57="","",VLOOKUP(AZ57,'【記載例】シフト記号表（勤務時間帯）'!$C$6:$L$47,10,FALSE))</f>
        <v/>
      </c>
      <c r="BA58" s="163" t="str">
        <f>IF(BA57="","",VLOOKUP(BA57,'【記載例】シフト記号表（勤務時間帯）'!$C$6:$L$47,10,FALSE))</f>
        <v/>
      </c>
      <c r="BB58" s="286">
        <f>IF($BE$3="４週",SUM(W58:AX58),IF($BE$3="暦月",SUM(W58:BA58),""))</f>
        <v>160</v>
      </c>
      <c r="BC58" s="287"/>
      <c r="BD58" s="288">
        <f>IF($BE$3="４週",BB58/4,IF($BE$3="暦月",(BB58/($BE$8/7)),""))</f>
        <v>40</v>
      </c>
      <c r="BE58" s="287"/>
      <c r="BF58" s="283"/>
      <c r="BG58" s="284"/>
      <c r="BH58" s="284"/>
      <c r="BI58" s="284"/>
      <c r="BJ58" s="285"/>
    </row>
    <row r="59" spans="2:62" ht="20.25" customHeight="1" x14ac:dyDescent="0.4">
      <c r="B59" s="269">
        <f>B57+1</f>
        <v>22</v>
      </c>
      <c r="C59" s="271" t="s">
        <v>103</v>
      </c>
      <c r="D59" s="272"/>
      <c r="E59" s="152"/>
      <c r="F59" s="153"/>
      <c r="G59" s="152"/>
      <c r="H59" s="153"/>
      <c r="I59" s="275" t="s">
        <v>89</v>
      </c>
      <c r="J59" s="276"/>
      <c r="K59" s="279" t="s">
        <v>90</v>
      </c>
      <c r="L59" s="280"/>
      <c r="M59" s="280"/>
      <c r="N59" s="272"/>
      <c r="O59" s="253" t="s">
        <v>140</v>
      </c>
      <c r="P59" s="254"/>
      <c r="Q59" s="254"/>
      <c r="R59" s="254"/>
      <c r="S59" s="255"/>
      <c r="T59" s="184" t="s">
        <v>18</v>
      </c>
      <c r="U59" s="108"/>
      <c r="V59" s="109"/>
      <c r="W59" s="95" t="s">
        <v>186</v>
      </c>
      <c r="X59" s="96"/>
      <c r="Y59" s="96" t="s">
        <v>184</v>
      </c>
      <c r="Z59" s="96" t="s">
        <v>202</v>
      </c>
      <c r="AA59" s="96" t="s">
        <v>186</v>
      </c>
      <c r="AB59" s="96" t="s">
        <v>185</v>
      </c>
      <c r="AC59" s="97"/>
      <c r="AD59" s="95" t="s">
        <v>185</v>
      </c>
      <c r="AE59" s="96" t="s">
        <v>186</v>
      </c>
      <c r="AF59" s="96"/>
      <c r="AG59" s="96" t="s">
        <v>184</v>
      </c>
      <c r="AH59" s="96" t="s">
        <v>202</v>
      </c>
      <c r="AI59" s="96" t="s">
        <v>186</v>
      </c>
      <c r="AJ59" s="97"/>
      <c r="AK59" s="95" t="s">
        <v>185</v>
      </c>
      <c r="AL59" s="96" t="s">
        <v>186</v>
      </c>
      <c r="AM59" s="96"/>
      <c r="AN59" s="96"/>
      <c r="AO59" s="96" t="s">
        <v>184</v>
      </c>
      <c r="AP59" s="96" t="s">
        <v>202</v>
      </c>
      <c r="AQ59" s="97" t="s">
        <v>185</v>
      </c>
      <c r="AR59" s="95" t="s">
        <v>185</v>
      </c>
      <c r="AS59" s="96"/>
      <c r="AT59" s="96" t="s">
        <v>186</v>
      </c>
      <c r="AU59" s="96" t="s">
        <v>185</v>
      </c>
      <c r="AV59" s="96"/>
      <c r="AW59" s="96" t="s">
        <v>184</v>
      </c>
      <c r="AX59" s="97" t="s">
        <v>202</v>
      </c>
      <c r="AY59" s="95"/>
      <c r="AZ59" s="96"/>
      <c r="BA59" s="98"/>
      <c r="BB59" s="256"/>
      <c r="BC59" s="257"/>
      <c r="BD59" s="258"/>
      <c r="BE59" s="259"/>
      <c r="BF59" s="260"/>
      <c r="BG59" s="261"/>
      <c r="BH59" s="261"/>
      <c r="BI59" s="261"/>
      <c r="BJ59" s="262"/>
    </row>
    <row r="60" spans="2:62" ht="20.25" customHeight="1" x14ac:dyDescent="0.4">
      <c r="B60" s="270"/>
      <c r="C60" s="289"/>
      <c r="D60" s="290"/>
      <c r="E60" s="152"/>
      <c r="F60" s="153" t="str">
        <f>C59</f>
        <v>介護職員</v>
      </c>
      <c r="G60" s="152"/>
      <c r="H60" s="153" t="str">
        <f>I59</f>
        <v>A</v>
      </c>
      <c r="I60" s="291"/>
      <c r="J60" s="292"/>
      <c r="K60" s="293"/>
      <c r="L60" s="294"/>
      <c r="M60" s="294"/>
      <c r="N60" s="290"/>
      <c r="O60" s="253"/>
      <c r="P60" s="254"/>
      <c r="Q60" s="254"/>
      <c r="R60" s="254"/>
      <c r="S60" s="255"/>
      <c r="T60" s="185" t="s">
        <v>189</v>
      </c>
      <c r="U60" s="110"/>
      <c r="V60" s="186"/>
      <c r="W60" s="162">
        <f>IF(W59="","",VLOOKUP(W59,'【記載例】シフト記号表（勤務時間帯）'!$C$6:$L$47,10,FALSE))</f>
        <v>8</v>
      </c>
      <c r="X60" s="163" t="str">
        <f>IF(X59="","",VLOOKUP(X59,'【記載例】シフト記号表（勤務時間帯）'!$C$6:$L$47,10,FALSE))</f>
        <v/>
      </c>
      <c r="Y60" s="163">
        <f>IF(Y59="","",VLOOKUP(Y59,'【記載例】シフト記号表（勤務時間帯）'!$C$6:$L$47,10,FALSE))</f>
        <v>8</v>
      </c>
      <c r="Z60" s="163">
        <f>IF(Z59="","",VLOOKUP(Z59,'【記載例】シフト記号表（勤務時間帯）'!$C$6:$L$47,10,FALSE))</f>
        <v>8</v>
      </c>
      <c r="AA60" s="163">
        <f>IF(AA59="","",VLOOKUP(AA59,'【記載例】シフト記号表（勤務時間帯）'!$C$6:$L$47,10,FALSE))</f>
        <v>8</v>
      </c>
      <c r="AB60" s="163">
        <f>IF(AB59="","",VLOOKUP(AB59,'【記載例】シフト記号表（勤務時間帯）'!$C$6:$L$47,10,FALSE))</f>
        <v>7.9999999999999982</v>
      </c>
      <c r="AC60" s="164" t="str">
        <f>IF(AC59="","",VLOOKUP(AC59,'【記載例】シフト記号表（勤務時間帯）'!$C$6:$L$47,10,FALSE))</f>
        <v/>
      </c>
      <c r="AD60" s="162">
        <f>IF(AD59="","",VLOOKUP(AD59,'【記載例】シフト記号表（勤務時間帯）'!$C$6:$L$47,10,FALSE))</f>
        <v>7.9999999999999982</v>
      </c>
      <c r="AE60" s="163">
        <f>IF(AE59="","",VLOOKUP(AE59,'【記載例】シフト記号表（勤務時間帯）'!$C$6:$L$47,10,FALSE))</f>
        <v>8</v>
      </c>
      <c r="AF60" s="163" t="str">
        <f>IF(AF59="","",VLOOKUP(AF59,'【記載例】シフト記号表（勤務時間帯）'!$C$6:$L$47,10,FALSE))</f>
        <v/>
      </c>
      <c r="AG60" s="163">
        <f>IF(AG59="","",VLOOKUP(AG59,'【記載例】シフト記号表（勤務時間帯）'!$C$6:$L$47,10,FALSE))</f>
        <v>8</v>
      </c>
      <c r="AH60" s="163">
        <f>IF(AH59="","",VLOOKUP(AH59,'【記載例】シフト記号表（勤務時間帯）'!$C$6:$L$47,10,FALSE))</f>
        <v>8</v>
      </c>
      <c r="AI60" s="163">
        <f>IF(AI59="","",VLOOKUP(AI59,'【記載例】シフト記号表（勤務時間帯）'!$C$6:$L$47,10,FALSE))</f>
        <v>8</v>
      </c>
      <c r="AJ60" s="164" t="str">
        <f>IF(AJ59="","",VLOOKUP(AJ59,'【記載例】シフト記号表（勤務時間帯）'!$C$6:$L$47,10,FALSE))</f>
        <v/>
      </c>
      <c r="AK60" s="162">
        <f>IF(AK59="","",VLOOKUP(AK59,'【記載例】シフト記号表（勤務時間帯）'!$C$6:$L$47,10,FALSE))</f>
        <v>7.9999999999999982</v>
      </c>
      <c r="AL60" s="163">
        <f>IF(AL59="","",VLOOKUP(AL59,'【記載例】シフト記号表（勤務時間帯）'!$C$6:$L$47,10,FALSE))</f>
        <v>8</v>
      </c>
      <c r="AM60" s="163" t="str">
        <f>IF(AM59="","",VLOOKUP(AM59,'【記載例】シフト記号表（勤務時間帯）'!$C$6:$L$47,10,FALSE))</f>
        <v/>
      </c>
      <c r="AN60" s="163" t="str">
        <f>IF(AN59="","",VLOOKUP(AN59,'【記載例】シフト記号表（勤務時間帯）'!$C$6:$L$47,10,FALSE))</f>
        <v/>
      </c>
      <c r="AO60" s="163">
        <f>IF(AO59="","",VLOOKUP(AO59,'【記載例】シフト記号表（勤務時間帯）'!$C$6:$L$47,10,FALSE))</f>
        <v>8</v>
      </c>
      <c r="AP60" s="163">
        <f>IF(AP59="","",VLOOKUP(AP59,'【記載例】シフト記号表（勤務時間帯）'!$C$6:$L$47,10,FALSE))</f>
        <v>8</v>
      </c>
      <c r="AQ60" s="164">
        <f>IF(AQ59="","",VLOOKUP(AQ59,'【記載例】シフト記号表（勤務時間帯）'!$C$6:$L$47,10,FALSE))</f>
        <v>7.9999999999999982</v>
      </c>
      <c r="AR60" s="162">
        <f>IF(AR59="","",VLOOKUP(AR59,'【記載例】シフト記号表（勤務時間帯）'!$C$6:$L$47,10,FALSE))</f>
        <v>7.9999999999999982</v>
      </c>
      <c r="AS60" s="163" t="str">
        <f>IF(AS59="","",VLOOKUP(AS59,'【記載例】シフト記号表（勤務時間帯）'!$C$6:$L$47,10,FALSE))</f>
        <v/>
      </c>
      <c r="AT60" s="163">
        <f>IF(AT59="","",VLOOKUP(AT59,'【記載例】シフト記号表（勤務時間帯）'!$C$6:$L$47,10,FALSE))</f>
        <v>8</v>
      </c>
      <c r="AU60" s="163">
        <f>IF(AU59="","",VLOOKUP(AU59,'【記載例】シフト記号表（勤務時間帯）'!$C$6:$L$47,10,FALSE))</f>
        <v>7.9999999999999982</v>
      </c>
      <c r="AV60" s="163" t="str">
        <f>IF(AV59="","",VLOOKUP(AV59,'【記載例】シフト記号表（勤務時間帯）'!$C$6:$L$47,10,FALSE))</f>
        <v/>
      </c>
      <c r="AW60" s="163">
        <f>IF(AW59="","",VLOOKUP(AW59,'【記載例】シフト記号表（勤務時間帯）'!$C$6:$L$47,10,FALSE))</f>
        <v>8</v>
      </c>
      <c r="AX60" s="164">
        <f>IF(AX59="","",VLOOKUP(AX59,'【記載例】シフト記号表（勤務時間帯）'!$C$6:$L$47,10,FALSE))</f>
        <v>8</v>
      </c>
      <c r="AY60" s="162" t="str">
        <f>IF(AY59="","",VLOOKUP(AY59,'【記載例】シフト記号表（勤務時間帯）'!$C$6:$L$47,10,FALSE))</f>
        <v/>
      </c>
      <c r="AZ60" s="163" t="str">
        <f>IF(AZ59="","",VLOOKUP(AZ59,'【記載例】シフト記号表（勤務時間帯）'!$C$6:$L$47,10,FALSE))</f>
        <v/>
      </c>
      <c r="BA60" s="163" t="str">
        <f>IF(BA59="","",VLOOKUP(BA59,'【記載例】シフト記号表（勤務時間帯）'!$C$6:$L$47,10,FALSE))</f>
        <v/>
      </c>
      <c r="BB60" s="286">
        <f>IF($BE$3="４週",SUM(W60:AX60),IF($BE$3="暦月",SUM(W60:BA60),""))</f>
        <v>160</v>
      </c>
      <c r="BC60" s="287"/>
      <c r="BD60" s="288">
        <f>IF($BE$3="４週",BB60/4,IF($BE$3="暦月",(BB60/($BE$8/7)),""))</f>
        <v>40</v>
      </c>
      <c r="BE60" s="287"/>
      <c r="BF60" s="283"/>
      <c r="BG60" s="284"/>
      <c r="BH60" s="284"/>
      <c r="BI60" s="284"/>
      <c r="BJ60" s="285"/>
    </row>
    <row r="61" spans="2:62" ht="20.25" customHeight="1" x14ac:dyDescent="0.4">
      <c r="B61" s="269">
        <f>B59+1</f>
        <v>23</v>
      </c>
      <c r="C61" s="271" t="s">
        <v>103</v>
      </c>
      <c r="D61" s="272"/>
      <c r="E61" s="152"/>
      <c r="F61" s="153"/>
      <c r="G61" s="152"/>
      <c r="H61" s="153"/>
      <c r="I61" s="275" t="s">
        <v>89</v>
      </c>
      <c r="J61" s="276"/>
      <c r="K61" s="279" t="s">
        <v>90</v>
      </c>
      <c r="L61" s="280"/>
      <c r="M61" s="280"/>
      <c r="N61" s="272"/>
      <c r="O61" s="253" t="s">
        <v>227</v>
      </c>
      <c r="P61" s="254"/>
      <c r="Q61" s="254"/>
      <c r="R61" s="254"/>
      <c r="S61" s="255"/>
      <c r="T61" s="184" t="s">
        <v>18</v>
      </c>
      <c r="U61" s="108"/>
      <c r="V61" s="109"/>
      <c r="W61" s="95" t="s">
        <v>185</v>
      </c>
      <c r="X61" s="96" t="s">
        <v>186</v>
      </c>
      <c r="Y61" s="96"/>
      <c r="Z61" s="96" t="s">
        <v>184</v>
      </c>
      <c r="AA61" s="96" t="s">
        <v>202</v>
      </c>
      <c r="AB61" s="96"/>
      <c r="AC61" s="97" t="s">
        <v>185</v>
      </c>
      <c r="AD61" s="95" t="s">
        <v>186</v>
      </c>
      <c r="AE61" s="96" t="s">
        <v>186</v>
      </c>
      <c r="AF61" s="96" t="s">
        <v>185</v>
      </c>
      <c r="AG61" s="96"/>
      <c r="AH61" s="96" t="s">
        <v>184</v>
      </c>
      <c r="AI61" s="96" t="s">
        <v>202</v>
      </c>
      <c r="AJ61" s="97"/>
      <c r="AK61" s="95" t="s">
        <v>186</v>
      </c>
      <c r="AL61" s="96"/>
      <c r="AM61" s="96" t="s">
        <v>186</v>
      </c>
      <c r="AN61" s="96" t="s">
        <v>186</v>
      </c>
      <c r="AO61" s="96"/>
      <c r="AP61" s="96" t="s">
        <v>184</v>
      </c>
      <c r="AQ61" s="97" t="s">
        <v>202</v>
      </c>
      <c r="AR61" s="95" t="s">
        <v>186</v>
      </c>
      <c r="AS61" s="96" t="s">
        <v>185</v>
      </c>
      <c r="AT61" s="96"/>
      <c r="AU61" s="96" t="s">
        <v>186</v>
      </c>
      <c r="AV61" s="96" t="s">
        <v>293</v>
      </c>
      <c r="AW61" s="96"/>
      <c r="AX61" s="97" t="s">
        <v>184</v>
      </c>
      <c r="AY61" s="95"/>
      <c r="AZ61" s="96"/>
      <c r="BA61" s="98"/>
      <c r="BB61" s="256"/>
      <c r="BC61" s="257"/>
      <c r="BD61" s="258"/>
      <c r="BE61" s="259"/>
      <c r="BF61" s="260"/>
      <c r="BG61" s="261"/>
      <c r="BH61" s="261"/>
      <c r="BI61" s="261"/>
      <c r="BJ61" s="262"/>
    </row>
    <row r="62" spans="2:62" ht="20.25" customHeight="1" x14ac:dyDescent="0.4">
      <c r="B62" s="270"/>
      <c r="C62" s="289"/>
      <c r="D62" s="290"/>
      <c r="E62" s="152"/>
      <c r="F62" s="153" t="str">
        <f>C61</f>
        <v>介護職員</v>
      </c>
      <c r="G62" s="152"/>
      <c r="H62" s="153" t="str">
        <f>I61</f>
        <v>A</v>
      </c>
      <c r="I62" s="291"/>
      <c r="J62" s="292"/>
      <c r="K62" s="293"/>
      <c r="L62" s="294"/>
      <c r="M62" s="294"/>
      <c r="N62" s="290"/>
      <c r="O62" s="253"/>
      <c r="P62" s="254"/>
      <c r="Q62" s="254"/>
      <c r="R62" s="254"/>
      <c r="S62" s="255"/>
      <c r="T62" s="185" t="s">
        <v>189</v>
      </c>
      <c r="U62" s="110"/>
      <c r="V62" s="186"/>
      <c r="W62" s="162">
        <f>IF(W61="","",VLOOKUP(W61,'【記載例】シフト記号表（勤務時間帯）'!$C$6:$L$47,10,FALSE))</f>
        <v>7.9999999999999982</v>
      </c>
      <c r="X62" s="163">
        <f>IF(X61="","",VLOOKUP(X61,'【記載例】シフト記号表（勤務時間帯）'!$C$6:$L$47,10,FALSE))</f>
        <v>8</v>
      </c>
      <c r="Y62" s="163" t="str">
        <f>IF(Y61="","",VLOOKUP(Y61,'【記載例】シフト記号表（勤務時間帯）'!$C$6:$L$47,10,FALSE))</f>
        <v/>
      </c>
      <c r="Z62" s="163">
        <f>IF(Z61="","",VLOOKUP(Z61,'【記載例】シフト記号表（勤務時間帯）'!$C$6:$L$47,10,FALSE))</f>
        <v>8</v>
      </c>
      <c r="AA62" s="163">
        <f>IF(AA61="","",VLOOKUP(AA61,'【記載例】シフト記号表（勤務時間帯）'!$C$6:$L$47,10,FALSE))</f>
        <v>8</v>
      </c>
      <c r="AB62" s="163" t="str">
        <f>IF(AB61="","",VLOOKUP(AB61,'【記載例】シフト記号表（勤務時間帯）'!$C$6:$L$47,10,FALSE))</f>
        <v/>
      </c>
      <c r="AC62" s="164">
        <f>IF(AC61="","",VLOOKUP(AC61,'【記載例】シフト記号表（勤務時間帯）'!$C$6:$L$47,10,FALSE))</f>
        <v>7.9999999999999982</v>
      </c>
      <c r="AD62" s="162">
        <f>IF(AD61="","",VLOOKUP(AD61,'【記載例】シフト記号表（勤務時間帯）'!$C$6:$L$47,10,FALSE))</f>
        <v>8</v>
      </c>
      <c r="AE62" s="163">
        <f>IF(AE61="","",VLOOKUP(AE61,'【記載例】シフト記号表（勤務時間帯）'!$C$6:$L$47,10,FALSE))</f>
        <v>8</v>
      </c>
      <c r="AF62" s="163">
        <f>IF(AF61="","",VLOOKUP(AF61,'【記載例】シフト記号表（勤務時間帯）'!$C$6:$L$47,10,FALSE))</f>
        <v>7.9999999999999982</v>
      </c>
      <c r="AG62" s="163" t="str">
        <f>IF(AG61="","",VLOOKUP(AG61,'【記載例】シフト記号表（勤務時間帯）'!$C$6:$L$47,10,FALSE))</f>
        <v/>
      </c>
      <c r="AH62" s="163">
        <f>IF(AH61="","",VLOOKUP(AH61,'【記載例】シフト記号表（勤務時間帯）'!$C$6:$L$47,10,FALSE))</f>
        <v>8</v>
      </c>
      <c r="AI62" s="163">
        <f>IF(AI61="","",VLOOKUP(AI61,'【記載例】シフト記号表（勤務時間帯）'!$C$6:$L$47,10,FALSE))</f>
        <v>8</v>
      </c>
      <c r="AJ62" s="164" t="str">
        <f>IF(AJ61="","",VLOOKUP(AJ61,'【記載例】シフト記号表（勤務時間帯）'!$C$6:$L$47,10,FALSE))</f>
        <v/>
      </c>
      <c r="AK62" s="162">
        <f>IF(AK61="","",VLOOKUP(AK61,'【記載例】シフト記号表（勤務時間帯）'!$C$6:$L$47,10,FALSE))</f>
        <v>8</v>
      </c>
      <c r="AL62" s="163" t="str">
        <f>IF(AL61="","",VLOOKUP(AL61,'【記載例】シフト記号表（勤務時間帯）'!$C$6:$L$47,10,FALSE))</f>
        <v/>
      </c>
      <c r="AM62" s="163">
        <f>IF(AM61="","",VLOOKUP(AM61,'【記載例】シフト記号表（勤務時間帯）'!$C$6:$L$47,10,FALSE))</f>
        <v>8</v>
      </c>
      <c r="AN62" s="163">
        <f>IF(AN61="","",VLOOKUP(AN61,'【記載例】シフト記号表（勤務時間帯）'!$C$6:$L$47,10,FALSE))</f>
        <v>8</v>
      </c>
      <c r="AO62" s="163" t="str">
        <f>IF(AO61="","",VLOOKUP(AO61,'【記載例】シフト記号表（勤務時間帯）'!$C$6:$L$47,10,FALSE))</f>
        <v/>
      </c>
      <c r="AP62" s="163">
        <f>IF(AP61="","",VLOOKUP(AP61,'【記載例】シフト記号表（勤務時間帯）'!$C$6:$L$47,10,FALSE))</f>
        <v>8</v>
      </c>
      <c r="AQ62" s="164">
        <f>IF(AQ61="","",VLOOKUP(AQ61,'【記載例】シフト記号表（勤務時間帯）'!$C$6:$L$47,10,FALSE))</f>
        <v>8</v>
      </c>
      <c r="AR62" s="162">
        <f>IF(AR61="","",VLOOKUP(AR61,'【記載例】シフト記号表（勤務時間帯）'!$C$6:$L$47,10,FALSE))</f>
        <v>8</v>
      </c>
      <c r="AS62" s="163">
        <f>IF(AS61="","",VLOOKUP(AS61,'【記載例】シフト記号表（勤務時間帯）'!$C$6:$L$47,10,FALSE))</f>
        <v>7.9999999999999982</v>
      </c>
      <c r="AT62" s="163" t="str">
        <f>IF(AT61="","",VLOOKUP(AT61,'【記載例】シフト記号表（勤務時間帯）'!$C$6:$L$47,10,FALSE))</f>
        <v/>
      </c>
      <c r="AU62" s="163">
        <f>IF(AU61="","",VLOOKUP(AU61,'【記載例】シフト記号表（勤務時間帯）'!$C$6:$L$47,10,FALSE))</f>
        <v>8</v>
      </c>
      <c r="AV62" s="163">
        <f>IF(AV61="","",VLOOKUP(AV61,'【記載例】シフト記号表（勤務時間帯）'!$C$6:$L$47,10,FALSE))</f>
        <v>8</v>
      </c>
      <c r="AW62" s="163" t="str">
        <f>IF(AW61="","",VLOOKUP(AW61,'【記載例】シフト記号表（勤務時間帯）'!$C$6:$L$47,10,FALSE))</f>
        <v/>
      </c>
      <c r="AX62" s="164">
        <f>IF(AX61="","",VLOOKUP(AX61,'【記載例】シフト記号表（勤務時間帯）'!$C$6:$L$47,10,FALSE))</f>
        <v>8</v>
      </c>
      <c r="AY62" s="162" t="str">
        <f>IF(AY61="","",VLOOKUP(AY61,'【記載例】シフト記号表（勤務時間帯）'!$C$6:$L$47,10,FALSE))</f>
        <v/>
      </c>
      <c r="AZ62" s="163" t="str">
        <f>IF(AZ61="","",VLOOKUP(AZ61,'【記載例】シフト記号表（勤務時間帯）'!$C$6:$L$47,10,FALSE))</f>
        <v/>
      </c>
      <c r="BA62" s="163" t="str">
        <f>IF(BA61="","",VLOOKUP(BA61,'【記載例】シフト記号表（勤務時間帯）'!$C$6:$L$47,10,FALSE))</f>
        <v/>
      </c>
      <c r="BB62" s="286">
        <f>IF($BE$3="４週",SUM(W62:AX62),IF($BE$3="暦月",SUM(W62:BA62),""))</f>
        <v>160</v>
      </c>
      <c r="BC62" s="287"/>
      <c r="BD62" s="288">
        <f>IF($BE$3="４週",BB62/4,IF($BE$3="暦月",(BB62/($BE$8/7)),""))</f>
        <v>40</v>
      </c>
      <c r="BE62" s="287"/>
      <c r="BF62" s="283"/>
      <c r="BG62" s="284"/>
      <c r="BH62" s="284"/>
      <c r="BI62" s="284"/>
      <c r="BJ62" s="285"/>
    </row>
    <row r="63" spans="2:62" ht="20.25" customHeight="1" x14ac:dyDescent="0.4">
      <c r="B63" s="269">
        <f>B61+1</f>
        <v>24</v>
      </c>
      <c r="C63" s="271" t="s">
        <v>103</v>
      </c>
      <c r="D63" s="272"/>
      <c r="E63" s="152"/>
      <c r="F63" s="153"/>
      <c r="G63" s="152"/>
      <c r="H63" s="153"/>
      <c r="I63" s="275" t="s">
        <v>100</v>
      </c>
      <c r="J63" s="276"/>
      <c r="K63" s="279" t="s">
        <v>90</v>
      </c>
      <c r="L63" s="280"/>
      <c r="M63" s="280"/>
      <c r="N63" s="272"/>
      <c r="O63" s="253" t="s">
        <v>141</v>
      </c>
      <c r="P63" s="254"/>
      <c r="Q63" s="254"/>
      <c r="R63" s="254"/>
      <c r="S63" s="255"/>
      <c r="T63" s="184" t="s">
        <v>18</v>
      </c>
      <c r="U63" s="108"/>
      <c r="V63" s="109"/>
      <c r="W63" s="95"/>
      <c r="X63" s="96" t="s">
        <v>185</v>
      </c>
      <c r="Y63" s="96" t="s">
        <v>186</v>
      </c>
      <c r="Z63" s="96"/>
      <c r="AA63" s="96" t="s">
        <v>186</v>
      </c>
      <c r="AB63" s="96" t="s">
        <v>186</v>
      </c>
      <c r="AC63" s="97"/>
      <c r="AD63" s="95"/>
      <c r="AE63" s="96" t="s">
        <v>185</v>
      </c>
      <c r="AF63" s="96" t="s">
        <v>186</v>
      </c>
      <c r="AG63" s="96" t="s">
        <v>186</v>
      </c>
      <c r="AH63" s="96"/>
      <c r="AI63" s="96"/>
      <c r="AJ63" s="97" t="s">
        <v>185</v>
      </c>
      <c r="AK63" s="95"/>
      <c r="AL63" s="96"/>
      <c r="AM63" s="96" t="s">
        <v>185</v>
      </c>
      <c r="AN63" s="96" t="s">
        <v>185</v>
      </c>
      <c r="AO63" s="96" t="s">
        <v>186</v>
      </c>
      <c r="AP63" s="96"/>
      <c r="AQ63" s="97" t="s">
        <v>186</v>
      </c>
      <c r="AR63" s="95"/>
      <c r="AS63" s="96" t="s">
        <v>186</v>
      </c>
      <c r="AT63" s="96" t="s">
        <v>186</v>
      </c>
      <c r="AU63" s="96"/>
      <c r="AV63" s="96" t="s">
        <v>186</v>
      </c>
      <c r="AW63" s="96" t="s">
        <v>185</v>
      </c>
      <c r="AX63" s="97"/>
      <c r="AY63" s="95"/>
      <c r="AZ63" s="96"/>
      <c r="BA63" s="98"/>
      <c r="BB63" s="256"/>
      <c r="BC63" s="257"/>
      <c r="BD63" s="258"/>
      <c r="BE63" s="259"/>
      <c r="BF63" s="260"/>
      <c r="BG63" s="261"/>
      <c r="BH63" s="261"/>
      <c r="BI63" s="261"/>
      <c r="BJ63" s="262"/>
    </row>
    <row r="64" spans="2:62" ht="20.25" customHeight="1" x14ac:dyDescent="0.4">
      <c r="B64" s="270"/>
      <c r="C64" s="289"/>
      <c r="D64" s="290"/>
      <c r="E64" s="152"/>
      <c r="F64" s="153" t="str">
        <f>C63</f>
        <v>介護職員</v>
      </c>
      <c r="G64" s="152"/>
      <c r="H64" s="153" t="str">
        <f>I63</f>
        <v>C</v>
      </c>
      <c r="I64" s="291"/>
      <c r="J64" s="292"/>
      <c r="K64" s="293"/>
      <c r="L64" s="294"/>
      <c r="M64" s="294"/>
      <c r="N64" s="290"/>
      <c r="O64" s="253"/>
      <c r="P64" s="254"/>
      <c r="Q64" s="254"/>
      <c r="R64" s="254"/>
      <c r="S64" s="255"/>
      <c r="T64" s="185" t="s">
        <v>189</v>
      </c>
      <c r="U64" s="110"/>
      <c r="V64" s="186"/>
      <c r="W64" s="162" t="str">
        <f>IF(W63="","",VLOOKUP(W63,'【記載例】シフト記号表（勤務時間帯）'!$C$6:$L$47,10,FALSE))</f>
        <v/>
      </c>
      <c r="X64" s="163">
        <f>IF(X63="","",VLOOKUP(X63,'【記載例】シフト記号表（勤務時間帯）'!$C$6:$L$47,10,FALSE))</f>
        <v>7.9999999999999982</v>
      </c>
      <c r="Y64" s="163">
        <f>IF(Y63="","",VLOOKUP(Y63,'【記載例】シフト記号表（勤務時間帯）'!$C$6:$L$47,10,FALSE))</f>
        <v>8</v>
      </c>
      <c r="Z64" s="163" t="str">
        <f>IF(Z63="","",VLOOKUP(Z63,'【記載例】シフト記号表（勤務時間帯）'!$C$6:$L$47,10,FALSE))</f>
        <v/>
      </c>
      <c r="AA64" s="163">
        <f>IF(AA63="","",VLOOKUP(AA63,'【記載例】シフト記号表（勤務時間帯）'!$C$6:$L$47,10,FALSE))</f>
        <v>8</v>
      </c>
      <c r="AB64" s="163">
        <f>IF(AB63="","",VLOOKUP(AB63,'【記載例】シフト記号表（勤務時間帯）'!$C$6:$L$47,10,FALSE))</f>
        <v>8</v>
      </c>
      <c r="AC64" s="164" t="str">
        <f>IF(AC63="","",VLOOKUP(AC63,'【記載例】シフト記号表（勤務時間帯）'!$C$6:$L$47,10,FALSE))</f>
        <v/>
      </c>
      <c r="AD64" s="162" t="str">
        <f>IF(AD63="","",VLOOKUP(AD63,'【記載例】シフト記号表（勤務時間帯）'!$C$6:$L$47,10,FALSE))</f>
        <v/>
      </c>
      <c r="AE64" s="163">
        <f>IF(AE63="","",VLOOKUP(AE63,'【記載例】シフト記号表（勤務時間帯）'!$C$6:$L$47,10,FALSE))</f>
        <v>7.9999999999999982</v>
      </c>
      <c r="AF64" s="163">
        <f>IF(AF63="","",VLOOKUP(AF63,'【記載例】シフト記号表（勤務時間帯）'!$C$6:$L$47,10,FALSE))</f>
        <v>8</v>
      </c>
      <c r="AG64" s="163">
        <f>IF(AG63="","",VLOOKUP(AG63,'【記載例】シフト記号表（勤務時間帯）'!$C$6:$L$47,10,FALSE))</f>
        <v>8</v>
      </c>
      <c r="AH64" s="163" t="str">
        <f>IF(AH63="","",VLOOKUP(AH63,'【記載例】シフト記号表（勤務時間帯）'!$C$6:$L$47,10,FALSE))</f>
        <v/>
      </c>
      <c r="AI64" s="163" t="str">
        <f>IF(AI63="","",VLOOKUP(AI63,'【記載例】シフト記号表（勤務時間帯）'!$C$6:$L$47,10,FALSE))</f>
        <v/>
      </c>
      <c r="AJ64" s="164">
        <f>IF(AJ63="","",VLOOKUP(AJ63,'【記載例】シフト記号表（勤務時間帯）'!$C$6:$L$47,10,FALSE))</f>
        <v>7.9999999999999982</v>
      </c>
      <c r="AK64" s="162" t="str">
        <f>IF(AK63="","",VLOOKUP(AK63,'【記載例】シフト記号表（勤務時間帯）'!$C$6:$L$47,10,FALSE))</f>
        <v/>
      </c>
      <c r="AL64" s="163" t="str">
        <f>IF(AL63="","",VLOOKUP(AL63,'【記載例】シフト記号表（勤務時間帯）'!$C$6:$L$47,10,FALSE))</f>
        <v/>
      </c>
      <c r="AM64" s="163">
        <f>IF(AM63="","",VLOOKUP(AM63,'【記載例】シフト記号表（勤務時間帯）'!$C$6:$L$47,10,FALSE))</f>
        <v>7.9999999999999982</v>
      </c>
      <c r="AN64" s="163">
        <f>IF(AN63="","",VLOOKUP(AN63,'【記載例】シフト記号表（勤務時間帯）'!$C$6:$L$47,10,FALSE))</f>
        <v>7.9999999999999982</v>
      </c>
      <c r="AO64" s="163">
        <f>IF(AO63="","",VLOOKUP(AO63,'【記載例】シフト記号表（勤務時間帯）'!$C$6:$L$47,10,FALSE))</f>
        <v>8</v>
      </c>
      <c r="AP64" s="163" t="str">
        <f>IF(AP63="","",VLOOKUP(AP63,'【記載例】シフト記号表（勤務時間帯）'!$C$6:$L$47,10,FALSE))</f>
        <v/>
      </c>
      <c r="AQ64" s="164">
        <f>IF(AQ63="","",VLOOKUP(AQ63,'【記載例】シフト記号表（勤務時間帯）'!$C$6:$L$47,10,FALSE))</f>
        <v>8</v>
      </c>
      <c r="AR64" s="162" t="str">
        <f>IF(AR63="","",VLOOKUP(AR63,'【記載例】シフト記号表（勤務時間帯）'!$C$6:$L$47,10,FALSE))</f>
        <v/>
      </c>
      <c r="AS64" s="163">
        <f>IF(AS63="","",VLOOKUP(AS63,'【記載例】シフト記号表（勤務時間帯）'!$C$6:$L$47,10,FALSE))</f>
        <v>8</v>
      </c>
      <c r="AT64" s="163">
        <f>IF(AT63="","",VLOOKUP(AT63,'【記載例】シフト記号表（勤務時間帯）'!$C$6:$L$47,10,FALSE))</f>
        <v>8</v>
      </c>
      <c r="AU64" s="163" t="str">
        <f>IF(AU63="","",VLOOKUP(AU63,'【記載例】シフト記号表（勤務時間帯）'!$C$6:$L$47,10,FALSE))</f>
        <v/>
      </c>
      <c r="AV64" s="163">
        <f>IF(AV63="","",VLOOKUP(AV63,'【記載例】シフト記号表（勤務時間帯）'!$C$6:$L$47,10,FALSE))</f>
        <v>8</v>
      </c>
      <c r="AW64" s="163">
        <f>IF(AW63="","",VLOOKUP(AW63,'【記載例】シフト記号表（勤務時間帯）'!$C$6:$L$47,10,FALSE))</f>
        <v>7.9999999999999982</v>
      </c>
      <c r="AX64" s="164" t="str">
        <f>IF(AX63="","",VLOOKUP(AX63,'【記載例】シフト記号表（勤務時間帯）'!$C$6:$L$47,10,FALSE))</f>
        <v/>
      </c>
      <c r="AY64" s="162" t="str">
        <f>IF(AY63="","",VLOOKUP(AY63,'【記載例】シフト記号表（勤務時間帯）'!$C$6:$L$47,10,FALSE))</f>
        <v/>
      </c>
      <c r="AZ64" s="163" t="str">
        <f>IF(AZ63="","",VLOOKUP(AZ63,'【記載例】シフト記号表（勤務時間帯）'!$C$6:$L$47,10,FALSE))</f>
        <v/>
      </c>
      <c r="BA64" s="163" t="str">
        <f>IF(BA63="","",VLOOKUP(BA63,'【記載例】シフト記号表（勤務時間帯）'!$C$6:$L$47,10,FALSE))</f>
        <v/>
      </c>
      <c r="BB64" s="286">
        <f>IF($BE$3="４週",SUM(W64:AX64),IF($BE$3="暦月",SUM(W64:BA64),""))</f>
        <v>128</v>
      </c>
      <c r="BC64" s="287"/>
      <c r="BD64" s="288">
        <f>IF($BE$3="４週",BB64/4,IF($BE$3="暦月",(BB64/($BE$8/7)),""))</f>
        <v>32</v>
      </c>
      <c r="BE64" s="287"/>
      <c r="BF64" s="283"/>
      <c r="BG64" s="284"/>
      <c r="BH64" s="284"/>
      <c r="BI64" s="284"/>
      <c r="BJ64" s="285"/>
    </row>
    <row r="65" spans="2:62" ht="20.25" customHeight="1" x14ac:dyDescent="0.4">
      <c r="B65" s="269">
        <f>B63+1</f>
        <v>25</v>
      </c>
      <c r="C65" s="271" t="s">
        <v>103</v>
      </c>
      <c r="D65" s="272"/>
      <c r="E65" s="152"/>
      <c r="F65" s="153"/>
      <c r="G65" s="152"/>
      <c r="H65" s="153"/>
      <c r="I65" s="275" t="s">
        <v>89</v>
      </c>
      <c r="J65" s="276"/>
      <c r="K65" s="279" t="s">
        <v>19</v>
      </c>
      <c r="L65" s="280"/>
      <c r="M65" s="280"/>
      <c r="N65" s="272"/>
      <c r="O65" s="253" t="s">
        <v>142</v>
      </c>
      <c r="P65" s="254"/>
      <c r="Q65" s="254"/>
      <c r="R65" s="254"/>
      <c r="S65" s="255"/>
      <c r="T65" s="184" t="s">
        <v>18</v>
      </c>
      <c r="U65" s="108"/>
      <c r="V65" s="109"/>
      <c r="W65" s="95" t="s">
        <v>186</v>
      </c>
      <c r="X65" s="96" t="s">
        <v>186</v>
      </c>
      <c r="Y65" s="96"/>
      <c r="Z65" s="96"/>
      <c r="AA65" s="96" t="s">
        <v>184</v>
      </c>
      <c r="AB65" s="96" t="s">
        <v>202</v>
      </c>
      <c r="AC65" s="97" t="s">
        <v>185</v>
      </c>
      <c r="AD65" s="95" t="s">
        <v>185</v>
      </c>
      <c r="AE65" s="96"/>
      <c r="AF65" s="96" t="s">
        <v>186</v>
      </c>
      <c r="AG65" s="96" t="s">
        <v>186</v>
      </c>
      <c r="AH65" s="96"/>
      <c r="AI65" s="96" t="s">
        <v>184</v>
      </c>
      <c r="AJ65" s="97" t="s">
        <v>202</v>
      </c>
      <c r="AK65" s="95" t="s">
        <v>185</v>
      </c>
      <c r="AL65" s="96" t="s">
        <v>185</v>
      </c>
      <c r="AM65" s="96"/>
      <c r="AN65" s="96" t="s">
        <v>186</v>
      </c>
      <c r="AO65" s="96"/>
      <c r="AP65" s="96"/>
      <c r="AQ65" s="97" t="s">
        <v>184</v>
      </c>
      <c r="AR65" s="95" t="s">
        <v>202</v>
      </c>
      <c r="AS65" s="96" t="s">
        <v>185</v>
      </c>
      <c r="AT65" s="96" t="s">
        <v>185</v>
      </c>
      <c r="AU65" s="96"/>
      <c r="AV65" s="96" t="s">
        <v>185</v>
      </c>
      <c r="AW65" s="96" t="s">
        <v>186</v>
      </c>
      <c r="AX65" s="97" t="s">
        <v>186</v>
      </c>
      <c r="AY65" s="95"/>
      <c r="AZ65" s="96"/>
      <c r="BA65" s="98"/>
      <c r="BB65" s="256"/>
      <c r="BC65" s="257"/>
      <c r="BD65" s="258"/>
      <c r="BE65" s="259"/>
      <c r="BF65" s="260"/>
      <c r="BG65" s="261"/>
      <c r="BH65" s="261"/>
      <c r="BI65" s="261"/>
      <c r="BJ65" s="262"/>
    </row>
    <row r="66" spans="2:62" ht="20.25" customHeight="1" x14ac:dyDescent="0.4">
      <c r="B66" s="270"/>
      <c r="C66" s="289"/>
      <c r="D66" s="290"/>
      <c r="E66" s="152"/>
      <c r="F66" s="153" t="str">
        <f>C65</f>
        <v>介護職員</v>
      </c>
      <c r="G66" s="152"/>
      <c r="H66" s="153" t="str">
        <f>I65</f>
        <v>A</v>
      </c>
      <c r="I66" s="291"/>
      <c r="J66" s="292"/>
      <c r="K66" s="293"/>
      <c r="L66" s="294"/>
      <c r="M66" s="294"/>
      <c r="N66" s="290"/>
      <c r="O66" s="253"/>
      <c r="P66" s="254"/>
      <c r="Q66" s="254"/>
      <c r="R66" s="254"/>
      <c r="S66" s="255"/>
      <c r="T66" s="185" t="s">
        <v>189</v>
      </c>
      <c r="U66" s="110"/>
      <c r="V66" s="186"/>
      <c r="W66" s="162">
        <f>IF(W65="","",VLOOKUP(W65,'【記載例】シフト記号表（勤務時間帯）'!$C$6:$L$47,10,FALSE))</f>
        <v>8</v>
      </c>
      <c r="X66" s="163">
        <f>IF(X65="","",VLOOKUP(X65,'【記載例】シフト記号表（勤務時間帯）'!$C$6:$L$47,10,FALSE))</f>
        <v>8</v>
      </c>
      <c r="Y66" s="163" t="str">
        <f>IF(Y65="","",VLOOKUP(Y65,'【記載例】シフト記号表（勤務時間帯）'!$C$6:$L$47,10,FALSE))</f>
        <v/>
      </c>
      <c r="Z66" s="163" t="str">
        <f>IF(Z65="","",VLOOKUP(Z65,'【記載例】シフト記号表（勤務時間帯）'!$C$6:$L$47,10,FALSE))</f>
        <v/>
      </c>
      <c r="AA66" s="163">
        <f>IF(AA65="","",VLOOKUP(AA65,'【記載例】シフト記号表（勤務時間帯）'!$C$6:$L$47,10,FALSE))</f>
        <v>8</v>
      </c>
      <c r="AB66" s="163">
        <f>IF(AB65="","",VLOOKUP(AB65,'【記載例】シフト記号表（勤務時間帯）'!$C$6:$L$47,10,FALSE))</f>
        <v>8</v>
      </c>
      <c r="AC66" s="164">
        <f>IF(AC65="","",VLOOKUP(AC65,'【記載例】シフト記号表（勤務時間帯）'!$C$6:$L$47,10,FALSE))</f>
        <v>7.9999999999999982</v>
      </c>
      <c r="AD66" s="162">
        <f>IF(AD65="","",VLOOKUP(AD65,'【記載例】シフト記号表（勤務時間帯）'!$C$6:$L$47,10,FALSE))</f>
        <v>7.9999999999999982</v>
      </c>
      <c r="AE66" s="163" t="str">
        <f>IF(AE65="","",VLOOKUP(AE65,'【記載例】シフト記号表（勤務時間帯）'!$C$6:$L$47,10,FALSE))</f>
        <v/>
      </c>
      <c r="AF66" s="163">
        <f>IF(AF65="","",VLOOKUP(AF65,'【記載例】シフト記号表（勤務時間帯）'!$C$6:$L$47,10,FALSE))</f>
        <v>8</v>
      </c>
      <c r="AG66" s="163">
        <f>IF(AG65="","",VLOOKUP(AG65,'【記載例】シフト記号表（勤務時間帯）'!$C$6:$L$47,10,FALSE))</f>
        <v>8</v>
      </c>
      <c r="AH66" s="163" t="str">
        <f>IF(AH65="","",VLOOKUP(AH65,'【記載例】シフト記号表（勤務時間帯）'!$C$6:$L$47,10,FALSE))</f>
        <v/>
      </c>
      <c r="AI66" s="163">
        <f>IF(AI65="","",VLOOKUP(AI65,'【記載例】シフト記号表（勤務時間帯）'!$C$6:$L$47,10,FALSE))</f>
        <v>8</v>
      </c>
      <c r="AJ66" s="164">
        <f>IF(AJ65="","",VLOOKUP(AJ65,'【記載例】シフト記号表（勤務時間帯）'!$C$6:$L$47,10,FALSE))</f>
        <v>8</v>
      </c>
      <c r="AK66" s="162">
        <f>IF(AK65="","",VLOOKUP(AK65,'【記載例】シフト記号表（勤務時間帯）'!$C$6:$L$47,10,FALSE))</f>
        <v>7.9999999999999982</v>
      </c>
      <c r="AL66" s="163">
        <f>IF(AL65="","",VLOOKUP(AL65,'【記載例】シフト記号表（勤務時間帯）'!$C$6:$L$47,10,FALSE))</f>
        <v>7.9999999999999982</v>
      </c>
      <c r="AM66" s="163" t="str">
        <f>IF(AM65="","",VLOOKUP(AM65,'【記載例】シフト記号表（勤務時間帯）'!$C$6:$L$47,10,FALSE))</f>
        <v/>
      </c>
      <c r="AN66" s="163">
        <f>IF(AN65="","",VLOOKUP(AN65,'【記載例】シフト記号表（勤務時間帯）'!$C$6:$L$47,10,FALSE))</f>
        <v>8</v>
      </c>
      <c r="AO66" s="163" t="str">
        <f>IF(AO65="","",VLOOKUP(AO65,'【記載例】シフト記号表（勤務時間帯）'!$C$6:$L$47,10,FALSE))</f>
        <v/>
      </c>
      <c r="AP66" s="163" t="str">
        <f>IF(AP65="","",VLOOKUP(AP65,'【記載例】シフト記号表（勤務時間帯）'!$C$6:$L$47,10,FALSE))</f>
        <v/>
      </c>
      <c r="AQ66" s="164">
        <f>IF(AQ65="","",VLOOKUP(AQ65,'【記載例】シフト記号表（勤務時間帯）'!$C$6:$L$47,10,FALSE))</f>
        <v>8</v>
      </c>
      <c r="AR66" s="162">
        <f>IF(AR65="","",VLOOKUP(AR65,'【記載例】シフト記号表（勤務時間帯）'!$C$6:$L$47,10,FALSE))</f>
        <v>8</v>
      </c>
      <c r="AS66" s="163">
        <f>IF(AS65="","",VLOOKUP(AS65,'【記載例】シフト記号表（勤務時間帯）'!$C$6:$L$47,10,FALSE))</f>
        <v>7.9999999999999982</v>
      </c>
      <c r="AT66" s="163">
        <f>IF(AT65="","",VLOOKUP(AT65,'【記載例】シフト記号表（勤務時間帯）'!$C$6:$L$47,10,FALSE))</f>
        <v>7.9999999999999982</v>
      </c>
      <c r="AU66" s="163" t="str">
        <f>IF(AU65="","",VLOOKUP(AU65,'【記載例】シフト記号表（勤務時間帯）'!$C$6:$L$47,10,FALSE))</f>
        <v/>
      </c>
      <c r="AV66" s="163">
        <f>IF(AV65="","",VLOOKUP(AV65,'【記載例】シフト記号表（勤務時間帯）'!$C$6:$L$47,10,FALSE))</f>
        <v>7.9999999999999982</v>
      </c>
      <c r="AW66" s="163">
        <f>IF(AW65="","",VLOOKUP(AW65,'【記載例】シフト記号表（勤務時間帯）'!$C$6:$L$47,10,FALSE))</f>
        <v>8</v>
      </c>
      <c r="AX66" s="164">
        <f>IF(AX65="","",VLOOKUP(AX65,'【記載例】シフト記号表（勤務時間帯）'!$C$6:$L$47,10,FALSE))</f>
        <v>8</v>
      </c>
      <c r="AY66" s="162" t="str">
        <f>IF(AY65="","",VLOOKUP(AY65,'【記載例】シフト記号表（勤務時間帯）'!$C$6:$L$47,10,FALSE))</f>
        <v/>
      </c>
      <c r="AZ66" s="163" t="str">
        <f>IF(AZ65="","",VLOOKUP(AZ65,'【記載例】シフト記号表（勤務時間帯）'!$C$6:$L$47,10,FALSE))</f>
        <v/>
      </c>
      <c r="BA66" s="163" t="str">
        <f>IF(BA65="","",VLOOKUP(BA65,'【記載例】シフト記号表（勤務時間帯）'!$C$6:$L$47,10,FALSE))</f>
        <v/>
      </c>
      <c r="BB66" s="286">
        <f>IF($BE$3="４週",SUM(W66:AX66),IF($BE$3="暦月",SUM(W66:BA66),""))</f>
        <v>160</v>
      </c>
      <c r="BC66" s="287"/>
      <c r="BD66" s="288">
        <f>IF($BE$3="４週",BB66/4,IF($BE$3="暦月",(BB66/($BE$8/7)),""))</f>
        <v>40</v>
      </c>
      <c r="BE66" s="287"/>
      <c r="BF66" s="283"/>
      <c r="BG66" s="284"/>
      <c r="BH66" s="284"/>
      <c r="BI66" s="284"/>
      <c r="BJ66" s="285"/>
    </row>
    <row r="67" spans="2:62" ht="20.25" customHeight="1" x14ac:dyDescent="0.4">
      <c r="B67" s="269">
        <f>B65+1</f>
        <v>26</v>
      </c>
      <c r="C67" s="271" t="s">
        <v>103</v>
      </c>
      <c r="D67" s="272"/>
      <c r="E67" s="152"/>
      <c r="F67" s="153"/>
      <c r="G67" s="152"/>
      <c r="H67" s="153"/>
      <c r="I67" s="275" t="s">
        <v>89</v>
      </c>
      <c r="J67" s="276"/>
      <c r="K67" s="279" t="s">
        <v>19</v>
      </c>
      <c r="L67" s="280"/>
      <c r="M67" s="280"/>
      <c r="N67" s="272"/>
      <c r="O67" s="253" t="s">
        <v>143</v>
      </c>
      <c r="P67" s="254"/>
      <c r="Q67" s="254"/>
      <c r="R67" s="254"/>
      <c r="S67" s="255"/>
      <c r="T67" s="184" t="s">
        <v>18</v>
      </c>
      <c r="U67" s="108"/>
      <c r="V67" s="109"/>
      <c r="W67" s="95"/>
      <c r="X67" s="96" t="s">
        <v>185</v>
      </c>
      <c r="Y67" s="96" t="s">
        <v>186</v>
      </c>
      <c r="Z67" s="96" t="s">
        <v>186</v>
      </c>
      <c r="AA67" s="96"/>
      <c r="AB67" s="96" t="s">
        <v>184</v>
      </c>
      <c r="AC67" s="97" t="s">
        <v>202</v>
      </c>
      <c r="AD67" s="95" t="s">
        <v>186</v>
      </c>
      <c r="AE67" s="96"/>
      <c r="AF67" s="96" t="s">
        <v>186</v>
      </c>
      <c r="AG67" s="96" t="s">
        <v>186</v>
      </c>
      <c r="AH67" s="96"/>
      <c r="AI67" s="96"/>
      <c r="AJ67" s="97" t="s">
        <v>184</v>
      </c>
      <c r="AK67" s="95" t="s">
        <v>202</v>
      </c>
      <c r="AL67" s="96" t="s">
        <v>186</v>
      </c>
      <c r="AM67" s="96" t="s">
        <v>186</v>
      </c>
      <c r="AN67" s="96" t="s">
        <v>186</v>
      </c>
      <c r="AO67" s="96" t="s">
        <v>185</v>
      </c>
      <c r="AP67" s="96" t="s">
        <v>185</v>
      </c>
      <c r="AQ67" s="97"/>
      <c r="AR67" s="95" t="s">
        <v>184</v>
      </c>
      <c r="AS67" s="96" t="s">
        <v>202</v>
      </c>
      <c r="AT67" s="96" t="s">
        <v>185</v>
      </c>
      <c r="AU67" s="96" t="s">
        <v>186</v>
      </c>
      <c r="AV67" s="96"/>
      <c r="AW67" s="96"/>
      <c r="AX67" s="97" t="s">
        <v>185</v>
      </c>
      <c r="AY67" s="95"/>
      <c r="AZ67" s="96"/>
      <c r="BA67" s="98"/>
      <c r="BB67" s="256"/>
      <c r="BC67" s="257"/>
      <c r="BD67" s="258"/>
      <c r="BE67" s="259"/>
      <c r="BF67" s="260"/>
      <c r="BG67" s="261"/>
      <c r="BH67" s="261"/>
      <c r="BI67" s="261"/>
      <c r="BJ67" s="262"/>
    </row>
    <row r="68" spans="2:62" ht="20.25" customHeight="1" x14ac:dyDescent="0.4">
      <c r="B68" s="270"/>
      <c r="C68" s="289"/>
      <c r="D68" s="290"/>
      <c r="E68" s="152"/>
      <c r="F68" s="153" t="str">
        <f>C67</f>
        <v>介護職員</v>
      </c>
      <c r="G68" s="152"/>
      <c r="H68" s="153" t="str">
        <f>I67</f>
        <v>A</v>
      </c>
      <c r="I68" s="291"/>
      <c r="J68" s="292"/>
      <c r="K68" s="293"/>
      <c r="L68" s="294"/>
      <c r="M68" s="294"/>
      <c r="N68" s="290"/>
      <c r="O68" s="253"/>
      <c r="P68" s="254"/>
      <c r="Q68" s="254"/>
      <c r="R68" s="254"/>
      <c r="S68" s="255"/>
      <c r="T68" s="185" t="s">
        <v>189</v>
      </c>
      <c r="U68" s="110"/>
      <c r="V68" s="186"/>
      <c r="W68" s="162" t="str">
        <f>IF(W67="","",VLOOKUP(W67,'【記載例】シフト記号表（勤務時間帯）'!$C$6:$L$47,10,FALSE))</f>
        <v/>
      </c>
      <c r="X68" s="163">
        <f>IF(X67="","",VLOOKUP(X67,'【記載例】シフト記号表（勤務時間帯）'!$C$6:$L$47,10,FALSE))</f>
        <v>7.9999999999999982</v>
      </c>
      <c r="Y68" s="163">
        <f>IF(Y67="","",VLOOKUP(Y67,'【記載例】シフト記号表（勤務時間帯）'!$C$6:$L$47,10,FALSE))</f>
        <v>8</v>
      </c>
      <c r="Z68" s="163">
        <f>IF(Z67="","",VLOOKUP(Z67,'【記載例】シフト記号表（勤務時間帯）'!$C$6:$L$47,10,FALSE))</f>
        <v>8</v>
      </c>
      <c r="AA68" s="163" t="str">
        <f>IF(AA67="","",VLOOKUP(AA67,'【記載例】シフト記号表（勤務時間帯）'!$C$6:$L$47,10,FALSE))</f>
        <v/>
      </c>
      <c r="AB68" s="163">
        <f>IF(AB67="","",VLOOKUP(AB67,'【記載例】シフト記号表（勤務時間帯）'!$C$6:$L$47,10,FALSE))</f>
        <v>8</v>
      </c>
      <c r="AC68" s="164">
        <f>IF(AC67="","",VLOOKUP(AC67,'【記載例】シフト記号表（勤務時間帯）'!$C$6:$L$47,10,FALSE))</f>
        <v>8</v>
      </c>
      <c r="AD68" s="162">
        <f>IF(AD67="","",VLOOKUP(AD67,'【記載例】シフト記号表（勤務時間帯）'!$C$6:$L$47,10,FALSE))</f>
        <v>8</v>
      </c>
      <c r="AE68" s="163" t="str">
        <f>IF(AE67="","",VLOOKUP(AE67,'【記載例】シフト記号表（勤務時間帯）'!$C$6:$L$47,10,FALSE))</f>
        <v/>
      </c>
      <c r="AF68" s="163">
        <f>IF(AF67="","",VLOOKUP(AF67,'【記載例】シフト記号表（勤務時間帯）'!$C$6:$L$47,10,FALSE))</f>
        <v>8</v>
      </c>
      <c r="AG68" s="163">
        <f>IF(AG67="","",VLOOKUP(AG67,'【記載例】シフト記号表（勤務時間帯）'!$C$6:$L$47,10,FALSE))</f>
        <v>8</v>
      </c>
      <c r="AH68" s="163" t="str">
        <f>IF(AH67="","",VLOOKUP(AH67,'【記載例】シフト記号表（勤務時間帯）'!$C$6:$L$47,10,FALSE))</f>
        <v/>
      </c>
      <c r="AI68" s="163" t="str">
        <f>IF(AI67="","",VLOOKUP(AI67,'【記載例】シフト記号表（勤務時間帯）'!$C$6:$L$47,10,FALSE))</f>
        <v/>
      </c>
      <c r="AJ68" s="164">
        <f>IF(AJ67="","",VLOOKUP(AJ67,'【記載例】シフト記号表（勤務時間帯）'!$C$6:$L$47,10,FALSE))</f>
        <v>8</v>
      </c>
      <c r="AK68" s="162">
        <f>IF(AK67="","",VLOOKUP(AK67,'【記載例】シフト記号表（勤務時間帯）'!$C$6:$L$47,10,FALSE))</f>
        <v>8</v>
      </c>
      <c r="AL68" s="163">
        <f>IF(AL67="","",VLOOKUP(AL67,'【記載例】シフト記号表（勤務時間帯）'!$C$6:$L$47,10,FALSE))</f>
        <v>8</v>
      </c>
      <c r="AM68" s="163">
        <f>IF(AM67="","",VLOOKUP(AM67,'【記載例】シフト記号表（勤務時間帯）'!$C$6:$L$47,10,FALSE))</f>
        <v>8</v>
      </c>
      <c r="AN68" s="163">
        <f>IF(AN67="","",VLOOKUP(AN67,'【記載例】シフト記号表（勤務時間帯）'!$C$6:$L$47,10,FALSE))</f>
        <v>8</v>
      </c>
      <c r="AO68" s="163">
        <f>IF(AO67="","",VLOOKUP(AO67,'【記載例】シフト記号表（勤務時間帯）'!$C$6:$L$47,10,FALSE))</f>
        <v>7.9999999999999982</v>
      </c>
      <c r="AP68" s="163">
        <f>IF(AP67="","",VLOOKUP(AP67,'【記載例】シフト記号表（勤務時間帯）'!$C$6:$L$47,10,FALSE))</f>
        <v>7.9999999999999982</v>
      </c>
      <c r="AQ68" s="164" t="str">
        <f>IF(AQ67="","",VLOOKUP(AQ67,'【記載例】シフト記号表（勤務時間帯）'!$C$6:$L$47,10,FALSE))</f>
        <v/>
      </c>
      <c r="AR68" s="162">
        <f>IF(AR67="","",VLOOKUP(AR67,'【記載例】シフト記号表（勤務時間帯）'!$C$6:$L$47,10,FALSE))</f>
        <v>8</v>
      </c>
      <c r="AS68" s="163">
        <f>IF(AS67="","",VLOOKUP(AS67,'【記載例】シフト記号表（勤務時間帯）'!$C$6:$L$47,10,FALSE))</f>
        <v>8</v>
      </c>
      <c r="AT68" s="163">
        <f>IF(AT67="","",VLOOKUP(AT67,'【記載例】シフト記号表（勤務時間帯）'!$C$6:$L$47,10,FALSE))</f>
        <v>7.9999999999999982</v>
      </c>
      <c r="AU68" s="163">
        <f>IF(AU67="","",VLOOKUP(AU67,'【記載例】シフト記号表（勤務時間帯）'!$C$6:$L$47,10,FALSE))</f>
        <v>8</v>
      </c>
      <c r="AV68" s="163" t="str">
        <f>IF(AV67="","",VLOOKUP(AV67,'【記載例】シフト記号表（勤務時間帯）'!$C$6:$L$47,10,FALSE))</f>
        <v/>
      </c>
      <c r="AW68" s="163" t="str">
        <f>IF(AW67="","",VLOOKUP(AW67,'【記載例】シフト記号表（勤務時間帯）'!$C$6:$L$47,10,FALSE))</f>
        <v/>
      </c>
      <c r="AX68" s="164">
        <f>IF(AX67="","",VLOOKUP(AX67,'【記載例】シフト記号表（勤務時間帯）'!$C$6:$L$47,10,FALSE))</f>
        <v>7.9999999999999982</v>
      </c>
      <c r="AY68" s="162" t="str">
        <f>IF(AY67="","",VLOOKUP(AY67,'【記載例】シフト記号表（勤務時間帯）'!$C$6:$L$47,10,FALSE))</f>
        <v/>
      </c>
      <c r="AZ68" s="163" t="str">
        <f>IF(AZ67="","",VLOOKUP(AZ67,'【記載例】シフト記号表（勤務時間帯）'!$C$6:$L$47,10,FALSE))</f>
        <v/>
      </c>
      <c r="BA68" s="163" t="str">
        <f>IF(BA67="","",VLOOKUP(BA67,'【記載例】シフト記号表（勤務時間帯）'!$C$6:$L$47,10,FALSE))</f>
        <v/>
      </c>
      <c r="BB68" s="286">
        <f>IF($BE$3="４週",SUM(W68:AX68),IF($BE$3="暦月",SUM(W68:BA68),""))</f>
        <v>160</v>
      </c>
      <c r="BC68" s="287"/>
      <c r="BD68" s="288">
        <f>IF($BE$3="４週",BB68/4,IF($BE$3="暦月",(BB68/($BE$8/7)),""))</f>
        <v>40</v>
      </c>
      <c r="BE68" s="287"/>
      <c r="BF68" s="283"/>
      <c r="BG68" s="284"/>
      <c r="BH68" s="284"/>
      <c r="BI68" s="284"/>
      <c r="BJ68" s="285"/>
    </row>
    <row r="69" spans="2:62" ht="20.25" customHeight="1" x14ac:dyDescent="0.4">
      <c r="B69" s="269">
        <f>B67+1</f>
        <v>27</v>
      </c>
      <c r="C69" s="271" t="s">
        <v>103</v>
      </c>
      <c r="D69" s="272"/>
      <c r="E69" s="152"/>
      <c r="F69" s="153"/>
      <c r="G69" s="152"/>
      <c r="H69" s="153"/>
      <c r="I69" s="275" t="s">
        <v>89</v>
      </c>
      <c r="J69" s="276"/>
      <c r="K69" s="279" t="s">
        <v>90</v>
      </c>
      <c r="L69" s="280"/>
      <c r="M69" s="280"/>
      <c r="N69" s="272"/>
      <c r="O69" s="253" t="s">
        <v>228</v>
      </c>
      <c r="P69" s="254"/>
      <c r="Q69" s="254"/>
      <c r="R69" s="254"/>
      <c r="S69" s="255"/>
      <c r="T69" s="184" t="s">
        <v>18</v>
      </c>
      <c r="U69" s="108"/>
      <c r="V69" s="109"/>
      <c r="W69" s="95" t="s">
        <v>185</v>
      </c>
      <c r="X69" s="96"/>
      <c r="Y69" s="96" t="s">
        <v>185</v>
      </c>
      <c r="Z69" s="96"/>
      <c r="AA69" s="96" t="s">
        <v>186</v>
      </c>
      <c r="AB69" s="96"/>
      <c r="AC69" s="97" t="s">
        <v>184</v>
      </c>
      <c r="AD69" s="95" t="s">
        <v>202</v>
      </c>
      <c r="AE69" s="96" t="s">
        <v>186</v>
      </c>
      <c r="AF69" s="96" t="s">
        <v>186</v>
      </c>
      <c r="AG69" s="96" t="s">
        <v>185</v>
      </c>
      <c r="AH69" s="96" t="s">
        <v>185</v>
      </c>
      <c r="AI69" s="96"/>
      <c r="AJ69" s="97" t="s">
        <v>186</v>
      </c>
      <c r="AK69" s="95" t="s">
        <v>184</v>
      </c>
      <c r="AL69" s="96" t="s">
        <v>202</v>
      </c>
      <c r="AM69" s="96" t="s">
        <v>185</v>
      </c>
      <c r="AN69" s="96"/>
      <c r="AO69" s="96" t="s">
        <v>186</v>
      </c>
      <c r="AP69" s="96" t="s">
        <v>186</v>
      </c>
      <c r="AQ69" s="97"/>
      <c r="AR69" s="95"/>
      <c r="AS69" s="96" t="s">
        <v>184</v>
      </c>
      <c r="AT69" s="96" t="s">
        <v>202</v>
      </c>
      <c r="AU69" s="96" t="s">
        <v>185</v>
      </c>
      <c r="AV69" s="96" t="s">
        <v>186</v>
      </c>
      <c r="AW69" s="96" t="s">
        <v>186</v>
      </c>
      <c r="AX69" s="97"/>
      <c r="AY69" s="95"/>
      <c r="AZ69" s="96"/>
      <c r="BA69" s="98"/>
      <c r="BB69" s="256"/>
      <c r="BC69" s="257"/>
      <c r="BD69" s="258"/>
      <c r="BE69" s="259"/>
      <c r="BF69" s="260"/>
      <c r="BG69" s="261"/>
      <c r="BH69" s="261"/>
      <c r="BI69" s="261"/>
      <c r="BJ69" s="262"/>
    </row>
    <row r="70" spans="2:62" ht="20.25" customHeight="1" x14ac:dyDescent="0.4">
      <c r="B70" s="270"/>
      <c r="C70" s="289"/>
      <c r="D70" s="290"/>
      <c r="E70" s="152"/>
      <c r="F70" s="153" t="str">
        <f>C69</f>
        <v>介護職員</v>
      </c>
      <c r="G70" s="152"/>
      <c r="H70" s="153" t="str">
        <f>I69</f>
        <v>A</v>
      </c>
      <c r="I70" s="291"/>
      <c r="J70" s="292"/>
      <c r="K70" s="293"/>
      <c r="L70" s="294"/>
      <c r="M70" s="294"/>
      <c r="N70" s="290"/>
      <c r="O70" s="253"/>
      <c r="P70" s="254"/>
      <c r="Q70" s="254"/>
      <c r="R70" s="254"/>
      <c r="S70" s="255"/>
      <c r="T70" s="185" t="s">
        <v>189</v>
      </c>
      <c r="U70" s="110"/>
      <c r="V70" s="186"/>
      <c r="W70" s="162">
        <f>IF(W69="","",VLOOKUP(W69,'【記載例】シフト記号表（勤務時間帯）'!$C$6:$L$47,10,FALSE))</f>
        <v>7.9999999999999982</v>
      </c>
      <c r="X70" s="163" t="str">
        <f>IF(X69="","",VLOOKUP(X69,'【記載例】シフト記号表（勤務時間帯）'!$C$6:$L$47,10,FALSE))</f>
        <v/>
      </c>
      <c r="Y70" s="163">
        <f>IF(Y69="","",VLOOKUP(Y69,'【記載例】シフト記号表（勤務時間帯）'!$C$6:$L$47,10,FALSE))</f>
        <v>7.9999999999999982</v>
      </c>
      <c r="Z70" s="163" t="str">
        <f>IF(Z69="","",VLOOKUP(Z69,'【記載例】シフト記号表（勤務時間帯）'!$C$6:$L$47,10,FALSE))</f>
        <v/>
      </c>
      <c r="AA70" s="163">
        <f>IF(AA69="","",VLOOKUP(AA69,'【記載例】シフト記号表（勤務時間帯）'!$C$6:$L$47,10,FALSE))</f>
        <v>8</v>
      </c>
      <c r="AB70" s="163" t="str">
        <f>IF(AB69="","",VLOOKUP(AB69,'【記載例】シフト記号表（勤務時間帯）'!$C$6:$L$47,10,FALSE))</f>
        <v/>
      </c>
      <c r="AC70" s="164">
        <f>IF(AC69="","",VLOOKUP(AC69,'【記載例】シフト記号表（勤務時間帯）'!$C$6:$L$47,10,FALSE))</f>
        <v>8</v>
      </c>
      <c r="AD70" s="162">
        <f>IF(AD69="","",VLOOKUP(AD69,'【記載例】シフト記号表（勤務時間帯）'!$C$6:$L$47,10,FALSE))</f>
        <v>8</v>
      </c>
      <c r="AE70" s="163">
        <f>IF(AE69="","",VLOOKUP(AE69,'【記載例】シフト記号表（勤務時間帯）'!$C$6:$L$47,10,FALSE))</f>
        <v>8</v>
      </c>
      <c r="AF70" s="163">
        <f>IF(AF69="","",VLOOKUP(AF69,'【記載例】シフト記号表（勤務時間帯）'!$C$6:$L$47,10,FALSE))</f>
        <v>8</v>
      </c>
      <c r="AG70" s="163">
        <f>IF(AG69="","",VLOOKUP(AG69,'【記載例】シフト記号表（勤務時間帯）'!$C$6:$L$47,10,FALSE))</f>
        <v>7.9999999999999982</v>
      </c>
      <c r="AH70" s="163">
        <f>IF(AH69="","",VLOOKUP(AH69,'【記載例】シフト記号表（勤務時間帯）'!$C$6:$L$47,10,FALSE))</f>
        <v>7.9999999999999982</v>
      </c>
      <c r="AI70" s="163" t="str">
        <f>IF(AI69="","",VLOOKUP(AI69,'【記載例】シフト記号表（勤務時間帯）'!$C$6:$L$47,10,FALSE))</f>
        <v/>
      </c>
      <c r="AJ70" s="164">
        <f>IF(AJ69="","",VLOOKUP(AJ69,'【記載例】シフト記号表（勤務時間帯）'!$C$6:$L$47,10,FALSE))</f>
        <v>8</v>
      </c>
      <c r="AK70" s="162">
        <f>IF(AK69="","",VLOOKUP(AK69,'【記載例】シフト記号表（勤務時間帯）'!$C$6:$L$47,10,FALSE))</f>
        <v>8</v>
      </c>
      <c r="AL70" s="163">
        <f>IF(AL69="","",VLOOKUP(AL69,'【記載例】シフト記号表（勤務時間帯）'!$C$6:$L$47,10,FALSE))</f>
        <v>8</v>
      </c>
      <c r="AM70" s="163">
        <f>IF(AM69="","",VLOOKUP(AM69,'【記載例】シフト記号表（勤務時間帯）'!$C$6:$L$47,10,FALSE))</f>
        <v>7.9999999999999982</v>
      </c>
      <c r="AN70" s="163" t="str">
        <f>IF(AN69="","",VLOOKUP(AN69,'【記載例】シフト記号表（勤務時間帯）'!$C$6:$L$47,10,FALSE))</f>
        <v/>
      </c>
      <c r="AO70" s="163">
        <f>IF(AO69="","",VLOOKUP(AO69,'【記載例】シフト記号表（勤務時間帯）'!$C$6:$L$47,10,FALSE))</f>
        <v>8</v>
      </c>
      <c r="AP70" s="163">
        <f>IF(AP69="","",VLOOKUP(AP69,'【記載例】シフト記号表（勤務時間帯）'!$C$6:$L$47,10,FALSE))</f>
        <v>8</v>
      </c>
      <c r="AQ70" s="164" t="str">
        <f>IF(AQ69="","",VLOOKUP(AQ69,'【記載例】シフト記号表（勤務時間帯）'!$C$6:$L$47,10,FALSE))</f>
        <v/>
      </c>
      <c r="AR70" s="162" t="str">
        <f>IF(AR69="","",VLOOKUP(AR69,'【記載例】シフト記号表（勤務時間帯）'!$C$6:$L$47,10,FALSE))</f>
        <v/>
      </c>
      <c r="AS70" s="163">
        <f>IF(AS69="","",VLOOKUP(AS69,'【記載例】シフト記号表（勤務時間帯）'!$C$6:$L$47,10,FALSE))</f>
        <v>8</v>
      </c>
      <c r="AT70" s="163">
        <f>IF(AT69="","",VLOOKUP(AT69,'【記載例】シフト記号表（勤務時間帯）'!$C$6:$L$47,10,FALSE))</f>
        <v>8</v>
      </c>
      <c r="AU70" s="163">
        <f>IF(AU69="","",VLOOKUP(AU69,'【記載例】シフト記号表（勤務時間帯）'!$C$6:$L$47,10,FALSE))</f>
        <v>7.9999999999999982</v>
      </c>
      <c r="AV70" s="163">
        <f>IF(AV69="","",VLOOKUP(AV69,'【記載例】シフト記号表（勤務時間帯）'!$C$6:$L$47,10,FALSE))</f>
        <v>8</v>
      </c>
      <c r="AW70" s="163">
        <f>IF(AW69="","",VLOOKUP(AW69,'【記載例】シフト記号表（勤務時間帯）'!$C$6:$L$47,10,FALSE))</f>
        <v>8</v>
      </c>
      <c r="AX70" s="164" t="str">
        <f>IF(AX69="","",VLOOKUP(AX69,'【記載例】シフト記号表（勤務時間帯）'!$C$6:$L$47,10,FALSE))</f>
        <v/>
      </c>
      <c r="AY70" s="162" t="str">
        <f>IF(AY69="","",VLOOKUP(AY69,'【記載例】シフト記号表（勤務時間帯）'!$C$6:$L$47,10,FALSE))</f>
        <v/>
      </c>
      <c r="AZ70" s="163" t="str">
        <f>IF(AZ69="","",VLOOKUP(AZ69,'【記載例】シフト記号表（勤務時間帯）'!$C$6:$L$47,10,FALSE))</f>
        <v/>
      </c>
      <c r="BA70" s="163" t="str">
        <f>IF(BA69="","",VLOOKUP(BA69,'【記載例】シフト記号表（勤務時間帯）'!$C$6:$L$47,10,FALSE))</f>
        <v/>
      </c>
      <c r="BB70" s="286">
        <f>IF($BE$3="４週",SUM(W70:AX70),IF($BE$3="暦月",SUM(W70:BA70),""))</f>
        <v>160</v>
      </c>
      <c r="BC70" s="287"/>
      <c r="BD70" s="288">
        <f>IF($BE$3="４週",BB70/4,IF($BE$3="暦月",(BB70/($BE$8/7)),""))</f>
        <v>40</v>
      </c>
      <c r="BE70" s="287"/>
      <c r="BF70" s="283"/>
      <c r="BG70" s="284"/>
      <c r="BH70" s="284"/>
      <c r="BI70" s="284"/>
      <c r="BJ70" s="285"/>
    </row>
    <row r="71" spans="2:62" ht="20.25" customHeight="1" x14ac:dyDescent="0.4">
      <c r="B71" s="269">
        <f>B69+1</f>
        <v>28</v>
      </c>
      <c r="C71" s="271" t="s">
        <v>103</v>
      </c>
      <c r="D71" s="272"/>
      <c r="E71" s="152"/>
      <c r="F71" s="153"/>
      <c r="G71" s="152"/>
      <c r="H71" s="153"/>
      <c r="I71" s="275" t="s">
        <v>89</v>
      </c>
      <c r="J71" s="276"/>
      <c r="K71" s="279" t="s">
        <v>90</v>
      </c>
      <c r="L71" s="280"/>
      <c r="M71" s="280"/>
      <c r="N71" s="272"/>
      <c r="O71" s="253" t="s">
        <v>229</v>
      </c>
      <c r="P71" s="254"/>
      <c r="Q71" s="254"/>
      <c r="R71" s="254"/>
      <c r="S71" s="255"/>
      <c r="T71" s="184" t="s">
        <v>18</v>
      </c>
      <c r="U71" s="108"/>
      <c r="V71" s="109"/>
      <c r="W71" s="95" t="s">
        <v>294</v>
      </c>
      <c r="X71" s="96"/>
      <c r="Y71" s="96" t="s">
        <v>186</v>
      </c>
      <c r="Z71" s="96" t="s">
        <v>185</v>
      </c>
      <c r="AA71" s="96" t="s">
        <v>185</v>
      </c>
      <c r="AB71" s="96" t="s">
        <v>185</v>
      </c>
      <c r="AC71" s="97"/>
      <c r="AD71" s="95" t="s">
        <v>184</v>
      </c>
      <c r="AE71" s="96" t="s">
        <v>202</v>
      </c>
      <c r="AF71" s="96" t="s">
        <v>185</v>
      </c>
      <c r="AG71" s="96"/>
      <c r="AH71" s="96" t="s">
        <v>186</v>
      </c>
      <c r="AI71" s="96" t="s">
        <v>186</v>
      </c>
      <c r="AJ71" s="97"/>
      <c r="AK71" s="95"/>
      <c r="AL71" s="96" t="s">
        <v>184</v>
      </c>
      <c r="AM71" s="96" t="s">
        <v>202</v>
      </c>
      <c r="AN71" s="96" t="s">
        <v>185</v>
      </c>
      <c r="AO71" s="96"/>
      <c r="AP71" s="96" t="s">
        <v>186</v>
      </c>
      <c r="AQ71" s="97" t="s">
        <v>186</v>
      </c>
      <c r="AR71" s="95" t="s">
        <v>186</v>
      </c>
      <c r="AS71" s="96"/>
      <c r="AT71" s="96" t="s">
        <v>184</v>
      </c>
      <c r="AU71" s="96" t="s">
        <v>202</v>
      </c>
      <c r="AV71" s="96" t="s">
        <v>185</v>
      </c>
      <c r="AW71" s="96"/>
      <c r="AX71" s="97" t="s">
        <v>186</v>
      </c>
      <c r="AY71" s="95"/>
      <c r="AZ71" s="96"/>
      <c r="BA71" s="98"/>
      <c r="BB71" s="256"/>
      <c r="BC71" s="257"/>
      <c r="BD71" s="258"/>
      <c r="BE71" s="259"/>
      <c r="BF71" s="260"/>
      <c r="BG71" s="261"/>
      <c r="BH71" s="261"/>
      <c r="BI71" s="261"/>
      <c r="BJ71" s="262"/>
    </row>
    <row r="72" spans="2:62" ht="20.25" customHeight="1" x14ac:dyDescent="0.4">
      <c r="B72" s="270"/>
      <c r="C72" s="289"/>
      <c r="D72" s="290"/>
      <c r="E72" s="152"/>
      <c r="F72" s="153" t="str">
        <f>C71</f>
        <v>介護職員</v>
      </c>
      <c r="G72" s="152"/>
      <c r="H72" s="153" t="str">
        <f>I71</f>
        <v>A</v>
      </c>
      <c r="I72" s="291"/>
      <c r="J72" s="292"/>
      <c r="K72" s="293"/>
      <c r="L72" s="294"/>
      <c r="M72" s="294"/>
      <c r="N72" s="290"/>
      <c r="O72" s="253"/>
      <c r="P72" s="254"/>
      <c r="Q72" s="254"/>
      <c r="R72" s="254"/>
      <c r="S72" s="255"/>
      <c r="T72" s="185" t="s">
        <v>189</v>
      </c>
      <c r="U72" s="110"/>
      <c r="V72" s="186"/>
      <c r="W72" s="162">
        <f>IF(W71="","",VLOOKUP(W71,'【記載例】シフト記号表（勤務時間帯）'!$C$6:$L$47,10,FALSE))</f>
        <v>8</v>
      </c>
      <c r="X72" s="163" t="str">
        <f>IF(X71="","",VLOOKUP(X71,'【記載例】シフト記号表（勤務時間帯）'!$C$6:$L$47,10,FALSE))</f>
        <v/>
      </c>
      <c r="Y72" s="163">
        <f>IF(Y71="","",VLOOKUP(Y71,'【記載例】シフト記号表（勤務時間帯）'!$C$6:$L$47,10,FALSE))</f>
        <v>8</v>
      </c>
      <c r="Z72" s="163">
        <f>IF(Z71="","",VLOOKUP(Z71,'【記載例】シフト記号表（勤務時間帯）'!$C$6:$L$47,10,FALSE))</f>
        <v>7.9999999999999982</v>
      </c>
      <c r="AA72" s="163">
        <f>IF(AA71="","",VLOOKUP(AA71,'【記載例】シフト記号表（勤務時間帯）'!$C$6:$L$47,10,FALSE))</f>
        <v>7.9999999999999982</v>
      </c>
      <c r="AB72" s="163">
        <f>IF(AB71="","",VLOOKUP(AB71,'【記載例】シフト記号表（勤務時間帯）'!$C$6:$L$47,10,FALSE))</f>
        <v>7.9999999999999982</v>
      </c>
      <c r="AC72" s="164" t="str">
        <f>IF(AC71="","",VLOOKUP(AC71,'【記載例】シフト記号表（勤務時間帯）'!$C$6:$L$47,10,FALSE))</f>
        <v/>
      </c>
      <c r="AD72" s="162">
        <f>IF(AD71="","",VLOOKUP(AD71,'【記載例】シフト記号表（勤務時間帯）'!$C$6:$L$47,10,FALSE))</f>
        <v>8</v>
      </c>
      <c r="AE72" s="163">
        <f>IF(AE71="","",VLOOKUP(AE71,'【記載例】シフト記号表（勤務時間帯）'!$C$6:$L$47,10,FALSE))</f>
        <v>8</v>
      </c>
      <c r="AF72" s="163">
        <f>IF(AF71="","",VLOOKUP(AF71,'【記載例】シフト記号表（勤務時間帯）'!$C$6:$L$47,10,FALSE))</f>
        <v>7.9999999999999982</v>
      </c>
      <c r="AG72" s="163" t="str">
        <f>IF(AG71="","",VLOOKUP(AG71,'【記載例】シフト記号表（勤務時間帯）'!$C$6:$L$47,10,FALSE))</f>
        <v/>
      </c>
      <c r="AH72" s="163">
        <f>IF(AH71="","",VLOOKUP(AH71,'【記載例】シフト記号表（勤務時間帯）'!$C$6:$L$47,10,FALSE))</f>
        <v>8</v>
      </c>
      <c r="AI72" s="163">
        <f>IF(AI71="","",VLOOKUP(AI71,'【記載例】シフト記号表（勤務時間帯）'!$C$6:$L$47,10,FALSE))</f>
        <v>8</v>
      </c>
      <c r="AJ72" s="164" t="str">
        <f>IF(AJ71="","",VLOOKUP(AJ71,'【記載例】シフト記号表（勤務時間帯）'!$C$6:$L$47,10,FALSE))</f>
        <v/>
      </c>
      <c r="AK72" s="162" t="str">
        <f>IF(AK71="","",VLOOKUP(AK71,'【記載例】シフト記号表（勤務時間帯）'!$C$6:$L$47,10,FALSE))</f>
        <v/>
      </c>
      <c r="AL72" s="163">
        <f>IF(AL71="","",VLOOKUP(AL71,'【記載例】シフト記号表（勤務時間帯）'!$C$6:$L$47,10,FALSE))</f>
        <v>8</v>
      </c>
      <c r="AM72" s="163">
        <f>IF(AM71="","",VLOOKUP(AM71,'【記載例】シフト記号表（勤務時間帯）'!$C$6:$L$47,10,FALSE))</f>
        <v>8</v>
      </c>
      <c r="AN72" s="163">
        <f>IF(AN71="","",VLOOKUP(AN71,'【記載例】シフト記号表（勤務時間帯）'!$C$6:$L$47,10,FALSE))</f>
        <v>7.9999999999999982</v>
      </c>
      <c r="AO72" s="163" t="str">
        <f>IF(AO71="","",VLOOKUP(AO71,'【記載例】シフト記号表（勤務時間帯）'!$C$6:$L$47,10,FALSE))</f>
        <v/>
      </c>
      <c r="AP72" s="163">
        <f>IF(AP71="","",VLOOKUP(AP71,'【記載例】シフト記号表（勤務時間帯）'!$C$6:$L$47,10,FALSE))</f>
        <v>8</v>
      </c>
      <c r="AQ72" s="164">
        <f>IF(AQ71="","",VLOOKUP(AQ71,'【記載例】シフト記号表（勤務時間帯）'!$C$6:$L$47,10,FALSE))</f>
        <v>8</v>
      </c>
      <c r="AR72" s="162">
        <f>IF(AR71="","",VLOOKUP(AR71,'【記載例】シフト記号表（勤務時間帯）'!$C$6:$L$47,10,FALSE))</f>
        <v>8</v>
      </c>
      <c r="AS72" s="163" t="str">
        <f>IF(AS71="","",VLOOKUP(AS71,'【記載例】シフト記号表（勤務時間帯）'!$C$6:$L$47,10,FALSE))</f>
        <v/>
      </c>
      <c r="AT72" s="163">
        <f>IF(AT71="","",VLOOKUP(AT71,'【記載例】シフト記号表（勤務時間帯）'!$C$6:$L$47,10,FALSE))</f>
        <v>8</v>
      </c>
      <c r="AU72" s="163">
        <f>IF(AU71="","",VLOOKUP(AU71,'【記載例】シフト記号表（勤務時間帯）'!$C$6:$L$47,10,FALSE))</f>
        <v>8</v>
      </c>
      <c r="AV72" s="163">
        <f>IF(AV71="","",VLOOKUP(AV71,'【記載例】シフト記号表（勤務時間帯）'!$C$6:$L$47,10,FALSE))</f>
        <v>7.9999999999999982</v>
      </c>
      <c r="AW72" s="163" t="str">
        <f>IF(AW71="","",VLOOKUP(AW71,'【記載例】シフト記号表（勤務時間帯）'!$C$6:$L$47,10,FALSE))</f>
        <v/>
      </c>
      <c r="AX72" s="164">
        <f>IF(AX71="","",VLOOKUP(AX71,'【記載例】シフト記号表（勤務時間帯）'!$C$6:$L$47,10,FALSE))</f>
        <v>8</v>
      </c>
      <c r="AY72" s="162" t="str">
        <f>IF(AY71="","",VLOOKUP(AY71,'【記載例】シフト記号表（勤務時間帯）'!$C$6:$L$47,10,FALSE))</f>
        <v/>
      </c>
      <c r="AZ72" s="163" t="str">
        <f>IF(AZ71="","",VLOOKUP(AZ71,'【記載例】シフト記号表（勤務時間帯）'!$C$6:$L$47,10,FALSE))</f>
        <v/>
      </c>
      <c r="BA72" s="163" t="str">
        <f>IF(BA71="","",VLOOKUP(BA71,'【記載例】シフト記号表（勤務時間帯）'!$C$6:$L$47,10,FALSE))</f>
        <v/>
      </c>
      <c r="BB72" s="286">
        <f>IF($BE$3="４週",SUM(W72:AX72),IF($BE$3="暦月",SUM(W72:BA72),""))</f>
        <v>160</v>
      </c>
      <c r="BC72" s="287"/>
      <c r="BD72" s="288">
        <f>IF($BE$3="４週",BB72/4,IF($BE$3="暦月",(BB72/($BE$8/7)),""))</f>
        <v>40</v>
      </c>
      <c r="BE72" s="287"/>
      <c r="BF72" s="283"/>
      <c r="BG72" s="284"/>
      <c r="BH72" s="284"/>
      <c r="BI72" s="284"/>
      <c r="BJ72" s="285"/>
    </row>
    <row r="73" spans="2:62" ht="20.25" customHeight="1" x14ac:dyDescent="0.4">
      <c r="B73" s="269">
        <f>B71+1</f>
        <v>29</v>
      </c>
      <c r="C73" s="271"/>
      <c r="D73" s="272"/>
      <c r="E73" s="152"/>
      <c r="F73" s="153"/>
      <c r="G73" s="152"/>
      <c r="H73" s="153"/>
      <c r="I73" s="275"/>
      <c r="J73" s="276"/>
      <c r="K73" s="279"/>
      <c r="L73" s="280"/>
      <c r="M73" s="280"/>
      <c r="N73" s="272"/>
      <c r="O73" s="253"/>
      <c r="P73" s="254"/>
      <c r="Q73" s="254"/>
      <c r="R73" s="254"/>
      <c r="S73" s="255"/>
      <c r="T73" s="184"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56"/>
      <c r="BC73" s="257"/>
      <c r="BD73" s="258"/>
      <c r="BE73" s="259"/>
      <c r="BF73" s="260"/>
      <c r="BG73" s="261"/>
      <c r="BH73" s="261"/>
      <c r="BI73" s="261"/>
      <c r="BJ73" s="262"/>
    </row>
    <row r="74" spans="2:62" ht="20.25" customHeight="1" x14ac:dyDescent="0.4">
      <c r="B74" s="270"/>
      <c r="C74" s="273"/>
      <c r="D74" s="274"/>
      <c r="E74" s="196"/>
      <c r="F74" s="197">
        <f>C73</f>
        <v>0</v>
      </c>
      <c r="G74" s="196"/>
      <c r="H74" s="197">
        <f>I73</f>
        <v>0</v>
      </c>
      <c r="I74" s="277"/>
      <c r="J74" s="278"/>
      <c r="K74" s="281"/>
      <c r="L74" s="282"/>
      <c r="M74" s="282"/>
      <c r="N74" s="274"/>
      <c r="O74" s="253"/>
      <c r="P74" s="254"/>
      <c r="Q74" s="254"/>
      <c r="R74" s="254"/>
      <c r="S74" s="255"/>
      <c r="T74" s="185" t="s">
        <v>189</v>
      </c>
      <c r="U74" s="110"/>
      <c r="V74" s="186"/>
      <c r="W74" s="162" t="str">
        <f>IF(W73="","",VLOOKUP(W73,'【記載例】シフト記号表（勤務時間帯）'!$C$6:$L$47,10,FALSE))</f>
        <v/>
      </c>
      <c r="X74" s="163" t="str">
        <f>IF(X73="","",VLOOKUP(X73,'【記載例】シフト記号表（勤務時間帯）'!$C$6:$L$47,10,FALSE))</f>
        <v/>
      </c>
      <c r="Y74" s="163" t="str">
        <f>IF(Y73="","",VLOOKUP(Y73,'【記載例】シフト記号表（勤務時間帯）'!$C$6:$L$47,10,FALSE))</f>
        <v/>
      </c>
      <c r="Z74" s="163" t="str">
        <f>IF(Z73="","",VLOOKUP(Z73,'【記載例】シフト記号表（勤務時間帯）'!$C$6:$L$47,10,FALSE))</f>
        <v/>
      </c>
      <c r="AA74" s="163" t="str">
        <f>IF(AA73="","",VLOOKUP(AA73,'【記載例】シフト記号表（勤務時間帯）'!$C$6:$L$47,10,FALSE))</f>
        <v/>
      </c>
      <c r="AB74" s="163" t="str">
        <f>IF(AB73="","",VLOOKUP(AB73,'【記載例】シフト記号表（勤務時間帯）'!$C$6:$L$47,10,FALSE))</f>
        <v/>
      </c>
      <c r="AC74" s="164" t="str">
        <f>IF(AC73="","",VLOOKUP(AC73,'【記載例】シフト記号表（勤務時間帯）'!$C$6:$L$47,10,FALSE))</f>
        <v/>
      </c>
      <c r="AD74" s="162" t="str">
        <f>IF(AD73="","",VLOOKUP(AD73,'【記載例】シフト記号表（勤務時間帯）'!$C$6:$L$47,10,FALSE))</f>
        <v/>
      </c>
      <c r="AE74" s="163" t="str">
        <f>IF(AE73="","",VLOOKUP(AE73,'【記載例】シフト記号表（勤務時間帯）'!$C$6:$L$47,10,FALSE))</f>
        <v/>
      </c>
      <c r="AF74" s="163" t="str">
        <f>IF(AF73="","",VLOOKUP(AF73,'【記載例】シフト記号表（勤務時間帯）'!$C$6:$L$47,10,FALSE))</f>
        <v/>
      </c>
      <c r="AG74" s="163" t="str">
        <f>IF(AG73="","",VLOOKUP(AG73,'【記載例】シフト記号表（勤務時間帯）'!$C$6:$L$47,10,FALSE))</f>
        <v/>
      </c>
      <c r="AH74" s="163" t="str">
        <f>IF(AH73="","",VLOOKUP(AH73,'【記載例】シフト記号表（勤務時間帯）'!$C$6:$L$47,10,FALSE))</f>
        <v/>
      </c>
      <c r="AI74" s="163" t="str">
        <f>IF(AI73="","",VLOOKUP(AI73,'【記載例】シフト記号表（勤務時間帯）'!$C$6:$L$47,10,FALSE))</f>
        <v/>
      </c>
      <c r="AJ74" s="164" t="str">
        <f>IF(AJ73="","",VLOOKUP(AJ73,'【記載例】シフト記号表（勤務時間帯）'!$C$6:$L$47,10,FALSE))</f>
        <v/>
      </c>
      <c r="AK74" s="162" t="str">
        <f>IF(AK73="","",VLOOKUP(AK73,'【記載例】シフト記号表（勤務時間帯）'!$C$6:$L$47,10,FALSE))</f>
        <v/>
      </c>
      <c r="AL74" s="163" t="str">
        <f>IF(AL73="","",VLOOKUP(AL73,'【記載例】シフト記号表（勤務時間帯）'!$C$6:$L$47,10,FALSE))</f>
        <v/>
      </c>
      <c r="AM74" s="163" t="str">
        <f>IF(AM73="","",VLOOKUP(AM73,'【記載例】シフト記号表（勤務時間帯）'!$C$6:$L$47,10,FALSE))</f>
        <v/>
      </c>
      <c r="AN74" s="163" t="str">
        <f>IF(AN73="","",VLOOKUP(AN73,'【記載例】シフト記号表（勤務時間帯）'!$C$6:$L$47,10,FALSE))</f>
        <v/>
      </c>
      <c r="AO74" s="163" t="str">
        <f>IF(AO73="","",VLOOKUP(AO73,'【記載例】シフト記号表（勤務時間帯）'!$C$6:$L$47,10,FALSE))</f>
        <v/>
      </c>
      <c r="AP74" s="163" t="str">
        <f>IF(AP73="","",VLOOKUP(AP73,'【記載例】シフト記号表（勤務時間帯）'!$C$6:$L$47,10,FALSE))</f>
        <v/>
      </c>
      <c r="AQ74" s="164" t="str">
        <f>IF(AQ73="","",VLOOKUP(AQ73,'【記載例】シフト記号表（勤務時間帯）'!$C$6:$L$47,10,FALSE))</f>
        <v/>
      </c>
      <c r="AR74" s="162" t="str">
        <f>IF(AR73="","",VLOOKUP(AR73,'【記載例】シフト記号表（勤務時間帯）'!$C$6:$L$47,10,FALSE))</f>
        <v/>
      </c>
      <c r="AS74" s="163" t="str">
        <f>IF(AS73="","",VLOOKUP(AS73,'【記載例】シフト記号表（勤務時間帯）'!$C$6:$L$47,10,FALSE))</f>
        <v/>
      </c>
      <c r="AT74" s="163" t="str">
        <f>IF(AT73="","",VLOOKUP(AT73,'【記載例】シフト記号表（勤務時間帯）'!$C$6:$L$47,10,FALSE))</f>
        <v/>
      </c>
      <c r="AU74" s="163" t="str">
        <f>IF(AU73="","",VLOOKUP(AU73,'【記載例】シフト記号表（勤務時間帯）'!$C$6:$L$47,10,FALSE))</f>
        <v/>
      </c>
      <c r="AV74" s="163" t="str">
        <f>IF(AV73="","",VLOOKUP(AV73,'【記載例】シフト記号表（勤務時間帯）'!$C$6:$L$47,10,FALSE))</f>
        <v/>
      </c>
      <c r="AW74" s="163" t="str">
        <f>IF(AW73="","",VLOOKUP(AW73,'【記載例】シフト記号表（勤務時間帯）'!$C$6:$L$47,10,FALSE))</f>
        <v/>
      </c>
      <c r="AX74" s="164" t="str">
        <f>IF(AX73="","",VLOOKUP(AX73,'【記載例】シフト記号表（勤務時間帯）'!$C$6:$L$47,10,FALSE))</f>
        <v/>
      </c>
      <c r="AY74" s="162" t="str">
        <f>IF(AY73="","",VLOOKUP(AY73,'【記載例】シフト記号表（勤務時間帯）'!$C$6:$L$47,10,FALSE))</f>
        <v/>
      </c>
      <c r="AZ74" s="163" t="str">
        <f>IF(AZ73="","",VLOOKUP(AZ73,'【記載例】シフト記号表（勤務時間帯）'!$C$6:$L$47,10,FALSE))</f>
        <v/>
      </c>
      <c r="BA74" s="163" t="str">
        <f>IF(BA73="","",VLOOKUP(BA73,'【記載例】シフト記号表（勤務時間帯）'!$C$6:$L$47,10,FALSE))</f>
        <v/>
      </c>
      <c r="BB74" s="266">
        <f>IF($BE$3="４週",SUM(W74:AX74),IF($BE$3="暦月",SUM(W74:BA74),""))</f>
        <v>0</v>
      </c>
      <c r="BC74" s="267"/>
      <c r="BD74" s="268">
        <f>IF($BE$3="４週",BB74/4,IF($BE$3="暦月",(BB74/($BE$8/7)),""))</f>
        <v>0</v>
      </c>
      <c r="BE74" s="267"/>
      <c r="BF74" s="263"/>
      <c r="BG74" s="264"/>
      <c r="BH74" s="264"/>
      <c r="BI74" s="264"/>
      <c r="BJ74" s="265"/>
    </row>
    <row r="75" spans="2:62" ht="20.25" customHeight="1" x14ac:dyDescent="0.4">
      <c r="B75" s="269">
        <f>B73+1</f>
        <v>30</v>
      </c>
      <c r="C75" s="271"/>
      <c r="D75" s="272"/>
      <c r="E75" s="154"/>
      <c r="F75" s="155"/>
      <c r="G75" s="154"/>
      <c r="H75" s="155"/>
      <c r="I75" s="275"/>
      <c r="J75" s="276"/>
      <c r="K75" s="279"/>
      <c r="L75" s="280"/>
      <c r="M75" s="280"/>
      <c r="N75" s="272"/>
      <c r="O75" s="253"/>
      <c r="P75" s="254"/>
      <c r="Q75" s="254"/>
      <c r="R75" s="254"/>
      <c r="S75" s="255"/>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56"/>
      <c r="BC75" s="257"/>
      <c r="BD75" s="258"/>
      <c r="BE75" s="259"/>
      <c r="BF75" s="260"/>
      <c r="BG75" s="261"/>
      <c r="BH75" s="261"/>
      <c r="BI75" s="261"/>
      <c r="BJ75" s="262"/>
    </row>
    <row r="76" spans="2:62" ht="20.25" customHeight="1" thickBot="1" x14ac:dyDescent="0.45">
      <c r="B76" s="397"/>
      <c r="C76" s="388"/>
      <c r="D76" s="389"/>
      <c r="E76" s="179"/>
      <c r="F76" s="180">
        <f>C76</f>
        <v>0</v>
      </c>
      <c r="G76" s="179"/>
      <c r="H76" s="180">
        <f>I76</f>
        <v>0</v>
      </c>
      <c r="I76" s="390"/>
      <c r="J76" s="391"/>
      <c r="K76" s="392"/>
      <c r="L76" s="393"/>
      <c r="M76" s="393"/>
      <c r="N76" s="389"/>
      <c r="O76" s="394"/>
      <c r="P76" s="395"/>
      <c r="Q76" s="395"/>
      <c r="R76" s="395"/>
      <c r="S76" s="396"/>
      <c r="T76" s="181" t="s">
        <v>189</v>
      </c>
      <c r="U76" s="182"/>
      <c r="V76" s="183"/>
      <c r="W76" s="165" t="str">
        <f>IF(W75="","",VLOOKUP(W75,'【記載例】シフト記号表（勤務時間帯）'!$C$6:$L$47,10,FALSE))</f>
        <v/>
      </c>
      <c r="X76" s="166" t="str">
        <f>IF(X75="","",VLOOKUP(X75,'【記載例】シフト記号表（勤務時間帯）'!$C$6:$L$47,10,FALSE))</f>
        <v/>
      </c>
      <c r="Y76" s="166" t="str">
        <f>IF(Y75="","",VLOOKUP(Y75,'【記載例】シフト記号表（勤務時間帯）'!$C$6:$L$47,10,FALSE))</f>
        <v/>
      </c>
      <c r="Z76" s="166" t="str">
        <f>IF(Z75="","",VLOOKUP(Z75,'【記載例】シフト記号表（勤務時間帯）'!$C$6:$L$47,10,FALSE))</f>
        <v/>
      </c>
      <c r="AA76" s="166" t="str">
        <f>IF(AA75="","",VLOOKUP(AA75,'【記載例】シフト記号表（勤務時間帯）'!$C$6:$L$47,10,FALSE))</f>
        <v/>
      </c>
      <c r="AB76" s="166" t="str">
        <f>IF(AB75="","",VLOOKUP(AB75,'【記載例】シフト記号表（勤務時間帯）'!$C$6:$L$47,10,FALSE))</f>
        <v/>
      </c>
      <c r="AC76" s="167" t="str">
        <f>IF(AC75="","",VLOOKUP(AC75,'【記載例】シフト記号表（勤務時間帯）'!$C$6:$L$47,10,FALSE))</f>
        <v/>
      </c>
      <c r="AD76" s="165" t="str">
        <f>IF(AD75="","",VLOOKUP(AD75,'【記載例】シフト記号表（勤務時間帯）'!$C$6:$L$47,10,FALSE))</f>
        <v/>
      </c>
      <c r="AE76" s="166" t="str">
        <f>IF(AE75="","",VLOOKUP(AE75,'【記載例】シフト記号表（勤務時間帯）'!$C$6:$L$47,10,FALSE))</f>
        <v/>
      </c>
      <c r="AF76" s="166" t="str">
        <f>IF(AF75="","",VLOOKUP(AF75,'【記載例】シフト記号表（勤務時間帯）'!$C$6:$L$47,10,FALSE))</f>
        <v/>
      </c>
      <c r="AG76" s="166" t="str">
        <f>IF(AG75="","",VLOOKUP(AG75,'【記載例】シフト記号表（勤務時間帯）'!$C$6:$L$47,10,FALSE))</f>
        <v/>
      </c>
      <c r="AH76" s="166" t="str">
        <f>IF(AH75="","",VLOOKUP(AH75,'【記載例】シフト記号表（勤務時間帯）'!$C$6:$L$47,10,FALSE))</f>
        <v/>
      </c>
      <c r="AI76" s="166" t="str">
        <f>IF(AI75="","",VLOOKUP(AI75,'【記載例】シフト記号表（勤務時間帯）'!$C$6:$L$47,10,FALSE))</f>
        <v/>
      </c>
      <c r="AJ76" s="167" t="str">
        <f>IF(AJ75="","",VLOOKUP(AJ75,'【記載例】シフト記号表（勤務時間帯）'!$C$6:$L$47,10,FALSE))</f>
        <v/>
      </c>
      <c r="AK76" s="165" t="str">
        <f>IF(AK75="","",VLOOKUP(AK75,'【記載例】シフト記号表（勤務時間帯）'!$C$6:$L$47,10,FALSE))</f>
        <v/>
      </c>
      <c r="AL76" s="166" t="str">
        <f>IF(AL75="","",VLOOKUP(AL75,'【記載例】シフト記号表（勤務時間帯）'!$C$6:$L$47,10,FALSE))</f>
        <v/>
      </c>
      <c r="AM76" s="166" t="str">
        <f>IF(AM75="","",VLOOKUP(AM75,'【記載例】シフト記号表（勤務時間帯）'!$C$6:$L$47,10,FALSE))</f>
        <v/>
      </c>
      <c r="AN76" s="166" t="str">
        <f>IF(AN75="","",VLOOKUP(AN75,'【記載例】シフト記号表（勤務時間帯）'!$C$6:$L$47,10,FALSE))</f>
        <v/>
      </c>
      <c r="AO76" s="166" t="str">
        <f>IF(AO75="","",VLOOKUP(AO75,'【記載例】シフト記号表（勤務時間帯）'!$C$6:$L$47,10,FALSE))</f>
        <v/>
      </c>
      <c r="AP76" s="166" t="str">
        <f>IF(AP75="","",VLOOKUP(AP75,'【記載例】シフト記号表（勤務時間帯）'!$C$6:$L$47,10,FALSE))</f>
        <v/>
      </c>
      <c r="AQ76" s="167" t="str">
        <f>IF(AQ75="","",VLOOKUP(AQ75,'【記載例】シフト記号表（勤務時間帯）'!$C$6:$L$47,10,FALSE))</f>
        <v/>
      </c>
      <c r="AR76" s="165" t="str">
        <f>IF(AR75="","",VLOOKUP(AR75,'【記載例】シフト記号表（勤務時間帯）'!$C$6:$L$47,10,FALSE))</f>
        <v/>
      </c>
      <c r="AS76" s="166" t="str">
        <f>IF(AS75="","",VLOOKUP(AS75,'【記載例】シフト記号表（勤務時間帯）'!$C$6:$L$47,10,FALSE))</f>
        <v/>
      </c>
      <c r="AT76" s="166" t="str">
        <f>IF(AT75="","",VLOOKUP(AT75,'【記載例】シフト記号表（勤務時間帯）'!$C$6:$L$47,10,FALSE))</f>
        <v/>
      </c>
      <c r="AU76" s="166" t="str">
        <f>IF(AU75="","",VLOOKUP(AU75,'【記載例】シフト記号表（勤務時間帯）'!$C$6:$L$47,10,FALSE))</f>
        <v/>
      </c>
      <c r="AV76" s="166" t="str">
        <f>IF(AV75="","",VLOOKUP(AV75,'【記載例】シフト記号表（勤務時間帯）'!$C$6:$L$47,10,FALSE))</f>
        <v/>
      </c>
      <c r="AW76" s="166" t="str">
        <f>IF(AW75="","",VLOOKUP(AW75,'【記載例】シフト記号表（勤務時間帯）'!$C$6:$L$47,10,FALSE))</f>
        <v/>
      </c>
      <c r="AX76" s="167" t="str">
        <f>IF(AX75="","",VLOOKUP(AX75,'【記載例】シフト記号表（勤務時間帯）'!$C$6:$L$47,10,FALSE))</f>
        <v/>
      </c>
      <c r="AY76" s="165" t="str">
        <f>IF(AY75="","",VLOOKUP(AY75,'【記載例】シフト記号表（勤務時間帯）'!$C$6:$L$47,10,FALSE))</f>
        <v/>
      </c>
      <c r="AZ76" s="166" t="str">
        <f>IF(AZ75="","",VLOOKUP(AZ75,'【記載例】シフト記号表（勤務時間帯）'!$C$6:$L$47,10,FALSE))</f>
        <v/>
      </c>
      <c r="BA76" s="178" t="str">
        <f>IF(BA75="","",VLOOKUP(BA75,'【記載例】シフト記号表（勤務時間帯）'!$C$6:$L$47,10,FALSE))</f>
        <v/>
      </c>
      <c r="BB76" s="385">
        <f>IF($BE$3="４週",SUM(W76:AX76),IF($BE$3="暦月",SUM(W76:BA76),""))</f>
        <v>0</v>
      </c>
      <c r="BC76" s="386"/>
      <c r="BD76" s="387">
        <f>IF($BE$3="４週",BB76/4,IF($BE$3="暦月",(BB76/($BE$8/7)),""))</f>
        <v>0</v>
      </c>
      <c r="BE76" s="386"/>
      <c r="BF76" s="382"/>
      <c r="BG76" s="383"/>
      <c r="BH76" s="383"/>
      <c r="BI76" s="383"/>
      <c r="BJ76" s="384"/>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260</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240</v>
      </c>
      <c r="L79" s="115"/>
      <c r="M79" s="115"/>
      <c r="N79" s="115"/>
      <c r="O79" s="115"/>
      <c r="P79" s="115"/>
      <c r="Q79" s="115"/>
      <c r="R79" s="115"/>
      <c r="S79" s="115"/>
      <c r="T79" s="116"/>
      <c r="U79" s="115"/>
      <c r="V79" s="115"/>
      <c r="W79" s="115"/>
      <c r="X79" s="115"/>
      <c r="Y79" s="115"/>
      <c r="Z79" s="117"/>
      <c r="AA79" s="115" t="s">
        <v>241</v>
      </c>
      <c r="AB79" s="115"/>
      <c r="AC79" s="115"/>
      <c r="AD79" s="115"/>
      <c r="AE79" s="115"/>
      <c r="AF79" s="115"/>
      <c r="AG79" s="115"/>
      <c r="AH79" s="115"/>
      <c r="AI79" s="115"/>
      <c r="AJ79" s="116"/>
      <c r="AK79" s="115"/>
      <c r="AL79" s="115"/>
      <c r="AM79" s="115"/>
      <c r="AN79" s="115"/>
      <c r="AO79" s="117"/>
      <c r="AP79" s="117"/>
      <c r="AQ79" s="115" t="s">
        <v>130</v>
      </c>
      <c r="AR79" s="115"/>
      <c r="AS79" s="115"/>
      <c r="AT79" s="115"/>
      <c r="AU79" s="115"/>
      <c r="AV79" s="115"/>
      <c r="AW79" s="117"/>
      <c r="AX79" s="117"/>
      <c r="AY79" s="117"/>
      <c r="AZ79" s="117"/>
      <c r="BA79" s="117"/>
      <c r="BB79" s="117"/>
      <c r="BC79" s="117"/>
      <c r="BD79" s="118"/>
      <c r="BE79" s="66"/>
      <c r="BF79" s="61"/>
      <c r="BG79" s="61"/>
      <c r="BH79" s="61"/>
      <c r="BI79" s="61"/>
      <c r="BJ79" s="61"/>
    </row>
    <row r="80" spans="2:62" ht="20.25" customHeight="1" x14ac:dyDescent="0.4">
      <c r="B80" s="46"/>
      <c r="C80" s="59"/>
      <c r="D80" s="59"/>
      <c r="E80" s="59"/>
      <c r="F80" s="59"/>
      <c r="G80" s="59"/>
      <c r="H80" s="59"/>
      <c r="I80" s="114"/>
      <c r="J80" s="115"/>
      <c r="K80" s="227" t="s">
        <v>112</v>
      </c>
      <c r="L80" s="227"/>
      <c r="M80" s="227" t="s">
        <v>113</v>
      </c>
      <c r="N80" s="227"/>
      <c r="O80" s="227"/>
      <c r="P80" s="227"/>
      <c r="Q80" s="115"/>
      <c r="R80" s="249" t="s">
        <v>114</v>
      </c>
      <c r="S80" s="249"/>
      <c r="T80" s="249"/>
      <c r="U80" s="249"/>
      <c r="V80" s="119"/>
      <c r="W80" s="120" t="s">
        <v>115</v>
      </c>
      <c r="X80" s="120"/>
      <c r="Y80" s="2"/>
      <c r="Z80" s="117"/>
      <c r="AA80" s="227" t="s">
        <v>112</v>
      </c>
      <c r="AB80" s="227"/>
      <c r="AC80" s="227" t="s">
        <v>113</v>
      </c>
      <c r="AD80" s="227"/>
      <c r="AE80" s="227"/>
      <c r="AF80" s="227"/>
      <c r="AG80" s="115"/>
      <c r="AH80" s="249" t="s">
        <v>114</v>
      </c>
      <c r="AI80" s="249"/>
      <c r="AJ80" s="249"/>
      <c r="AK80" s="249"/>
      <c r="AL80" s="119"/>
      <c r="AM80" s="120" t="s">
        <v>115</v>
      </c>
      <c r="AN80" s="120"/>
      <c r="AO80" s="117"/>
      <c r="AP80" s="117"/>
      <c r="AQ80" s="231" t="s">
        <v>4</v>
      </c>
      <c r="AR80" s="231"/>
      <c r="AS80" s="231" t="s">
        <v>5</v>
      </c>
      <c r="AT80" s="231"/>
      <c r="AU80" s="231"/>
      <c r="AV80" s="231"/>
      <c r="AW80" s="117"/>
      <c r="AX80" s="117"/>
      <c r="AY80" s="117"/>
      <c r="AZ80" s="117"/>
      <c r="BA80" s="117"/>
      <c r="BB80" s="117"/>
      <c r="BC80" s="117"/>
      <c r="BD80" s="118"/>
      <c r="BE80" s="66"/>
      <c r="BF80" s="61"/>
      <c r="BG80" s="61"/>
      <c r="BH80" s="61"/>
      <c r="BI80" s="61"/>
      <c r="BJ80" s="61"/>
    </row>
    <row r="81" spans="2:62" ht="20.25" customHeight="1" x14ac:dyDescent="0.4">
      <c r="B81" s="46"/>
      <c r="C81" s="59"/>
      <c r="D81" s="59"/>
      <c r="E81" s="59"/>
      <c r="F81" s="59"/>
      <c r="G81" s="59"/>
      <c r="H81" s="59"/>
      <c r="I81" s="114"/>
      <c r="J81" s="115"/>
      <c r="K81" s="228"/>
      <c r="L81" s="228"/>
      <c r="M81" s="228" t="s">
        <v>116</v>
      </c>
      <c r="N81" s="228"/>
      <c r="O81" s="228" t="s">
        <v>117</v>
      </c>
      <c r="P81" s="228"/>
      <c r="Q81" s="115"/>
      <c r="R81" s="228" t="s">
        <v>116</v>
      </c>
      <c r="S81" s="228"/>
      <c r="T81" s="228" t="s">
        <v>117</v>
      </c>
      <c r="U81" s="228"/>
      <c r="V81" s="119"/>
      <c r="W81" s="120" t="s">
        <v>118</v>
      </c>
      <c r="X81" s="120"/>
      <c r="Y81" s="2"/>
      <c r="Z81" s="117"/>
      <c r="AA81" s="228"/>
      <c r="AB81" s="228"/>
      <c r="AC81" s="228" t="s">
        <v>116</v>
      </c>
      <c r="AD81" s="228"/>
      <c r="AE81" s="228" t="s">
        <v>117</v>
      </c>
      <c r="AF81" s="228"/>
      <c r="AG81" s="115"/>
      <c r="AH81" s="228" t="s">
        <v>116</v>
      </c>
      <c r="AI81" s="228"/>
      <c r="AJ81" s="228" t="s">
        <v>117</v>
      </c>
      <c r="AK81" s="228"/>
      <c r="AL81" s="119"/>
      <c r="AM81" s="120" t="s">
        <v>118</v>
      </c>
      <c r="AN81" s="120"/>
      <c r="AO81" s="117"/>
      <c r="AP81" s="117"/>
      <c r="AQ81" s="231" t="s">
        <v>6</v>
      </c>
      <c r="AR81" s="231"/>
      <c r="AS81" s="231" t="s">
        <v>94</v>
      </c>
      <c r="AT81" s="231"/>
      <c r="AU81" s="231"/>
      <c r="AV81" s="231"/>
      <c r="AW81" s="117"/>
      <c r="AX81" s="117"/>
      <c r="AY81" s="117"/>
      <c r="AZ81" s="117"/>
      <c r="BA81" s="117"/>
      <c r="BB81" s="117"/>
      <c r="BC81" s="117"/>
      <c r="BD81" s="118"/>
      <c r="BE81" s="66"/>
      <c r="BF81" s="61"/>
      <c r="BG81" s="61"/>
      <c r="BH81" s="61"/>
      <c r="BI81" s="61"/>
      <c r="BJ81" s="61"/>
    </row>
    <row r="82" spans="2:62" ht="20.25" customHeight="1" x14ac:dyDescent="0.4">
      <c r="B82" s="46"/>
      <c r="C82" s="59"/>
      <c r="D82" s="59"/>
      <c r="E82" s="59"/>
      <c r="F82" s="59"/>
      <c r="G82" s="59"/>
      <c r="H82" s="59"/>
      <c r="I82" s="114"/>
      <c r="J82" s="115"/>
      <c r="K82" s="231" t="s">
        <v>6</v>
      </c>
      <c r="L82" s="231"/>
      <c r="M82" s="232">
        <f>SUMIFS($BB$17:$BB$76,$F$17:$F$76,"医師",$H$17:$H$76,"A")</f>
        <v>480</v>
      </c>
      <c r="N82" s="232"/>
      <c r="O82" s="233">
        <f>SUMIFS($BD$17:$BD$76,$F$17:$F$76,"医師",$H$17:$H$76,"A")</f>
        <v>120</v>
      </c>
      <c r="P82" s="233"/>
      <c r="Q82" s="128"/>
      <c r="R82" s="234">
        <v>0</v>
      </c>
      <c r="S82" s="234"/>
      <c r="T82" s="234">
        <v>0</v>
      </c>
      <c r="U82" s="234"/>
      <c r="V82" s="129"/>
      <c r="W82" s="247">
        <v>3</v>
      </c>
      <c r="X82" s="248"/>
      <c r="Y82" s="2"/>
      <c r="Z82" s="117"/>
      <c r="AA82" s="231" t="s">
        <v>6</v>
      </c>
      <c r="AB82" s="231"/>
      <c r="AC82" s="232">
        <f>SUMIFS($BB$17:$BB$76,$F$17:$F$76,"薬剤師",$H$17:$H$76,"A")</f>
        <v>320</v>
      </c>
      <c r="AD82" s="232"/>
      <c r="AE82" s="233">
        <f>SUMIFS($BD$17:$BD$76,$F$17:$F$76,"薬剤師",$H$17:$H$76,"A")</f>
        <v>80</v>
      </c>
      <c r="AF82" s="233"/>
      <c r="AG82" s="128"/>
      <c r="AH82" s="234">
        <v>0</v>
      </c>
      <c r="AI82" s="234"/>
      <c r="AJ82" s="234">
        <v>0</v>
      </c>
      <c r="AK82" s="234"/>
      <c r="AL82" s="129"/>
      <c r="AM82" s="247">
        <v>2</v>
      </c>
      <c r="AN82" s="248"/>
      <c r="AO82" s="117"/>
      <c r="AP82" s="117"/>
      <c r="AQ82" s="231" t="s">
        <v>7</v>
      </c>
      <c r="AR82" s="231"/>
      <c r="AS82" s="231" t="s">
        <v>95</v>
      </c>
      <c r="AT82" s="231"/>
      <c r="AU82" s="231"/>
      <c r="AV82" s="231"/>
      <c r="AW82" s="117"/>
      <c r="AX82" s="117"/>
      <c r="AY82" s="117"/>
      <c r="AZ82" s="117"/>
      <c r="BA82" s="117"/>
      <c r="BB82" s="117"/>
      <c r="BC82" s="117"/>
      <c r="BD82" s="118"/>
      <c r="BE82" s="66"/>
      <c r="BF82" s="61"/>
      <c r="BG82" s="61"/>
      <c r="BH82" s="61"/>
      <c r="BI82" s="61"/>
      <c r="BJ82" s="61"/>
    </row>
    <row r="83" spans="2:62" ht="20.25" customHeight="1" x14ac:dyDescent="0.4">
      <c r="B83" s="46"/>
      <c r="C83" s="59"/>
      <c r="D83" s="59"/>
      <c r="E83" s="59"/>
      <c r="F83" s="59"/>
      <c r="G83" s="59"/>
      <c r="H83" s="59"/>
      <c r="I83" s="114"/>
      <c r="J83" s="115"/>
      <c r="K83" s="231" t="s">
        <v>7</v>
      </c>
      <c r="L83" s="231"/>
      <c r="M83" s="232">
        <f>SUMIFS($BB$17:$BB$76,$F$17:$F$76,"医師",$H$17:$H$76,"B")</f>
        <v>0</v>
      </c>
      <c r="N83" s="232"/>
      <c r="O83" s="233">
        <f>SUMIFS($BD$17:$BD$76,$F$17:$F$76,"医師",$H$17:$H$76,"B")</f>
        <v>0</v>
      </c>
      <c r="P83" s="233"/>
      <c r="Q83" s="128"/>
      <c r="R83" s="234">
        <v>0</v>
      </c>
      <c r="S83" s="234"/>
      <c r="T83" s="234">
        <v>0</v>
      </c>
      <c r="U83" s="234"/>
      <c r="V83" s="129"/>
      <c r="W83" s="247">
        <v>0</v>
      </c>
      <c r="X83" s="248"/>
      <c r="Y83" s="2"/>
      <c r="Z83" s="117"/>
      <c r="AA83" s="231" t="s">
        <v>7</v>
      </c>
      <c r="AB83" s="231"/>
      <c r="AC83" s="232">
        <f>SUMIFS($BB$17:$BB$76,$F$17:$F$76,"薬剤師",$H$17:$H$76,"B")</f>
        <v>0</v>
      </c>
      <c r="AD83" s="232"/>
      <c r="AE83" s="233">
        <f>SUMIFS($BD$17:$BD$76,$F$17:$F$76,"薬剤師",$H$17:$H$76,"B")</f>
        <v>0</v>
      </c>
      <c r="AF83" s="233"/>
      <c r="AG83" s="128"/>
      <c r="AH83" s="234">
        <v>0</v>
      </c>
      <c r="AI83" s="234"/>
      <c r="AJ83" s="234">
        <v>0</v>
      </c>
      <c r="AK83" s="234"/>
      <c r="AL83" s="129"/>
      <c r="AM83" s="247">
        <v>0</v>
      </c>
      <c r="AN83" s="248"/>
      <c r="AO83" s="117"/>
      <c r="AP83" s="117"/>
      <c r="AQ83" s="231" t="s">
        <v>8</v>
      </c>
      <c r="AR83" s="231"/>
      <c r="AS83" s="231" t="s">
        <v>96</v>
      </c>
      <c r="AT83" s="231"/>
      <c r="AU83" s="231"/>
      <c r="AV83" s="231"/>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231" t="s">
        <v>8</v>
      </c>
      <c r="L84" s="231"/>
      <c r="M84" s="232">
        <f>SUMIFS($BB$17:$BB$76,$F$17:$F$76,"医師",$H$17:$H$76,"C")</f>
        <v>0</v>
      </c>
      <c r="N84" s="232"/>
      <c r="O84" s="233">
        <f>SUMIFS($BD$17:$BD$76,$F$17:$F$76,"医師",$H$17:$H$76,"C")</f>
        <v>0</v>
      </c>
      <c r="P84" s="233"/>
      <c r="Q84" s="128"/>
      <c r="R84" s="234">
        <v>0</v>
      </c>
      <c r="S84" s="234"/>
      <c r="T84" s="235">
        <v>0</v>
      </c>
      <c r="U84" s="235"/>
      <c r="V84" s="129"/>
      <c r="W84" s="229" t="s">
        <v>36</v>
      </c>
      <c r="X84" s="230"/>
      <c r="Y84" s="2"/>
      <c r="Z84" s="117"/>
      <c r="AA84" s="231" t="s">
        <v>8</v>
      </c>
      <c r="AB84" s="231"/>
      <c r="AC84" s="232">
        <f>SUMIFS($BB$17:$BB$76,$F$17:$F$76,"薬剤師",$H$17:$H$76,"C")</f>
        <v>0</v>
      </c>
      <c r="AD84" s="232"/>
      <c r="AE84" s="233">
        <f>SUMIFS($BD$17:$BD$76,$F$17:$F$76,"薬剤師",$H$17:$H$76,"C")</f>
        <v>0</v>
      </c>
      <c r="AF84" s="233"/>
      <c r="AG84" s="128"/>
      <c r="AH84" s="234">
        <v>0</v>
      </c>
      <c r="AI84" s="234"/>
      <c r="AJ84" s="235">
        <v>0</v>
      </c>
      <c r="AK84" s="235"/>
      <c r="AL84" s="129"/>
      <c r="AM84" s="229" t="s">
        <v>36</v>
      </c>
      <c r="AN84" s="230"/>
      <c r="AO84" s="117"/>
      <c r="AP84" s="117"/>
      <c r="AQ84" s="231" t="s">
        <v>9</v>
      </c>
      <c r="AR84" s="231"/>
      <c r="AS84" s="231" t="s">
        <v>131</v>
      </c>
      <c r="AT84" s="231"/>
      <c r="AU84" s="231"/>
      <c r="AV84" s="231"/>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231" t="s">
        <v>9</v>
      </c>
      <c r="L85" s="231"/>
      <c r="M85" s="232">
        <f>SUMIFS($BB$17:$BB$76,$F$17:$F$76,"医師",$H$17:$H$76,"D")</f>
        <v>0</v>
      </c>
      <c r="N85" s="232"/>
      <c r="O85" s="233">
        <f>SUMIFS($BD$17:$BD$76,$F$17:$F$76,"医師",$H$17:$H$76,"D")</f>
        <v>0</v>
      </c>
      <c r="P85" s="233"/>
      <c r="Q85" s="128"/>
      <c r="R85" s="234">
        <v>0</v>
      </c>
      <c r="S85" s="234"/>
      <c r="T85" s="235">
        <v>0</v>
      </c>
      <c r="U85" s="235"/>
      <c r="V85" s="129"/>
      <c r="W85" s="229" t="s">
        <v>36</v>
      </c>
      <c r="X85" s="230"/>
      <c r="Y85" s="2"/>
      <c r="Z85" s="117"/>
      <c r="AA85" s="231" t="s">
        <v>9</v>
      </c>
      <c r="AB85" s="231"/>
      <c r="AC85" s="232">
        <f>SUMIFS($BB$17:$BB$76,$F$17:$F$76,"薬剤師",$H$17:$H$76,"D")</f>
        <v>0</v>
      </c>
      <c r="AD85" s="232"/>
      <c r="AE85" s="233">
        <f>SUMIFS($BD$17:$BD$76,$F$17:$F$76,"薬剤師",$H$17:$H$76,"D")</f>
        <v>0</v>
      </c>
      <c r="AF85" s="233"/>
      <c r="AG85" s="128"/>
      <c r="AH85" s="234">
        <v>0</v>
      </c>
      <c r="AI85" s="234"/>
      <c r="AJ85" s="235">
        <v>0</v>
      </c>
      <c r="AK85" s="235"/>
      <c r="AL85" s="129"/>
      <c r="AM85" s="229" t="s">
        <v>36</v>
      </c>
      <c r="AN85" s="230"/>
      <c r="AO85" s="117"/>
      <c r="AP85" s="117"/>
      <c r="AQ85" s="2"/>
      <c r="AR85" s="2"/>
      <c r="AS85" s="2"/>
      <c r="AT85" s="2"/>
      <c r="AU85" s="2"/>
      <c r="AV85" s="2"/>
      <c r="AW85" s="2"/>
      <c r="AX85" s="2"/>
      <c r="AY85" s="2"/>
      <c r="AZ85" s="2"/>
      <c r="BA85" s="2"/>
      <c r="BB85" s="2"/>
      <c r="BC85" s="2"/>
      <c r="BD85" s="2"/>
      <c r="BJ85" s="61"/>
    </row>
    <row r="86" spans="2:62" ht="20.25" customHeight="1" x14ac:dyDescent="0.4">
      <c r="B86" s="46"/>
      <c r="C86" s="59"/>
      <c r="D86" s="59"/>
      <c r="E86" s="59"/>
      <c r="F86" s="59"/>
      <c r="G86" s="59"/>
      <c r="H86" s="59"/>
      <c r="I86" s="114"/>
      <c r="J86" s="115"/>
      <c r="K86" s="231" t="s">
        <v>119</v>
      </c>
      <c r="L86" s="231"/>
      <c r="M86" s="232">
        <f>SUM(M82:N85)</f>
        <v>480</v>
      </c>
      <c r="N86" s="232"/>
      <c r="O86" s="233">
        <f>SUM(O82:P85)</f>
        <v>120</v>
      </c>
      <c r="P86" s="233"/>
      <c r="Q86" s="128"/>
      <c r="R86" s="232">
        <f>SUM(R82:S85)</f>
        <v>0</v>
      </c>
      <c r="S86" s="232"/>
      <c r="T86" s="233">
        <f>SUM(T82:U85)</f>
        <v>0</v>
      </c>
      <c r="U86" s="233"/>
      <c r="V86" s="129"/>
      <c r="W86" s="236">
        <f>SUM(W82:X83)</f>
        <v>3</v>
      </c>
      <c r="X86" s="237"/>
      <c r="Y86" s="2"/>
      <c r="Z86" s="117"/>
      <c r="AA86" s="231" t="s">
        <v>119</v>
      </c>
      <c r="AB86" s="231"/>
      <c r="AC86" s="232">
        <f>SUM(AC82:AD85)</f>
        <v>320</v>
      </c>
      <c r="AD86" s="232"/>
      <c r="AE86" s="233">
        <f>SUM(AE82:AF85)</f>
        <v>80</v>
      </c>
      <c r="AF86" s="233"/>
      <c r="AG86" s="128"/>
      <c r="AH86" s="232">
        <f>SUM(AH82:AI85)</f>
        <v>0</v>
      </c>
      <c r="AI86" s="232"/>
      <c r="AJ86" s="233">
        <f>SUM(AJ82:AK85)</f>
        <v>0</v>
      </c>
      <c r="AK86" s="233"/>
      <c r="AL86" s="129"/>
      <c r="AM86" s="236">
        <f>SUM(AM82:AN83)</f>
        <v>2</v>
      </c>
      <c r="AN86" s="237"/>
      <c r="AO86" s="117"/>
      <c r="AP86" s="117"/>
      <c r="AQ86" s="2"/>
      <c r="AR86" s="2"/>
      <c r="AS86" s="2"/>
      <c r="AT86" s="2"/>
      <c r="AU86" s="2"/>
      <c r="AV86" s="2"/>
      <c r="AW86" s="2"/>
      <c r="AX86" s="2"/>
      <c r="AY86" s="2"/>
      <c r="AZ86" s="2"/>
      <c r="BA86" s="2"/>
      <c r="BB86" s="2"/>
      <c r="BC86" s="2"/>
      <c r="BD86" s="2"/>
    </row>
    <row r="87" spans="2:62" ht="20.25" customHeight="1" x14ac:dyDescent="0.4">
      <c r="B87" s="46"/>
      <c r="C87" s="59"/>
      <c r="D87" s="59"/>
      <c r="E87" s="59"/>
      <c r="F87" s="59"/>
      <c r="G87" s="59"/>
      <c r="H87" s="59"/>
      <c r="I87" s="114"/>
      <c r="J87" s="114"/>
      <c r="K87" s="122"/>
      <c r="L87" s="122"/>
      <c r="M87" s="122"/>
      <c r="N87" s="122"/>
      <c r="O87" s="123"/>
      <c r="P87" s="123"/>
      <c r="Q87" s="123"/>
      <c r="R87" s="124"/>
      <c r="S87" s="124"/>
      <c r="T87" s="124"/>
      <c r="U87" s="124"/>
      <c r="V87" s="125"/>
      <c r="W87" s="117"/>
      <c r="X87" s="117"/>
      <c r="Y87" s="117"/>
      <c r="Z87" s="117"/>
      <c r="AA87" s="122"/>
      <c r="AB87" s="122"/>
      <c r="AC87" s="122"/>
      <c r="AD87" s="122"/>
      <c r="AE87" s="123"/>
      <c r="AF87" s="123"/>
      <c r="AG87" s="123"/>
      <c r="AH87" s="124"/>
      <c r="AI87" s="124"/>
      <c r="AJ87" s="124"/>
      <c r="AK87" s="124"/>
      <c r="AL87" s="125"/>
      <c r="AM87" s="117"/>
      <c r="AN87" s="117"/>
      <c r="AO87" s="117"/>
      <c r="AP87" s="117"/>
      <c r="AQ87" s="2"/>
      <c r="AR87" s="2"/>
      <c r="AS87" s="2"/>
      <c r="AT87" s="2"/>
      <c r="AU87" s="2"/>
      <c r="AV87" s="2"/>
      <c r="AW87" s="2"/>
      <c r="AX87" s="2"/>
      <c r="AY87" s="2"/>
      <c r="AZ87" s="2"/>
      <c r="BA87" s="2"/>
      <c r="BB87" s="2"/>
      <c r="BC87" s="2"/>
      <c r="BD87" s="2"/>
    </row>
    <row r="88" spans="2:62" ht="20.25" customHeight="1" x14ac:dyDescent="0.4">
      <c r="B88" s="46"/>
      <c r="C88" s="59"/>
      <c r="D88" s="59"/>
      <c r="E88" s="59"/>
      <c r="F88" s="59"/>
      <c r="G88" s="59"/>
      <c r="H88" s="59"/>
      <c r="I88" s="114"/>
      <c r="J88" s="114"/>
      <c r="K88" s="116" t="s">
        <v>120</v>
      </c>
      <c r="L88" s="115"/>
      <c r="M88" s="115"/>
      <c r="N88" s="115"/>
      <c r="O88" s="115"/>
      <c r="P88" s="115"/>
      <c r="Q88" s="149" t="s">
        <v>181</v>
      </c>
      <c r="R88" s="243" t="s">
        <v>182</v>
      </c>
      <c r="S88" s="244"/>
      <c r="T88" s="126"/>
      <c r="U88" s="126"/>
      <c r="V88" s="115"/>
      <c r="W88" s="115"/>
      <c r="X88" s="115"/>
      <c r="Y88" s="117"/>
      <c r="Z88" s="117"/>
      <c r="AA88" s="116" t="s">
        <v>120</v>
      </c>
      <c r="AB88" s="115"/>
      <c r="AC88" s="115"/>
      <c r="AD88" s="115"/>
      <c r="AE88" s="115"/>
      <c r="AF88" s="115"/>
      <c r="AG88" s="149" t="s">
        <v>181</v>
      </c>
      <c r="AH88" s="245" t="str">
        <f>R88</f>
        <v>週</v>
      </c>
      <c r="AI88" s="246"/>
      <c r="AJ88" s="126"/>
      <c r="AK88" s="126"/>
      <c r="AL88" s="115"/>
      <c r="AM88" s="115"/>
      <c r="AN88" s="115"/>
      <c r="AO88" s="117"/>
      <c r="AP88" s="117"/>
      <c r="AQ88" s="2"/>
      <c r="AR88" s="2"/>
      <c r="AS88" s="2"/>
      <c r="AT88" s="2"/>
      <c r="AU88" s="2"/>
      <c r="AV88" s="2"/>
      <c r="AW88" s="2"/>
      <c r="AX88" s="2"/>
      <c r="AY88" s="2"/>
      <c r="AZ88" s="2"/>
      <c r="BA88" s="2"/>
      <c r="BB88" s="2"/>
      <c r="BC88" s="2"/>
      <c r="BD88" s="2"/>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2"/>
      <c r="AR89" s="2"/>
      <c r="AS89" s="2"/>
      <c r="AT89" s="2"/>
      <c r="AU89" s="2"/>
      <c r="AV89" s="2"/>
      <c r="AW89" s="2"/>
      <c r="AX89" s="2"/>
      <c r="AY89" s="2"/>
      <c r="AZ89" s="2"/>
      <c r="BA89" s="2"/>
      <c r="BB89" s="2"/>
      <c r="BC89" s="2"/>
      <c r="BD89" s="2"/>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2"/>
      <c r="AR90" s="2"/>
      <c r="AS90" s="2"/>
      <c r="AT90" s="2"/>
      <c r="AU90" s="2"/>
      <c r="AV90" s="2"/>
      <c r="AW90" s="2"/>
      <c r="AX90" s="2"/>
      <c r="AY90" s="2"/>
      <c r="AZ90" s="2"/>
      <c r="BA90" s="2"/>
      <c r="BB90" s="2"/>
      <c r="BC90" s="2"/>
      <c r="BD90" s="2"/>
    </row>
    <row r="91" spans="2:62" ht="20.25" customHeight="1" x14ac:dyDescent="0.4">
      <c r="I91" s="2"/>
      <c r="J91" s="2"/>
      <c r="K91" s="238">
        <f>IF($R$88="週",T86,R86)</f>
        <v>0</v>
      </c>
      <c r="L91" s="238"/>
      <c r="M91" s="238"/>
      <c r="N91" s="238"/>
      <c r="O91" s="121" t="s">
        <v>124</v>
      </c>
      <c r="P91" s="231">
        <f>IF($R$88="週",$BA$6,$BE$6)</f>
        <v>40</v>
      </c>
      <c r="Q91" s="231"/>
      <c r="R91" s="231"/>
      <c r="S91" s="231"/>
      <c r="T91" s="121" t="s">
        <v>125</v>
      </c>
      <c r="U91" s="239">
        <f>ROUNDDOWN(K91/P91,1)</f>
        <v>0</v>
      </c>
      <c r="V91" s="239"/>
      <c r="W91" s="239"/>
      <c r="X91" s="239"/>
      <c r="Y91" s="2"/>
      <c r="Z91" s="2"/>
      <c r="AA91" s="238">
        <f>IF($AH$88="週",AJ86,AH86)</f>
        <v>0</v>
      </c>
      <c r="AB91" s="238"/>
      <c r="AC91" s="238"/>
      <c r="AD91" s="238"/>
      <c r="AE91" s="121" t="s">
        <v>124</v>
      </c>
      <c r="AF91" s="231">
        <f>IF($AH$88="週",$BA$6,$BE$6)</f>
        <v>40</v>
      </c>
      <c r="AG91" s="231"/>
      <c r="AH91" s="231"/>
      <c r="AI91" s="231"/>
      <c r="AJ91" s="121" t="s">
        <v>125</v>
      </c>
      <c r="AK91" s="239">
        <f>ROUNDDOWN(AA91/AF91,1)</f>
        <v>0</v>
      </c>
      <c r="AL91" s="239"/>
      <c r="AM91" s="239"/>
      <c r="AN91" s="239"/>
      <c r="AO91" s="2"/>
      <c r="AP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row>
    <row r="93" spans="2:62" ht="20.25" customHeight="1" x14ac:dyDescent="0.4">
      <c r="I93" s="2"/>
      <c r="J93" s="2"/>
      <c r="K93" s="115" t="s">
        <v>244</v>
      </c>
      <c r="L93" s="115"/>
      <c r="M93" s="115"/>
      <c r="N93" s="115"/>
      <c r="O93" s="115"/>
      <c r="P93" s="115"/>
      <c r="Q93" s="115"/>
      <c r="R93" s="115"/>
      <c r="S93" s="115"/>
      <c r="T93" s="116"/>
      <c r="U93" s="115"/>
      <c r="V93" s="115"/>
      <c r="W93" s="115"/>
      <c r="X93" s="115"/>
      <c r="Y93" s="2"/>
      <c r="Z93" s="2"/>
      <c r="AA93" s="115" t="s">
        <v>245</v>
      </c>
      <c r="AB93" s="115"/>
      <c r="AC93" s="115"/>
      <c r="AD93" s="115"/>
      <c r="AE93" s="115"/>
      <c r="AF93" s="115"/>
      <c r="AG93" s="115"/>
      <c r="AH93" s="115"/>
      <c r="AI93" s="115"/>
      <c r="AJ93" s="116"/>
      <c r="AK93" s="115"/>
      <c r="AL93" s="115"/>
      <c r="AM93" s="115"/>
      <c r="AN93" s="115"/>
      <c r="AO93" s="2"/>
      <c r="AP93" s="2"/>
    </row>
    <row r="94" spans="2:62" ht="20.25" customHeight="1" x14ac:dyDescent="0.4">
      <c r="I94" s="2"/>
      <c r="J94" s="2"/>
      <c r="K94" s="115" t="s">
        <v>115</v>
      </c>
      <c r="L94" s="115"/>
      <c r="M94" s="115"/>
      <c r="N94" s="115"/>
      <c r="O94" s="115"/>
      <c r="P94" s="115"/>
      <c r="Q94" s="115"/>
      <c r="R94" s="115"/>
      <c r="S94" s="115"/>
      <c r="T94" s="116"/>
      <c r="U94" s="227"/>
      <c r="V94" s="227"/>
      <c r="W94" s="227"/>
      <c r="X94" s="227"/>
      <c r="Y94" s="2"/>
      <c r="Z94" s="2"/>
      <c r="AA94" s="115" t="s">
        <v>115</v>
      </c>
      <c r="AB94" s="115"/>
      <c r="AC94" s="115"/>
      <c r="AD94" s="115"/>
      <c r="AE94" s="115"/>
      <c r="AF94" s="115"/>
      <c r="AG94" s="115"/>
      <c r="AH94" s="115"/>
      <c r="AI94" s="115"/>
      <c r="AJ94" s="116"/>
      <c r="AK94" s="227"/>
      <c r="AL94" s="227"/>
      <c r="AM94" s="227"/>
      <c r="AN94" s="227"/>
      <c r="AO94" s="2"/>
      <c r="AP94" s="2"/>
    </row>
    <row r="95" spans="2:62" ht="20.25" customHeight="1" x14ac:dyDescent="0.4">
      <c r="I95" s="2"/>
      <c r="J95" s="2"/>
      <c r="K95" s="119" t="s">
        <v>127</v>
      </c>
      <c r="L95" s="119"/>
      <c r="M95" s="119"/>
      <c r="N95" s="119"/>
      <c r="O95" s="119"/>
      <c r="P95" s="115" t="s">
        <v>128</v>
      </c>
      <c r="Q95" s="119"/>
      <c r="R95" s="119"/>
      <c r="S95" s="119"/>
      <c r="T95" s="119"/>
      <c r="U95" s="228" t="s">
        <v>119</v>
      </c>
      <c r="V95" s="228"/>
      <c r="W95" s="228"/>
      <c r="X95" s="228"/>
      <c r="Y95" s="2"/>
      <c r="Z95" s="2"/>
      <c r="AA95" s="119" t="s">
        <v>127</v>
      </c>
      <c r="AB95" s="119"/>
      <c r="AC95" s="119"/>
      <c r="AD95" s="119"/>
      <c r="AE95" s="119"/>
      <c r="AF95" s="115" t="s">
        <v>128</v>
      </c>
      <c r="AG95" s="119"/>
      <c r="AH95" s="119"/>
      <c r="AI95" s="119"/>
      <c r="AJ95" s="119"/>
      <c r="AK95" s="228" t="s">
        <v>119</v>
      </c>
      <c r="AL95" s="228"/>
      <c r="AM95" s="228"/>
      <c r="AN95" s="228"/>
      <c r="AO95" s="2"/>
      <c r="AP95" s="2"/>
    </row>
    <row r="96" spans="2:62" ht="20.25" customHeight="1" x14ac:dyDescent="0.4">
      <c r="I96" s="2"/>
      <c r="J96" s="2"/>
      <c r="K96" s="231">
        <f>W86</f>
        <v>3</v>
      </c>
      <c r="L96" s="231"/>
      <c r="M96" s="231"/>
      <c r="N96" s="231"/>
      <c r="O96" s="121" t="s">
        <v>129</v>
      </c>
      <c r="P96" s="239">
        <f>U91</f>
        <v>0</v>
      </c>
      <c r="Q96" s="239"/>
      <c r="R96" s="239"/>
      <c r="S96" s="239"/>
      <c r="T96" s="121" t="s">
        <v>125</v>
      </c>
      <c r="U96" s="240">
        <f>ROUNDDOWN(K96+P96,1)</f>
        <v>3</v>
      </c>
      <c r="V96" s="240"/>
      <c r="W96" s="240"/>
      <c r="X96" s="240"/>
      <c r="Y96" s="127"/>
      <c r="Z96" s="127"/>
      <c r="AA96" s="241">
        <f>AM86</f>
        <v>2</v>
      </c>
      <c r="AB96" s="241"/>
      <c r="AC96" s="241"/>
      <c r="AD96" s="241"/>
      <c r="AE96" s="125" t="s">
        <v>129</v>
      </c>
      <c r="AF96" s="242">
        <f>AK91</f>
        <v>0</v>
      </c>
      <c r="AG96" s="242"/>
      <c r="AH96" s="242"/>
      <c r="AI96" s="242"/>
      <c r="AJ96" s="125" t="s">
        <v>125</v>
      </c>
      <c r="AK96" s="240">
        <f>ROUNDDOWN(AA96+AF96,1)</f>
        <v>2</v>
      </c>
      <c r="AL96" s="240"/>
      <c r="AM96" s="240"/>
      <c r="AN96" s="240"/>
      <c r="AO96" s="2"/>
      <c r="AP96" s="2"/>
    </row>
    <row r="97" spans="11:42" ht="20.25" customHeight="1" x14ac:dyDescent="0.4"/>
    <row r="98" spans="11:42" ht="20.25" customHeight="1" x14ac:dyDescent="0.4">
      <c r="K98" s="115" t="s">
        <v>242</v>
      </c>
      <c r="L98" s="115"/>
      <c r="M98" s="115"/>
      <c r="N98" s="115"/>
      <c r="O98" s="115"/>
      <c r="P98" s="115"/>
      <c r="Q98" s="115"/>
      <c r="R98" s="115"/>
      <c r="S98" s="115"/>
      <c r="T98" s="116"/>
      <c r="U98" s="115"/>
      <c r="V98" s="115"/>
      <c r="W98" s="115"/>
      <c r="X98" s="115"/>
      <c r="Y98" s="115"/>
      <c r="Z98" s="117"/>
      <c r="AA98" s="115" t="s">
        <v>243</v>
      </c>
      <c r="AB98" s="115"/>
      <c r="AC98" s="115"/>
      <c r="AD98" s="115"/>
      <c r="AE98" s="115"/>
      <c r="AF98" s="115"/>
      <c r="AG98" s="115"/>
      <c r="AH98" s="115"/>
      <c r="AI98" s="115"/>
      <c r="AJ98" s="116"/>
      <c r="AK98" s="115"/>
      <c r="AL98" s="115"/>
      <c r="AM98" s="115"/>
      <c r="AN98" s="115"/>
      <c r="AO98" s="117"/>
      <c r="AP98" s="117"/>
    </row>
    <row r="99" spans="11:42" ht="20.25" customHeight="1" x14ac:dyDescent="0.4">
      <c r="K99" s="227" t="s">
        <v>112</v>
      </c>
      <c r="L99" s="227"/>
      <c r="M99" s="227" t="s">
        <v>113</v>
      </c>
      <c r="N99" s="227"/>
      <c r="O99" s="227"/>
      <c r="P99" s="227"/>
      <c r="Q99" s="115"/>
      <c r="R99" s="249" t="s">
        <v>114</v>
      </c>
      <c r="S99" s="249"/>
      <c r="T99" s="249"/>
      <c r="U99" s="249"/>
      <c r="V99" s="119"/>
      <c r="W99" s="120" t="s">
        <v>115</v>
      </c>
      <c r="X99" s="120"/>
      <c r="Y99" s="2"/>
      <c r="Z99" s="117"/>
      <c r="AA99" s="227" t="s">
        <v>112</v>
      </c>
      <c r="AB99" s="227"/>
      <c r="AC99" s="227" t="s">
        <v>113</v>
      </c>
      <c r="AD99" s="227"/>
      <c r="AE99" s="227"/>
      <c r="AF99" s="227"/>
      <c r="AG99" s="115"/>
      <c r="AH99" s="249" t="s">
        <v>114</v>
      </c>
      <c r="AI99" s="249"/>
      <c r="AJ99" s="249"/>
      <c r="AK99" s="249"/>
      <c r="AL99" s="119"/>
      <c r="AM99" s="120" t="s">
        <v>115</v>
      </c>
      <c r="AN99" s="120"/>
      <c r="AO99" s="117"/>
      <c r="AP99" s="117"/>
    </row>
    <row r="100" spans="11:42" ht="20.25" customHeight="1" x14ac:dyDescent="0.4">
      <c r="K100" s="228"/>
      <c r="L100" s="228"/>
      <c r="M100" s="228" t="s">
        <v>116</v>
      </c>
      <c r="N100" s="228"/>
      <c r="O100" s="228" t="s">
        <v>117</v>
      </c>
      <c r="P100" s="228"/>
      <c r="Q100" s="115"/>
      <c r="R100" s="228" t="s">
        <v>116</v>
      </c>
      <c r="S100" s="228"/>
      <c r="T100" s="228" t="s">
        <v>117</v>
      </c>
      <c r="U100" s="228"/>
      <c r="V100" s="119"/>
      <c r="W100" s="120" t="s">
        <v>118</v>
      </c>
      <c r="X100" s="120"/>
      <c r="Y100" s="2"/>
      <c r="Z100" s="117"/>
      <c r="AA100" s="228"/>
      <c r="AB100" s="228"/>
      <c r="AC100" s="228" t="s">
        <v>116</v>
      </c>
      <c r="AD100" s="228"/>
      <c r="AE100" s="228" t="s">
        <v>117</v>
      </c>
      <c r="AF100" s="228"/>
      <c r="AG100" s="115"/>
      <c r="AH100" s="228" t="s">
        <v>116</v>
      </c>
      <c r="AI100" s="228"/>
      <c r="AJ100" s="228" t="s">
        <v>117</v>
      </c>
      <c r="AK100" s="228"/>
      <c r="AL100" s="119"/>
      <c r="AM100" s="120" t="s">
        <v>118</v>
      </c>
      <c r="AN100" s="120"/>
      <c r="AO100" s="117"/>
      <c r="AP100" s="117"/>
    </row>
    <row r="101" spans="11:42" ht="20.25" customHeight="1" x14ac:dyDescent="0.4">
      <c r="K101" s="231" t="s">
        <v>6</v>
      </c>
      <c r="L101" s="231"/>
      <c r="M101" s="232">
        <f>SUMIFS($BB$17:$BB$76,$F$17:$F$76,"看護職員",$H$17:$H$76,"A")</f>
        <v>1280</v>
      </c>
      <c r="N101" s="232"/>
      <c r="O101" s="233">
        <f>SUMIFS($BD$17:$BD$76,$F$17:$F$76,"看護職員",$H$17:$H$76,"A")</f>
        <v>320</v>
      </c>
      <c r="P101" s="233"/>
      <c r="Q101" s="128"/>
      <c r="R101" s="234">
        <v>0</v>
      </c>
      <c r="S101" s="234"/>
      <c r="T101" s="234">
        <v>0</v>
      </c>
      <c r="U101" s="234"/>
      <c r="V101" s="129"/>
      <c r="W101" s="247">
        <v>8</v>
      </c>
      <c r="X101" s="248"/>
      <c r="Y101" s="2"/>
      <c r="Z101" s="117"/>
      <c r="AA101" s="231" t="s">
        <v>6</v>
      </c>
      <c r="AB101" s="231"/>
      <c r="AC101" s="232">
        <f>SUMIFS($BB$17:$BB$76,$F$17:$F$76,"介護職員",$H$17:$H$76,"A")</f>
        <v>1280</v>
      </c>
      <c r="AD101" s="232"/>
      <c r="AE101" s="233">
        <f>SUMIFS($BD$17:$BD$76,$F$17:$F$76,"介護職員",$H$17:$H$76,"A")</f>
        <v>320</v>
      </c>
      <c r="AF101" s="233"/>
      <c r="AG101" s="128"/>
      <c r="AH101" s="234">
        <v>0</v>
      </c>
      <c r="AI101" s="234"/>
      <c r="AJ101" s="234">
        <v>0</v>
      </c>
      <c r="AK101" s="234"/>
      <c r="AL101" s="129"/>
      <c r="AM101" s="247">
        <v>8</v>
      </c>
      <c r="AN101" s="248"/>
      <c r="AO101" s="117"/>
      <c r="AP101" s="117"/>
    </row>
    <row r="102" spans="11:42" ht="20.25" customHeight="1" x14ac:dyDescent="0.4">
      <c r="K102" s="231" t="s">
        <v>7</v>
      </c>
      <c r="L102" s="231"/>
      <c r="M102" s="232">
        <f>SUMIFS($BB$17:$BB$76,$F$17:$F$76,"看護職員",$H$17:$H$76,"B")</f>
        <v>0</v>
      </c>
      <c r="N102" s="232"/>
      <c r="O102" s="233">
        <f>SUMIFS($BD$17:$BD$76,$F$17:$F$76,"看護職員",$H$17:$H$76,"B")</f>
        <v>0</v>
      </c>
      <c r="P102" s="233"/>
      <c r="Q102" s="128"/>
      <c r="R102" s="234">
        <v>0</v>
      </c>
      <c r="S102" s="234"/>
      <c r="T102" s="234">
        <v>0</v>
      </c>
      <c r="U102" s="234"/>
      <c r="V102" s="129"/>
      <c r="W102" s="247">
        <v>0</v>
      </c>
      <c r="X102" s="248"/>
      <c r="Y102" s="2"/>
      <c r="Z102" s="117"/>
      <c r="AA102" s="231" t="s">
        <v>7</v>
      </c>
      <c r="AB102" s="231"/>
      <c r="AC102" s="232">
        <f>SUMIFS($BB$17:$BB$76,$F$17:$F$76,"介護職員",$H$17:$H$76,"B")</f>
        <v>0</v>
      </c>
      <c r="AD102" s="232"/>
      <c r="AE102" s="233">
        <f>SUMIFS($BD$17:$BD$76,$F$17:$F$76,"介護職員",$H$17:$H$76,"B")</f>
        <v>0</v>
      </c>
      <c r="AF102" s="233"/>
      <c r="AG102" s="128"/>
      <c r="AH102" s="234">
        <v>0</v>
      </c>
      <c r="AI102" s="234"/>
      <c r="AJ102" s="234">
        <v>0</v>
      </c>
      <c r="AK102" s="234"/>
      <c r="AL102" s="129"/>
      <c r="AM102" s="247">
        <v>0</v>
      </c>
      <c r="AN102" s="248"/>
      <c r="AO102" s="117"/>
      <c r="AP102" s="117"/>
    </row>
    <row r="103" spans="11:42" ht="20.25" customHeight="1" x14ac:dyDescent="0.4">
      <c r="K103" s="231" t="s">
        <v>8</v>
      </c>
      <c r="L103" s="231"/>
      <c r="M103" s="232">
        <f>SUMIFS($BB$17:$BB$76,$F$17:$F$76,"看護職員",$H$17:$H$76,"C")</f>
        <v>256</v>
      </c>
      <c r="N103" s="232"/>
      <c r="O103" s="233">
        <f>SUMIFS($BD$17:$BD$76,$F$17:$F$76,"看護職員",$H$17:$H$76,"C")</f>
        <v>64</v>
      </c>
      <c r="P103" s="233"/>
      <c r="Q103" s="128"/>
      <c r="R103" s="234">
        <v>256</v>
      </c>
      <c r="S103" s="234"/>
      <c r="T103" s="235">
        <v>64</v>
      </c>
      <c r="U103" s="235"/>
      <c r="V103" s="129"/>
      <c r="W103" s="229" t="s">
        <v>36</v>
      </c>
      <c r="X103" s="230"/>
      <c r="Y103" s="2"/>
      <c r="Z103" s="117"/>
      <c r="AA103" s="231" t="s">
        <v>8</v>
      </c>
      <c r="AB103" s="231"/>
      <c r="AC103" s="232">
        <f>SUMIFS($BB$17:$BB$76,$F$17:$F$76,"介護職員",$H$17:$H$76,"C")</f>
        <v>256</v>
      </c>
      <c r="AD103" s="232"/>
      <c r="AE103" s="233">
        <f>SUMIFS($BD$17:$BD$76,$F$17:$F$76,"介護職員",$H$17:$H$76,"C")</f>
        <v>64</v>
      </c>
      <c r="AF103" s="233"/>
      <c r="AG103" s="128"/>
      <c r="AH103" s="234">
        <v>256</v>
      </c>
      <c r="AI103" s="234"/>
      <c r="AJ103" s="235">
        <v>64</v>
      </c>
      <c r="AK103" s="235"/>
      <c r="AL103" s="129"/>
      <c r="AM103" s="229" t="s">
        <v>36</v>
      </c>
      <c r="AN103" s="230"/>
      <c r="AO103" s="117"/>
      <c r="AP103" s="117"/>
    </row>
    <row r="104" spans="11:42" ht="20.25" customHeight="1" x14ac:dyDescent="0.4">
      <c r="K104" s="231" t="s">
        <v>9</v>
      </c>
      <c r="L104" s="231"/>
      <c r="M104" s="232">
        <f>SUMIFS($BB$17:$BB$76,$F$17:$F$76,"看護職員",$H$17:$H$76,"D")</f>
        <v>0</v>
      </c>
      <c r="N104" s="232"/>
      <c r="O104" s="233">
        <f>SUMIFS($BD$17:$BD$76,$F$17:$F$76,"看護職員",$H$17:$H$76,"D")</f>
        <v>0</v>
      </c>
      <c r="P104" s="233"/>
      <c r="Q104" s="128"/>
      <c r="R104" s="234">
        <v>0</v>
      </c>
      <c r="S104" s="234"/>
      <c r="T104" s="235">
        <v>0</v>
      </c>
      <c r="U104" s="235"/>
      <c r="V104" s="129"/>
      <c r="W104" s="229" t="s">
        <v>36</v>
      </c>
      <c r="X104" s="230"/>
      <c r="Y104" s="2"/>
      <c r="Z104" s="117"/>
      <c r="AA104" s="231" t="s">
        <v>9</v>
      </c>
      <c r="AB104" s="231"/>
      <c r="AC104" s="232">
        <f>SUMIFS($BB$17:$BB$76,$F$17:$F$76,"介護職員",$H$17:$H$76,"D")</f>
        <v>0</v>
      </c>
      <c r="AD104" s="232"/>
      <c r="AE104" s="233">
        <f>SUMIFS($BD$17:$BD$76,$F$17:$F$76,"介護職員",$H$17:$H$76,"D")</f>
        <v>0</v>
      </c>
      <c r="AF104" s="233"/>
      <c r="AG104" s="128"/>
      <c r="AH104" s="234">
        <v>0</v>
      </c>
      <c r="AI104" s="234"/>
      <c r="AJ104" s="235">
        <v>0</v>
      </c>
      <c r="AK104" s="235"/>
      <c r="AL104" s="129"/>
      <c r="AM104" s="229" t="s">
        <v>36</v>
      </c>
      <c r="AN104" s="230"/>
      <c r="AO104" s="117"/>
      <c r="AP104" s="117"/>
    </row>
    <row r="105" spans="11:42" ht="20.25" customHeight="1" x14ac:dyDescent="0.4">
      <c r="K105" s="231" t="s">
        <v>119</v>
      </c>
      <c r="L105" s="231"/>
      <c r="M105" s="232">
        <f>SUM(M101:N104)</f>
        <v>1536</v>
      </c>
      <c r="N105" s="232"/>
      <c r="O105" s="233">
        <f>SUM(O101:P104)</f>
        <v>384</v>
      </c>
      <c r="P105" s="233"/>
      <c r="Q105" s="128"/>
      <c r="R105" s="232">
        <f>SUM(R101:S104)</f>
        <v>256</v>
      </c>
      <c r="S105" s="232"/>
      <c r="T105" s="233">
        <f>SUM(T101:U104)</f>
        <v>64</v>
      </c>
      <c r="U105" s="233"/>
      <c r="V105" s="129"/>
      <c r="W105" s="236">
        <f>SUM(W101:X102)</f>
        <v>8</v>
      </c>
      <c r="X105" s="237"/>
      <c r="Y105" s="2"/>
      <c r="Z105" s="117"/>
      <c r="AA105" s="231" t="s">
        <v>119</v>
      </c>
      <c r="AB105" s="231"/>
      <c r="AC105" s="232">
        <f>SUM(AC101:AD104)</f>
        <v>1536</v>
      </c>
      <c r="AD105" s="232"/>
      <c r="AE105" s="233">
        <f>SUM(AE101:AF104)</f>
        <v>384</v>
      </c>
      <c r="AF105" s="233"/>
      <c r="AG105" s="128"/>
      <c r="AH105" s="232">
        <f>SUM(AH101:AI104)</f>
        <v>256</v>
      </c>
      <c r="AI105" s="232"/>
      <c r="AJ105" s="233">
        <f>SUM(AJ101:AK104)</f>
        <v>64</v>
      </c>
      <c r="AK105" s="233"/>
      <c r="AL105" s="129"/>
      <c r="AM105" s="236">
        <f>SUM(AM101:AN102)</f>
        <v>8</v>
      </c>
      <c r="AN105" s="237"/>
      <c r="AO105" s="117"/>
      <c r="AP105" s="117"/>
    </row>
    <row r="106" spans="11:42" ht="20.25" customHeight="1" x14ac:dyDescent="0.4">
      <c r="K106" s="122"/>
      <c r="L106" s="122"/>
      <c r="M106" s="122"/>
      <c r="N106" s="122"/>
      <c r="O106" s="123"/>
      <c r="P106" s="123"/>
      <c r="Q106" s="123"/>
      <c r="R106" s="124"/>
      <c r="S106" s="124"/>
      <c r="T106" s="124"/>
      <c r="U106" s="124"/>
      <c r="V106" s="125"/>
      <c r="W106" s="117"/>
      <c r="X106" s="117"/>
      <c r="Y106" s="117"/>
      <c r="Z106" s="117"/>
      <c r="AA106" s="122"/>
      <c r="AB106" s="122"/>
      <c r="AC106" s="122"/>
      <c r="AD106" s="122"/>
      <c r="AE106" s="123"/>
      <c r="AF106" s="123"/>
      <c r="AG106" s="123"/>
      <c r="AH106" s="124"/>
      <c r="AI106" s="124"/>
      <c r="AJ106" s="124"/>
      <c r="AK106" s="124"/>
      <c r="AL106" s="125"/>
      <c r="AM106" s="117"/>
      <c r="AN106" s="117"/>
      <c r="AO106" s="117"/>
      <c r="AP106" s="117"/>
    </row>
    <row r="107" spans="11:42" ht="20.25" customHeight="1" x14ac:dyDescent="0.4">
      <c r="K107" s="116" t="s">
        <v>120</v>
      </c>
      <c r="L107" s="115"/>
      <c r="M107" s="115"/>
      <c r="N107" s="115"/>
      <c r="O107" s="115"/>
      <c r="P107" s="115"/>
      <c r="Q107" s="149" t="s">
        <v>181</v>
      </c>
      <c r="R107" s="245" t="str">
        <f>R88</f>
        <v>週</v>
      </c>
      <c r="S107" s="246"/>
      <c r="T107" s="126"/>
      <c r="U107" s="126"/>
      <c r="V107" s="115"/>
      <c r="W107" s="115"/>
      <c r="X107" s="115"/>
      <c r="Y107" s="117"/>
      <c r="Z107" s="117"/>
      <c r="AA107" s="116" t="s">
        <v>120</v>
      </c>
      <c r="AB107" s="115"/>
      <c r="AC107" s="115"/>
      <c r="AD107" s="115"/>
      <c r="AE107" s="115"/>
      <c r="AF107" s="115"/>
      <c r="AG107" s="149" t="s">
        <v>181</v>
      </c>
      <c r="AH107" s="245" t="str">
        <f>R107</f>
        <v>週</v>
      </c>
      <c r="AI107" s="246"/>
      <c r="AJ107" s="126"/>
      <c r="AK107" s="126"/>
      <c r="AL107" s="115"/>
      <c r="AM107" s="115"/>
      <c r="AN107" s="115"/>
      <c r="AO107" s="117"/>
      <c r="AP107" s="117"/>
    </row>
    <row r="108" spans="11:42" ht="20.25" customHeight="1" x14ac:dyDescent="0.4">
      <c r="K108" s="115" t="s">
        <v>121</v>
      </c>
      <c r="L108" s="115"/>
      <c r="M108" s="115"/>
      <c r="N108" s="115"/>
      <c r="O108" s="115"/>
      <c r="P108" s="115" t="s">
        <v>122</v>
      </c>
      <c r="Q108" s="115"/>
      <c r="R108" s="115"/>
      <c r="S108" s="115"/>
      <c r="T108" s="116"/>
      <c r="U108" s="115"/>
      <c r="V108" s="115"/>
      <c r="W108" s="115"/>
      <c r="X108" s="115"/>
      <c r="Y108" s="117"/>
      <c r="Z108" s="117"/>
      <c r="AA108" s="115" t="s">
        <v>121</v>
      </c>
      <c r="AB108" s="115"/>
      <c r="AC108" s="115"/>
      <c r="AD108" s="115"/>
      <c r="AE108" s="115"/>
      <c r="AF108" s="115" t="s">
        <v>122</v>
      </c>
      <c r="AG108" s="115"/>
      <c r="AH108" s="115"/>
      <c r="AI108" s="115"/>
      <c r="AJ108" s="116"/>
      <c r="AK108" s="115"/>
      <c r="AL108" s="115"/>
      <c r="AM108" s="115"/>
      <c r="AN108" s="115"/>
      <c r="AO108" s="117"/>
      <c r="AP108" s="117"/>
    </row>
    <row r="109" spans="11:42" ht="20.25" customHeight="1" x14ac:dyDescent="0.4">
      <c r="K109" s="115" t="str">
        <f>IF($R$107="週","対象時間数（週平均）","対象時間数（当月合計）")</f>
        <v>対象時間数（週平均）</v>
      </c>
      <c r="L109" s="115"/>
      <c r="M109" s="115"/>
      <c r="N109" s="115"/>
      <c r="O109" s="115"/>
      <c r="P109" s="115" t="str">
        <f>IF($R$88="週","週に勤務すべき時間数","当月に勤務すべき時間数")</f>
        <v>週に勤務すべき時間数</v>
      </c>
      <c r="Q109" s="115"/>
      <c r="R109" s="115"/>
      <c r="S109" s="115"/>
      <c r="T109" s="116"/>
      <c r="U109" s="115" t="s">
        <v>123</v>
      </c>
      <c r="V109" s="115"/>
      <c r="W109" s="115"/>
      <c r="X109" s="115"/>
      <c r="Y109" s="117"/>
      <c r="Z109" s="117"/>
      <c r="AA109" s="115" t="str">
        <f>IF(AH107="週","対象時間数（週平均）","対象時間数（当月合計）")</f>
        <v>対象時間数（週平均）</v>
      </c>
      <c r="AB109" s="115"/>
      <c r="AC109" s="115"/>
      <c r="AD109" s="115"/>
      <c r="AE109" s="115"/>
      <c r="AF109" s="115" t="str">
        <f>IF($AH$88="週","週に勤務すべき時間数","当月に勤務すべき時間数")</f>
        <v>週に勤務すべき時間数</v>
      </c>
      <c r="AG109" s="115"/>
      <c r="AH109" s="115"/>
      <c r="AI109" s="115"/>
      <c r="AJ109" s="116"/>
      <c r="AK109" s="115" t="s">
        <v>123</v>
      </c>
      <c r="AL109" s="115"/>
      <c r="AM109" s="115"/>
      <c r="AN109" s="115"/>
      <c r="AO109" s="117"/>
      <c r="AP109" s="117"/>
    </row>
    <row r="110" spans="11:42" ht="20.25" customHeight="1" x14ac:dyDescent="0.4">
      <c r="K110" s="238">
        <f>IF($R$88="週",T105,R105)</f>
        <v>64</v>
      </c>
      <c r="L110" s="238"/>
      <c r="M110" s="238"/>
      <c r="N110" s="238"/>
      <c r="O110" s="222" t="s">
        <v>124</v>
      </c>
      <c r="P110" s="231">
        <f>IF($R$88="週",$BA$6,$BE$6)</f>
        <v>40</v>
      </c>
      <c r="Q110" s="231"/>
      <c r="R110" s="231"/>
      <c r="S110" s="231"/>
      <c r="T110" s="222" t="s">
        <v>125</v>
      </c>
      <c r="U110" s="239">
        <f>ROUNDDOWN(K110/P110,1)</f>
        <v>1.6</v>
      </c>
      <c r="V110" s="239"/>
      <c r="W110" s="239"/>
      <c r="X110" s="239"/>
      <c r="Y110" s="2"/>
      <c r="Z110" s="2"/>
      <c r="AA110" s="238">
        <f>IF($AH$88="週",AJ105,AH105)</f>
        <v>64</v>
      </c>
      <c r="AB110" s="238"/>
      <c r="AC110" s="238"/>
      <c r="AD110" s="238"/>
      <c r="AE110" s="222" t="s">
        <v>124</v>
      </c>
      <c r="AF110" s="231">
        <f>IF($AH$88="週",$BA$6,$BE$6)</f>
        <v>40</v>
      </c>
      <c r="AG110" s="231"/>
      <c r="AH110" s="231"/>
      <c r="AI110" s="231"/>
      <c r="AJ110" s="222" t="s">
        <v>125</v>
      </c>
      <c r="AK110" s="239">
        <f>ROUNDDOWN(AA110/AF110,1)</f>
        <v>1.6</v>
      </c>
      <c r="AL110" s="239"/>
      <c r="AM110" s="239"/>
      <c r="AN110" s="239"/>
      <c r="AO110" s="2"/>
      <c r="AP110" s="2"/>
    </row>
    <row r="111" spans="11:42" ht="20.25" customHeight="1" x14ac:dyDescent="0.4">
      <c r="K111" s="115"/>
      <c r="L111" s="115"/>
      <c r="M111" s="115"/>
      <c r="N111" s="115"/>
      <c r="O111" s="115"/>
      <c r="P111" s="115"/>
      <c r="Q111" s="115"/>
      <c r="R111" s="115"/>
      <c r="S111" s="115"/>
      <c r="T111" s="116"/>
      <c r="U111" s="115" t="s">
        <v>126</v>
      </c>
      <c r="V111" s="115"/>
      <c r="W111" s="115"/>
      <c r="X111" s="115"/>
      <c r="Y111" s="2"/>
      <c r="Z111" s="2"/>
      <c r="AA111" s="115"/>
      <c r="AB111" s="115"/>
      <c r="AC111" s="115"/>
      <c r="AD111" s="115"/>
      <c r="AE111" s="115"/>
      <c r="AF111" s="115"/>
      <c r="AG111" s="115"/>
      <c r="AH111" s="115"/>
      <c r="AI111" s="115"/>
      <c r="AJ111" s="116"/>
      <c r="AK111" s="115" t="s">
        <v>126</v>
      </c>
      <c r="AL111" s="115"/>
      <c r="AM111" s="115"/>
      <c r="AN111" s="115"/>
      <c r="AO111" s="2"/>
      <c r="AP111" s="2"/>
    </row>
    <row r="112" spans="11:42" ht="20.25" customHeight="1" x14ac:dyDescent="0.4">
      <c r="K112" s="115" t="s">
        <v>154</v>
      </c>
      <c r="L112" s="115"/>
      <c r="M112" s="115"/>
      <c r="N112" s="115"/>
      <c r="O112" s="115"/>
      <c r="P112" s="115"/>
      <c r="Q112" s="115"/>
      <c r="R112" s="115"/>
      <c r="S112" s="115"/>
      <c r="T112" s="116"/>
      <c r="U112" s="115"/>
      <c r="V112" s="115"/>
      <c r="W112" s="115"/>
      <c r="X112" s="115"/>
      <c r="Y112" s="2"/>
      <c r="Z112" s="2"/>
      <c r="AA112" s="115" t="s">
        <v>155</v>
      </c>
      <c r="AB112" s="115"/>
      <c r="AC112" s="115"/>
      <c r="AD112" s="115"/>
      <c r="AE112" s="115"/>
      <c r="AF112" s="115"/>
      <c r="AG112" s="115"/>
      <c r="AH112" s="115"/>
      <c r="AI112" s="115"/>
      <c r="AJ112" s="116"/>
      <c r="AK112" s="115"/>
      <c r="AL112" s="115"/>
      <c r="AM112" s="115"/>
      <c r="AN112" s="115"/>
      <c r="AO112" s="2"/>
      <c r="AP112" s="2"/>
    </row>
    <row r="113" spans="11:42" ht="20.25" customHeight="1" x14ac:dyDescent="0.4">
      <c r="K113" s="115" t="s">
        <v>115</v>
      </c>
      <c r="L113" s="115"/>
      <c r="M113" s="115"/>
      <c r="N113" s="115"/>
      <c r="O113" s="115"/>
      <c r="P113" s="115"/>
      <c r="Q113" s="115"/>
      <c r="R113" s="115"/>
      <c r="S113" s="115"/>
      <c r="T113" s="116"/>
      <c r="U113" s="227"/>
      <c r="V113" s="227"/>
      <c r="W113" s="227"/>
      <c r="X113" s="227"/>
      <c r="Y113" s="2"/>
      <c r="Z113" s="2"/>
      <c r="AA113" s="115" t="s">
        <v>115</v>
      </c>
      <c r="AB113" s="115"/>
      <c r="AC113" s="115"/>
      <c r="AD113" s="115"/>
      <c r="AE113" s="115"/>
      <c r="AF113" s="115"/>
      <c r="AG113" s="115"/>
      <c r="AH113" s="115"/>
      <c r="AI113" s="115"/>
      <c r="AJ113" s="116"/>
      <c r="AK113" s="227"/>
      <c r="AL113" s="227"/>
      <c r="AM113" s="227"/>
      <c r="AN113" s="227"/>
      <c r="AO113" s="2"/>
      <c r="AP113" s="2"/>
    </row>
    <row r="114" spans="11:42" ht="20.25" customHeight="1" x14ac:dyDescent="0.4">
      <c r="K114" s="119" t="s">
        <v>127</v>
      </c>
      <c r="L114" s="119"/>
      <c r="M114" s="119"/>
      <c r="N114" s="119"/>
      <c r="O114" s="119"/>
      <c r="P114" s="115" t="s">
        <v>128</v>
      </c>
      <c r="Q114" s="119"/>
      <c r="R114" s="119"/>
      <c r="S114" s="119"/>
      <c r="T114" s="119"/>
      <c r="U114" s="228" t="s">
        <v>119</v>
      </c>
      <c r="V114" s="228"/>
      <c r="W114" s="228"/>
      <c r="X114" s="228"/>
      <c r="Y114" s="2"/>
      <c r="Z114" s="2"/>
      <c r="AA114" s="119" t="s">
        <v>127</v>
      </c>
      <c r="AB114" s="119"/>
      <c r="AC114" s="119"/>
      <c r="AD114" s="119"/>
      <c r="AE114" s="119"/>
      <c r="AF114" s="115" t="s">
        <v>128</v>
      </c>
      <c r="AG114" s="119"/>
      <c r="AH114" s="119"/>
      <c r="AI114" s="119"/>
      <c r="AJ114" s="119"/>
      <c r="AK114" s="228" t="s">
        <v>119</v>
      </c>
      <c r="AL114" s="228"/>
      <c r="AM114" s="228"/>
      <c r="AN114" s="228"/>
      <c r="AO114" s="2"/>
      <c r="AP114" s="2"/>
    </row>
    <row r="115" spans="11:42" ht="20.25" customHeight="1" x14ac:dyDescent="0.4">
      <c r="K115" s="231">
        <f>W105</f>
        <v>8</v>
      </c>
      <c r="L115" s="231"/>
      <c r="M115" s="231"/>
      <c r="N115" s="231"/>
      <c r="O115" s="222" t="s">
        <v>129</v>
      </c>
      <c r="P115" s="239">
        <f>U110</f>
        <v>1.6</v>
      </c>
      <c r="Q115" s="239"/>
      <c r="R115" s="239"/>
      <c r="S115" s="239"/>
      <c r="T115" s="222" t="s">
        <v>125</v>
      </c>
      <c r="U115" s="240">
        <f>ROUNDDOWN(K115+P115,1)</f>
        <v>9.6</v>
      </c>
      <c r="V115" s="240"/>
      <c r="W115" s="240"/>
      <c r="X115" s="240"/>
      <c r="Y115" s="127"/>
      <c r="Z115" s="127"/>
      <c r="AA115" s="241">
        <f>AM105</f>
        <v>8</v>
      </c>
      <c r="AB115" s="241"/>
      <c r="AC115" s="241"/>
      <c r="AD115" s="241"/>
      <c r="AE115" s="125" t="s">
        <v>129</v>
      </c>
      <c r="AF115" s="242">
        <f>AK110</f>
        <v>1.6</v>
      </c>
      <c r="AG115" s="242"/>
      <c r="AH115" s="242"/>
      <c r="AI115" s="242"/>
      <c r="AJ115" s="125" t="s">
        <v>125</v>
      </c>
      <c r="AK115" s="240">
        <f>ROUNDDOWN(AA115+AF115,1)</f>
        <v>9.6</v>
      </c>
      <c r="AL115" s="240"/>
      <c r="AM115" s="240"/>
      <c r="AN115" s="240"/>
      <c r="AO115" s="2"/>
      <c r="AP115" s="2"/>
    </row>
    <row r="116" spans="11:42" ht="20.25" customHeight="1" x14ac:dyDescent="0.4"/>
    <row r="137" spans="1:59" x14ac:dyDescent="0.4">
      <c r="AQ137" s="13"/>
      <c r="AR137" s="13"/>
      <c r="AS137" s="13"/>
      <c r="AT137" s="13"/>
      <c r="AU137" s="13"/>
      <c r="AV137" s="13"/>
      <c r="AW137" s="13"/>
      <c r="AX137" s="13"/>
      <c r="AY137" s="13"/>
      <c r="AZ137" s="10"/>
      <c r="BA137" s="10"/>
      <c r="BB137" s="10"/>
      <c r="BC137" s="10"/>
      <c r="BD137" s="10"/>
      <c r="BE137" s="10"/>
      <c r="BF137" s="10"/>
      <c r="BG137" s="10"/>
    </row>
    <row r="138" spans="1:59" x14ac:dyDescent="0.4">
      <c r="AQ138" s="13"/>
      <c r="AR138" s="13"/>
      <c r="AS138" s="13"/>
      <c r="AT138" s="13"/>
      <c r="AU138" s="13"/>
      <c r="AV138" s="13"/>
      <c r="AW138" s="13"/>
      <c r="AX138" s="13"/>
      <c r="AY138" s="13"/>
      <c r="AZ138" s="10"/>
      <c r="BA138" s="10"/>
      <c r="BB138" s="10"/>
      <c r="BC138" s="10"/>
      <c r="BD138" s="10"/>
      <c r="BE138" s="10"/>
      <c r="BF138" s="10"/>
      <c r="BG138" s="10"/>
    </row>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insertRows="0" deleteRows="0"/>
  <mergeCells count="520">
    <mergeCell ref="U113:X113"/>
    <mergeCell ref="AK113:AN113"/>
    <mergeCell ref="U114:X114"/>
    <mergeCell ref="AK114:AN114"/>
    <mergeCell ref="K115:N115"/>
    <mergeCell ref="P115:S115"/>
    <mergeCell ref="U115:X115"/>
    <mergeCell ref="AA115:AD115"/>
    <mergeCell ref="AF115:AI115"/>
    <mergeCell ref="AK115:AN115"/>
    <mergeCell ref="AH105:AI105"/>
    <mergeCell ref="AJ105:AK105"/>
    <mergeCell ref="AM105:AN105"/>
    <mergeCell ref="R107:S107"/>
    <mergeCell ref="AH107:AI107"/>
    <mergeCell ref="K110:N110"/>
    <mergeCell ref="P110:S110"/>
    <mergeCell ref="U110:X110"/>
    <mergeCell ref="AA110:AD110"/>
    <mergeCell ref="AF110:AI110"/>
    <mergeCell ref="AK110:AN110"/>
    <mergeCell ref="K105:L105"/>
    <mergeCell ref="M105:N105"/>
    <mergeCell ref="O105:P105"/>
    <mergeCell ref="R105:S105"/>
    <mergeCell ref="T105:U105"/>
    <mergeCell ref="W105:X105"/>
    <mergeCell ref="AA105:AB105"/>
    <mergeCell ref="AC105:AD105"/>
    <mergeCell ref="AE105:AF105"/>
    <mergeCell ref="AH103:AI103"/>
    <mergeCell ref="AJ103:AK103"/>
    <mergeCell ref="AM103:AN103"/>
    <mergeCell ref="K104:L104"/>
    <mergeCell ref="M104:N104"/>
    <mergeCell ref="O104:P104"/>
    <mergeCell ref="R104:S104"/>
    <mergeCell ref="T104:U104"/>
    <mergeCell ref="W104:X104"/>
    <mergeCell ref="AA104:AB104"/>
    <mergeCell ref="AC104:AD104"/>
    <mergeCell ref="AE104:AF104"/>
    <mergeCell ref="AH104:AI104"/>
    <mergeCell ref="AJ104:AK104"/>
    <mergeCell ref="AM104:AN104"/>
    <mergeCell ref="K103:L103"/>
    <mergeCell ref="M103:N103"/>
    <mergeCell ref="O103:P103"/>
    <mergeCell ref="R103:S103"/>
    <mergeCell ref="T103:U103"/>
    <mergeCell ref="W103:X103"/>
    <mergeCell ref="AA103:AB103"/>
    <mergeCell ref="AC103:AD103"/>
    <mergeCell ref="AE103:AF103"/>
    <mergeCell ref="AH101:AI101"/>
    <mergeCell ref="AJ101:AK101"/>
    <mergeCell ref="AM101:AN101"/>
    <mergeCell ref="K102:L102"/>
    <mergeCell ref="M102:N102"/>
    <mergeCell ref="O102:P102"/>
    <mergeCell ref="R102:S102"/>
    <mergeCell ref="T102:U102"/>
    <mergeCell ref="W102:X102"/>
    <mergeCell ref="AA102:AB102"/>
    <mergeCell ref="AC102:AD102"/>
    <mergeCell ref="AE102:AF102"/>
    <mergeCell ref="AH102:AI102"/>
    <mergeCell ref="AJ102:AK102"/>
    <mergeCell ref="AM102:AN102"/>
    <mergeCell ref="K101:L101"/>
    <mergeCell ref="M101:N101"/>
    <mergeCell ref="O101:P101"/>
    <mergeCell ref="R101:S101"/>
    <mergeCell ref="T101:U101"/>
    <mergeCell ref="W101:X101"/>
    <mergeCell ref="AA101:AB101"/>
    <mergeCell ref="AC101:AD101"/>
    <mergeCell ref="AE101:AF101"/>
    <mergeCell ref="K99:L100"/>
    <mergeCell ref="M99:P99"/>
    <mergeCell ref="R99:U99"/>
    <mergeCell ref="AA99:AB100"/>
    <mergeCell ref="AC99:AF99"/>
    <mergeCell ref="AH99:AK99"/>
    <mergeCell ref="M100:N100"/>
    <mergeCell ref="O100:P100"/>
    <mergeCell ref="R100:S100"/>
    <mergeCell ref="T100:U100"/>
    <mergeCell ref="AC100:AD100"/>
    <mergeCell ref="AE100:AF100"/>
    <mergeCell ref="AH100:AI100"/>
    <mergeCell ref="AJ100:AK100"/>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B41:BC41"/>
    <mergeCell ref="BD41:BE41"/>
    <mergeCell ref="I39:J40"/>
    <mergeCell ref="I41:J42"/>
    <mergeCell ref="K39:N40"/>
    <mergeCell ref="K41:N42"/>
    <mergeCell ref="BF39:BJ40"/>
    <mergeCell ref="BB40:BC40"/>
    <mergeCell ref="BD40:BE40"/>
    <mergeCell ref="BF41:BJ42"/>
    <mergeCell ref="BB42:BC42"/>
    <mergeCell ref="BD42:BE42"/>
    <mergeCell ref="B21:B22"/>
    <mergeCell ref="B23:B24"/>
    <mergeCell ref="B25:B26"/>
    <mergeCell ref="B27:B28"/>
    <mergeCell ref="B29:B30"/>
    <mergeCell ref="B31:B32"/>
    <mergeCell ref="B33:B34"/>
    <mergeCell ref="BB39:BC39"/>
    <mergeCell ref="BD39:BE39"/>
    <mergeCell ref="BB33:BC33"/>
    <mergeCell ref="BD33:BE33"/>
    <mergeCell ref="I33:J34"/>
    <mergeCell ref="K33:N34"/>
    <mergeCell ref="I35:J36"/>
    <mergeCell ref="I37:J38"/>
    <mergeCell ref="K35:N36"/>
    <mergeCell ref="K37:N38"/>
    <mergeCell ref="I23:J24"/>
    <mergeCell ref="I25:J26"/>
    <mergeCell ref="K23:N24"/>
    <mergeCell ref="K25:N26"/>
    <mergeCell ref="BB31:BC31"/>
    <mergeCell ref="BD31:BE31"/>
    <mergeCell ref="BB29:BC29"/>
    <mergeCell ref="BD44:BE44"/>
    <mergeCell ref="BB55:BC55"/>
    <mergeCell ref="BD55:BE55"/>
    <mergeCell ref="BB57:BC57"/>
    <mergeCell ref="BD57:BE57"/>
    <mergeCell ref="BB59:BC59"/>
    <mergeCell ref="BD59:BE59"/>
    <mergeCell ref="BF45:BJ46"/>
    <mergeCell ref="BF47:BJ48"/>
    <mergeCell ref="BB48:BC48"/>
    <mergeCell ref="BF49:BJ50"/>
    <mergeCell ref="BD53:BE53"/>
    <mergeCell ref="I43:J44"/>
    <mergeCell ref="K43:N44"/>
    <mergeCell ref="BB45:BC45"/>
    <mergeCell ref="BD45:BE45"/>
    <mergeCell ref="I45:J46"/>
    <mergeCell ref="BB46:BC46"/>
    <mergeCell ref="BD46:BE46"/>
    <mergeCell ref="K51:N52"/>
    <mergeCell ref="K53:N54"/>
    <mergeCell ref="BD48:BE48"/>
    <mergeCell ref="I47:J48"/>
    <mergeCell ref="K45:N46"/>
    <mergeCell ref="K47:N48"/>
    <mergeCell ref="BB49:BC49"/>
    <mergeCell ref="BD49:BE49"/>
    <mergeCell ref="I49:J50"/>
    <mergeCell ref="BB47:BC47"/>
    <mergeCell ref="BD47:BE47"/>
    <mergeCell ref="BB50:BC50"/>
    <mergeCell ref="BD50:BE50"/>
    <mergeCell ref="K49:N50"/>
    <mergeCell ref="BB51:BC51"/>
    <mergeCell ref="BD51:BE51"/>
    <mergeCell ref="BB53:BC53"/>
    <mergeCell ref="I51:J52"/>
    <mergeCell ref="BF51:BJ52"/>
    <mergeCell ref="BB52:BC52"/>
    <mergeCell ref="BD52:BE52"/>
    <mergeCell ref="BF53:BJ54"/>
    <mergeCell ref="BB54:BC54"/>
    <mergeCell ref="BD54:BE54"/>
    <mergeCell ref="I53:J54"/>
    <mergeCell ref="BF61:BJ62"/>
    <mergeCell ref="BB62:BC62"/>
    <mergeCell ref="BD62:BE62"/>
    <mergeCell ref="I55:J56"/>
    <mergeCell ref="BF55:BJ56"/>
    <mergeCell ref="BB56:BC56"/>
    <mergeCell ref="BD56:BE56"/>
    <mergeCell ref="K55:N56"/>
    <mergeCell ref="O55:S56"/>
    <mergeCell ref="BB61:BC61"/>
    <mergeCell ref="BD61:BE61"/>
    <mergeCell ref="BF57:BJ58"/>
    <mergeCell ref="BB58:BC58"/>
    <mergeCell ref="BD58:BE58"/>
    <mergeCell ref="BF59:BJ60"/>
    <mergeCell ref="BB60:BC60"/>
    <mergeCell ref="C61:D62"/>
    <mergeCell ref="I61:J62"/>
    <mergeCell ref="K61:N62"/>
    <mergeCell ref="O61:S62"/>
    <mergeCell ref="O63:S64"/>
    <mergeCell ref="I57:J58"/>
    <mergeCell ref="K57:N58"/>
    <mergeCell ref="I59:J60"/>
    <mergeCell ref="K59:N60"/>
    <mergeCell ref="O57:S58"/>
    <mergeCell ref="O59:S60"/>
    <mergeCell ref="C57:D58"/>
    <mergeCell ref="C59:D60"/>
    <mergeCell ref="K67:N68"/>
    <mergeCell ref="O67:S68"/>
    <mergeCell ref="O69:S70"/>
    <mergeCell ref="BB65:BC65"/>
    <mergeCell ref="BD65:BE65"/>
    <mergeCell ref="C63:D64"/>
    <mergeCell ref="I63:J64"/>
    <mergeCell ref="K63:N64"/>
    <mergeCell ref="BB63:BC63"/>
    <mergeCell ref="BD63:BE63"/>
    <mergeCell ref="BB66:BC66"/>
    <mergeCell ref="BD66:BE66"/>
    <mergeCell ref="C65:D66"/>
    <mergeCell ref="I65:J66"/>
    <mergeCell ref="K65:N66"/>
    <mergeCell ref="O65:S66"/>
    <mergeCell ref="C67:D68"/>
    <mergeCell ref="I67:J68"/>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AS83:AV83"/>
    <mergeCell ref="AS84:AV84"/>
    <mergeCell ref="AQ81:AR81"/>
    <mergeCell ref="AS81:AV81"/>
    <mergeCell ref="AQ82:AR82"/>
    <mergeCell ref="AS82:AV82"/>
    <mergeCell ref="AA86:AB86"/>
    <mergeCell ref="AC86:AD86"/>
    <mergeCell ref="AE86:AF86"/>
    <mergeCell ref="AH86:AI86"/>
    <mergeCell ref="AJ86:AK86"/>
    <mergeCell ref="AM86:AN86"/>
    <mergeCell ref="AC85:AD85"/>
    <mergeCell ref="AE85:AF85"/>
    <mergeCell ref="AH85:AI85"/>
    <mergeCell ref="AJ85:AK85"/>
    <mergeCell ref="AM85:AN85"/>
    <mergeCell ref="AH84:AI84"/>
    <mergeCell ref="AJ84:AK84"/>
    <mergeCell ref="AM84:AN84"/>
    <mergeCell ref="AA83:AB83"/>
    <mergeCell ref="AC83:AD83"/>
    <mergeCell ref="AE83:AF83"/>
    <mergeCell ref="AH83:AI83"/>
    <mergeCell ref="AJ83:AK83"/>
    <mergeCell ref="AM83:AN83"/>
    <mergeCell ref="U95:X95"/>
    <mergeCell ref="AK95:AN95"/>
    <mergeCell ref="K96:N96"/>
    <mergeCell ref="P96:S96"/>
    <mergeCell ref="U96:X96"/>
    <mergeCell ref="AA96:AD96"/>
    <mergeCell ref="AF96:AI96"/>
    <mergeCell ref="AK96:AN96"/>
    <mergeCell ref="AQ83:AR83"/>
    <mergeCell ref="AQ84:AR84"/>
    <mergeCell ref="K91:N91"/>
    <mergeCell ref="P91:S91"/>
    <mergeCell ref="U91:X91"/>
    <mergeCell ref="AA91:AD91"/>
    <mergeCell ref="AF91:AI91"/>
    <mergeCell ref="AK91:AN91"/>
    <mergeCell ref="U94:X94"/>
    <mergeCell ref="AK94:AN94"/>
    <mergeCell ref="M86:N86"/>
    <mergeCell ref="O86:P86"/>
    <mergeCell ref="R86:S86"/>
    <mergeCell ref="T86:U86"/>
    <mergeCell ref="W86:X86"/>
    <mergeCell ref="AA85:AB85"/>
    <mergeCell ref="K85:L85"/>
    <mergeCell ref="M85:N85"/>
    <mergeCell ref="O85:P85"/>
    <mergeCell ref="R85:S85"/>
    <mergeCell ref="T85:U85"/>
    <mergeCell ref="W85:X85"/>
    <mergeCell ref="AA84:AB84"/>
    <mergeCell ref="AC84:AD84"/>
    <mergeCell ref="AE84:AF84"/>
    <mergeCell ref="K84:L84"/>
    <mergeCell ref="M84:N84"/>
    <mergeCell ref="O84:P84"/>
    <mergeCell ref="R84:S84"/>
    <mergeCell ref="T84:U84"/>
    <mergeCell ref="W84:X84"/>
    <mergeCell ref="K83:L83"/>
    <mergeCell ref="M83:N83"/>
    <mergeCell ref="O83:P83"/>
    <mergeCell ref="R83:S83"/>
    <mergeCell ref="T83:U83"/>
    <mergeCell ref="W83:X83"/>
    <mergeCell ref="AH82:AI82"/>
    <mergeCell ref="AJ82:AK82"/>
    <mergeCell ref="AM82:AN82"/>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F37:BJ38"/>
    <mergeCell ref="BB38:BC38"/>
    <mergeCell ref="R80:U80"/>
    <mergeCell ref="AA80:AB81"/>
    <mergeCell ref="AC80:AF80"/>
    <mergeCell ref="AH80:AK80"/>
    <mergeCell ref="M81:N81"/>
    <mergeCell ref="O81:P81"/>
    <mergeCell ref="BF67:BJ68"/>
    <mergeCell ref="BB68:BC68"/>
    <mergeCell ref="BD68:BE68"/>
    <mergeCell ref="BB67:BC67"/>
    <mergeCell ref="BD67:BE67"/>
    <mergeCell ref="BD38:BE38"/>
    <mergeCell ref="AQ80:AR80"/>
    <mergeCell ref="AS80:AV80"/>
    <mergeCell ref="C75:D76"/>
    <mergeCell ref="I75:J76"/>
    <mergeCell ref="K75:N76"/>
    <mergeCell ref="O75:S76"/>
    <mergeCell ref="BB73:BC73"/>
    <mergeCell ref="BD73:BE73"/>
    <mergeCell ref="C73:D74"/>
    <mergeCell ref="I73:J74"/>
    <mergeCell ref="K73:N7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3:BJ64"/>
    <mergeCell ref="BB64:BC64"/>
    <mergeCell ref="BD64:BE64"/>
    <mergeCell ref="BF65:BJ66"/>
    <mergeCell ref="BF43:BJ44"/>
    <mergeCell ref="BD60:BE60"/>
    <mergeCell ref="BB43:BC43"/>
    <mergeCell ref="BD43:BE43"/>
    <mergeCell ref="BB44:BC44"/>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1:BJ22"/>
    <mergeCell ref="BB22:BC22"/>
    <mergeCell ref="BD22:BE22"/>
    <mergeCell ref="BF23:BJ24"/>
    <mergeCell ref="BB24:BC24"/>
    <mergeCell ref="BD24:BE24"/>
    <mergeCell ref="BB25:BC25"/>
    <mergeCell ref="BD25:BE25"/>
    <mergeCell ref="BB23:BC23"/>
    <mergeCell ref="BD23:BE23"/>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17:B18"/>
    <mergeCell ref="B19:B20"/>
    <mergeCell ref="BB12:BC16"/>
    <mergeCell ref="BD12:BE16"/>
    <mergeCell ref="BF12:BJ16"/>
    <mergeCell ref="BA6:BB6"/>
    <mergeCell ref="BE6:BF6"/>
    <mergeCell ref="BE8:BF8"/>
    <mergeCell ref="AT1:BI1"/>
    <mergeCell ref="AC2:AD2"/>
    <mergeCell ref="AF2:AG2"/>
    <mergeCell ref="AJ2:AK2"/>
    <mergeCell ref="AT2:BI2"/>
    <mergeCell ref="BE3:BH3"/>
    <mergeCell ref="BE4:BH4"/>
    <mergeCell ref="W13:AC13"/>
    <mergeCell ref="AD13:AJ13"/>
    <mergeCell ref="AK13:AQ13"/>
    <mergeCell ref="AR13:AX13"/>
    <mergeCell ref="AY13:BA13"/>
    <mergeCell ref="BB21:BC21"/>
    <mergeCell ref="BD21:BE21"/>
    <mergeCell ref="I21:J22"/>
    <mergeCell ref="K21:N22"/>
    <mergeCell ref="BE10:BF10"/>
    <mergeCell ref="BA10:BB10"/>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s>
  <phoneticPr fontId="2"/>
  <conditionalFormatting sqref="W90:Z90 AO90:AP90">
    <cfRule type="expression" dxfId="78" priority="156">
      <formula>OR(#REF!=$B77,#REF!=$B77)</formula>
    </cfRule>
  </conditionalFormatting>
  <conditionalFormatting sqref="Z80 W80:X80 W89:Z89 AO80:AP80 AO89:AP89">
    <cfRule type="expression" dxfId="77" priority="158">
      <formula>OR(#REF!=$B78,#REF!=$B78)</formula>
    </cfRule>
  </conditionalFormatting>
  <conditionalFormatting sqref="AM90:AN90">
    <cfRule type="expression" dxfId="76" priority="152">
      <formula>OR(#REF!=$B77,#REF!=$B77)</formula>
    </cfRule>
  </conditionalFormatting>
  <conditionalFormatting sqref="AM80:AN80 AM89:AN89">
    <cfRule type="expression" dxfId="75" priority="154">
      <formula>OR(#REF!=$B78,#REF!=$B78)</formula>
    </cfRule>
  </conditionalFormatting>
  <conditionalFormatting sqref="W18:BE18">
    <cfRule type="expression" dxfId="74" priority="86">
      <formula>INDIRECT(ADDRESS(ROW(),COLUMN()))=TRUNC(INDIRECT(ADDRESS(ROW(),COLUMN())))</formula>
    </cfRule>
  </conditionalFormatting>
  <conditionalFormatting sqref="BB20:BE20">
    <cfRule type="expression" dxfId="73" priority="85">
      <formula>INDIRECT(ADDRESS(ROW(),COLUMN()))=TRUNC(INDIRECT(ADDRESS(ROW(),COLUMN())))</formula>
    </cfRule>
  </conditionalFormatting>
  <conditionalFormatting sqref="BB22:BE22">
    <cfRule type="expression" dxfId="72" priority="83">
      <formula>INDIRECT(ADDRESS(ROW(),COLUMN()))=TRUNC(INDIRECT(ADDRESS(ROW(),COLUMN())))</formula>
    </cfRule>
  </conditionalFormatting>
  <conditionalFormatting sqref="BB24:BE24">
    <cfRule type="expression" dxfId="71" priority="82">
      <formula>INDIRECT(ADDRESS(ROW(),COLUMN()))=TRUNC(INDIRECT(ADDRESS(ROW(),COLUMN())))</formula>
    </cfRule>
  </conditionalFormatting>
  <conditionalFormatting sqref="BB26:BE26">
    <cfRule type="expression" dxfId="70" priority="81">
      <formula>INDIRECT(ADDRESS(ROW(),COLUMN()))=TRUNC(INDIRECT(ADDRESS(ROW(),COLUMN())))</formula>
    </cfRule>
  </conditionalFormatting>
  <conditionalFormatting sqref="BB28:BE28">
    <cfRule type="expression" dxfId="69" priority="80">
      <formula>INDIRECT(ADDRESS(ROW(),COLUMN()))=TRUNC(INDIRECT(ADDRESS(ROW(),COLUMN())))</formula>
    </cfRule>
  </conditionalFormatting>
  <conditionalFormatting sqref="BB30:BE30">
    <cfRule type="expression" dxfId="68" priority="79">
      <formula>INDIRECT(ADDRESS(ROW(),COLUMN()))=TRUNC(INDIRECT(ADDRESS(ROW(),COLUMN())))</formula>
    </cfRule>
  </conditionalFormatting>
  <conditionalFormatting sqref="BB32:BE32">
    <cfRule type="expression" dxfId="67" priority="78">
      <formula>INDIRECT(ADDRESS(ROW(),COLUMN()))=TRUNC(INDIRECT(ADDRESS(ROW(),COLUMN())))</formula>
    </cfRule>
  </conditionalFormatting>
  <conditionalFormatting sqref="BB34:BE34">
    <cfRule type="expression" dxfId="66" priority="77">
      <formula>INDIRECT(ADDRESS(ROW(),COLUMN()))=TRUNC(INDIRECT(ADDRESS(ROW(),COLUMN())))</formula>
    </cfRule>
  </conditionalFormatting>
  <conditionalFormatting sqref="BB36:BE36">
    <cfRule type="expression" dxfId="65" priority="76">
      <formula>INDIRECT(ADDRESS(ROW(),COLUMN()))=TRUNC(INDIRECT(ADDRESS(ROW(),COLUMN())))</formula>
    </cfRule>
  </conditionalFormatting>
  <conditionalFormatting sqref="BB38:BE38">
    <cfRule type="expression" dxfId="64" priority="75">
      <formula>INDIRECT(ADDRESS(ROW(),COLUMN()))=TRUNC(INDIRECT(ADDRESS(ROW(),COLUMN())))</formula>
    </cfRule>
  </conditionalFormatting>
  <conditionalFormatting sqref="BB40:BE40">
    <cfRule type="expression" dxfId="63" priority="74">
      <formula>INDIRECT(ADDRESS(ROW(),COLUMN()))=TRUNC(INDIRECT(ADDRESS(ROW(),COLUMN())))</formula>
    </cfRule>
  </conditionalFormatting>
  <conditionalFormatting sqref="BB42:BE42">
    <cfRule type="expression" dxfId="62" priority="73">
      <formula>INDIRECT(ADDRESS(ROW(),COLUMN()))=TRUNC(INDIRECT(ADDRESS(ROW(),COLUMN())))</formula>
    </cfRule>
  </conditionalFormatting>
  <conditionalFormatting sqref="BB44:BE44">
    <cfRule type="expression" dxfId="61" priority="72">
      <formula>INDIRECT(ADDRESS(ROW(),COLUMN()))=TRUNC(INDIRECT(ADDRESS(ROW(),COLUMN())))</formula>
    </cfRule>
  </conditionalFormatting>
  <conditionalFormatting sqref="BB46:BE46">
    <cfRule type="expression" dxfId="60" priority="71">
      <formula>INDIRECT(ADDRESS(ROW(),COLUMN()))=TRUNC(INDIRECT(ADDRESS(ROW(),COLUMN())))</formula>
    </cfRule>
  </conditionalFormatting>
  <conditionalFormatting sqref="BB48:BE48">
    <cfRule type="expression" dxfId="59" priority="70">
      <formula>INDIRECT(ADDRESS(ROW(),COLUMN()))=TRUNC(INDIRECT(ADDRESS(ROW(),COLUMN())))</formula>
    </cfRule>
  </conditionalFormatting>
  <conditionalFormatting sqref="BB50:BE50">
    <cfRule type="expression" dxfId="58" priority="69">
      <formula>INDIRECT(ADDRESS(ROW(),COLUMN()))=TRUNC(INDIRECT(ADDRESS(ROW(),COLUMN())))</formula>
    </cfRule>
  </conditionalFormatting>
  <conditionalFormatting sqref="BB52:BE52">
    <cfRule type="expression" dxfId="57" priority="68">
      <formula>INDIRECT(ADDRESS(ROW(),COLUMN()))=TRUNC(INDIRECT(ADDRESS(ROW(),COLUMN())))</formula>
    </cfRule>
  </conditionalFormatting>
  <conditionalFormatting sqref="BB54:BE54">
    <cfRule type="expression" dxfId="56" priority="67">
      <formula>INDIRECT(ADDRESS(ROW(),COLUMN()))=TRUNC(INDIRECT(ADDRESS(ROW(),COLUMN())))</formula>
    </cfRule>
  </conditionalFormatting>
  <conditionalFormatting sqref="BB56:BE56">
    <cfRule type="expression" dxfId="55" priority="66">
      <formula>INDIRECT(ADDRESS(ROW(),COLUMN()))=TRUNC(INDIRECT(ADDRESS(ROW(),COLUMN())))</formula>
    </cfRule>
  </conditionalFormatting>
  <conditionalFormatting sqref="BB58:BE58">
    <cfRule type="expression" dxfId="54" priority="65">
      <formula>INDIRECT(ADDRESS(ROW(),COLUMN()))=TRUNC(INDIRECT(ADDRESS(ROW(),COLUMN())))</formula>
    </cfRule>
  </conditionalFormatting>
  <conditionalFormatting sqref="BB60:BE60">
    <cfRule type="expression" dxfId="53" priority="64">
      <formula>INDIRECT(ADDRESS(ROW(),COLUMN()))=TRUNC(INDIRECT(ADDRESS(ROW(),COLUMN())))</formula>
    </cfRule>
  </conditionalFormatting>
  <conditionalFormatting sqref="BB62:BE62">
    <cfRule type="expression" dxfId="52" priority="63">
      <formula>INDIRECT(ADDRESS(ROW(),COLUMN()))=TRUNC(INDIRECT(ADDRESS(ROW(),COLUMN())))</formula>
    </cfRule>
  </conditionalFormatting>
  <conditionalFormatting sqref="BB64:BE64">
    <cfRule type="expression" dxfId="51" priority="62">
      <formula>INDIRECT(ADDRESS(ROW(),COLUMN()))=TRUNC(INDIRECT(ADDRESS(ROW(),COLUMN())))</formula>
    </cfRule>
  </conditionalFormatting>
  <conditionalFormatting sqref="BB66:BE66">
    <cfRule type="expression" dxfId="50" priority="61">
      <formula>INDIRECT(ADDRESS(ROW(),COLUMN()))=TRUNC(INDIRECT(ADDRESS(ROW(),COLUMN())))</formula>
    </cfRule>
  </conditionalFormatting>
  <conditionalFormatting sqref="BB68:BE68">
    <cfRule type="expression" dxfId="49" priority="60">
      <formula>INDIRECT(ADDRESS(ROW(),COLUMN()))=TRUNC(INDIRECT(ADDRESS(ROW(),COLUMN())))</formula>
    </cfRule>
  </conditionalFormatting>
  <conditionalFormatting sqref="BB70:BE70">
    <cfRule type="expression" dxfId="48" priority="59">
      <formula>INDIRECT(ADDRESS(ROW(),COLUMN()))=TRUNC(INDIRECT(ADDRESS(ROW(),COLUMN())))</formula>
    </cfRule>
  </conditionalFormatting>
  <conditionalFormatting sqref="BB72:BE72">
    <cfRule type="expression" dxfId="47" priority="58">
      <formula>INDIRECT(ADDRESS(ROW(),COLUMN()))=TRUNC(INDIRECT(ADDRESS(ROW(),COLUMN())))</formula>
    </cfRule>
  </conditionalFormatting>
  <conditionalFormatting sqref="BB74:BE74">
    <cfRule type="expression" dxfId="46" priority="57">
      <formula>INDIRECT(ADDRESS(ROW(),COLUMN()))=TRUNC(INDIRECT(ADDRESS(ROW(),COLUMN())))</formula>
    </cfRule>
  </conditionalFormatting>
  <conditionalFormatting sqref="BB76:BE76">
    <cfRule type="expression" dxfId="45" priority="50">
      <formula>INDIRECT(ADDRESS(ROW(),COLUMN()))=TRUNC(INDIRECT(ADDRESS(ROW(),COLUMN())))</formula>
    </cfRule>
  </conditionalFormatting>
  <conditionalFormatting sqref="M82:X86">
    <cfRule type="expression" dxfId="44" priority="49">
      <formula>INDIRECT(ADDRESS(ROW(),COLUMN()))=TRUNC(INDIRECT(ADDRESS(ROW(),COLUMN())))</formula>
    </cfRule>
  </conditionalFormatting>
  <conditionalFormatting sqref="AC86:AN86 AG82:AN85">
    <cfRule type="expression" dxfId="43" priority="48">
      <formula>INDIRECT(ADDRESS(ROW(),COLUMN()))=TRUNC(INDIRECT(ADDRESS(ROW(),COLUMN())))</formula>
    </cfRule>
  </conditionalFormatting>
  <conditionalFormatting sqref="K91:N91">
    <cfRule type="expression" dxfId="42" priority="47">
      <formula>INDIRECT(ADDRESS(ROW(),COLUMN()))=TRUNC(INDIRECT(ADDRESS(ROW(),COLUMN())))</formula>
    </cfRule>
  </conditionalFormatting>
  <conditionalFormatting sqref="AA91:AD91">
    <cfRule type="expression" dxfId="41" priority="46">
      <formula>INDIRECT(ADDRESS(ROW(),COLUMN()))=TRUNC(INDIRECT(ADDRESS(ROW(),COLUMN())))</formula>
    </cfRule>
  </conditionalFormatting>
  <conditionalFormatting sqref="AC82:AF85">
    <cfRule type="expression" dxfId="40" priority="45">
      <formula>INDIRECT(ADDRESS(ROW(),COLUMN()))=TRUNC(INDIRECT(ADDRESS(ROW(),COLUMN())))</formula>
    </cfRule>
  </conditionalFormatting>
  <conditionalFormatting sqref="W62:BA62">
    <cfRule type="expression" dxfId="39" priority="17">
      <formula>INDIRECT(ADDRESS(ROW(),COLUMN()))=TRUNC(INDIRECT(ADDRESS(ROW(),COLUMN())))</formula>
    </cfRule>
  </conditionalFormatting>
  <conditionalFormatting sqref="W20:BA20">
    <cfRule type="expression" dxfId="38" priority="38">
      <formula>INDIRECT(ADDRESS(ROW(),COLUMN()))=TRUNC(INDIRECT(ADDRESS(ROW(),COLUMN())))</formula>
    </cfRule>
  </conditionalFormatting>
  <conditionalFormatting sqref="W22:BA22">
    <cfRule type="expression" dxfId="37" priority="37">
      <formula>INDIRECT(ADDRESS(ROW(),COLUMN()))=TRUNC(INDIRECT(ADDRESS(ROW(),COLUMN())))</formula>
    </cfRule>
  </conditionalFormatting>
  <conditionalFormatting sqref="W24:BA24">
    <cfRule type="expression" dxfId="36" priority="36">
      <formula>INDIRECT(ADDRESS(ROW(),COLUMN()))=TRUNC(INDIRECT(ADDRESS(ROW(),COLUMN())))</formula>
    </cfRule>
  </conditionalFormatting>
  <conditionalFormatting sqref="W26:BA26">
    <cfRule type="expression" dxfId="35" priority="35">
      <formula>INDIRECT(ADDRESS(ROW(),COLUMN()))=TRUNC(INDIRECT(ADDRESS(ROW(),COLUMN())))</formula>
    </cfRule>
  </conditionalFormatting>
  <conditionalFormatting sqref="W28:BA28">
    <cfRule type="expression" dxfId="34" priority="34">
      <formula>INDIRECT(ADDRESS(ROW(),COLUMN()))=TRUNC(INDIRECT(ADDRESS(ROW(),COLUMN())))</formula>
    </cfRule>
  </conditionalFormatting>
  <conditionalFormatting sqref="W30:BA30">
    <cfRule type="expression" dxfId="33" priority="33">
      <formula>INDIRECT(ADDRESS(ROW(),COLUMN()))=TRUNC(INDIRECT(ADDRESS(ROW(),COLUMN())))</formula>
    </cfRule>
  </conditionalFormatting>
  <conditionalFormatting sqref="W32:BA32">
    <cfRule type="expression" dxfId="32" priority="32">
      <formula>INDIRECT(ADDRESS(ROW(),COLUMN()))=TRUNC(INDIRECT(ADDRESS(ROW(),COLUMN())))</formula>
    </cfRule>
  </conditionalFormatting>
  <conditionalFormatting sqref="W34:BA34">
    <cfRule type="expression" dxfId="31" priority="31">
      <formula>INDIRECT(ADDRESS(ROW(),COLUMN()))=TRUNC(INDIRECT(ADDRESS(ROW(),COLUMN())))</formula>
    </cfRule>
  </conditionalFormatting>
  <conditionalFormatting sqref="W36:BA36">
    <cfRule type="expression" dxfId="30" priority="30">
      <formula>INDIRECT(ADDRESS(ROW(),COLUMN()))=TRUNC(INDIRECT(ADDRESS(ROW(),COLUMN())))</formula>
    </cfRule>
  </conditionalFormatting>
  <conditionalFormatting sqref="W38:BA38">
    <cfRule type="expression" dxfId="29" priority="29">
      <formula>INDIRECT(ADDRESS(ROW(),COLUMN()))=TRUNC(INDIRECT(ADDRESS(ROW(),COLUMN())))</formula>
    </cfRule>
  </conditionalFormatting>
  <conditionalFormatting sqref="W40:BA40">
    <cfRule type="expression" dxfId="28" priority="28">
      <formula>INDIRECT(ADDRESS(ROW(),COLUMN()))=TRUNC(INDIRECT(ADDRESS(ROW(),COLUMN())))</formula>
    </cfRule>
  </conditionalFormatting>
  <conditionalFormatting sqref="W42:BA42">
    <cfRule type="expression" dxfId="27" priority="27">
      <formula>INDIRECT(ADDRESS(ROW(),COLUMN()))=TRUNC(INDIRECT(ADDRESS(ROW(),COLUMN())))</formula>
    </cfRule>
  </conditionalFormatting>
  <conditionalFormatting sqref="W44:BA44">
    <cfRule type="expression" dxfId="26" priority="26">
      <formula>INDIRECT(ADDRESS(ROW(),COLUMN()))=TRUNC(INDIRECT(ADDRESS(ROW(),COLUMN())))</formula>
    </cfRule>
  </conditionalFormatting>
  <conditionalFormatting sqref="W46:BA46">
    <cfRule type="expression" dxfId="25" priority="25">
      <formula>INDIRECT(ADDRESS(ROW(),COLUMN()))=TRUNC(INDIRECT(ADDRESS(ROW(),COLUMN())))</formula>
    </cfRule>
  </conditionalFormatting>
  <conditionalFormatting sqref="W48:BA48">
    <cfRule type="expression" dxfId="24" priority="24">
      <formula>INDIRECT(ADDRESS(ROW(),COLUMN()))=TRUNC(INDIRECT(ADDRESS(ROW(),COLUMN())))</formula>
    </cfRule>
  </conditionalFormatting>
  <conditionalFormatting sqref="W50:BA50">
    <cfRule type="expression" dxfId="23" priority="23">
      <formula>INDIRECT(ADDRESS(ROW(),COLUMN()))=TRUNC(INDIRECT(ADDRESS(ROW(),COLUMN())))</formula>
    </cfRule>
  </conditionalFormatting>
  <conditionalFormatting sqref="W52:BA52">
    <cfRule type="expression" dxfId="22" priority="22">
      <formula>INDIRECT(ADDRESS(ROW(),COLUMN()))=TRUNC(INDIRECT(ADDRESS(ROW(),COLUMN())))</formula>
    </cfRule>
  </conditionalFormatting>
  <conditionalFormatting sqref="W54:BA54">
    <cfRule type="expression" dxfId="21" priority="21">
      <formula>INDIRECT(ADDRESS(ROW(),COLUMN()))=TRUNC(INDIRECT(ADDRESS(ROW(),COLUMN())))</formula>
    </cfRule>
  </conditionalFormatting>
  <conditionalFormatting sqref="W56:BA56">
    <cfRule type="expression" dxfId="20" priority="20">
      <formula>INDIRECT(ADDRESS(ROW(),COLUMN()))=TRUNC(INDIRECT(ADDRESS(ROW(),COLUMN())))</formula>
    </cfRule>
  </conditionalFormatting>
  <conditionalFormatting sqref="W58:BA58">
    <cfRule type="expression" dxfId="19" priority="19">
      <formula>INDIRECT(ADDRESS(ROW(),COLUMN()))=TRUNC(INDIRECT(ADDRESS(ROW(),COLUMN())))</formula>
    </cfRule>
  </conditionalFormatting>
  <conditionalFormatting sqref="W60:BA60">
    <cfRule type="expression" dxfId="18" priority="18">
      <formula>INDIRECT(ADDRESS(ROW(),COLUMN()))=TRUNC(INDIRECT(ADDRESS(ROW(),COLUMN())))</formula>
    </cfRule>
  </conditionalFormatting>
  <conditionalFormatting sqref="W64:BA64">
    <cfRule type="expression" dxfId="17" priority="16">
      <formula>INDIRECT(ADDRESS(ROW(),COLUMN()))=TRUNC(INDIRECT(ADDRESS(ROW(),COLUMN())))</formula>
    </cfRule>
  </conditionalFormatting>
  <conditionalFormatting sqref="W66:BA66">
    <cfRule type="expression" dxfId="16" priority="15">
      <formula>INDIRECT(ADDRESS(ROW(),COLUMN()))=TRUNC(INDIRECT(ADDRESS(ROW(),COLUMN())))</formula>
    </cfRule>
  </conditionalFormatting>
  <conditionalFormatting sqref="W68:BA68">
    <cfRule type="expression" dxfId="15" priority="14">
      <formula>INDIRECT(ADDRESS(ROW(),COLUMN()))=TRUNC(INDIRECT(ADDRESS(ROW(),COLUMN())))</formula>
    </cfRule>
  </conditionalFormatting>
  <conditionalFormatting sqref="W70:BA70">
    <cfRule type="expression" dxfId="14" priority="13">
      <formula>INDIRECT(ADDRESS(ROW(),COLUMN()))=TRUNC(INDIRECT(ADDRESS(ROW(),COLUMN())))</formula>
    </cfRule>
  </conditionalFormatting>
  <conditionalFormatting sqref="W72:BA72">
    <cfRule type="expression" dxfId="13" priority="12">
      <formula>INDIRECT(ADDRESS(ROW(),COLUMN()))=TRUNC(INDIRECT(ADDRESS(ROW(),COLUMN())))</formula>
    </cfRule>
  </conditionalFormatting>
  <conditionalFormatting sqref="W74:BA74">
    <cfRule type="expression" dxfId="12" priority="11">
      <formula>INDIRECT(ADDRESS(ROW(),COLUMN()))=TRUNC(INDIRECT(ADDRESS(ROW(),COLUMN())))</formula>
    </cfRule>
  </conditionalFormatting>
  <conditionalFormatting sqref="W76:BA76">
    <cfRule type="expression" dxfId="11" priority="10">
      <formula>INDIRECT(ADDRESS(ROW(),COLUMN()))=TRUNC(INDIRECT(ADDRESS(ROW(),COLUMN())))</formula>
    </cfRule>
  </conditionalFormatting>
  <conditionalFormatting sqref="W109:Z109 AO109:AP109">
    <cfRule type="expression" dxfId="10" priority="8">
      <formula>OR(#REF!=$B96,#REF!=$B96)</formula>
    </cfRule>
  </conditionalFormatting>
  <conditionalFormatting sqref="Z99 W99:X99 W108:Z108 AO108:AP108 AO99:AP99">
    <cfRule type="expression" dxfId="9" priority="9">
      <formula>OR(#REF!=$B97,#REF!=$B97)</formula>
    </cfRule>
  </conditionalFormatting>
  <conditionalFormatting sqref="AM109:AN109">
    <cfRule type="expression" dxfId="8" priority="6">
      <formula>OR(#REF!=$B96,#REF!=$B96)</formula>
    </cfRule>
  </conditionalFormatting>
  <conditionalFormatting sqref="AM99:AN99 AM108:AN108">
    <cfRule type="expression" dxfId="7" priority="7">
      <formula>OR(#REF!=$B97,#REF!=$B97)</formula>
    </cfRule>
  </conditionalFormatting>
  <conditionalFormatting sqref="M101:X105">
    <cfRule type="expression" dxfId="6" priority="5">
      <formula>INDIRECT(ADDRESS(ROW(),COLUMN()))=TRUNC(INDIRECT(ADDRESS(ROW(),COLUMN())))</formula>
    </cfRule>
  </conditionalFormatting>
  <conditionalFormatting sqref="AC105:AN105 AG101:AN104">
    <cfRule type="expression" dxfId="5" priority="4">
      <formula>INDIRECT(ADDRESS(ROW(),COLUMN()))=TRUNC(INDIRECT(ADDRESS(ROW(),COLUMN())))</formula>
    </cfRule>
  </conditionalFormatting>
  <conditionalFormatting sqref="K110:N110">
    <cfRule type="expression" dxfId="4" priority="3">
      <formula>INDIRECT(ADDRESS(ROW(),COLUMN()))=TRUNC(INDIRECT(ADDRESS(ROW(),COLUMN())))</formula>
    </cfRule>
  </conditionalFormatting>
  <conditionalFormatting sqref="AA110:AD110">
    <cfRule type="expression" dxfId="3" priority="2">
      <formula>INDIRECT(ADDRESS(ROW(),COLUMN()))=TRUNC(INDIRECT(ADDRESS(ROW(),COLUMN())))</formula>
    </cfRule>
  </conditionalFormatting>
  <conditionalFormatting sqref="AC101:AF104">
    <cfRule type="expression" dxfId="2" priority="1">
      <formula>INDIRECT(ADDRESS(ROW(),COLUMN()))=TRUNC(INDIRECT(ADDRESS(ROW(),COLUMN())))</formula>
    </cfRule>
  </conditionalFormatting>
  <conditionalFormatting sqref="AQ84:BA84">
    <cfRule type="expression" dxfId="1" priority="241">
      <formula>OR(#REF!=$B77,#REF!=$B77)</formula>
    </cfRule>
  </conditionalFormatting>
  <conditionalFormatting sqref="AQ83:BA83">
    <cfRule type="expression" dxfId="0" priority="243">
      <formula>OR(#REF!=$B87,#REF!=$B87)</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BA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35" sqref="N3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98" t="s">
        <v>34</v>
      </c>
      <c r="G4" s="398"/>
      <c r="H4" s="398"/>
      <c r="I4" s="398"/>
      <c r="J4" s="398"/>
      <c r="K4" s="398"/>
      <c r="L4" s="398"/>
      <c r="N4" s="398" t="s">
        <v>167</v>
      </c>
    </row>
    <row r="5" spans="2:14" x14ac:dyDescent="0.4">
      <c r="B5" s="74" t="s">
        <v>20</v>
      </c>
      <c r="C5" s="74" t="s">
        <v>4</v>
      </c>
      <c r="F5" s="74" t="s">
        <v>168</v>
      </c>
      <c r="G5" s="74"/>
      <c r="H5" s="74" t="s">
        <v>169</v>
      </c>
      <c r="J5" s="74" t="s">
        <v>35</v>
      </c>
      <c r="L5" s="74" t="s">
        <v>34</v>
      </c>
      <c r="N5" s="398"/>
    </row>
    <row r="6" spans="2:14" x14ac:dyDescent="0.4">
      <c r="B6" s="80">
        <v>1</v>
      </c>
      <c r="C6" s="81" t="s">
        <v>38</v>
      </c>
      <c r="D6" s="82" t="str">
        <f>C6</f>
        <v>a</v>
      </c>
      <c r="E6" s="80" t="s">
        <v>16</v>
      </c>
      <c r="F6" s="83"/>
      <c r="G6" s="80" t="s">
        <v>17</v>
      </c>
      <c r="H6" s="83"/>
      <c r="I6" s="84" t="s">
        <v>37</v>
      </c>
      <c r="J6" s="83">
        <v>0</v>
      </c>
      <c r="K6" s="85" t="s">
        <v>2</v>
      </c>
      <c r="L6" s="86" t="str">
        <f>IF(OR(F6="",H6=""),"",(H6+IF(F6&gt;H6,1,0)-F6-J6)*24)</f>
        <v/>
      </c>
      <c r="N6" s="87"/>
    </row>
    <row r="7" spans="2:14" x14ac:dyDescent="0.4">
      <c r="B7" s="80">
        <v>2</v>
      </c>
      <c r="C7" s="81" t="s">
        <v>39</v>
      </c>
      <c r="D7" s="82" t="str">
        <f t="shared" ref="D7:D38" si="0">C7</f>
        <v>b</v>
      </c>
      <c r="E7" s="80" t="s">
        <v>16</v>
      </c>
      <c r="F7" s="83"/>
      <c r="G7" s="80" t="s">
        <v>17</v>
      </c>
      <c r="H7" s="83"/>
      <c r="I7" s="84" t="s">
        <v>37</v>
      </c>
      <c r="J7" s="83">
        <v>0</v>
      </c>
      <c r="K7" s="85" t="s">
        <v>2</v>
      </c>
      <c r="L7" s="86" t="str">
        <f>IF(OR(F7="",H7=""),"",(H7+IF(F7&gt;H7,1,0)-F7-J7)*24)</f>
        <v/>
      </c>
      <c r="N7" s="87"/>
    </row>
    <row r="8" spans="2:14" x14ac:dyDescent="0.4">
      <c r="B8" s="80">
        <v>3</v>
      </c>
      <c r="C8" s="81" t="s">
        <v>40</v>
      </c>
      <c r="D8" s="82" t="str">
        <f t="shared" si="0"/>
        <v>c</v>
      </c>
      <c r="E8" s="80" t="s">
        <v>16</v>
      </c>
      <c r="F8" s="83"/>
      <c r="G8" s="80" t="s">
        <v>17</v>
      </c>
      <c r="H8" s="83"/>
      <c r="I8" s="84" t="s">
        <v>37</v>
      </c>
      <c r="J8" s="83">
        <v>0</v>
      </c>
      <c r="K8" s="85" t="s">
        <v>2</v>
      </c>
      <c r="L8" s="86" t="str">
        <f>IF(OR(F8="",H8=""),"",(H8+IF(F8&gt;H8,1,0)-F8-J8)*24)</f>
        <v/>
      </c>
      <c r="N8" s="87"/>
    </row>
    <row r="9" spans="2:14" x14ac:dyDescent="0.4">
      <c r="B9" s="80">
        <v>4</v>
      </c>
      <c r="C9" s="81" t="s">
        <v>41</v>
      </c>
      <c r="D9" s="82" t="str">
        <f t="shared" si="0"/>
        <v>d</v>
      </c>
      <c r="E9" s="80" t="s">
        <v>16</v>
      </c>
      <c r="F9" s="83"/>
      <c r="G9" s="80" t="s">
        <v>17</v>
      </c>
      <c r="H9" s="83"/>
      <c r="I9" s="84" t="s">
        <v>37</v>
      </c>
      <c r="J9" s="83">
        <v>0</v>
      </c>
      <c r="K9" s="85" t="s">
        <v>2</v>
      </c>
      <c r="L9" s="86" t="str">
        <f>IF(OR(F9="",H9=""),"",(H9+IF(F9&gt;H9,1,0)-F9-J9)*24)</f>
        <v/>
      </c>
      <c r="N9" s="87"/>
    </row>
    <row r="10" spans="2:14" x14ac:dyDescent="0.4">
      <c r="B10" s="80">
        <v>5</v>
      </c>
      <c r="C10" s="81" t="s">
        <v>42</v>
      </c>
      <c r="D10" s="82" t="str">
        <f t="shared" si="0"/>
        <v>e</v>
      </c>
      <c r="E10" s="80" t="s">
        <v>16</v>
      </c>
      <c r="F10" s="83"/>
      <c r="G10" s="80" t="s">
        <v>17</v>
      </c>
      <c r="H10" s="83"/>
      <c r="I10" s="84" t="s">
        <v>37</v>
      </c>
      <c r="J10" s="83">
        <v>0</v>
      </c>
      <c r="K10" s="85" t="s">
        <v>2</v>
      </c>
      <c r="L10" s="86" t="str">
        <f t="shared" ref="L10:L22" si="1">IF(OR(F10="",H10=""),"",(H10+IF(F10&gt;H10,1,0)-F10-J10)*24)</f>
        <v/>
      </c>
      <c r="N10" s="87"/>
    </row>
    <row r="11" spans="2:14" x14ac:dyDescent="0.4">
      <c r="B11" s="80">
        <v>6</v>
      </c>
      <c r="C11" s="81" t="s">
        <v>43</v>
      </c>
      <c r="D11" s="82" t="str">
        <f t="shared" si="0"/>
        <v>f</v>
      </c>
      <c r="E11" s="80" t="s">
        <v>16</v>
      </c>
      <c r="F11" s="83"/>
      <c r="G11" s="80" t="s">
        <v>17</v>
      </c>
      <c r="H11" s="83"/>
      <c r="I11" s="84" t="s">
        <v>37</v>
      </c>
      <c r="J11" s="83">
        <v>0</v>
      </c>
      <c r="K11" s="85" t="s">
        <v>2</v>
      </c>
      <c r="L11" s="86" t="str">
        <f>IF(OR(F11="",H11=""),"",(H11+IF(F11&gt;H11,1,0)-F11-J11)*24)</f>
        <v/>
      </c>
      <c r="N11" s="87"/>
    </row>
    <row r="12" spans="2:14" x14ac:dyDescent="0.4">
      <c r="B12" s="80">
        <v>7</v>
      </c>
      <c r="C12" s="81" t="s">
        <v>44</v>
      </c>
      <c r="D12" s="82" t="str">
        <f t="shared" si="0"/>
        <v>g</v>
      </c>
      <c r="E12" s="80" t="s">
        <v>16</v>
      </c>
      <c r="F12" s="83"/>
      <c r="G12" s="80" t="s">
        <v>17</v>
      </c>
      <c r="H12" s="83"/>
      <c r="I12" s="84" t="s">
        <v>37</v>
      </c>
      <c r="J12" s="83">
        <v>0</v>
      </c>
      <c r="K12" s="85" t="s">
        <v>2</v>
      </c>
      <c r="L12" s="86" t="str">
        <f t="shared" si="1"/>
        <v/>
      </c>
      <c r="N12" s="87"/>
    </row>
    <row r="13" spans="2:14" x14ac:dyDescent="0.4">
      <c r="B13" s="80">
        <v>8</v>
      </c>
      <c r="C13" s="81" t="s">
        <v>45</v>
      </c>
      <c r="D13" s="82" t="str">
        <f t="shared" si="0"/>
        <v>h</v>
      </c>
      <c r="E13" s="80" t="s">
        <v>16</v>
      </c>
      <c r="F13" s="83"/>
      <c r="G13" s="80" t="s">
        <v>17</v>
      </c>
      <c r="H13" s="83"/>
      <c r="I13" s="84" t="s">
        <v>37</v>
      </c>
      <c r="J13" s="83">
        <v>0</v>
      </c>
      <c r="K13" s="85" t="s">
        <v>2</v>
      </c>
      <c r="L13" s="86" t="str">
        <f t="shared" si="1"/>
        <v/>
      </c>
      <c r="N13" s="87"/>
    </row>
    <row r="14" spans="2:14" x14ac:dyDescent="0.4">
      <c r="B14" s="80">
        <v>9</v>
      </c>
      <c r="C14" s="81" t="s">
        <v>46</v>
      </c>
      <c r="D14" s="82" t="str">
        <f t="shared" si="0"/>
        <v>i</v>
      </c>
      <c r="E14" s="80" t="s">
        <v>16</v>
      </c>
      <c r="F14" s="83"/>
      <c r="G14" s="80" t="s">
        <v>17</v>
      </c>
      <c r="H14" s="83"/>
      <c r="I14" s="84" t="s">
        <v>37</v>
      </c>
      <c r="J14" s="83">
        <v>0</v>
      </c>
      <c r="K14" s="85" t="s">
        <v>2</v>
      </c>
      <c r="L14" s="86" t="str">
        <f t="shared" si="1"/>
        <v/>
      </c>
      <c r="N14" s="87"/>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c r="G39" s="80" t="s">
        <v>17</v>
      </c>
      <c r="H39" s="83"/>
      <c r="I39" s="84" t="s">
        <v>37</v>
      </c>
      <c r="J39" s="83">
        <v>0</v>
      </c>
      <c r="K39" s="85" t="s">
        <v>2</v>
      </c>
      <c r="L39" s="86" t="str">
        <f t="shared" ref="L39:L40" si="2">IF(OR(F39="",H39=""),"",(H39+IF(F39&gt;H39,1,0)-F39-J39)*24)</f>
        <v/>
      </c>
      <c r="N39" s="87"/>
    </row>
    <row r="40" spans="2:14" x14ac:dyDescent="0.4">
      <c r="B40" s="80"/>
      <c r="C40" s="90" t="s">
        <v>36</v>
      </c>
      <c r="D40" s="82"/>
      <c r="E40" s="80" t="s">
        <v>16</v>
      </c>
      <c r="F40" s="83"/>
      <c r="G40" s="80" t="s">
        <v>17</v>
      </c>
      <c r="H40" s="83"/>
      <c r="I40" s="84" t="s">
        <v>37</v>
      </c>
      <c r="J40" s="83">
        <v>0</v>
      </c>
      <c r="K40" s="85" t="s">
        <v>2</v>
      </c>
      <c r="L40" s="86" t="str">
        <f t="shared" si="2"/>
        <v/>
      </c>
      <c r="N40" s="87"/>
    </row>
    <row r="41" spans="2:14" x14ac:dyDescent="0.4">
      <c r="B41" s="80"/>
      <c r="C41" s="91" t="s">
        <v>36</v>
      </c>
      <c r="D41" s="82" t="str">
        <f>C39</f>
        <v>ag</v>
      </c>
      <c r="E41" s="80" t="s">
        <v>16</v>
      </c>
      <c r="F41" s="83" t="s">
        <v>36</v>
      </c>
      <c r="G41" s="80" t="s">
        <v>17</v>
      </c>
      <c r="H41" s="83" t="s">
        <v>36</v>
      </c>
      <c r="I41" s="84" t="s">
        <v>37</v>
      </c>
      <c r="J41" s="83" t="s">
        <v>36</v>
      </c>
      <c r="K41" s="85" t="s">
        <v>2</v>
      </c>
      <c r="L41" s="86" t="str">
        <f>IF(OR(L39="",L40=""),"",L39+L40)</f>
        <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N39" sqref="N39:N47"/>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159</v>
      </c>
      <c r="F3" s="79" t="s">
        <v>160</v>
      </c>
      <c r="G3" s="78"/>
      <c r="H3" s="78"/>
      <c r="I3" s="78"/>
      <c r="J3" s="79"/>
      <c r="K3" s="78"/>
      <c r="L3" s="78"/>
    </row>
    <row r="4" spans="2:14" x14ac:dyDescent="0.4">
      <c r="B4" s="76"/>
      <c r="F4" s="398" t="s">
        <v>34</v>
      </c>
      <c r="G4" s="398"/>
      <c r="H4" s="398"/>
      <c r="I4" s="398"/>
      <c r="J4" s="398"/>
      <c r="K4" s="398"/>
      <c r="L4" s="398"/>
      <c r="N4" s="398" t="s">
        <v>167</v>
      </c>
    </row>
    <row r="5" spans="2:14" x14ac:dyDescent="0.4">
      <c r="B5" s="74" t="s">
        <v>20</v>
      </c>
      <c r="C5" s="74" t="s">
        <v>4</v>
      </c>
      <c r="F5" s="74" t="s">
        <v>168</v>
      </c>
      <c r="G5" s="74"/>
      <c r="H5" s="74" t="s">
        <v>169</v>
      </c>
      <c r="J5" s="74" t="s">
        <v>35</v>
      </c>
      <c r="L5" s="74" t="s">
        <v>34</v>
      </c>
      <c r="N5" s="39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188</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201</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170</v>
      </c>
    </row>
    <row r="42" spans="2:14" x14ac:dyDescent="0.4">
      <c r="B42" s="80"/>
      <c r="C42" s="89" t="s">
        <v>171</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172</v>
      </c>
    </row>
    <row r="45" spans="2:14" x14ac:dyDescent="0.4">
      <c r="B45" s="80"/>
      <c r="C45" s="89" t="s">
        <v>173</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172</v>
      </c>
    </row>
    <row r="49" spans="3:4" x14ac:dyDescent="0.4">
      <c r="C49" s="76" t="s">
        <v>174</v>
      </c>
      <c r="D49" s="76"/>
    </row>
    <row r="50" spans="3:4" x14ac:dyDescent="0.4">
      <c r="C50" s="76" t="s">
        <v>175</v>
      </c>
      <c r="D50" s="76"/>
    </row>
    <row r="51" spans="3:4" x14ac:dyDescent="0.4">
      <c r="C51" s="76" t="s">
        <v>176</v>
      </c>
      <c r="D51" s="76"/>
    </row>
    <row r="52" spans="3:4" x14ac:dyDescent="0.4">
      <c r="C52" s="76" t="s">
        <v>177</v>
      </c>
      <c r="D52" s="76"/>
    </row>
  </sheetData>
  <sheetProtection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399" t="s">
        <v>162</v>
      </c>
      <c r="G4" s="399"/>
      <c r="H4" s="399"/>
      <c r="I4" s="399"/>
      <c r="J4" s="399"/>
      <c r="K4" s="399"/>
    </row>
    <row r="5" spans="2:11" s="50" customFormat="1" ht="20.25" customHeight="1" x14ac:dyDescent="0.4">
      <c r="B5" s="71"/>
      <c r="C5" s="43" t="s">
        <v>163</v>
      </c>
      <c r="D5" s="43"/>
      <c r="F5" s="399"/>
      <c r="G5" s="399"/>
      <c r="H5" s="399"/>
      <c r="I5" s="399"/>
      <c r="J5" s="399"/>
      <c r="K5" s="399"/>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271</v>
      </c>
      <c r="C16" s="44"/>
      <c r="D16" s="43"/>
    </row>
    <row r="17" spans="2:4" s="45" customFormat="1" ht="20.25" customHeight="1" x14ac:dyDescent="0.4">
      <c r="B17" s="43" t="s">
        <v>272</v>
      </c>
      <c r="C17" s="44"/>
      <c r="D17" s="43"/>
    </row>
    <row r="18" spans="2:4" s="45" customFormat="1" ht="20.25" customHeight="1" x14ac:dyDescent="0.4">
      <c r="B18" s="43"/>
      <c r="C18" s="44"/>
      <c r="D18" s="43"/>
    </row>
    <row r="19" spans="2:4" s="45" customFormat="1" ht="17.25" customHeight="1" x14ac:dyDescent="0.4">
      <c r="B19" s="43" t="s">
        <v>273</v>
      </c>
      <c r="C19" s="43"/>
      <c r="D19" s="43"/>
    </row>
    <row r="20" spans="2:4" s="45" customFormat="1" ht="17.25" customHeight="1" x14ac:dyDescent="0.4">
      <c r="B20" s="43" t="s">
        <v>295</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203</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110</v>
      </c>
    </row>
    <row r="32" spans="2:4" s="45" customFormat="1" ht="17.25" customHeight="1" x14ac:dyDescent="0.4">
      <c r="B32" s="43"/>
      <c r="C32" s="22">
        <v>10</v>
      </c>
      <c r="D32" s="49" t="s">
        <v>71</v>
      </c>
    </row>
    <row r="33" spans="2:25" s="45" customFormat="1" ht="17.25" customHeight="1" x14ac:dyDescent="0.4">
      <c r="B33" s="43"/>
      <c r="C33" s="22">
        <v>11</v>
      </c>
      <c r="D33" s="49" t="s">
        <v>233</v>
      </c>
    </row>
    <row r="34" spans="2:25" s="45" customFormat="1" ht="17.25" customHeight="1" x14ac:dyDescent="0.4">
      <c r="B34" s="43"/>
      <c r="C34" s="22">
        <v>12</v>
      </c>
      <c r="D34" s="49" t="s">
        <v>204</v>
      </c>
    </row>
    <row r="35" spans="2:25" s="45" customFormat="1" ht="17.25" customHeight="1" x14ac:dyDescent="0.4">
      <c r="B35" s="43"/>
      <c r="C35" s="22">
        <v>13</v>
      </c>
      <c r="D35" s="49" t="s">
        <v>205</v>
      </c>
    </row>
    <row r="36" spans="2:25" s="45" customFormat="1" ht="17.25" customHeight="1" x14ac:dyDescent="0.4">
      <c r="B36" s="43"/>
      <c r="C36" s="22">
        <v>14</v>
      </c>
      <c r="D36" s="49" t="s">
        <v>206</v>
      </c>
    </row>
    <row r="37" spans="2:25" s="45" customFormat="1" ht="17.25" customHeight="1" x14ac:dyDescent="0.4">
      <c r="B37" s="43"/>
      <c r="C37" s="46"/>
      <c r="D37" s="48"/>
    </row>
    <row r="38" spans="2:25" s="45" customFormat="1" ht="17.25" customHeight="1" x14ac:dyDescent="0.4">
      <c r="B38" s="43" t="s">
        <v>274</v>
      </c>
      <c r="C38" s="43"/>
      <c r="D38" s="43"/>
      <c r="E38" s="50"/>
      <c r="F38" s="50"/>
    </row>
    <row r="39" spans="2:25" s="45" customFormat="1" ht="17.25" customHeight="1" x14ac:dyDescent="0.4">
      <c r="B39" s="43" t="s">
        <v>93</v>
      </c>
      <c r="C39" s="43"/>
      <c r="D39" s="43"/>
      <c r="E39" s="50"/>
      <c r="F39" s="50"/>
    </row>
    <row r="40" spans="2:25" s="45" customFormat="1" ht="17.25" customHeight="1" x14ac:dyDescent="0.4">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
      <c r="B45" s="43"/>
      <c r="C45" s="22" t="s">
        <v>9</v>
      </c>
      <c r="D45" s="49" t="s">
        <v>157</v>
      </c>
      <c r="E45" s="50"/>
      <c r="F45" s="50"/>
      <c r="G45" s="51"/>
      <c r="H45" s="51"/>
      <c r="J45" s="51"/>
      <c r="K45" s="51"/>
      <c r="L45" s="51"/>
      <c r="M45" s="51"/>
      <c r="N45" s="51"/>
      <c r="O45" s="51"/>
      <c r="R45" s="51"/>
      <c r="S45" s="51"/>
      <c r="T45" s="51"/>
      <c r="W45" s="51"/>
      <c r="X45" s="51"/>
      <c r="Y45" s="51"/>
    </row>
    <row r="46" spans="2:25" s="45" customFormat="1" ht="17.25" customHeight="1" x14ac:dyDescent="0.4">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
      <c r="B49" s="50"/>
      <c r="C49" s="43" t="s">
        <v>158</v>
      </c>
      <c r="D49" s="50"/>
      <c r="E49" s="50"/>
      <c r="F49" s="43"/>
      <c r="G49" s="51"/>
      <c r="H49" s="51"/>
      <c r="J49" s="51"/>
      <c r="K49" s="51"/>
      <c r="L49" s="51"/>
      <c r="M49" s="51"/>
      <c r="N49" s="51"/>
      <c r="O49" s="51"/>
      <c r="R49" s="51"/>
      <c r="S49" s="51"/>
      <c r="T49" s="51"/>
      <c r="W49" s="51"/>
      <c r="X49" s="51"/>
      <c r="Y49" s="51"/>
    </row>
    <row r="50" spans="2:51" s="45" customFormat="1" ht="17.25" customHeight="1" x14ac:dyDescent="0.4">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
      <c r="B51" s="43" t="s">
        <v>275</v>
      </c>
      <c r="C51" s="43"/>
      <c r="D51" s="43"/>
    </row>
    <row r="52" spans="2:51" s="45" customFormat="1" ht="17.25" customHeight="1" x14ac:dyDescent="0.4">
      <c r="B52" s="43" t="s">
        <v>150</v>
      </c>
      <c r="C52" s="43"/>
      <c r="D52" s="43"/>
      <c r="AH52" s="21"/>
      <c r="AI52" s="21"/>
      <c r="AJ52" s="21"/>
      <c r="AK52" s="21"/>
      <c r="AL52" s="21"/>
      <c r="AM52" s="21"/>
      <c r="AN52" s="21"/>
      <c r="AO52" s="21"/>
      <c r="AP52" s="21"/>
      <c r="AQ52" s="21"/>
      <c r="AR52" s="21"/>
      <c r="AS52" s="21"/>
    </row>
    <row r="53" spans="2:51" s="45" customFormat="1" ht="17.25" customHeight="1" x14ac:dyDescent="0.4">
      <c r="B53" s="53" t="s">
        <v>151</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
      <c r="F54" s="21"/>
    </row>
    <row r="55" spans="2:51" s="45" customFormat="1" ht="17.25" customHeight="1" x14ac:dyDescent="0.4">
      <c r="B55" s="43" t="s">
        <v>276</v>
      </c>
      <c r="C55" s="43"/>
    </row>
    <row r="56" spans="2:51" s="45" customFormat="1" ht="17.25" customHeight="1" x14ac:dyDescent="0.4">
      <c r="B56" s="43"/>
      <c r="C56" s="43"/>
    </row>
    <row r="57" spans="2:51" s="45" customFormat="1" ht="17.25" customHeight="1" x14ac:dyDescent="0.4">
      <c r="B57" s="43" t="s">
        <v>277</v>
      </c>
      <c r="C57" s="43"/>
    </row>
    <row r="58" spans="2:51" s="45" customFormat="1" ht="17.25" customHeight="1" x14ac:dyDescent="0.4">
      <c r="B58" s="43" t="s">
        <v>194</v>
      </c>
      <c r="C58" s="43"/>
    </row>
    <row r="59" spans="2:51" s="45" customFormat="1" ht="17.25" customHeight="1" x14ac:dyDescent="0.4">
      <c r="B59" s="43"/>
      <c r="C59" s="43"/>
    </row>
    <row r="60" spans="2:51" s="45" customFormat="1" ht="17.25" customHeight="1" x14ac:dyDescent="0.4">
      <c r="B60" s="43" t="s">
        <v>278</v>
      </c>
      <c r="C60" s="43"/>
    </row>
    <row r="61" spans="2:51" s="45" customFormat="1" ht="17.25" customHeight="1" x14ac:dyDescent="0.4">
      <c r="B61" s="43" t="s">
        <v>98</v>
      </c>
      <c r="C61" s="43"/>
    </row>
    <row r="62" spans="2:51" s="45" customFormat="1" ht="17.25" customHeight="1" x14ac:dyDescent="0.4">
      <c r="B62" s="43"/>
      <c r="C62" s="43"/>
    </row>
    <row r="63" spans="2:51" s="45" customFormat="1" ht="17.25" customHeight="1" x14ac:dyDescent="0.4">
      <c r="B63" s="43" t="s">
        <v>279</v>
      </c>
      <c r="C63" s="43"/>
      <c r="D63" s="43"/>
    </row>
    <row r="64" spans="2:51" s="45" customFormat="1" ht="17.25" customHeight="1" x14ac:dyDescent="0.4">
      <c r="B64" s="43"/>
      <c r="C64" s="43"/>
      <c r="D64" s="43"/>
    </row>
    <row r="65" spans="2:54" s="45" customFormat="1" ht="17.25" customHeight="1" x14ac:dyDescent="0.4">
      <c r="B65" s="50" t="s">
        <v>280</v>
      </c>
      <c r="C65" s="50"/>
      <c r="D65" s="43"/>
    </row>
    <row r="66" spans="2:54" s="45" customFormat="1" ht="17.25" customHeight="1" x14ac:dyDescent="0.4">
      <c r="B66" s="50" t="s">
        <v>99</v>
      </c>
      <c r="C66" s="50"/>
      <c r="D66" s="43"/>
    </row>
    <row r="67" spans="2:54" s="45" customFormat="1" ht="17.25" customHeight="1" x14ac:dyDescent="0.4">
      <c r="B67" s="50" t="s">
        <v>195</v>
      </c>
    </row>
    <row r="68" spans="2:54" s="45" customFormat="1" ht="17.25" customHeight="1" x14ac:dyDescent="0.4">
      <c r="B68" s="50"/>
    </row>
    <row r="69" spans="2:54" s="45" customFormat="1" ht="17.25" customHeight="1" x14ac:dyDescent="0.4">
      <c r="B69" s="50" t="s">
        <v>281</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
      <c r="B70" s="198" t="s">
        <v>196</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
      <c r="B71" s="199" t="s">
        <v>197</v>
      </c>
    </row>
    <row r="72" spans="2:54" ht="18.75" customHeight="1" x14ac:dyDescent="0.4">
      <c r="B72" s="198" t="s">
        <v>198</v>
      </c>
    </row>
    <row r="73" spans="2:54" ht="18.75" customHeight="1" x14ac:dyDescent="0.4">
      <c r="B73" s="199" t="s">
        <v>199</v>
      </c>
    </row>
    <row r="74" spans="2:54" ht="18.75" customHeight="1" x14ac:dyDescent="0.4">
      <c r="B74" s="198" t="s">
        <v>296</v>
      </c>
    </row>
    <row r="75" spans="2:54" ht="18.75" customHeight="1" x14ac:dyDescent="0.4">
      <c r="B75" s="198" t="s">
        <v>297</v>
      </c>
    </row>
    <row r="76" spans="2:54" ht="18.75" customHeight="1" x14ac:dyDescent="0.4">
      <c r="B76" s="198" t="s">
        <v>298</v>
      </c>
    </row>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6"/>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161</v>
      </c>
      <c r="D4" s="43"/>
      <c r="F4" s="399" t="s">
        <v>162</v>
      </c>
      <c r="G4" s="399"/>
      <c r="H4" s="399"/>
      <c r="I4" s="399"/>
      <c r="J4" s="399"/>
      <c r="K4" s="399"/>
    </row>
    <row r="5" spans="2:11" s="50" customFormat="1" ht="20.25" customHeight="1" x14ac:dyDescent="0.4">
      <c r="B5" s="71"/>
      <c r="C5" s="43" t="s">
        <v>163</v>
      </c>
      <c r="D5" s="43"/>
      <c r="F5" s="399"/>
      <c r="G5" s="399"/>
      <c r="H5" s="399"/>
      <c r="I5" s="399"/>
      <c r="J5" s="399"/>
      <c r="K5" s="399"/>
    </row>
    <row r="6" spans="2:11" s="45" customFormat="1" ht="20.25" customHeight="1" x14ac:dyDescent="0.4">
      <c r="B6" s="47" t="s">
        <v>156</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191</v>
      </c>
      <c r="C10" s="44"/>
      <c r="D10" s="43"/>
      <c r="E10" s="43"/>
      <c r="F10" s="43"/>
    </row>
    <row r="11" spans="2:11" s="45" customFormat="1" ht="20.25" customHeight="1" x14ac:dyDescent="0.4">
      <c r="B11" s="43"/>
      <c r="C11" s="44"/>
      <c r="D11" s="43"/>
    </row>
    <row r="12" spans="2:11" s="45" customFormat="1" ht="20.25" customHeight="1" x14ac:dyDescent="0.4">
      <c r="B12" s="43" t="s">
        <v>200</v>
      </c>
      <c r="C12" s="44"/>
      <c r="D12" s="43"/>
    </row>
    <row r="13" spans="2:11" s="45" customFormat="1" ht="20.25" customHeight="1" x14ac:dyDescent="0.4">
      <c r="B13" s="43"/>
      <c r="C13" s="44"/>
      <c r="D13" s="43"/>
    </row>
    <row r="14" spans="2:11" s="45" customFormat="1" ht="20.25" customHeight="1" x14ac:dyDescent="0.4">
      <c r="B14" s="43" t="s">
        <v>192</v>
      </c>
      <c r="C14" s="44"/>
      <c r="D14" s="43"/>
    </row>
    <row r="15" spans="2:11" s="45" customFormat="1" ht="20.25" customHeight="1" x14ac:dyDescent="0.4">
      <c r="B15" s="43"/>
      <c r="C15" s="44"/>
      <c r="D15" s="43"/>
    </row>
    <row r="16" spans="2:11" s="45" customFormat="1" ht="20.25" customHeight="1" x14ac:dyDescent="0.4">
      <c r="B16" s="43" t="s">
        <v>271</v>
      </c>
      <c r="C16" s="44"/>
      <c r="D16" s="43"/>
    </row>
    <row r="17" spans="2:4" s="45" customFormat="1" ht="20.25" customHeight="1" x14ac:dyDescent="0.4">
      <c r="B17" s="43" t="s">
        <v>272</v>
      </c>
      <c r="C17" s="44"/>
      <c r="D17" s="43"/>
    </row>
    <row r="18" spans="2:4" s="45" customFormat="1" ht="20.25" customHeight="1" x14ac:dyDescent="0.4">
      <c r="B18" s="43"/>
      <c r="C18" s="44"/>
      <c r="D18" s="43"/>
    </row>
    <row r="19" spans="2:4" s="45" customFormat="1" ht="20.25" customHeight="1" x14ac:dyDescent="0.4">
      <c r="B19" s="43" t="s">
        <v>282</v>
      </c>
      <c r="C19" s="44"/>
      <c r="D19" s="43"/>
    </row>
    <row r="20" spans="2:4" s="45" customFormat="1" ht="20.25" customHeight="1" x14ac:dyDescent="0.4">
      <c r="B20" s="43" t="s">
        <v>145</v>
      </c>
      <c r="C20" s="44"/>
      <c r="D20" s="43"/>
    </row>
    <row r="21" spans="2:4" s="45" customFormat="1" ht="20.25" customHeight="1" x14ac:dyDescent="0.4">
      <c r="B21" s="43" t="s">
        <v>146</v>
      </c>
      <c r="C21" s="44"/>
      <c r="D21" s="43"/>
    </row>
    <row r="22" spans="2:4" s="45" customFormat="1" ht="20.25" customHeight="1" x14ac:dyDescent="0.4">
      <c r="B22" s="43"/>
      <c r="C22" s="44"/>
      <c r="D22" s="43"/>
    </row>
    <row r="23" spans="2:4" s="45" customFormat="1" ht="20.25" customHeight="1" x14ac:dyDescent="0.4">
      <c r="B23" s="43" t="s">
        <v>283</v>
      </c>
      <c r="C23" s="44"/>
      <c r="D23" s="43"/>
    </row>
    <row r="24" spans="2:4" s="45" customFormat="1" ht="20.25" customHeight="1" x14ac:dyDescent="0.4">
      <c r="B24" s="43" t="s">
        <v>147</v>
      </c>
      <c r="C24" s="44"/>
      <c r="D24" s="43"/>
    </row>
    <row r="25" spans="2:4" s="45" customFormat="1" ht="20.25" customHeight="1" x14ac:dyDescent="0.4">
      <c r="B25" s="43" t="s">
        <v>148</v>
      </c>
      <c r="C25" s="44"/>
      <c r="D25" s="43"/>
    </row>
    <row r="26" spans="2:4" s="45" customFormat="1" ht="20.25" customHeight="1" x14ac:dyDescent="0.4">
      <c r="B26" s="43" t="s">
        <v>149</v>
      </c>
      <c r="C26" s="44"/>
      <c r="D26" s="43"/>
    </row>
    <row r="27" spans="2:4" s="45" customFormat="1" ht="20.25" customHeight="1" x14ac:dyDescent="0.4">
      <c r="B27" s="43"/>
      <c r="C27" s="43"/>
      <c r="D27" s="43"/>
    </row>
    <row r="28" spans="2:4" s="45" customFormat="1" ht="17.25" customHeight="1" x14ac:dyDescent="0.4">
      <c r="B28" s="43" t="s">
        <v>284</v>
      </c>
      <c r="C28" s="43"/>
      <c r="D28" s="43"/>
    </row>
    <row r="29" spans="2:4" s="45" customFormat="1" ht="17.25" customHeight="1" x14ac:dyDescent="0.4">
      <c r="B29" s="43" t="s">
        <v>144</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6" s="45" customFormat="1" ht="17.25" customHeight="1" x14ac:dyDescent="0.4">
      <c r="B33" s="43"/>
      <c r="C33" s="22">
        <v>2</v>
      </c>
      <c r="D33" s="49" t="s">
        <v>101</v>
      </c>
    </row>
    <row r="34" spans="2:6" s="45" customFormat="1" ht="17.25" customHeight="1" x14ac:dyDescent="0.4">
      <c r="B34" s="43"/>
      <c r="C34" s="22">
        <v>3</v>
      </c>
      <c r="D34" s="49" t="s">
        <v>203</v>
      </c>
    </row>
    <row r="35" spans="2:6" s="45" customFormat="1" ht="17.25" customHeight="1" x14ac:dyDescent="0.4">
      <c r="B35" s="43"/>
      <c r="C35" s="22">
        <v>4</v>
      </c>
      <c r="D35" s="49" t="s">
        <v>104</v>
      </c>
    </row>
    <row r="36" spans="2:6" s="45" customFormat="1" ht="17.25" customHeight="1" x14ac:dyDescent="0.4">
      <c r="B36" s="43"/>
      <c r="C36" s="22">
        <v>5</v>
      </c>
      <c r="D36" s="49" t="s">
        <v>102</v>
      </c>
    </row>
    <row r="37" spans="2:6" s="45" customFormat="1" ht="17.25" customHeight="1" x14ac:dyDescent="0.4">
      <c r="B37" s="43"/>
      <c r="C37" s="22">
        <v>6</v>
      </c>
      <c r="D37" s="49" t="s">
        <v>103</v>
      </c>
    </row>
    <row r="38" spans="2:6" s="45" customFormat="1" ht="17.25" customHeight="1" x14ac:dyDescent="0.4">
      <c r="B38" s="43"/>
      <c r="C38" s="22">
        <v>7</v>
      </c>
      <c r="D38" s="49" t="s">
        <v>108</v>
      </c>
    </row>
    <row r="39" spans="2:6" s="45" customFormat="1" ht="17.25" customHeight="1" x14ac:dyDescent="0.4">
      <c r="B39" s="43"/>
      <c r="C39" s="22">
        <v>8</v>
      </c>
      <c r="D39" s="49" t="s">
        <v>109</v>
      </c>
    </row>
    <row r="40" spans="2:6" s="45" customFormat="1" ht="17.25" customHeight="1" x14ac:dyDescent="0.4">
      <c r="B40" s="43"/>
      <c r="C40" s="22">
        <v>9</v>
      </c>
      <c r="D40" s="49" t="s">
        <v>110</v>
      </c>
    </row>
    <row r="41" spans="2:6" s="45" customFormat="1" ht="17.25" customHeight="1" x14ac:dyDescent="0.4">
      <c r="B41" s="43"/>
      <c r="C41" s="22">
        <v>10</v>
      </c>
      <c r="D41" s="49" t="s">
        <v>71</v>
      </c>
    </row>
    <row r="42" spans="2:6" s="45" customFormat="1" ht="17.25" customHeight="1" x14ac:dyDescent="0.4">
      <c r="B42" s="43"/>
      <c r="C42" s="22">
        <v>11</v>
      </c>
      <c r="D42" s="49" t="s">
        <v>233</v>
      </c>
    </row>
    <row r="43" spans="2:6" s="45" customFormat="1" ht="17.25" customHeight="1" x14ac:dyDescent="0.4">
      <c r="B43" s="43"/>
      <c r="C43" s="22">
        <v>12</v>
      </c>
      <c r="D43" s="49" t="s">
        <v>204</v>
      </c>
    </row>
    <row r="44" spans="2:6" s="45" customFormat="1" ht="17.25" customHeight="1" x14ac:dyDescent="0.4">
      <c r="B44" s="43"/>
      <c r="C44" s="22">
        <v>13</v>
      </c>
      <c r="D44" s="49" t="s">
        <v>205</v>
      </c>
    </row>
    <row r="45" spans="2:6" s="45" customFormat="1" ht="17.25" customHeight="1" x14ac:dyDescent="0.4">
      <c r="B45" s="43"/>
      <c r="C45" s="22">
        <v>14</v>
      </c>
      <c r="D45" s="49" t="s">
        <v>206</v>
      </c>
    </row>
    <row r="46" spans="2:6" s="45" customFormat="1" ht="17.25" customHeight="1" x14ac:dyDescent="0.4">
      <c r="B46" s="43"/>
      <c r="C46" s="46"/>
      <c r="D46" s="48"/>
    </row>
    <row r="47" spans="2:6" s="45" customFormat="1" ht="17.25" customHeight="1" x14ac:dyDescent="0.4">
      <c r="B47" s="43" t="s">
        <v>285</v>
      </c>
      <c r="C47" s="43"/>
      <c r="D47" s="43"/>
      <c r="E47" s="50"/>
      <c r="F47" s="50"/>
    </row>
    <row r="48" spans="2:6" s="45" customFormat="1" ht="17.25" customHeight="1" x14ac:dyDescent="0.4">
      <c r="B48" s="43" t="s">
        <v>93</v>
      </c>
      <c r="C48" s="43"/>
      <c r="D48" s="43"/>
      <c r="E48" s="50"/>
      <c r="F48" s="50"/>
    </row>
    <row r="49" spans="2:51" s="45" customFormat="1" ht="17.25" customHeight="1" x14ac:dyDescent="0.4">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
      <c r="B54" s="43"/>
      <c r="C54" s="22" t="s">
        <v>9</v>
      </c>
      <c r="D54" s="49" t="s">
        <v>157</v>
      </c>
      <c r="E54" s="50"/>
      <c r="F54" s="50"/>
      <c r="G54" s="51"/>
      <c r="H54" s="51"/>
      <c r="J54" s="51"/>
      <c r="K54" s="51"/>
      <c r="L54" s="51"/>
      <c r="M54" s="51"/>
      <c r="N54" s="51"/>
      <c r="O54" s="51"/>
      <c r="R54" s="51"/>
      <c r="S54" s="51"/>
      <c r="T54" s="51"/>
      <c r="W54" s="51"/>
      <c r="X54" s="51"/>
      <c r="Y54" s="51"/>
    </row>
    <row r="55" spans="2:51" s="45" customFormat="1" ht="17.25" customHeight="1" x14ac:dyDescent="0.4">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
      <c r="B58" s="50"/>
      <c r="C58" s="43" t="s">
        <v>158</v>
      </c>
      <c r="D58" s="50"/>
      <c r="E58" s="50"/>
      <c r="F58" s="43"/>
      <c r="G58" s="51"/>
      <c r="H58" s="51"/>
      <c r="J58" s="51"/>
      <c r="K58" s="51"/>
      <c r="L58" s="51"/>
      <c r="M58" s="51"/>
      <c r="N58" s="51"/>
      <c r="O58" s="51"/>
      <c r="R58" s="51"/>
      <c r="S58" s="51"/>
      <c r="T58" s="51"/>
      <c r="W58" s="51"/>
      <c r="X58" s="51"/>
      <c r="Y58" s="51"/>
    </row>
    <row r="59" spans="2:51" s="45" customFormat="1" ht="17.25" customHeight="1" x14ac:dyDescent="0.4">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
      <c r="B60" s="43" t="s">
        <v>286</v>
      </c>
      <c r="C60" s="43"/>
      <c r="D60" s="43"/>
    </row>
    <row r="61" spans="2:51" s="45" customFormat="1" ht="17.25" customHeight="1" x14ac:dyDescent="0.4">
      <c r="B61" s="43" t="s">
        <v>150</v>
      </c>
      <c r="C61" s="43"/>
      <c r="D61" s="43"/>
      <c r="AH61" s="21"/>
      <c r="AI61" s="21"/>
      <c r="AJ61" s="21"/>
      <c r="AK61" s="21"/>
      <c r="AL61" s="21"/>
      <c r="AM61" s="21"/>
      <c r="AN61" s="21"/>
      <c r="AO61" s="21"/>
      <c r="AP61" s="21"/>
      <c r="AQ61" s="21"/>
      <c r="AR61" s="21"/>
      <c r="AS61" s="21"/>
    </row>
    <row r="62" spans="2:51" s="45" customFormat="1" ht="17.25" customHeight="1" x14ac:dyDescent="0.4">
      <c r="B62" s="53" t="s">
        <v>151</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
      <c r="B63" s="53" t="s">
        <v>152</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
      <c r="F64" s="21"/>
    </row>
    <row r="65" spans="2:54" s="45" customFormat="1" ht="17.25" customHeight="1" x14ac:dyDescent="0.4">
      <c r="B65" s="43" t="s">
        <v>287</v>
      </c>
      <c r="C65" s="43"/>
    </row>
    <row r="66" spans="2:54" s="45" customFormat="1" ht="17.25" customHeight="1" x14ac:dyDescent="0.4">
      <c r="B66" s="43"/>
      <c r="C66" s="43"/>
    </row>
    <row r="67" spans="2:54" s="45" customFormat="1" ht="17.25" customHeight="1" x14ac:dyDescent="0.4">
      <c r="B67" s="43" t="s">
        <v>288</v>
      </c>
      <c r="C67" s="43"/>
    </row>
    <row r="68" spans="2:54" s="45" customFormat="1" ht="17.25" customHeight="1" x14ac:dyDescent="0.4">
      <c r="B68" s="43" t="s">
        <v>194</v>
      </c>
      <c r="C68" s="43"/>
    </row>
    <row r="69" spans="2:54" s="45" customFormat="1" ht="17.25" customHeight="1" x14ac:dyDescent="0.4">
      <c r="B69" s="43"/>
      <c r="C69" s="43"/>
    </row>
    <row r="70" spans="2:54" s="45" customFormat="1" ht="17.25" customHeight="1" x14ac:dyDescent="0.4">
      <c r="B70" s="43" t="s">
        <v>289</v>
      </c>
      <c r="C70" s="43"/>
    </row>
    <row r="71" spans="2:54" s="45" customFormat="1" ht="17.25" customHeight="1" x14ac:dyDescent="0.4">
      <c r="B71" s="43" t="s">
        <v>98</v>
      </c>
      <c r="C71" s="43"/>
    </row>
    <row r="72" spans="2:54" s="45" customFormat="1" ht="17.25" customHeight="1" x14ac:dyDescent="0.4">
      <c r="B72" s="43"/>
      <c r="C72" s="43"/>
    </row>
    <row r="73" spans="2:54" s="45" customFormat="1" ht="17.25" customHeight="1" x14ac:dyDescent="0.4">
      <c r="B73" s="43" t="s">
        <v>290</v>
      </c>
      <c r="C73" s="43"/>
      <c r="D73" s="43"/>
    </row>
    <row r="74" spans="2:54" s="45" customFormat="1" ht="17.25" customHeight="1" x14ac:dyDescent="0.4">
      <c r="B74" s="43"/>
      <c r="C74" s="43"/>
      <c r="D74" s="43"/>
    </row>
    <row r="75" spans="2:54" s="45" customFormat="1" ht="17.25" customHeight="1" x14ac:dyDescent="0.4">
      <c r="B75" s="50" t="s">
        <v>291</v>
      </c>
      <c r="C75" s="50"/>
      <c r="D75" s="43"/>
    </row>
    <row r="76" spans="2:54" s="45" customFormat="1" ht="17.25" customHeight="1" x14ac:dyDescent="0.4">
      <c r="B76" s="50" t="s">
        <v>99</v>
      </c>
      <c r="C76" s="50"/>
      <c r="D76" s="43"/>
    </row>
    <row r="77" spans="2:54" s="45" customFormat="1" ht="17.25" customHeight="1" x14ac:dyDescent="0.4">
      <c r="B77" s="50" t="s">
        <v>195</v>
      </c>
    </row>
    <row r="78" spans="2:54" s="45" customFormat="1" ht="17.25" customHeight="1" x14ac:dyDescent="0.4">
      <c r="B78" s="50"/>
    </row>
    <row r="79" spans="2:54" s="45" customFormat="1" ht="17.25" customHeight="1" x14ac:dyDescent="0.4">
      <c r="B79" s="50" t="s">
        <v>292</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
      <c r="B80" s="198" t="s">
        <v>196</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
      <c r="B81" s="199" t="s">
        <v>197</v>
      </c>
    </row>
    <row r="82" spans="2:2" ht="18.75" customHeight="1" x14ac:dyDescent="0.4">
      <c r="B82" s="198" t="s">
        <v>198</v>
      </c>
    </row>
    <row r="83" spans="2:2" ht="18.75" customHeight="1" x14ac:dyDescent="0.4">
      <c r="B83" s="199" t="s">
        <v>199</v>
      </c>
    </row>
    <row r="84" spans="2:2" ht="18.75" customHeight="1" x14ac:dyDescent="0.4">
      <c r="B84" s="198" t="s">
        <v>296</v>
      </c>
    </row>
    <row r="85" spans="2:2" ht="18.75" customHeight="1" x14ac:dyDescent="0.4">
      <c r="B85" s="198" t="s">
        <v>297</v>
      </c>
    </row>
    <row r="86" spans="2:2" ht="18.75" customHeight="1" x14ac:dyDescent="0.4">
      <c r="B86" s="198" t="s">
        <v>298</v>
      </c>
    </row>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Q62"/>
  <sheetViews>
    <sheetView topLeftCell="A28" workbookViewId="0">
      <selection activeCell="D49" sqref="D49"/>
    </sheetView>
  </sheetViews>
  <sheetFormatPr defaultRowHeight="18.75" x14ac:dyDescent="0.4"/>
  <cols>
    <col min="1" max="1" width="1.875" style="20" customWidth="1"/>
    <col min="2" max="2" width="11.5" style="20" customWidth="1"/>
    <col min="3" max="17" width="40.625" style="20" customWidth="1"/>
    <col min="18"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105</v>
      </c>
      <c r="D6" s="21"/>
    </row>
    <row r="7" spans="2:4" x14ac:dyDescent="0.4">
      <c r="B7" s="67">
        <v>4</v>
      </c>
      <c r="C7" s="68" t="s">
        <v>105</v>
      </c>
      <c r="D7" s="21"/>
    </row>
    <row r="8" spans="2:4" x14ac:dyDescent="0.4">
      <c r="B8" s="67">
        <v>5</v>
      </c>
      <c r="C8" s="68" t="s">
        <v>105</v>
      </c>
      <c r="D8" s="21"/>
    </row>
    <row r="9" spans="2:4" x14ac:dyDescent="0.4">
      <c r="B9" s="67">
        <v>6</v>
      </c>
      <c r="C9" s="68" t="s">
        <v>105</v>
      </c>
    </row>
    <row r="10" spans="2:4" x14ac:dyDescent="0.4">
      <c r="B10" s="67">
        <v>7</v>
      </c>
      <c r="C10" s="68" t="s">
        <v>105</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190</v>
      </c>
      <c r="D15" s="21"/>
    </row>
    <row r="16" spans="2:4" x14ac:dyDescent="0.4">
      <c r="B16" s="72">
        <v>13</v>
      </c>
      <c r="C16" s="68" t="s">
        <v>190</v>
      </c>
      <c r="D16" s="21"/>
    </row>
    <row r="17" spans="2:17" x14ac:dyDescent="0.4">
      <c r="B17" s="72">
        <v>14</v>
      </c>
      <c r="C17" s="68" t="s">
        <v>190</v>
      </c>
      <c r="D17" s="21"/>
    </row>
    <row r="19" spans="2:17" x14ac:dyDescent="0.4">
      <c r="B19" s="21" t="s">
        <v>86</v>
      </c>
    </row>
    <row r="20" spans="2:17" ht="19.5" thickBot="1" x14ac:dyDescent="0.45"/>
    <row r="21" spans="2:17" ht="20.25" thickBot="1" x14ac:dyDescent="0.45">
      <c r="B21" s="23" t="s">
        <v>72</v>
      </c>
      <c r="C21" s="214" t="s">
        <v>70</v>
      </c>
      <c r="D21" s="24" t="s">
        <v>101</v>
      </c>
      <c r="E21" s="24" t="s">
        <v>203</v>
      </c>
      <c r="F21" s="24" t="s">
        <v>104</v>
      </c>
      <c r="G21" s="24" t="s">
        <v>102</v>
      </c>
      <c r="H21" s="58" t="s">
        <v>103</v>
      </c>
      <c r="I21" s="58" t="s">
        <v>108</v>
      </c>
      <c r="J21" s="58" t="s">
        <v>109</v>
      </c>
      <c r="K21" s="58" t="s">
        <v>110</v>
      </c>
      <c r="L21" s="210" t="s">
        <v>71</v>
      </c>
      <c r="M21" s="215" t="s">
        <v>233</v>
      </c>
      <c r="N21" s="215" t="s">
        <v>204</v>
      </c>
      <c r="O21" s="215" t="s">
        <v>205</v>
      </c>
      <c r="P21" s="215" t="s">
        <v>206</v>
      </c>
      <c r="Q21" s="219" t="s">
        <v>105</v>
      </c>
    </row>
    <row r="22" spans="2:17" ht="19.5" x14ac:dyDescent="0.4">
      <c r="B22" s="400" t="s">
        <v>73</v>
      </c>
      <c r="C22" s="211" t="s">
        <v>101</v>
      </c>
      <c r="D22" s="212" t="s">
        <v>101</v>
      </c>
      <c r="E22" s="212" t="s">
        <v>203</v>
      </c>
      <c r="F22" s="212" t="s">
        <v>104</v>
      </c>
      <c r="G22" s="212" t="s">
        <v>106</v>
      </c>
      <c r="H22" s="213" t="s">
        <v>19</v>
      </c>
      <c r="I22" s="213" t="s">
        <v>108</v>
      </c>
      <c r="J22" s="213" t="s">
        <v>109</v>
      </c>
      <c r="K22" s="216" t="s">
        <v>110</v>
      </c>
      <c r="L22" s="217" t="s">
        <v>71</v>
      </c>
      <c r="M22" s="218" t="s">
        <v>233</v>
      </c>
      <c r="N22" s="26" t="s">
        <v>105</v>
      </c>
      <c r="O22" s="26" t="s">
        <v>105</v>
      </c>
      <c r="P22" s="26" t="s">
        <v>105</v>
      </c>
      <c r="Q22" s="220" t="s">
        <v>105</v>
      </c>
    </row>
    <row r="23" spans="2:17" ht="19.5" x14ac:dyDescent="0.4">
      <c r="B23" s="401"/>
      <c r="C23" s="25" t="s">
        <v>90</v>
      </c>
      <c r="D23" s="26" t="s">
        <v>105</v>
      </c>
      <c r="E23" s="26" t="s">
        <v>105</v>
      </c>
      <c r="F23" s="26" t="s">
        <v>105</v>
      </c>
      <c r="G23" s="26" t="s">
        <v>107</v>
      </c>
      <c r="H23" s="26" t="s">
        <v>90</v>
      </c>
      <c r="I23" s="26" t="s">
        <v>90</v>
      </c>
      <c r="J23" s="26" t="s">
        <v>90</v>
      </c>
      <c r="K23" s="26" t="s">
        <v>90</v>
      </c>
      <c r="L23" s="26" t="s">
        <v>105</v>
      </c>
      <c r="M23" s="26" t="s">
        <v>105</v>
      </c>
      <c r="N23" s="26" t="s">
        <v>105</v>
      </c>
      <c r="O23" s="26" t="s">
        <v>105</v>
      </c>
      <c r="P23" s="26" t="s">
        <v>105</v>
      </c>
      <c r="Q23" s="220" t="s">
        <v>105</v>
      </c>
    </row>
    <row r="24" spans="2:17" ht="19.5" x14ac:dyDescent="0.4">
      <c r="B24" s="401"/>
      <c r="C24" s="25" t="s">
        <v>105</v>
      </c>
      <c r="D24" s="26" t="s">
        <v>190</v>
      </c>
      <c r="E24" s="26" t="s">
        <v>190</v>
      </c>
      <c r="F24" s="26" t="s">
        <v>190</v>
      </c>
      <c r="G24" s="26" t="s">
        <v>190</v>
      </c>
      <c r="H24" s="26" t="s">
        <v>190</v>
      </c>
      <c r="I24" s="26" t="s">
        <v>105</v>
      </c>
      <c r="J24" s="26" t="s">
        <v>105</v>
      </c>
      <c r="K24" s="26" t="s">
        <v>105</v>
      </c>
      <c r="L24" s="26" t="s">
        <v>105</v>
      </c>
      <c r="M24" s="26" t="s">
        <v>105</v>
      </c>
      <c r="N24" s="26" t="s">
        <v>105</v>
      </c>
      <c r="O24" s="26" t="s">
        <v>105</v>
      </c>
      <c r="P24" s="26" t="s">
        <v>105</v>
      </c>
      <c r="Q24" s="220" t="s">
        <v>105</v>
      </c>
    </row>
    <row r="25" spans="2:17" ht="19.5" x14ac:dyDescent="0.4">
      <c r="B25" s="401"/>
      <c r="C25" s="25" t="s">
        <v>105</v>
      </c>
      <c r="D25" s="26" t="s">
        <v>190</v>
      </c>
      <c r="E25" s="26" t="s">
        <v>190</v>
      </c>
      <c r="F25" s="26" t="s">
        <v>190</v>
      </c>
      <c r="G25" s="26" t="s">
        <v>190</v>
      </c>
      <c r="H25" s="26" t="s">
        <v>190</v>
      </c>
      <c r="I25" s="26" t="s">
        <v>105</v>
      </c>
      <c r="J25" s="26" t="s">
        <v>105</v>
      </c>
      <c r="K25" s="26" t="s">
        <v>105</v>
      </c>
      <c r="L25" s="26" t="s">
        <v>105</v>
      </c>
      <c r="M25" s="26" t="s">
        <v>105</v>
      </c>
      <c r="N25" s="26" t="s">
        <v>105</v>
      </c>
      <c r="O25" s="26" t="s">
        <v>105</v>
      </c>
      <c r="P25" s="26" t="s">
        <v>105</v>
      </c>
      <c r="Q25" s="220" t="s">
        <v>105</v>
      </c>
    </row>
    <row r="26" spans="2:17" ht="19.5" x14ac:dyDescent="0.4">
      <c r="B26" s="401"/>
      <c r="C26" s="193" t="s">
        <v>105</v>
      </c>
      <c r="D26" s="26" t="s">
        <v>190</v>
      </c>
      <c r="E26" s="26" t="s">
        <v>190</v>
      </c>
      <c r="F26" s="26" t="s">
        <v>190</v>
      </c>
      <c r="G26" s="26" t="s">
        <v>190</v>
      </c>
      <c r="H26" s="26" t="s">
        <v>190</v>
      </c>
      <c r="I26" s="26" t="s">
        <v>105</v>
      </c>
      <c r="J26" s="26" t="s">
        <v>105</v>
      </c>
      <c r="K26" s="26" t="s">
        <v>105</v>
      </c>
      <c r="L26" s="26" t="s">
        <v>105</v>
      </c>
      <c r="M26" s="26" t="s">
        <v>105</v>
      </c>
      <c r="N26" s="26" t="s">
        <v>105</v>
      </c>
      <c r="O26" s="26" t="s">
        <v>105</v>
      </c>
      <c r="P26" s="26" t="s">
        <v>105</v>
      </c>
      <c r="Q26" s="220" t="s">
        <v>105</v>
      </c>
    </row>
    <row r="27" spans="2:17" ht="19.5" x14ac:dyDescent="0.4">
      <c r="B27" s="401"/>
      <c r="C27" s="193" t="s">
        <v>105</v>
      </c>
      <c r="D27" s="26" t="s">
        <v>190</v>
      </c>
      <c r="E27" s="26" t="s">
        <v>190</v>
      </c>
      <c r="F27" s="26" t="s">
        <v>190</v>
      </c>
      <c r="G27" s="26" t="s">
        <v>190</v>
      </c>
      <c r="H27" s="26" t="s">
        <v>190</v>
      </c>
      <c r="I27" s="26" t="s">
        <v>105</v>
      </c>
      <c r="J27" s="26" t="s">
        <v>105</v>
      </c>
      <c r="K27" s="26" t="s">
        <v>105</v>
      </c>
      <c r="L27" s="26" t="s">
        <v>105</v>
      </c>
      <c r="M27" s="26" t="s">
        <v>105</v>
      </c>
      <c r="N27" s="26" t="s">
        <v>105</v>
      </c>
      <c r="O27" s="26" t="s">
        <v>105</v>
      </c>
      <c r="P27" s="26" t="s">
        <v>105</v>
      </c>
      <c r="Q27" s="220" t="s">
        <v>105</v>
      </c>
    </row>
    <row r="28" spans="2:17" ht="19.5" x14ac:dyDescent="0.4">
      <c r="B28" s="401"/>
      <c r="C28" s="193" t="s">
        <v>105</v>
      </c>
      <c r="D28" s="26" t="s">
        <v>190</v>
      </c>
      <c r="E28" s="26" t="s">
        <v>190</v>
      </c>
      <c r="F28" s="26" t="s">
        <v>190</v>
      </c>
      <c r="G28" s="26" t="s">
        <v>190</v>
      </c>
      <c r="H28" s="26" t="s">
        <v>190</v>
      </c>
      <c r="I28" s="26" t="s">
        <v>105</v>
      </c>
      <c r="J28" s="26" t="s">
        <v>105</v>
      </c>
      <c r="K28" s="26" t="s">
        <v>105</v>
      </c>
      <c r="L28" s="26" t="s">
        <v>105</v>
      </c>
      <c r="M28" s="26" t="s">
        <v>105</v>
      </c>
      <c r="N28" s="26" t="s">
        <v>105</v>
      </c>
      <c r="O28" s="26" t="s">
        <v>105</v>
      </c>
      <c r="P28" s="26" t="s">
        <v>105</v>
      </c>
      <c r="Q28" s="220" t="s">
        <v>105</v>
      </c>
    </row>
    <row r="29" spans="2:17" ht="19.5" x14ac:dyDescent="0.4">
      <c r="B29" s="401"/>
      <c r="C29" s="193" t="s">
        <v>105</v>
      </c>
      <c r="D29" s="26" t="s">
        <v>190</v>
      </c>
      <c r="E29" s="26" t="s">
        <v>190</v>
      </c>
      <c r="F29" s="26" t="s">
        <v>190</v>
      </c>
      <c r="G29" s="26" t="s">
        <v>190</v>
      </c>
      <c r="H29" s="26" t="s">
        <v>190</v>
      </c>
      <c r="I29" s="26" t="s">
        <v>105</v>
      </c>
      <c r="J29" s="26" t="s">
        <v>105</v>
      </c>
      <c r="K29" s="26" t="s">
        <v>105</v>
      </c>
      <c r="L29" s="26" t="s">
        <v>105</v>
      </c>
      <c r="M29" s="26" t="s">
        <v>105</v>
      </c>
      <c r="N29" s="26" t="s">
        <v>105</v>
      </c>
      <c r="O29" s="26" t="s">
        <v>105</v>
      </c>
      <c r="P29" s="26" t="s">
        <v>105</v>
      </c>
      <c r="Q29" s="220" t="s">
        <v>105</v>
      </c>
    </row>
    <row r="30" spans="2:17" ht="19.5" x14ac:dyDescent="0.4">
      <c r="B30" s="401"/>
      <c r="C30" s="193" t="s">
        <v>105</v>
      </c>
      <c r="D30" s="26" t="s">
        <v>190</v>
      </c>
      <c r="E30" s="26" t="s">
        <v>190</v>
      </c>
      <c r="F30" s="26" t="s">
        <v>190</v>
      </c>
      <c r="G30" s="26" t="s">
        <v>190</v>
      </c>
      <c r="H30" s="26" t="s">
        <v>190</v>
      </c>
      <c r="I30" s="26" t="s">
        <v>105</v>
      </c>
      <c r="J30" s="26" t="s">
        <v>105</v>
      </c>
      <c r="K30" s="26" t="s">
        <v>105</v>
      </c>
      <c r="L30" s="26" t="s">
        <v>105</v>
      </c>
      <c r="M30" s="26" t="s">
        <v>105</v>
      </c>
      <c r="N30" s="26" t="s">
        <v>105</v>
      </c>
      <c r="O30" s="26" t="s">
        <v>105</v>
      </c>
      <c r="P30" s="26" t="s">
        <v>105</v>
      </c>
      <c r="Q30" s="220" t="s">
        <v>105</v>
      </c>
    </row>
    <row r="31" spans="2:17" ht="20.25" thickBot="1" x14ac:dyDescent="0.45">
      <c r="B31" s="402"/>
      <c r="C31" s="194" t="s">
        <v>105</v>
      </c>
      <c r="D31" s="195" t="s">
        <v>190</v>
      </c>
      <c r="E31" s="195" t="s">
        <v>190</v>
      </c>
      <c r="F31" s="195" t="s">
        <v>190</v>
      </c>
      <c r="G31" s="195" t="s">
        <v>190</v>
      </c>
      <c r="H31" s="195" t="s">
        <v>190</v>
      </c>
      <c r="I31" s="195" t="s">
        <v>190</v>
      </c>
      <c r="J31" s="195" t="s">
        <v>190</v>
      </c>
      <c r="K31" s="195" t="s">
        <v>105</v>
      </c>
      <c r="L31" s="195" t="s">
        <v>105</v>
      </c>
      <c r="M31" s="195" t="s">
        <v>105</v>
      </c>
      <c r="N31" s="195" t="s">
        <v>105</v>
      </c>
      <c r="O31" s="195" t="s">
        <v>105</v>
      </c>
      <c r="P31" s="195" t="s">
        <v>105</v>
      </c>
      <c r="Q31" s="221" t="s">
        <v>105</v>
      </c>
    </row>
    <row r="36" spans="3:3" x14ac:dyDescent="0.4">
      <c r="C36" s="20" t="s">
        <v>164</v>
      </c>
    </row>
    <row r="37" spans="3:3" x14ac:dyDescent="0.4">
      <c r="C37" s="20" t="s">
        <v>74</v>
      </c>
    </row>
    <row r="38" spans="3:3" x14ac:dyDescent="0.4">
      <c r="C38" s="20" t="s">
        <v>165</v>
      </c>
    </row>
    <row r="39" spans="3:3" x14ac:dyDescent="0.4">
      <c r="C39" s="20" t="s">
        <v>75</v>
      </c>
    </row>
    <row r="40" spans="3:3" x14ac:dyDescent="0.4">
      <c r="C40" s="20" t="s">
        <v>111</v>
      </c>
    </row>
    <row r="41" spans="3:3" x14ac:dyDescent="0.4">
      <c r="C41" s="20" t="s">
        <v>207</v>
      </c>
    </row>
    <row r="42" spans="3:3" x14ac:dyDescent="0.4">
      <c r="C42" s="20" t="s">
        <v>234</v>
      </c>
    </row>
    <row r="43" spans="3:3" x14ac:dyDescent="0.4">
      <c r="C43" s="20" t="s">
        <v>235</v>
      </c>
    </row>
    <row r="44" spans="3:3" x14ac:dyDescent="0.4">
      <c r="C44" s="20" t="s">
        <v>236</v>
      </c>
    </row>
    <row r="45" spans="3:3" x14ac:dyDescent="0.4">
      <c r="C45" s="20" t="s">
        <v>208</v>
      </c>
    </row>
    <row r="46" spans="3:3" x14ac:dyDescent="0.4">
      <c r="C46" s="20" t="s">
        <v>209</v>
      </c>
    </row>
    <row r="47" spans="3:3" x14ac:dyDescent="0.4">
      <c r="C47" s="20" t="s">
        <v>210</v>
      </c>
    </row>
    <row r="48" spans="3:3" x14ac:dyDescent="0.4">
      <c r="C48" s="20" t="s">
        <v>237</v>
      </c>
    </row>
    <row r="49" spans="3:3" x14ac:dyDescent="0.4">
      <c r="C49" s="20" t="s">
        <v>238</v>
      </c>
    </row>
    <row r="50" spans="3:3" x14ac:dyDescent="0.4">
      <c r="C50" s="20" t="s">
        <v>211</v>
      </c>
    </row>
    <row r="51" spans="3:3" x14ac:dyDescent="0.4">
      <c r="C51" s="20" t="s">
        <v>212</v>
      </c>
    </row>
    <row r="52" spans="3:3" x14ac:dyDescent="0.4">
      <c r="C52" s="20" t="s">
        <v>213</v>
      </c>
    </row>
    <row r="54" spans="3:3" x14ac:dyDescent="0.4">
      <c r="C54" s="20" t="s">
        <v>76</v>
      </c>
    </row>
    <row r="55" spans="3:3" x14ac:dyDescent="0.4">
      <c r="C55" s="20" t="s">
        <v>77</v>
      </c>
    </row>
    <row r="57" spans="3:3" x14ac:dyDescent="0.4">
      <c r="C57" s="20" t="s">
        <v>166</v>
      </c>
    </row>
    <row r="58" spans="3:3" x14ac:dyDescent="0.4">
      <c r="C58" s="20" t="s">
        <v>78</v>
      </c>
    </row>
    <row r="59" spans="3:3" x14ac:dyDescent="0.4">
      <c r="C59" s="20" t="s">
        <v>79</v>
      </c>
    </row>
    <row r="60" spans="3:3" x14ac:dyDescent="0.4">
      <c r="C60" s="20" t="s">
        <v>80</v>
      </c>
    </row>
    <row r="61" spans="3:3" x14ac:dyDescent="0.4">
      <c r="C61" s="20" t="s">
        <v>81</v>
      </c>
    </row>
    <row r="62" spans="3:3" x14ac:dyDescent="0.4">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（従来型）</vt:lpstr>
      <vt:lpstr>（ユニット型）</vt:lpstr>
      <vt:lpstr>【記載例】（従来型）</vt:lpstr>
      <vt:lpstr>シフト記号表（従来型・ユニット型共通）</vt:lpstr>
      <vt:lpstr>【記載例】シフト記号表（勤務時間帯）</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事務員</vt:lpstr>
      <vt:lpstr>職種</vt:lpstr>
      <vt:lpstr>診療放射線技師</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志津＿亜由未（介護運営係）</cp:lastModifiedBy>
  <cp:lastPrinted>2022-10-18T05:49:26Z</cp:lastPrinted>
  <dcterms:created xsi:type="dcterms:W3CDTF">2020-01-28T01:12:50Z</dcterms:created>
  <dcterms:modified xsi:type="dcterms:W3CDTF">2022-11-04T02:10:38Z</dcterms:modified>
</cp:coreProperties>
</file>