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01_企画情報係\550_ポケット統計\☆ポケット統計2023\"/>
    </mc:Choice>
  </mc:AlternateContent>
  <bookViews>
    <workbookView xWindow="0" yWindow="0" windowWidth="19200" windowHeight="11370"/>
  </bookViews>
  <sheets>
    <sheet name="0 目次" sheetId="39" r:id="rId1"/>
    <sheet name="1-1 あゆみ" sheetId="1" r:id="rId2"/>
    <sheet name="1-2 土地" sheetId="2" r:id="rId3"/>
    <sheet name="1-3 市町村" sheetId="3" r:id="rId4"/>
    <sheet name="1-4 河川･湖沼･山岳" sheetId="5" r:id="rId5"/>
    <sheet name="1-5 気象" sheetId="6" r:id="rId6"/>
    <sheet name="2-1 住基人口" sheetId="7" r:id="rId7"/>
    <sheet name="2-2 10万人以上" sheetId="8" r:id="rId8"/>
    <sheet name="2-3 国調人口" sheetId="9" r:id="rId9"/>
    <sheet name="2-4 人口密度" sheetId="10" r:id="rId10"/>
    <sheet name="2-5 世帯人員" sheetId="11" r:id="rId11"/>
    <sheet name="2-6 産業別人口" sheetId="12" r:id="rId12"/>
    <sheet name="3-1 事業所" sheetId="13" r:id="rId13"/>
    <sheet name="3-2 労働" sheetId="14" r:id="rId14"/>
    <sheet name="3-3 農業" sheetId="15" r:id="rId15"/>
    <sheet name="3-4 林業" sheetId="16" r:id="rId16"/>
    <sheet name="3-5 水産業" sheetId="17" r:id="rId17"/>
    <sheet name="3-6 工業" sheetId="18" r:id="rId18"/>
    <sheet name="3-7 商業" sheetId="19" r:id="rId19"/>
    <sheet name="4-1 道路" sheetId="20" r:id="rId20"/>
    <sheet name="4-2 自動車" sheetId="21" r:id="rId21"/>
    <sheet name="4-3 運輸" sheetId="22" r:id="rId22"/>
    <sheet name="5-1 住宅" sheetId="23" r:id="rId23"/>
    <sheet name="5-2 下水道" sheetId="24" r:id="rId24"/>
    <sheet name="5-3 ごみ" sheetId="25" r:id="rId25"/>
    <sheet name="6-1 医療施設" sheetId="26" r:id="rId26"/>
    <sheet name="6-2 死亡者数" sheetId="27" r:id="rId27"/>
    <sheet name="6-3 平均寿命" sheetId="28" r:id="rId28"/>
    <sheet name="6-4 福祉" sheetId="29" r:id="rId29"/>
    <sheet name="7-1 学校教育" sheetId="30" r:id="rId30"/>
    <sheet name="7-2 社会教育施設等" sheetId="31" r:id="rId31"/>
    <sheet name="8-1 道民経済計算" sheetId="32" r:id="rId32"/>
    <sheet name="8-2 家計・物価" sheetId="33" r:id="rId33"/>
    <sheet name="9 国際交流" sheetId="34" r:id="rId34"/>
    <sheet name="10-1 観光入込客数" sheetId="35" r:id="rId35"/>
    <sheet name="10-2 自然公園" sheetId="36" r:id="rId36"/>
    <sheet name="10-3 宿泊施設" sheetId="37" r:id="rId37"/>
    <sheet name="11 北海道の一日" sheetId="38" r:id="rId38"/>
  </sheets>
  <definedNames>
    <definedName name="_xlnm.Print_Area" localSheetId="34">'10-1 観光入込客数'!$A$1:$H$7</definedName>
    <definedName name="_xlnm.Print_Area" localSheetId="35">'10-2 自然公園'!$A$1:$B$11</definedName>
    <definedName name="_xlnm.Print_Area" localSheetId="36">'10-3 宿泊施設'!$A$1:$C$3</definedName>
    <definedName name="_xlnm.Print_Area" localSheetId="1">'1-1 あゆみ'!$A$1:$B$25</definedName>
    <definedName name="_xlnm.Print_Area" localSheetId="37">'11 北海道の一日'!$A$1:$D$9</definedName>
    <definedName name="_xlnm.Print_Area" localSheetId="2">'1-2 土地'!$A$1:$H$8</definedName>
    <definedName name="_xlnm.Print_Area" localSheetId="3">'1-3 市町村'!$A$1:$B$2</definedName>
    <definedName name="_xlnm.Print_Area" localSheetId="4">'1-4 河川･湖沼･山岳'!$A$1:$H$15</definedName>
    <definedName name="_xlnm.Print_Area" localSheetId="5">'1-5 気象'!$A$1:$H$19</definedName>
    <definedName name="_xlnm.Print_Area" localSheetId="6">'2-1 住基人口'!$A$1:$E$20</definedName>
    <definedName name="_xlnm.Print_Area" localSheetId="7">'2-2 10万人以上'!$A$1:$E$6</definedName>
    <definedName name="_xlnm.Print_Area" localSheetId="8">'2-3 国調人口'!$A$1:$C$7</definedName>
    <definedName name="_xlnm.Print_Area" localSheetId="9">'2-4 人口密度'!$A$1:$B$2</definedName>
    <definedName name="_xlnm.Print_Area" localSheetId="10">'2-5 世帯人員'!$A$1:$B$2</definedName>
    <definedName name="_xlnm.Print_Area" localSheetId="11">'2-6 産業別人口'!$A$1:$E$7</definedName>
    <definedName name="_xlnm.Print_Area" localSheetId="12">'3-1 事業所'!$A$1:$H$23</definedName>
    <definedName name="_xlnm.Print_Area" localSheetId="13">'3-2 労働'!$A$1:$B$10</definedName>
    <definedName name="_xlnm.Print_Area" localSheetId="14">'3-3 農業'!$A$1:$F$11</definedName>
    <definedName name="_xlnm.Print_Area" localSheetId="15">'3-4 林業'!$A$1:$C$7</definedName>
    <definedName name="_xlnm.Print_Area" localSheetId="16">'3-5 水産業'!$A$1:$F$9</definedName>
    <definedName name="_xlnm.Print_Area" localSheetId="17">'3-6 工業'!$A$1:$D$6</definedName>
    <definedName name="_xlnm.Print_Area" localSheetId="18">'3-7 商業'!$A$1:$C$4</definedName>
    <definedName name="_xlnm.Print_Area" localSheetId="19">'4-1 道路'!$A$1:$D$6</definedName>
    <definedName name="_xlnm.Print_Area" localSheetId="20">'4-2 自動車'!$A$1:$O$4</definedName>
    <definedName name="_xlnm.Print_Area" localSheetId="21">'4-3 運輸'!$A$1:$E$18</definedName>
    <definedName name="_xlnm.Print_Area" localSheetId="22">'5-1 住宅'!$A$1:$C$8</definedName>
    <definedName name="_xlnm.Print_Area" localSheetId="23">'5-2 下水道'!$A$1:$E$2</definedName>
    <definedName name="_xlnm.Print_Area" localSheetId="24">'5-3 ごみ'!$A$1:$E$2</definedName>
    <definedName name="_xlnm.Print_Area" localSheetId="25">'6-1 医療施設'!$A$1:$G$5</definedName>
    <definedName name="_xlnm.Print_Area" localSheetId="26">'6-2 死亡者数'!$A$1:$E$5</definedName>
    <definedName name="_xlnm.Print_Area" localSheetId="27">'6-3 平均寿命'!$A$1:$F$3</definedName>
    <definedName name="_xlnm.Print_Area" localSheetId="28">'6-4 福祉'!$A$1:$E$9</definedName>
    <definedName name="_xlnm.Print_Area" localSheetId="29">'7-1 学校教育'!$A$1:$F$12</definedName>
    <definedName name="_xlnm.Print_Area" localSheetId="30">'7-2 社会教育施設等'!$A$1:$F$4</definedName>
    <definedName name="_xlnm.Print_Area" localSheetId="31">'8-1 道民経済計算'!$A$1:$C$19</definedName>
    <definedName name="_xlnm.Print_Area" localSheetId="32">'8-2 家計・物価'!$A$1:$A$11</definedName>
    <definedName name="_xlnm.Print_Area" localSheetId="33">'9 国際交流'!$A$1:$A$10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9" l="1"/>
  <c r="B3" i="19"/>
  <c r="C15" i="39"/>
  <c r="I14" i="39"/>
  <c r="F14" i="39"/>
  <c r="C14" i="39"/>
  <c r="L13" i="39"/>
  <c r="I13" i="39"/>
  <c r="F13" i="39"/>
  <c r="C13" i="39"/>
  <c r="F12" i="39"/>
  <c r="C12" i="39"/>
  <c r="L11" i="39"/>
  <c r="I11" i="39"/>
  <c r="C11" i="39"/>
  <c r="L10" i="39"/>
  <c r="I10" i="39"/>
  <c r="F10" i="39"/>
  <c r="C10" i="39"/>
  <c r="L9" i="39"/>
  <c r="I9" i="39"/>
  <c r="F9" i="39"/>
  <c r="I8" i="39"/>
  <c r="F8" i="39"/>
  <c r="C8" i="39"/>
  <c r="L7" i="39"/>
  <c r="F7" i="39"/>
  <c r="C7" i="39"/>
  <c r="I6" i="39"/>
  <c r="F6" i="39"/>
  <c r="C6" i="39"/>
  <c r="L5" i="39"/>
  <c r="I5" i="39"/>
  <c r="F5" i="39"/>
  <c r="C5" i="39"/>
  <c r="L4" i="39"/>
  <c r="I4" i="39"/>
  <c r="F4" i="39"/>
  <c r="C4" i="39"/>
</calcChain>
</file>

<file path=xl/sharedStrings.xml><?xml version="1.0" encoding="utf-8"?>
<sst xmlns="http://schemas.openxmlformats.org/spreadsheetml/2006/main" count="676" uniqueCount="619">
  <si>
    <t>宅地</t>
  </si>
  <si>
    <t>1888（　　21年)</t>
  </si>
  <si>
    <r>
      <t xml:space="preserve">35市　129町　15村(21)  計179(185)　 </t>
    </r>
    <r>
      <rPr>
        <sz val="12"/>
        <rFont val="ＭＳ ゴシック"/>
        <family val="3"/>
        <charset val="128"/>
      </rPr>
      <t>（ ）は北方領土の６村を含めた場合</t>
    </r>
  </si>
  <si>
    <t>フェリー運航実績　　　</t>
  </si>
  <si>
    <t>サロマ湖</t>
  </si>
  <si>
    <t>年　　代</t>
  </si>
  <si>
    <t>(全国 81.47年)　　　</t>
  </si>
  <si>
    <t>第１期北海道議会議員選挙（定数35人）</t>
  </si>
  <si>
    <t>石 狩　( 6市  1町 1村)</t>
  </si>
  <si>
    <t>北海道庁の本庁舎（現在の赤れんが庁舎）落成</t>
  </si>
  <si>
    <t>位</t>
  </si>
  <si>
    <t>（注）事業所数及び従業者数は令和3年6月1日現在、その他は令和2年1月から12月までの1年間の
　　　数値である。</t>
  </si>
  <si>
    <t xml:space="preserve">●平均寿命 </t>
  </si>
  <si>
    <t>北海道新幹線 新青森～新函館北斗間 開業</t>
  </si>
  <si>
    <t>297園</t>
  </si>
  <si>
    <t>1947（昭和22年)</t>
  </si>
  <si>
    <t>20兆4,646億円</t>
  </si>
  <si>
    <t>1989（平成元年)</t>
  </si>
  <si>
    <t>で  き  ご  と</t>
  </si>
  <si>
    <r>
      <t>９</t>
    </r>
    <r>
      <rPr>
        <b/>
        <sz val="14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国際交流</t>
    </r>
    <r>
      <rPr>
        <b/>
        <sz val="13"/>
        <rFont val="ＭＳ ゴシック"/>
        <family val="3"/>
        <charset val="128"/>
      </rPr>
      <t xml:space="preserve">                                                     </t>
    </r>
  </si>
  <si>
    <t>運輸業,郵便業</t>
  </si>
  <si>
    <t xml:space="preserve"> 畑</t>
  </si>
  <si>
    <t>保有自動車総数  3,695,058</t>
  </si>
  <si>
    <t>（注1）構成比は、分類不能を除く　　　　　　　　　　　　　総務省・北海道総合政策部「国勢調査」</t>
  </si>
  <si>
    <t>1968（　　43年)</t>
  </si>
  <si>
    <t>1882（　　15年)</t>
  </si>
  <si>
    <t>函 館 市</t>
  </si>
  <si>
    <t>天 塩 川</t>
  </si>
  <si>
    <t>移  出</t>
  </si>
  <si>
    <t>33,078千ｔ</t>
  </si>
  <si>
    <t>田</t>
  </si>
  <si>
    <t>1880（　　13年)</t>
  </si>
  <si>
    <t>1886（　　19年)</t>
  </si>
  <si>
    <t>最初の屯田兵198戸965人琴似へ入地</t>
  </si>
  <si>
    <t>2020（令和２年)</t>
  </si>
  <si>
    <t>1901（　　34年)</t>
  </si>
  <si>
    <t>世帯数</t>
  </si>
  <si>
    <t>1923（　　12年)</t>
  </si>
  <si>
    <t>従業者数(人)</t>
  </si>
  <si>
    <t>1869（明治 2年)</t>
  </si>
  <si>
    <t>1950（　　25年)</t>
  </si>
  <si>
    <t>（注）流路延長は１級河川のみ、山岳７位９位は同じ標高。</t>
  </si>
  <si>
    <t>(全国901ｇ)</t>
  </si>
  <si>
    <t>（令和3年6月）</t>
    <rPh sb="1" eb="3">
      <t>レイワ</t>
    </rPh>
    <phoneticPr fontId="3"/>
  </si>
  <si>
    <t xml:space="preserve"> 3 県 1 局を廃止、北海道庁を設置</t>
  </si>
  <si>
    <t>　　　　　　  　</t>
  </si>
  <si>
    <t>1972（　　47年)</t>
  </si>
  <si>
    <t>生　徒</t>
  </si>
  <si>
    <t>その他</t>
  </si>
  <si>
    <t>(令和3年度)</t>
  </si>
  <si>
    <t>開拓使設置、えぞ地を北海道と命名（11国86郡）</t>
  </si>
  <si>
    <t>大 豆</t>
    <rPh sb="0" eb="1">
      <t>ダイ</t>
    </rPh>
    <phoneticPr fontId="3"/>
  </si>
  <si>
    <t xml:space="preserve"> 114,326人</t>
  </si>
  <si>
    <t>1988（　　63年)</t>
  </si>
  <si>
    <t>2008（　　20年)</t>
  </si>
  <si>
    <t>2016（　　28年)</t>
  </si>
  <si>
    <t>十 勝 川</t>
  </si>
  <si>
    <t>日 高　(      7町    )</t>
  </si>
  <si>
    <t>軽自動車</t>
  </si>
  <si>
    <t>●河川・湖沼・山岳ベスト１０</t>
  </si>
  <si>
    <t>2018（　　30年)</t>
  </si>
  <si>
    <t>1875（  　 8年)</t>
  </si>
  <si>
    <t>　51.85　(全国 46.79)</t>
  </si>
  <si>
    <t>手宮(小樽)～札幌間に鉄道開通</t>
  </si>
  <si>
    <t>（定員数　25,710人）</t>
  </si>
  <si>
    <t>死亡率(人口10万対)</t>
  </si>
  <si>
    <t>北海道百年記念祝典開催</t>
  </si>
  <si>
    <t>厚 岸 湖</t>
  </si>
  <si>
    <t>札幌市政令指定都市に指定</t>
  </si>
  <si>
    <t>生活関連サービス業,娯楽業</t>
  </si>
  <si>
    <t xml:space="preserve"> </t>
  </si>
  <si>
    <t>開拓使を廃止、函館・札幌・根室の 3 県を設置</t>
  </si>
  <si>
    <t>第１回国勢調査（道内の人口 2,359,183人）</t>
  </si>
  <si>
    <t>釧 路 市</t>
  </si>
  <si>
    <t>戸長役場を全廃、町村制を施行</t>
  </si>
  <si>
    <t>北海道開発庁を設置（北海道開発法制定）</t>
  </si>
  <si>
    <t>　人　 口　 (人)</t>
  </si>
  <si>
    <t>37校</t>
  </si>
  <si>
    <t>地方自治法の施行により北海道庁を北海道と改称</t>
  </si>
  <si>
    <t>冬季オリンピック札幌大会開催</t>
  </si>
  <si>
    <t>（令和2年度）</t>
  </si>
  <si>
    <t>移  入</t>
  </si>
  <si>
    <t>　　国民健康保険被保険者数</t>
  </si>
  <si>
    <t>青函トンネル開通、新千歳空港開港</t>
  </si>
  <si>
    <t>国民体育大会､全国身体障害者スポーツ大会開催</t>
  </si>
  <si>
    <t>北海道洞爺湖サミット開催</t>
  </si>
  <si>
    <t>尻 別 川</t>
  </si>
  <si>
    <t>90,766人</t>
  </si>
  <si>
    <t>北海道命名150年</t>
  </si>
  <si>
    <t>第21回国勢調査 (道内の人口  5,224,614人)</t>
  </si>
  <si>
    <t>山林</t>
  </si>
  <si>
    <t>（令和3年)</t>
  </si>
  <si>
    <t>4兆0,834億円</t>
  </si>
  <si>
    <t>宿泊業,飲食サービス業</t>
  </si>
  <si>
    <t>1920（大正 9年)</t>
  </si>
  <si>
    <t>553百t</t>
  </si>
  <si>
    <t>（令和元年度）</t>
    <rPh sb="1" eb="3">
      <t>レイワ</t>
    </rPh>
    <rPh sb="3" eb="4">
      <t>ガン</t>
    </rPh>
    <phoneticPr fontId="3"/>
  </si>
  <si>
    <t>幼保連携型
認定こども園</t>
  </si>
  <si>
    <t xml:space="preserve">港  湾  数  </t>
  </si>
  <si>
    <t xml:space="preserve">    　　　　　　　　　　　　　　　　</t>
  </si>
  <si>
    <t xml:space="preserve">     71,218.4km</t>
  </si>
  <si>
    <t>原野</t>
  </si>
  <si>
    <t>最低気温(℃)</t>
  </si>
  <si>
    <t>（令和3年10月）</t>
  </si>
  <si>
    <t>根 室　( 1市  4町    )</t>
  </si>
  <si>
    <t>牧場</t>
  </si>
  <si>
    <t>国土交通省</t>
    <rPh sb="0" eb="2">
      <t>コクド</t>
    </rPh>
    <rPh sb="2" eb="5">
      <t>コウツウショウ</t>
    </rPh>
    <phoneticPr fontId="3"/>
  </si>
  <si>
    <t>小 樽 市</t>
  </si>
  <si>
    <t xml:space="preserve"> 雑種地</t>
  </si>
  <si>
    <t>常用労働者１人平均給与と労働時間（規模30人以上）</t>
  </si>
  <si>
    <t>悪性新生物</t>
  </si>
  <si>
    <t xml:space="preserve"> 23.7組</t>
  </si>
  <si>
    <t>全産業</t>
  </si>
  <si>
    <t>　　　　  　　　</t>
  </si>
  <si>
    <t>169,528人</t>
  </si>
  <si>
    <t>順</t>
  </si>
  <si>
    <t>石 狩 川</t>
  </si>
  <si>
    <t>湧 別 川</t>
  </si>
  <si>
    <t>釧 路 川</t>
  </si>
  <si>
    <t>道(国)内総生産(生産側 名目）</t>
  </si>
  <si>
    <t xml:space="preserve"> 557兆3,065億円</t>
  </si>
  <si>
    <t>●令和２年国勢調査年齢別人口</t>
  </si>
  <si>
    <t>鵡　  川</t>
  </si>
  <si>
    <t>常 呂 川</t>
  </si>
  <si>
    <t>能 取 湖</t>
  </si>
  <si>
    <t>胆 振　( 4市  7町    )</t>
  </si>
  <si>
    <t>網 走 川</t>
  </si>
  <si>
    <t>沙 流 川</t>
  </si>
  <si>
    <t>屈斜路湖</t>
  </si>
  <si>
    <t>対前年度比(%)</t>
  </si>
  <si>
    <t>山岳</t>
  </si>
  <si>
    <t xml:space="preserve"> 22.8件</t>
  </si>
  <si>
    <t>順位</t>
  </si>
  <si>
    <t>山 岳 標 高 (m)</t>
  </si>
  <si>
    <t>消費者物価指数（総合指数）(北海道,令和2年＝100)</t>
  </si>
  <si>
    <t>2,132千ｔ</t>
    <rPh sb="5" eb="6">
      <t>セン</t>
    </rPh>
    <phoneticPr fontId="3"/>
  </si>
  <si>
    <t>洞 爺 湖</t>
  </si>
  <si>
    <t>248,106人</t>
  </si>
  <si>
    <t xml:space="preserve">   574千t</t>
  </si>
  <si>
    <t>ｵﾌﾟﾀﾃｼｹ山</t>
  </si>
  <si>
    <t>旅館・ホテル　2,904</t>
  </si>
  <si>
    <t>幌 尻 岳</t>
  </si>
  <si>
    <t>110,426人</t>
  </si>
  <si>
    <t xml:space="preserve"> 87</t>
  </si>
  <si>
    <t>犯罪発生(刑法犯)</t>
  </si>
  <si>
    <t>河川流路延長(km)</t>
  </si>
  <si>
    <t>項　目</t>
  </si>
  <si>
    <t>札  幌</t>
  </si>
  <si>
    <t xml:space="preserve"> 303兆6,096億円</t>
  </si>
  <si>
    <t>旭  川</t>
  </si>
  <si>
    <t>稚  内</t>
  </si>
  <si>
    <t>霜 の 初 日</t>
  </si>
  <si>
    <t>7,912億円</t>
  </si>
  <si>
    <t>網  走</t>
  </si>
  <si>
    <t>　タイ王国・チェンマイ県</t>
  </si>
  <si>
    <t>釧  路</t>
  </si>
  <si>
    <t>　　　うち保育所等</t>
  </si>
  <si>
    <t>室  蘭</t>
  </si>
  <si>
    <t>最 低 気 温 (℃)</t>
  </si>
  <si>
    <t>―</t>
  </si>
  <si>
    <t>函　館</t>
  </si>
  <si>
    <t>（令和3年1月）</t>
  </si>
  <si>
    <t>最高気温(℃)</t>
  </si>
  <si>
    <t>構 成 比 (％)</t>
  </si>
  <si>
    <t>平均湿度(％)</t>
  </si>
  <si>
    <t>２　人　口</t>
    <rPh sb="2" eb="3">
      <t>ヒト</t>
    </rPh>
    <rPh sb="4" eb="5">
      <t>クチ</t>
    </rPh>
    <phoneticPr fontId="3"/>
  </si>
  <si>
    <t>日照時間(ｈ)</t>
  </si>
  <si>
    <t>実延長総数</t>
  </si>
  <si>
    <t>15校</t>
  </si>
  <si>
    <t>（注）住民基本台帳は外国人を含んだ数字</t>
  </si>
  <si>
    <t>189.2人</t>
  </si>
  <si>
    <t>オホー
ツク</t>
  </si>
  <si>
    <t>最深積雪(㎝)</t>
  </si>
  <si>
    <t>　  ×</t>
  </si>
  <si>
    <t>最 高 気 温 (℃)</t>
  </si>
  <si>
    <t>総　数</t>
  </si>
  <si>
    <t>日最大降水量(㎜)</t>
  </si>
  <si>
    <t>十 勝 岳</t>
  </si>
  <si>
    <r>
      <t>８</t>
    </r>
    <r>
      <rPr>
        <b/>
        <sz val="14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 xml:space="preserve">経  　済 </t>
    </r>
    <r>
      <rPr>
        <b/>
        <sz val="14"/>
        <rFont val="ＭＳ ゴシック"/>
        <family val="3"/>
        <charset val="128"/>
      </rPr>
      <t xml:space="preserve">                                                </t>
    </r>
  </si>
  <si>
    <t>6月 4日</t>
  </si>
  <si>
    <t>●商　業</t>
  </si>
  <si>
    <t>年最大降水量(㎜)</t>
  </si>
  <si>
    <t>3兆5,637億円</t>
  </si>
  <si>
    <t>平均気温(℃)</t>
  </si>
  <si>
    <t>●気　象　　　　　　　　　　　　　　　　　　　　　　　　  (令和2)</t>
  </si>
  <si>
    <t>地　　域</t>
  </si>
  <si>
    <t>女</t>
  </si>
  <si>
    <t xml:space="preserve">     第２次産業</t>
  </si>
  <si>
    <t>男</t>
  </si>
  <si>
    <t>3,241千ｔ</t>
  </si>
  <si>
    <t>苫小牧市　</t>
  </si>
  <si>
    <t>区　    　 分</t>
  </si>
  <si>
    <t xml:space="preserve"> 90.1戸</t>
  </si>
  <si>
    <t xml:space="preserve">　 </t>
  </si>
  <si>
    <t xml:space="preserve">        　</t>
  </si>
  <si>
    <t xml:space="preserve">       </t>
  </si>
  <si>
    <t>農業経営体数            　　　　　　　　    34,913戸 （全国の 3.2％）</t>
  </si>
  <si>
    <r>
      <t>製造品出荷額等</t>
    </r>
    <r>
      <rPr>
        <b/>
        <sz val="9"/>
        <rFont val="ＭＳ ゴシック"/>
        <family val="3"/>
        <charset val="128"/>
      </rPr>
      <t>(万円）</t>
    </r>
  </si>
  <si>
    <t>人口総数（年齢不詳を含む）</t>
  </si>
  <si>
    <t>道(国)内総生産(支出側 名目)</t>
  </si>
  <si>
    <t>90,602.5km</t>
  </si>
  <si>
    <t>（注）構成比は、年齢不詳を除く</t>
  </si>
  <si>
    <t>　野幌森林公園、狩場茂津多、朱鞠内、天塩岳、斜里岳</t>
  </si>
  <si>
    <t>就業者数（人）</t>
  </si>
  <si>
    <t>鉱業,採石業,砂利採取業</t>
  </si>
  <si>
    <t>構成比（％）</t>
  </si>
  <si>
    <t>学　生</t>
  </si>
  <si>
    <t>北海道経済部「北海道観光入込客数調査報告書」</t>
  </si>
  <si>
    <t>漁業就業者数    　　 22,470人  （全国の17.4％）</t>
  </si>
  <si>
    <t>一般診療所</t>
  </si>
  <si>
    <t>2.04人(全国 2.21人）</t>
  </si>
  <si>
    <t>幼 稚 園</t>
  </si>
  <si>
    <t>高速自動車国道</t>
  </si>
  <si>
    <t>事 業 所 数</t>
  </si>
  <si>
    <t>●学校教育</t>
  </si>
  <si>
    <t>1,960,668人</t>
  </si>
  <si>
    <t>新設住宅着工戸数</t>
  </si>
  <si>
    <t xml:space="preserve">                                　北海道労働局、総務省・北海道総合政策部｢労働力調査」、</t>
  </si>
  <si>
    <t xml:space="preserve">                                　厚生労働省・北海道総合政策部｢毎月勤労統計調査地方調査」</t>
    <rPh sb="33" eb="35">
      <t>コウセイ</t>
    </rPh>
    <phoneticPr fontId="3"/>
  </si>
  <si>
    <t>　阿寒摩周、大雪山、支笏洞爺、知床(世界自然遺産)、利尻礼文サロベツ、</t>
  </si>
  <si>
    <t>水 稲</t>
  </si>
  <si>
    <t>小 麦</t>
  </si>
  <si>
    <t>●自動車</t>
  </si>
  <si>
    <t>てんさい</t>
  </si>
  <si>
    <t>企業物価指数（全国,令和2年＝100）</t>
  </si>
  <si>
    <t>たまねぎ</t>
  </si>
  <si>
    <t>●工　業</t>
  </si>
  <si>
    <t>生 乳</t>
  </si>
  <si>
    <t>年 少 人 口  ( 0～14歳）</t>
  </si>
  <si>
    <t>●事業所</t>
  </si>
  <si>
    <t xml:space="preserve">    104]</t>
  </si>
  <si>
    <t>●下水道</t>
  </si>
  <si>
    <t>えりも町目黒</t>
  </si>
  <si>
    <t>ほたてがい</t>
  </si>
  <si>
    <t>さけ</t>
  </si>
  <si>
    <t xml:space="preserve"> うち民間最終消費支出</t>
  </si>
  <si>
    <t xml:space="preserve"> 4,061千t</t>
  </si>
  <si>
    <t>さんま</t>
  </si>
  <si>
    <t>産　　　　　業</t>
  </si>
  <si>
    <t>ほっけ</t>
  </si>
  <si>
    <t>網 走 湖</t>
  </si>
  <si>
    <t>１　北海道のすがた</t>
    <rPh sb="2" eb="5">
      <t>ホッカイドウ</t>
    </rPh>
    <phoneticPr fontId="3"/>
  </si>
  <si>
    <t>いか</t>
  </si>
  <si>
    <t>札 幌 市</t>
  </si>
  <si>
    <t>園　児</t>
  </si>
  <si>
    <t>(従業者4人以上)</t>
  </si>
  <si>
    <t>製　造　業</t>
  </si>
  <si>
    <t>婚　　　姻</t>
  </si>
  <si>
    <t>旭    岳</t>
  </si>
  <si>
    <t>卸売業・小売業</t>
  </si>
  <si>
    <t>●宿泊施設数　</t>
  </si>
  <si>
    <t>●道　路</t>
  </si>
  <si>
    <t>(令和2年2月）</t>
  </si>
  <si>
    <t>（注）全国数値の調査年が異なるため、比率は参考掲載</t>
  </si>
  <si>
    <t>小型二輪車</t>
  </si>
  <si>
    <t>雪 日 数(日)</t>
  </si>
  <si>
    <t>短期大学</t>
  </si>
  <si>
    <t>死 亡 者 数 （人）</t>
  </si>
  <si>
    <t>(令和3年平均)</t>
  </si>
  <si>
    <t>●運　輸</t>
  </si>
  <si>
    <t>厚生労働省「簡易生命表」、北海道保健福祉部「北海道保健統計年報」</t>
  </si>
  <si>
    <t xml:space="preserve">   　　</t>
  </si>
  <si>
    <t>３　産　業</t>
    <rPh sb="2" eb="3">
      <t>サン</t>
    </rPh>
    <rPh sb="4" eb="5">
      <t>ギョウ</t>
    </rPh>
    <phoneticPr fontId="3"/>
  </si>
  <si>
    <t>十 勝</t>
  </si>
  <si>
    <t xml:space="preserve">  　 11,902.0km</t>
  </si>
  <si>
    <t>貨　物</t>
  </si>
  <si>
    <t>旅　客</t>
  </si>
  <si>
    <t>十 勝　( 1市 16町 2村)</t>
  </si>
  <si>
    <t>空 知　(10市 14町    )</t>
  </si>
  <si>
    <t>貨  物</t>
  </si>
  <si>
    <t>4,319百t</t>
  </si>
  <si>
    <t xml:space="preserve">  555,804</t>
  </si>
  <si>
    <t>車  両</t>
  </si>
  <si>
    <t>教育,学習支援業</t>
  </si>
  <si>
    <t>脳血管疾患</t>
  </si>
  <si>
    <t>輸  入</t>
  </si>
  <si>
    <t>区  分</t>
  </si>
  <si>
    <t xml:space="preserve">  輸  出</t>
  </si>
  <si>
    <t>病　院</t>
  </si>
  <si>
    <t>支 笏 湖</t>
  </si>
  <si>
    <t>北 見 市</t>
  </si>
  <si>
    <t>不 動 産 業,物品賃貸業</t>
  </si>
  <si>
    <t>（令和4年5月）</t>
  </si>
  <si>
    <t>（注）56条港湾を除く。(56条港湾とは、知事が水域を公告した「港湾区域の定めのない港湾」である。)</t>
  </si>
  <si>
    <t>項　　目</t>
  </si>
  <si>
    <t>函館税関「北海道外国貿易概況」、北海道総合政策部「北海道港湾統計年報」</t>
  </si>
  <si>
    <t>公　民　館</t>
  </si>
  <si>
    <t>国土交通省「航空輸送統計年報」「港湾統計(年報)」、北海道運輸局、　　　</t>
  </si>
  <si>
    <t>11　北海道の一日</t>
    <rPh sb="3" eb="6">
      <t>ホッカイドウ</t>
    </rPh>
    <rPh sb="7" eb="9">
      <t>イチニチ</t>
    </rPh>
    <phoneticPr fontId="3"/>
  </si>
  <si>
    <t>中 学 校</t>
  </si>
  <si>
    <t>　163,110人</t>
  </si>
  <si>
    <t>ｵﾎｰﾂｸ　( 3市 14町 1村)</t>
  </si>
  <si>
    <t>輸  出</t>
  </si>
  <si>
    <t>離　　　婚</t>
  </si>
  <si>
    <t xml:space="preserve"> (※内国貿易フェリー
は除く)</t>
  </si>
  <si>
    <t>金融業,保険業</t>
  </si>
  <si>
    <t>120,587人</t>
  </si>
  <si>
    <t>１住宅当たり居住室畳数</t>
  </si>
  <si>
    <t>１住宅当たり延べ面積(㎡)</t>
  </si>
  <si>
    <t>居住世帯のある住宅</t>
  </si>
  <si>
    <t>文部科学省・北海道総合政策部「学校基本調査」</t>
  </si>
  <si>
    <t xml:space="preserve"> 120.15　(全国119.91)</t>
  </si>
  <si>
    <t>家計（勤労者世帯１世帯当たり１か月平均）  　　 　     　　 （令和3年）</t>
  </si>
  <si>
    <t>　42.65　(全国 41.49)</t>
  </si>
  <si>
    <t>　20.73　(全国 18.14)</t>
  </si>
  <si>
    <t>　うち持ち家 (56.3％)</t>
  </si>
  <si>
    <t>　月間総実労働時間数  　140.3時間　(前年比 0.1％増)</t>
    <rPh sb="30" eb="31">
      <t>ゾウ</t>
    </rPh>
    <phoneticPr fontId="3"/>
  </si>
  <si>
    <t>　　　借　家 (41.3％)</t>
  </si>
  <si>
    <t xml:space="preserve"> 居住世帯のある住宅</t>
  </si>
  <si>
    <t>後 志　( 1市 13町 6村)</t>
  </si>
  <si>
    <t>素材生産量(需要部門)</t>
  </si>
  <si>
    <t>普及率</t>
  </si>
  <si>
    <t>133.8人</t>
  </si>
  <si>
    <t>１人１日当たりのごみ排出量</t>
  </si>
  <si>
    <t xml:space="preserve">有効求人倍率（常用のみ） 0.98倍 (全国 1.05倍) </t>
  </si>
  <si>
    <t>●ご　み</t>
  </si>
  <si>
    <t>北海道環境生活部</t>
  </si>
  <si>
    <t>（令和2年10月）</t>
  </si>
  <si>
    <t>歯科診療所</t>
  </si>
  <si>
    <t>●医療施設数</t>
  </si>
  <si>
    <t>心疾患</t>
  </si>
  <si>
    <t xml:space="preserve">  全　国 </t>
  </si>
  <si>
    <t xml:space="preserve"> 厚生労働省「人口動態統計」</t>
  </si>
  <si>
    <t>11,920億円</t>
  </si>
  <si>
    <t>雪 の 初 日</t>
  </si>
  <si>
    <t>●死亡者数</t>
  </si>
  <si>
    <t>道　　　　　道</t>
  </si>
  <si>
    <r>
      <rPr>
        <sz val="14"/>
        <rFont val="ＭＳ ゴシック"/>
        <family val="3"/>
        <charset val="128"/>
      </rPr>
      <t>ｸｯﾁｬﾛ</t>
    </r>
    <r>
      <rPr>
        <sz val="13"/>
        <rFont val="ＭＳ ゴシック"/>
        <family val="3"/>
        <charset val="128"/>
      </rPr>
      <t>湖</t>
    </r>
  </si>
  <si>
    <t>　　　　</t>
  </si>
  <si>
    <t>●福　祉</t>
  </si>
  <si>
    <t>　　国民年金被保険者数</t>
  </si>
  <si>
    <t>　　　うち介護老人福祉施設</t>
  </si>
  <si>
    <t xml:space="preserve">          </t>
  </si>
  <si>
    <t>教  員</t>
  </si>
  <si>
    <t>小 学 校</t>
  </si>
  <si>
    <t>高等学校</t>
  </si>
  <si>
    <t>大    学</t>
  </si>
  <si>
    <t xml:space="preserve">(全国 87.57年)   </t>
  </si>
  <si>
    <t>摩 周 湖</t>
  </si>
  <si>
    <t>272校</t>
  </si>
  <si>
    <t>白 雲 岳</t>
  </si>
  <si>
    <t>総務省・北海道総合政策部「住宅・土地統計調査」</t>
  </si>
  <si>
    <t>農林水産省「作物統計」、「牛乳乳製品統計」</t>
  </si>
  <si>
    <t>(世帯)</t>
  </si>
  <si>
    <t>児　童</t>
  </si>
  <si>
    <r>
      <rPr>
        <b/>
        <sz val="13"/>
        <rFont val="ＭＳ ゴシック"/>
        <family val="3"/>
        <charset val="128"/>
      </rPr>
      <t xml:space="preserve"> </t>
    </r>
    <r>
      <rPr>
        <sz val="13"/>
        <rFont val="ＭＳ ゴシック"/>
        <family val="3"/>
        <charset val="128"/>
      </rPr>
      <t xml:space="preserve"> (令和3年)</t>
    </r>
  </si>
  <si>
    <t>教育・
保育職員</t>
  </si>
  <si>
    <t>　中華人民共和国・黒竜江省</t>
  </si>
  <si>
    <t>205,786千ｔ</t>
  </si>
  <si>
    <t xml:space="preserve"> 558兆4,912億円</t>
  </si>
  <si>
    <t>総務省・北海道総合政策部「家計調査（二人以上の世帯）」「小売物価統計調査」、日本銀行</t>
  </si>
  <si>
    <t>体 育 館</t>
  </si>
  <si>
    <t>(平成30年12月)</t>
  </si>
  <si>
    <t>生産年齢人口（15～64歳）</t>
  </si>
  <si>
    <t>スキー・
スノーボード場</t>
  </si>
  <si>
    <t>5,535千ha（全国の22.1％）</t>
  </si>
  <si>
    <t>主要農畜産物収穫(生産)量</t>
    <rPh sb="6" eb="8">
      <t>シュウカク</t>
    </rPh>
    <phoneticPr fontId="3"/>
  </si>
  <si>
    <t>項　　　目</t>
  </si>
  <si>
    <t>北海道保健福祉部</t>
  </si>
  <si>
    <t>（令和4年1月1日）</t>
  </si>
  <si>
    <t xml:space="preserve">  北 海 道</t>
  </si>
  <si>
    <r>
      <rPr>
        <sz val="14"/>
        <rFont val="ＭＳ ゴシック"/>
        <family val="3"/>
        <charset val="128"/>
      </rPr>
      <t>ﾄﾑﾗｳｼ</t>
    </r>
    <r>
      <rPr>
        <sz val="13"/>
        <rFont val="ＭＳ ゴシック"/>
        <family val="3"/>
        <charset val="128"/>
      </rPr>
      <t>山</t>
    </r>
  </si>
  <si>
    <t>北海道建設部「道路現況調書」</t>
  </si>
  <si>
    <t xml:space="preserve">     第３次産業</t>
  </si>
  <si>
    <t>目　　　次</t>
    <rPh sb="0" eb="1">
      <t>メ</t>
    </rPh>
    <rPh sb="4" eb="5">
      <t>ツギ</t>
    </rPh>
    <phoneticPr fontId="3"/>
  </si>
  <si>
    <t>8月 7日</t>
  </si>
  <si>
    <t>●道民経済計算</t>
  </si>
  <si>
    <t>（注1）国内総生産(生産側)は暦年値</t>
  </si>
  <si>
    <t>帯 広 市</t>
  </si>
  <si>
    <t>（注2）うち数の合計は、総生産と一致しない</t>
  </si>
  <si>
    <t xml:space="preserve">   666千t</t>
  </si>
  <si>
    <t>７　教　育</t>
    <rPh sb="2" eb="3">
      <t>キョウ</t>
    </rPh>
    <rPh sb="4" eb="5">
      <t>イク</t>
    </rPh>
    <phoneticPr fontId="3"/>
  </si>
  <si>
    <t>66.6人／k㎡  (全国 338.2人／k㎡)</t>
  </si>
  <si>
    <t>　カナダ・アルバータ州</t>
  </si>
  <si>
    <t>　アメリカ合衆国・マサチューセッツ州、ハワイ州</t>
  </si>
  <si>
    <t>　釧路湿原</t>
  </si>
  <si>
    <t>　ロシア連邦・サハリン州</t>
  </si>
  <si>
    <t>北海道総合政策部</t>
  </si>
  <si>
    <t>総 数</t>
  </si>
  <si>
    <t>道 南</t>
  </si>
  <si>
    <t>地目別面積割合（％）</t>
  </si>
  <si>
    <t>道 央</t>
  </si>
  <si>
    <t>道 北</t>
  </si>
  <si>
    <t>10　観　光</t>
    <rPh sb="3" eb="4">
      <t>カン</t>
    </rPh>
    <rPh sb="5" eb="6">
      <t>ヒカリ</t>
    </rPh>
    <phoneticPr fontId="3"/>
  </si>
  <si>
    <t>釧路・
根室</t>
  </si>
  <si>
    <t>　　　　　　　　　　</t>
  </si>
  <si>
    <t>　網走、大沼、ニセコ積丹小樽海岸、日高山脈襟裳、暑寒別天売焼尻、</t>
  </si>
  <si>
    <t>　富良野芦別、檜山、恵山、野付風蓮、松前矢越、北オホーツク、</t>
  </si>
  <si>
    <t>●観光入込客数</t>
  </si>
  <si>
    <t>転入(道外)</t>
  </si>
  <si>
    <t>　月間現金給与総額　  　316,478円　(前年比 2.1％減）</t>
  </si>
  <si>
    <t>転出(道外)</t>
  </si>
  <si>
    <t>3,163千㎥（全国の14.5％）</t>
  </si>
  <si>
    <t>●農　業</t>
  </si>
  <si>
    <t>交通事故死者数</t>
  </si>
  <si>
    <t xml:space="preserve"> 　　　　　　　　　（市6、一級町村99､二級町村155）</t>
  </si>
  <si>
    <t>９　国際交流</t>
    <rPh sb="2" eb="4">
      <t>コクサイ</t>
    </rPh>
    <rPh sb="4" eb="6">
      <t>コウリュウ</t>
    </rPh>
    <phoneticPr fontId="3"/>
  </si>
  <si>
    <t>●あゆみ(略年表)</t>
  </si>
  <si>
    <t>(令和4年平均)</t>
  </si>
  <si>
    <t>国土交通省国土地理院「全国都道府県市区町村別面積調」</t>
  </si>
  <si>
    <t>北海道総合政策部「固定資産の価格等の概要調書」</t>
  </si>
  <si>
    <t>北 鎮 岳</t>
  </si>
  <si>
    <t>風 蓮 湖</t>
  </si>
  <si>
    <t>愛 別 岳</t>
  </si>
  <si>
    <r>
      <t>７</t>
    </r>
    <r>
      <rPr>
        <b/>
        <sz val="14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教 　 育</t>
    </r>
  </si>
  <si>
    <t>入港船舶数　　 　　 　  　 　　　　</t>
  </si>
  <si>
    <t>美 瑛 岳</t>
  </si>
  <si>
    <t>国土交通省、国土交通省国土地理院「全国都道府県市区町村別面積調」、「日本の主な山岳標高」</t>
  </si>
  <si>
    <t>留 萌　( 1市  6町 1村)</t>
    <rPh sb="0" eb="1">
      <t>トメ</t>
    </rPh>
    <rPh sb="2" eb="3">
      <t>ハジメ</t>
    </rPh>
    <phoneticPr fontId="3"/>
  </si>
  <si>
    <t>降 水 量(㎜)</t>
  </si>
  <si>
    <t>渡 島　( 2市  9町    )</t>
  </si>
  <si>
    <r>
      <t>２</t>
    </r>
    <r>
      <rPr>
        <b/>
        <sz val="14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 xml:space="preserve">人　口 </t>
    </r>
    <r>
      <rPr>
        <b/>
        <sz val="14"/>
        <rFont val="ＭＳ ゴシック"/>
        <family val="3"/>
        <charset val="128"/>
      </rPr>
      <t xml:space="preserve">                                                   </t>
    </r>
  </si>
  <si>
    <t>道内港通関実績（貿易額）</t>
  </si>
  <si>
    <t>檜 山　(      7町    )</t>
  </si>
  <si>
    <t>4兆0,333億円</t>
  </si>
  <si>
    <t>上 川　( 4市 17町 2村)</t>
  </si>
  <si>
    <t>宗 谷　( 1市  8町 1村)</t>
  </si>
  <si>
    <t>釧 路　( 1市  6町 1村)</t>
  </si>
  <si>
    <t>●住民基本台帳人口</t>
  </si>
  <si>
    <t>全道計 (35市129町15村)</t>
    <rPh sb="0" eb="1">
      <t>ゼン</t>
    </rPh>
    <phoneticPr fontId="3"/>
  </si>
  <si>
    <t>北海道総合政策部「住民基本台帳年報」</t>
  </si>
  <si>
    <t>旭 川 市</t>
  </si>
  <si>
    <t>江 別 市</t>
  </si>
  <si>
    <t>老 年 人 口  (65歳以上）</t>
  </si>
  <si>
    <t>人　口 (人)</t>
  </si>
  <si>
    <t>●人口密度</t>
  </si>
  <si>
    <t>農林漁業(個人経営を除く)</t>
  </si>
  <si>
    <t>建設業</t>
  </si>
  <si>
    <t>製造業</t>
  </si>
  <si>
    <t>４　運輸・交通</t>
    <rPh sb="2" eb="4">
      <t>ウンユ</t>
    </rPh>
    <rPh sb="5" eb="7">
      <t>コウツウ</t>
    </rPh>
    <phoneticPr fontId="3"/>
  </si>
  <si>
    <t>電気･ｶﾞｽ・熱供給･水道業</t>
  </si>
  <si>
    <t>情報通信業</t>
  </si>
  <si>
    <r>
      <t xml:space="preserve">             </t>
    </r>
    <r>
      <rPr>
        <sz val="10"/>
        <rFont val="ＭＳ ゴシック"/>
        <family val="3"/>
        <charset val="128"/>
      </rPr>
      <t>厚生労働省「国民年金事業月報(速報)」</t>
    </r>
    <r>
      <rPr>
        <sz val="13"/>
        <rFont val="ＭＳ ゴシック"/>
        <family val="3"/>
        <charset val="128"/>
      </rPr>
      <t>、</t>
    </r>
    <r>
      <rPr>
        <sz val="10"/>
        <rFont val="ＭＳ ゴシック"/>
        <family val="3"/>
        <charset val="128"/>
      </rPr>
      <t>北海道保健福祉部、</t>
    </r>
  </si>
  <si>
    <t>卸売業,小売業</t>
  </si>
  <si>
    <t>学術研究,専門・技術サービス業</t>
  </si>
  <si>
    <t>医療,福祉</t>
  </si>
  <si>
    <t>小平町達布</t>
    <rPh sb="0" eb="2">
      <t>コダイラ</t>
    </rPh>
    <rPh sb="2" eb="3">
      <t>チョウ</t>
    </rPh>
    <rPh sb="3" eb="5">
      <t>タップ</t>
    </rPh>
    <phoneticPr fontId="3"/>
  </si>
  <si>
    <t>複合サービス事業</t>
  </si>
  <si>
    <t>●労　働</t>
  </si>
  <si>
    <t>簡易宿所　2,633  　</t>
  </si>
  <si>
    <t>3,582人</t>
  </si>
  <si>
    <t>農業経営体(個人経営体）の農業従事者数　　　 80,552人 （全国の 3.2％）</t>
  </si>
  <si>
    <t>農業経営体の経営耕地面積          　　  102万8,421ha （全国の31.8％）</t>
  </si>
  <si>
    <t>（令和3年度平均）</t>
  </si>
  <si>
    <t>農林水産省　北海道総合政策部「農林業センサス」</t>
  </si>
  <si>
    <t>●自然公園</t>
  </si>
  <si>
    <t>（注）％は全国シェア</t>
  </si>
  <si>
    <t>　165,047人</t>
  </si>
  <si>
    <t>106千ｔ</t>
  </si>
  <si>
    <t>●林　業</t>
  </si>
  <si>
    <t>すけとう
だら</t>
  </si>
  <si>
    <t>北海道運輸局「自動車保有車両数月報」</t>
  </si>
  <si>
    <t xml:space="preserve">　空  港  数  </t>
  </si>
  <si>
    <t>民間航空輸送実績</t>
  </si>
  <si>
    <t>鉄道運輸実績</t>
  </si>
  <si>
    <t xml:space="preserve">海上貨物輸送実績　　　　　　　　　　　　　   　　　　  </t>
  </si>
  <si>
    <t>1,422千人</t>
  </si>
  <si>
    <t>●住　宅</t>
  </si>
  <si>
    <t>（令和3年）</t>
  </si>
  <si>
    <t xml:space="preserve"> うち第１次産業</t>
  </si>
  <si>
    <t>出　　　生</t>
  </si>
  <si>
    <t>●家計・物価</t>
  </si>
  <si>
    <t>人 数 (万人)</t>
  </si>
  <si>
    <t>死　　　亡</t>
  </si>
  <si>
    <t>火　災　発　生</t>
  </si>
  <si>
    <t>救　急　出　場</t>
  </si>
  <si>
    <r>
      <rPr>
        <sz val="10"/>
        <rFont val="ＭＳ ゴシック"/>
        <family val="3"/>
        <charset val="128"/>
      </rPr>
      <t>厚生労働省「医療施設動態調査」</t>
    </r>
    <r>
      <rPr>
        <sz val="13"/>
        <rFont val="ＭＳ ゴシック"/>
        <family val="3"/>
        <charset val="128"/>
      </rPr>
      <t>　　　</t>
    </r>
  </si>
  <si>
    <t xml:space="preserve"> 50.5件</t>
  </si>
  <si>
    <t xml:space="preserve"> 項    目</t>
  </si>
  <si>
    <t>北海道水産林務部「北海道林業統計」、農林水産省「木材統計」</t>
  </si>
  <si>
    <t>市 町 村 道</t>
  </si>
  <si>
    <t xml:space="preserve"> 　  第 ３ 次 産 業</t>
  </si>
  <si>
    <t>一 般 国 道</t>
  </si>
  <si>
    <t xml:space="preserve"> 94百t</t>
  </si>
  <si>
    <t>５　生活環境</t>
    <rPh sb="2" eb="4">
      <t>セイカツ</t>
    </rPh>
    <rPh sb="4" eb="6">
      <t>カンキョウ</t>
    </rPh>
    <phoneticPr fontId="3"/>
  </si>
  <si>
    <t>６　保健・福祉</t>
    <rPh sb="2" eb="4">
      <t>ホケン</t>
    </rPh>
    <rPh sb="5" eb="7">
      <t>フクシ</t>
    </rPh>
    <phoneticPr fontId="3"/>
  </si>
  <si>
    <t>８　経　済</t>
    <rPh sb="2" eb="3">
      <t>ヘ</t>
    </rPh>
    <rPh sb="4" eb="5">
      <t>スミ</t>
    </rPh>
    <phoneticPr fontId="3"/>
  </si>
  <si>
    <t>(令和3年4月)</t>
  </si>
  <si>
    <t>(令和3年10月)</t>
  </si>
  <si>
    <t>　　　「×」は欠測を表している。「]」は統計を行う対象資料が許容範囲を超えて欠けている。(資料不足値)</t>
  </si>
  <si>
    <t xml:space="preserve"> 82百t</t>
  </si>
  <si>
    <t xml:space="preserve"> 404兆6,746億円</t>
  </si>
  <si>
    <t>幌加内町幌加内</t>
    <rPh sb="0" eb="4">
      <t>ホロカナイチョウ</t>
    </rPh>
    <rPh sb="4" eb="7">
      <t>ホロカナイ</t>
    </rPh>
    <phoneticPr fontId="3"/>
  </si>
  <si>
    <t>2月 8日</t>
  </si>
  <si>
    <t>えりも町目黒</t>
    <rPh sb="3" eb="4">
      <t>チョウ</t>
    </rPh>
    <rPh sb="4" eb="6">
      <t>メグロ</t>
    </rPh>
    <phoneticPr fontId="3"/>
  </si>
  <si>
    <t>（令和4年3月）</t>
  </si>
  <si>
    <t>33,715人</t>
  </si>
  <si>
    <t>森林面積</t>
  </si>
  <si>
    <t>（注）数値は、令和3年中の数値を年間日数で除した単純平均。</t>
  </si>
  <si>
    <t>森林蓄積</t>
  </si>
  <si>
    <t>森林伐採量</t>
  </si>
  <si>
    <t>（令和3年4月）</t>
  </si>
  <si>
    <t>836,942千㎥（全国の16.0％）</t>
  </si>
  <si>
    <t>4,672千㎥（全国の9.7％）</t>
  </si>
  <si>
    <r>
      <t>サービス業</t>
    </r>
    <r>
      <rPr>
        <sz val="9"/>
        <rFont val="ＭＳ ゴシック"/>
        <family val="3"/>
        <charset val="128"/>
      </rPr>
      <t>（他に分類されないもの)</t>
    </r>
  </si>
  <si>
    <t>15兆9,217億円</t>
  </si>
  <si>
    <t>（令和3年）</t>
    <rPh sb="1" eb="3">
      <t>レイワ</t>
    </rPh>
    <phoneticPr fontId="3"/>
  </si>
  <si>
    <t>（定員数　84,544人)</t>
  </si>
  <si>
    <t>厚生労働省「社会福祉施設等調査」、「介護サービス施設・事業所調査」</t>
  </si>
  <si>
    <t>　　介護保険施設数</t>
  </si>
  <si>
    <t xml:space="preserve">  4.7件</t>
  </si>
  <si>
    <t>　　社会福祉施設数</t>
  </si>
  <si>
    <t xml:space="preserve">  327,960人</t>
  </si>
  <si>
    <t>　119,701人</t>
  </si>
  <si>
    <t>1,626百t</t>
  </si>
  <si>
    <t>442百t</t>
  </si>
  <si>
    <t>台</t>
  </si>
  <si>
    <t>(全国 80.6％)</t>
  </si>
  <si>
    <t>台</t>
    <rPh sb="0" eb="1">
      <t>ダイ</t>
    </rPh>
    <phoneticPr fontId="3"/>
  </si>
  <si>
    <t xml:space="preserve">（令和4年4月) </t>
  </si>
  <si>
    <t>乗 　 用</t>
  </si>
  <si>
    <t xml:space="preserve">   728千t</t>
  </si>
  <si>
    <t xml:space="preserve">    105千t</t>
  </si>
  <si>
    <t xml:space="preserve"> 4,266千t</t>
  </si>
  <si>
    <t xml:space="preserve">      6,770.9km</t>
  </si>
  <si>
    <t xml:space="preserve"> (令和3年)</t>
  </si>
  <si>
    <t>9,984千人</t>
  </si>
  <si>
    <t>271,322千人</t>
  </si>
  <si>
    <t>（令和3年度)</t>
  </si>
  <si>
    <t>1,343千台</t>
  </si>
  <si>
    <t>240,983隻</t>
  </si>
  <si>
    <t>30,364千ｔ</t>
  </si>
  <si>
    <t xml:space="preserve"> 31,492千ｔ</t>
  </si>
  <si>
    <t>3,117億円</t>
  </si>
  <si>
    <t>949ｇ</t>
  </si>
  <si>
    <t>899,719人</t>
  </si>
  <si>
    <t>(令和3年3月)</t>
  </si>
  <si>
    <t>北海道総合政策部「市町村の財政概要」、北海道環境生活部「道民のスポーツ」</t>
  </si>
  <si>
    <t>11兆8,182億円</t>
  </si>
  <si>
    <t xml:space="preserve">     (地方)政府最終消費支出</t>
    <rPh sb="6" eb="8">
      <t>チホウ</t>
    </rPh>
    <phoneticPr fontId="3"/>
  </si>
  <si>
    <t xml:space="preserve">   5兆7,687億円</t>
  </si>
  <si>
    <t xml:space="preserve"> 78.9人</t>
  </si>
  <si>
    <t xml:space="preserve"> 52.9組</t>
  </si>
  <si>
    <t>139.0人</t>
  </si>
  <si>
    <t>347園</t>
  </si>
  <si>
    <t>966校</t>
  </si>
  <si>
    <t>573校</t>
  </si>
  <si>
    <r>
      <t>道立自然公園　</t>
    </r>
    <r>
      <rPr>
        <sz val="13"/>
        <rFont val="ＭＳ ゴシック"/>
        <family val="3"/>
        <charset val="128"/>
      </rPr>
      <t>（11公園　総面積 125,350ha）</t>
    </r>
  </si>
  <si>
    <t>112,146人</t>
  </si>
  <si>
    <t>227,372人</t>
  </si>
  <si>
    <t>36,578人</t>
  </si>
  <si>
    <t>6,371人</t>
  </si>
  <si>
    <t>4,022人</t>
  </si>
  <si>
    <r>
      <rPr>
        <sz val="14"/>
        <rFont val="ＭＳ ゴシック"/>
        <family val="3"/>
        <charset val="128"/>
      </rPr>
      <t>ﾆﾍﾟｿﾂ</t>
    </r>
    <r>
      <rPr>
        <sz val="13"/>
        <rFont val="ＭＳ ゴシック"/>
        <family val="3"/>
        <charset val="128"/>
      </rPr>
      <t>山</t>
    </r>
  </si>
  <si>
    <t>18,900人</t>
  </si>
  <si>
    <t>11,390人</t>
  </si>
  <si>
    <t>9,853人</t>
  </si>
  <si>
    <t>269人</t>
  </si>
  <si>
    <t>6,668人</t>
  </si>
  <si>
    <t>（令和4年10月）</t>
  </si>
  <si>
    <t>　実収入（税込収入）　　　　544,200円 (対前年 実質　5.6％減)</t>
    <rPh sb="35" eb="36">
      <t>ゲン</t>
    </rPh>
    <phoneticPr fontId="3"/>
  </si>
  <si>
    <t>　消費支出　　　　    　　　277,611円 (対前年 実質  6.3％減)</t>
  </si>
  <si>
    <t xml:space="preserve">  0.3人</t>
  </si>
  <si>
    <t>714.6件</t>
  </si>
  <si>
    <t>1,121,113人</t>
  </si>
  <si>
    <t>　大韓民国・釜山広域市、慶尚南道、ソウル特別市、済州特別自治道</t>
  </si>
  <si>
    <t>　可処分所得（手取収入）　　450,485円 (対前年 実質  5.0％減)</t>
    <rPh sb="36" eb="37">
      <t>ゲン</t>
    </rPh>
    <phoneticPr fontId="3"/>
  </si>
  <si>
    <t>　103.2　(対前年3.2％上昇)　 　　　　　　　　　　　　　　　（令和4年)</t>
    <rPh sb="15" eb="17">
      <t>ジョウショウ</t>
    </rPh>
    <phoneticPr fontId="3"/>
  </si>
  <si>
    <r>
      <t>３</t>
    </r>
    <r>
      <rPr>
        <b/>
        <sz val="14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産　　業　</t>
    </r>
    <r>
      <rPr>
        <b/>
        <sz val="14"/>
        <rFont val="ＭＳ ゴシック"/>
        <family val="3"/>
        <charset val="128"/>
      </rPr>
      <t xml:space="preserve">                                               </t>
    </r>
  </si>
  <si>
    <t>　33.37　(全国 32.91)</t>
  </si>
  <si>
    <t>　91.23　(全国 93.04)</t>
  </si>
  <si>
    <t xml:space="preserve">    　  711.2km</t>
  </si>
  <si>
    <t xml:space="preserve">漁業･養殖業生産量　  10,190百t （全国の24.7％)  </t>
  </si>
  <si>
    <t>（注）％は全国シェア　　　　 農林水産省「漁業構造動態調査」、「漁業・養殖業生産統計」(速報)</t>
  </si>
  <si>
    <t>●市町村</t>
  </si>
  <si>
    <t>乗合用</t>
  </si>
  <si>
    <t>●人口10万人以上の都市  　　　　　　　　　　　  　 （令和3年1月1日）</t>
  </si>
  <si>
    <t xml:space="preserve"> 産　　業</t>
  </si>
  <si>
    <t>魚種別生産量　 　　　　　　　　　　　　　　　　　　　　　　（令和2年）</t>
  </si>
  <si>
    <t>項　　目　　</t>
  </si>
  <si>
    <t xml:space="preserve">貨物用 </t>
  </si>
  <si>
    <r>
      <t>１</t>
    </r>
    <r>
      <rPr>
        <b/>
        <sz val="14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 xml:space="preserve">北海道のすがた    </t>
    </r>
    <r>
      <rPr>
        <b/>
        <sz val="14"/>
        <rFont val="ＭＳ ゴシック"/>
        <family val="3"/>
        <charset val="128"/>
      </rPr>
      <t xml:space="preserve">                                      </t>
    </r>
  </si>
  <si>
    <r>
      <t>11</t>
    </r>
    <r>
      <rPr>
        <b/>
        <sz val="14"/>
        <rFont val="ＭＳ ゴシック"/>
        <family val="3"/>
        <charset val="128"/>
      </rPr>
      <t xml:space="preserve"> </t>
    </r>
    <r>
      <rPr>
        <b/>
        <sz val="16"/>
        <rFont val="ＭＳ ゴシック"/>
        <family val="3"/>
        <charset val="128"/>
      </rPr>
      <t>北海道の一日</t>
    </r>
    <r>
      <rPr>
        <b/>
        <sz val="14"/>
        <rFont val="ＭＳ ゴシック"/>
        <family val="3"/>
        <charset val="128"/>
      </rPr>
      <t xml:space="preserve">                                              </t>
    </r>
  </si>
  <si>
    <r>
      <t>交</t>
    </r>
    <r>
      <rPr>
        <b/>
        <sz val="6"/>
        <rFont val="ＭＳ ゴシック"/>
        <family val="3"/>
        <charset val="128"/>
      </rPr>
      <t xml:space="preserve"> </t>
    </r>
    <r>
      <rPr>
        <b/>
        <sz val="13"/>
        <rFont val="ＭＳ ゴシック"/>
        <family val="3"/>
        <charset val="128"/>
      </rPr>
      <t>通</t>
    </r>
    <r>
      <rPr>
        <b/>
        <sz val="6"/>
        <rFont val="ＭＳ ゴシック"/>
        <family val="3"/>
        <charset val="128"/>
      </rPr>
      <t xml:space="preserve"> </t>
    </r>
    <r>
      <rPr>
        <b/>
        <sz val="13"/>
        <rFont val="ＭＳ ゴシック"/>
        <family val="3"/>
        <charset val="128"/>
      </rPr>
      <t>事</t>
    </r>
    <r>
      <rPr>
        <b/>
        <sz val="6"/>
        <rFont val="ＭＳ ゴシック"/>
        <family val="3"/>
        <charset val="128"/>
      </rPr>
      <t xml:space="preserve"> </t>
    </r>
    <r>
      <rPr>
        <b/>
        <sz val="13"/>
        <rFont val="ＭＳ ゴシック"/>
        <family val="3"/>
        <charset val="128"/>
      </rPr>
      <t>故</t>
    </r>
    <r>
      <rPr>
        <b/>
        <sz val="6"/>
        <rFont val="ＭＳ ゴシック"/>
        <family val="3"/>
        <charset val="128"/>
      </rPr>
      <t xml:space="preserve"> </t>
    </r>
    <r>
      <rPr>
        <b/>
        <sz val="13"/>
        <rFont val="ＭＳ ゴシック"/>
        <family val="3"/>
        <charset val="128"/>
      </rPr>
      <t>発</t>
    </r>
    <r>
      <rPr>
        <b/>
        <sz val="6"/>
        <rFont val="ＭＳ ゴシック"/>
        <family val="3"/>
        <charset val="128"/>
      </rPr>
      <t xml:space="preserve"> </t>
    </r>
    <r>
      <rPr>
        <b/>
        <sz val="13"/>
        <rFont val="ＭＳ ゴシック"/>
        <family val="3"/>
        <charset val="128"/>
      </rPr>
      <t>生</t>
    </r>
  </si>
  <si>
    <r>
      <t>国立公園　　　</t>
    </r>
    <r>
      <rPr>
        <sz val="13"/>
        <rFont val="ＭＳ ゴシック"/>
        <family val="3"/>
        <charset val="128"/>
      </rPr>
      <t>（ 6公園　総面積 509,904ha）</t>
    </r>
  </si>
  <si>
    <r>
      <t>国定公園　　　</t>
    </r>
    <r>
      <rPr>
        <sz val="13"/>
        <rFont val="ＭＳ ゴシック"/>
        <family val="3"/>
        <charset val="128"/>
      </rPr>
      <t>（ 6公園　総面積 244,925ha）</t>
    </r>
  </si>
  <si>
    <r>
      <t>総面積  83,423.81</t>
    </r>
    <r>
      <rPr>
        <sz val="14"/>
        <rFont val="ＭＳ ゴシック"/>
        <family val="3"/>
        <charset val="128"/>
      </rPr>
      <t>k㎡</t>
    </r>
    <r>
      <rPr>
        <sz val="13"/>
        <rFont val="ＭＳ ゴシック"/>
        <family val="3"/>
        <charset val="128"/>
      </rPr>
      <t xml:space="preserve"> (北方領土 5,003.1</t>
    </r>
    <r>
      <rPr>
        <sz val="14"/>
        <rFont val="ＭＳ ゴシック"/>
        <family val="3"/>
        <charset val="128"/>
      </rPr>
      <t>k㎡</t>
    </r>
    <r>
      <rPr>
        <sz val="13"/>
        <rFont val="ＭＳ ゴシック"/>
        <family val="3"/>
        <charset val="128"/>
      </rPr>
      <t>を含む)</t>
    </r>
  </si>
  <si>
    <r>
      <t xml:space="preserve"> </t>
    </r>
    <r>
      <rPr>
        <b/>
        <outline/>
        <sz val="14"/>
        <rFont val="ＭＳ ゴシック"/>
        <family val="3"/>
        <charset val="128"/>
      </rPr>
      <t>10</t>
    </r>
    <r>
      <rPr>
        <b/>
        <sz val="14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観　光</t>
    </r>
    <r>
      <rPr>
        <b/>
        <sz val="14"/>
        <rFont val="ＭＳ ゴシック"/>
        <family val="3"/>
        <charset val="128"/>
      </rPr>
      <t xml:space="preserve">                                                    </t>
    </r>
  </si>
  <si>
    <t>　114.7　(対前年9.7％上昇)　　　　　　　　　　　　　　　　 （令和4年）</t>
  </si>
  <si>
    <r>
      <t>経済成長率　</t>
    </r>
    <r>
      <rPr>
        <sz val="13"/>
        <rFont val="ＭＳ ゴシック"/>
        <family val="3"/>
        <charset val="128"/>
      </rPr>
      <t>（道（国）内総生産の対前年度増加率）</t>
    </r>
  </si>
  <si>
    <r>
      <t xml:space="preserve">　名目 </t>
    </r>
    <r>
      <rPr>
        <sz val="14"/>
        <rFont val="ＭＳ ゴシック"/>
        <family val="3"/>
        <charset val="128"/>
      </rPr>
      <t>0.3％減(全国</t>
    </r>
    <r>
      <rPr>
        <sz val="13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0.2％増</t>
    </r>
    <r>
      <rPr>
        <sz val="13"/>
        <rFont val="ＭＳ ゴシック"/>
        <family val="3"/>
        <charset val="128"/>
      </rPr>
      <t>）　　実質 1</t>
    </r>
    <r>
      <rPr>
        <sz val="14"/>
        <rFont val="ＭＳ ゴシック"/>
        <family val="3"/>
        <charset val="128"/>
      </rPr>
      <t>.0％減</t>
    </r>
    <r>
      <rPr>
        <sz val="13"/>
        <rFont val="ＭＳ ゴシック"/>
        <family val="3"/>
        <charset val="128"/>
      </rPr>
      <t>（</t>
    </r>
    <r>
      <rPr>
        <sz val="14"/>
        <rFont val="ＭＳ ゴシック"/>
        <family val="3"/>
        <charset val="128"/>
      </rPr>
      <t>全国 0.7％減</t>
    </r>
    <r>
      <rPr>
        <sz val="13"/>
        <rFont val="ＭＳ ゴシック"/>
        <family val="3"/>
        <charset val="128"/>
      </rPr>
      <t>）</t>
    </r>
    <rPh sb="8" eb="9">
      <t>ゲン</t>
    </rPh>
    <rPh sb="28" eb="29">
      <t>ゲン</t>
    </rPh>
    <rPh sb="37" eb="38">
      <t>ゲン</t>
    </rPh>
    <phoneticPr fontId="3"/>
  </si>
  <si>
    <r>
      <t>１人当たり道民所得　　283</t>
    </r>
    <r>
      <rPr>
        <b/>
        <sz val="14"/>
        <rFont val="ＭＳ ゴシック"/>
        <family val="3"/>
        <charset val="128"/>
      </rPr>
      <t xml:space="preserve">万2千円 </t>
    </r>
    <r>
      <rPr>
        <sz val="13"/>
        <rFont val="ＭＳ ゴシック"/>
        <family val="3"/>
        <charset val="128"/>
      </rPr>
      <t>（対前年度 0.9％</t>
    </r>
    <r>
      <rPr>
        <sz val="14"/>
        <rFont val="ＭＳ ゴシック"/>
        <family val="3"/>
        <charset val="128"/>
      </rPr>
      <t>増</t>
    </r>
    <r>
      <rPr>
        <sz val="13"/>
        <rFont val="ＭＳ ゴシック"/>
        <family val="3"/>
        <charset val="128"/>
      </rPr>
      <t>）</t>
    </r>
  </si>
  <si>
    <r>
      <t>　（１人当たり国民所得 317万6千円（対前年度 0.2</t>
    </r>
    <r>
      <rPr>
        <sz val="14"/>
        <rFont val="ＭＳ ゴシック"/>
        <family val="3"/>
        <charset val="128"/>
      </rPr>
      <t>％減</t>
    </r>
    <r>
      <rPr>
        <sz val="13"/>
        <rFont val="ＭＳ ゴシック"/>
        <family val="3"/>
        <charset val="128"/>
      </rPr>
      <t>））</t>
    </r>
    <rPh sb="29" eb="30">
      <t>ゲン</t>
    </rPh>
    <phoneticPr fontId="3"/>
  </si>
  <si>
    <r>
      <t xml:space="preserve">     </t>
    </r>
    <r>
      <rPr>
        <sz val="12"/>
        <rFont val="ＭＳ ゴシック"/>
        <family val="3"/>
        <charset val="128"/>
      </rPr>
      <t>道(国)内総資本形成</t>
    </r>
    <rPh sb="7" eb="8">
      <t>クニ</t>
    </rPh>
    <phoneticPr fontId="3"/>
  </si>
  <si>
    <t>高等学校等進学率 98.7％（全国98.8％） 大学等進学率 50.3％（全国59.5％）</t>
  </si>
  <si>
    <r>
      <t>６</t>
    </r>
    <r>
      <rPr>
        <b/>
        <sz val="14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保健・福祉</t>
    </r>
    <r>
      <rPr>
        <b/>
        <sz val="14"/>
        <rFont val="ＭＳ ゴシック"/>
        <family val="3"/>
        <charset val="128"/>
      </rPr>
      <t xml:space="preserve">                                               </t>
    </r>
  </si>
  <si>
    <r>
      <t>５</t>
    </r>
    <r>
      <rPr>
        <b/>
        <sz val="14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生活環境</t>
    </r>
    <r>
      <rPr>
        <b/>
        <sz val="14"/>
        <rFont val="ＭＳ ゴシック"/>
        <family val="3"/>
        <charset val="128"/>
      </rPr>
      <t xml:space="preserve">                                                  </t>
    </r>
  </si>
  <si>
    <r>
      <rPr>
        <b/>
        <sz val="12"/>
        <rFont val="ＭＳ ゴシック"/>
        <family val="3"/>
        <charset val="128"/>
      </rPr>
      <t xml:space="preserve">2,416,700戸 </t>
    </r>
    <r>
      <rPr>
        <sz val="10"/>
        <rFont val="ＭＳ ゴシック"/>
        <family val="3"/>
        <charset val="128"/>
      </rPr>
      <t>(平成30年10月)</t>
    </r>
  </si>
  <si>
    <r>
      <t>４</t>
    </r>
    <r>
      <rPr>
        <b/>
        <sz val="14"/>
        <rFont val="ＭＳ ゴシック"/>
        <family val="3"/>
        <charset val="128"/>
      </rPr>
      <t xml:space="preserve"> </t>
    </r>
    <r>
      <rPr>
        <b/>
        <sz val="16"/>
        <rFont val="ＭＳ ゴシック"/>
        <family val="3"/>
        <charset val="128"/>
      </rPr>
      <t>運輸・交通</t>
    </r>
    <r>
      <rPr>
        <b/>
        <sz val="14"/>
        <rFont val="ＭＳ ゴシック"/>
        <family val="3"/>
        <charset val="128"/>
      </rPr>
      <t xml:space="preserve">                                                </t>
    </r>
  </si>
  <si>
    <r>
      <rPr>
        <b/>
        <sz val="13"/>
        <rFont val="ＭＳ ゴシック"/>
        <family val="3"/>
        <charset val="128"/>
      </rPr>
      <t>●水 産 業</t>
    </r>
    <r>
      <rPr>
        <sz val="13"/>
        <rFont val="ＭＳ ゴシック"/>
        <family val="3"/>
        <charset val="128"/>
      </rPr>
      <t xml:space="preserve">（海面漁業） </t>
    </r>
  </si>
  <si>
    <t>就　 職　 率（常用のみ） 22.7％ (全国 24.8％)</t>
  </si>
  <si>
    <r>
      <t>●令和２年国勢調査産業別人口</t>
    </r>
    <r>
      <rPr>
        <sz val="12"/>
        <rFont val="ＭＳ ゴシック"/>
        <family val="3"/>
        <charset val="128"/>
      </rPr>
      <t>（15歳以上就業者数）</t>
    </r>
    <rPh sb="1" eb="3">
      <t>レイワ</t>
    </rPh>
    <phoneticPr fontId="3"/>
  </si>
  <si>
    <r>
      <t xml:space="preserve"> 総　数</t>
    </r>
    <r>
      <rPr>
        <b/>
        <sz val="10.5"/>
        <rFont val="ＭＳ ゴシック"/>
        <family val="3"/>
        <charset val="128"/>
      </rPr>
      <t>(分類不能を含む)</t>
    </r>
  </si>
  <si>
    <r>
      <rPr>
        <sz val="10.5"/>
        <rFont val="ＭＳ ゴシック"/>
        <family val="3"/>
        <charset val="128"/>
      </rPr>
      <t>　　　　　　　　　　　　　　</t>
    </r>
    <r>
      <rPr>
        <sz val="13"/>
        <rFont val="ＭＳ ゴシック"/>
        <family val="3"/>
        <charset val="128"/>
      </rPr>
      <t xml:space="preserve">               </t>
    </r>
  </si>
  <si>
    <r>
      <t>●一世帯当たり人員</t>
    </r>
    <r>
      <rPr>
        <sz val="13"/>
        <rFont val="ＭＳ ゴシック"/>
        <family val="3"/>
        <charset val="128"/>
      </rPr>
      <t>（一般世帯）</t>
    </r>
  </si>
  <si>
    <r>
      <t>11月19日</t>
    </r>
    <r>
      <rPr>
        <sz val="9"/>
        <rFont val="ＭＳ ゴシック"/>
        <family val="3"/>
        <charset val="128"/>
      </rPr>
      <t>*</t>
    </r>
  </si>
  <si>
    <r>
      <t>気象庁、札幌管区気象台</t>
    </r>
    <r>
      <rPr>
        <sz val="13"/>
        <rFont val="ＭＳ ゴシック"/>
        <family val="3"/>
        <charset val="128"/>
      </rPr>
      <t xml:space="preserve"> </t>
    </r>
  </si>
  <si>
    <t xml:space="preserve"> 　  第 １ 次 産 業</t>
  </si>
  <si>
    <t xml:space="preserve"> 　  第 ２ 次 産 業</t>
  </si>
  <si>
    <t>図　書　館</t>
  </si>
  <si>
    <t xml:space="preserve"> 111兆8,368億円</t>
  </si>
  <si>
    <t xml:space="preserve"> 143兆7,978億円</t>
  </si>
  <si>
    <t>北海道と国際交流を実施している国と地域（姉妹友好提携等）</t>
  </si>
  <si>
    <t>　厚岸霧多布昆布森</t>
  </si>
  <si>
    <t>80.79年</t>
  </si>
  <si>
    <t>87.06年</t>
  </si>
  <si>
    <t xml:space="preserve"> 142兆8,647億円</t>
  </si>
  <si>
    <r>
      <t>（注）公務を除く。　　総務省・経済産業省・北海道総合政策部「経済センサス－活動調査」</t>
    </r>
    <r>
      <rPr>
        <sz val="8"/>
        <rFont val="ＭＳ ゴシック"/>
        <family val="3"/>
        <charset val="128"/>
      </rPr>
      <t>(速報集計)</t>
    </r>
    <rPh sb="43" eb="45">
      <t>ソクホウ</t>
    </rPh>
    <rPh sb="45" eb="47">
      <t>シュウケイ</t>
    </rPh>
    <phoneticPr fontId="3"/>
  </si>
  <si>
    <t>特種(殊)
用途用</t>
  </si>
  <si>
    <r>
      <t>湖 沼 面 積 (</t>
    </r>
    <r>
      <rPr>
        <b/>
        <sz val="13"/>
        <rFont val="ＭＳ ゴシック"/>
        <family val="3"/>
        <charset val="128"/>
      </rPr>
      <t>k㎡)</t>
    </r>
  </si>
  <si>
    <r>
      <t>（注）欠測を含む。雪日数は令和</t>
    </r>
    <r>
      <rPr>
        <sz val="9"/>
        <color rgb="FFFF0000"/>
        <rFont val="ＭＳ ゴシック"/>
        <family val="3"/>
        <charset val="128"/>
      </rPr>
      <t>2</t>
    </r>
    <r>
      <rPr>
        <sz val="9"/>
        <rFont val="ＭＳ ゴシック"/>
        <family val="3"/>
        <charset val="128"/>
      </rPr>
      <t>年8月から令和3年7月までの雪の日数。「*」は目視観測による値。</t>
    </r>
  </si>
  <si>
    <t>●土  地</t>
    <phoneticPr fontId="3"/>
  </si>
  <si>
    <r>
      <t>(令和4年</t>
    </r>
    <r>
      <rPr>
        <b/>
        <sz val="13"/>
        <rFont val="ＭＳ ゴシック"/>
        <family val="3"/>
        <charset val="128"/>
      </rPr>
      <t>4月）</t>
    </r>
  </si>
  <si>
    <r>
      <t xml:space="preserve">労働力人口   </t>
    </r>
    <r>
      <rPr>
        <sz val="13"/>
        <rFont val="ＭＳ ゴシック"/>
        <family val="3"/>
        <charset val="128"/>
      </rPr>
      <t>269万人 　(男148万人　女121万人)</t>
    </r>
  </si>
  <si>
    <t>　うち完全失業者 8万人　　　完全失業率 3.2％（全国2.6％）</t>
  </si>
  <si>
    <r>
      <t>　 　　　    　　　　　　 　　経済産業省・北海道総合政策部「経済センサス－活動調査</t>
    </r>
    <r>
      <rPr>
        <sz val="8"/>
        <rFont val="ＭＳ ゴシック"/>
        <family val="3"/>
        <charset val="128"/>
      </rPr>
      <t>(北海道分)</t>
    </r>
    <r>
      <rPr>
        <sz val="10"/>
        <rFont val="ＭＳ ゴシック"/>
        <family val="3"/>
        <charset val="128"/>
      </rPr>
      <t>」</t>
    </r>
    <rPh sb="45" eb="48">
      <t>ホッカイドウ</t>
    </rPh>
    <rPh sb="48" eb="49">
      <t>ブン</t>
    </rPh>
    <phoneticPr fontId="3"/>
  </si>
  <si>
    <r>
      <t>総務省・経済産業省・北海道総合政策部「経済センサス－活動調査」</t>
    </r>
    <r>
      <rPr>
        <sz val="8"/>
        <rFont val="ＭＳ ゴシック"/>
        <family val="3"/>
        <charset val="128"/>
      </rPr>
      <t>(速報集計)</t>
    </r>
    <r>
      <rPr>
        <sz val="10"/>
        <rFont val="ＭＳ ゴシック"/>
        <family val="3"/>
        <charset val="128"/>
      </rPr>
      <t>　　　　　　　　　　　　　　　　　　　　　　　　　</t>
    </r>
    <r>
      <rPr>
        <sz val="13"/>
        <rFont val="ＭＳ ゴシック"/>
        <family val="3"/>
        <charset val="128"/>
      </rPr>
      <t xml:space="preserve">                </t>
    </r>
  </si>
  <si>
    <r>
      <t>●社会教育施設等</t>
    </r>
    <r>
      <rPr>
        <sz val="13"/>
        <rFont val="ＭＳ ゴシック"/>
        <family val="3"/>
        <charset val="128"/>
      </rPr>
      <t>（市町村立）</t>
    </r>
  </si>
  <si>
    <t>内閣府「令和２年度国民経済計算年報」、北海道経済部「令和元年度道民経済計算」</t>
    <rPh sb="4" eb="6">
      <t>レイワ</t>
    </rPh>
    <rPh sb="7" eb="9">
      <t>ネンド</t>
    </rPh>
    <rPh sb="26" eb="28">
      <t>レイワ</t>
    </rPh>
    <rPh sb="28" eb="29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</si>
</sst>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"/>
    <numFmt numFmtId="178" formatCode="m&quot;月&quot;d&quot;日&quot;;@"/>
    <numFmt numFmtId="179" formatCode="0.0%"/>
  </numFmts>
  <fonts count="43" x14ac:knownFonts="1"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14"/>
      <name val="ＭＳ 明朝"/>
      <family val="1"/>
    </font>
    <font>
      <sz val="6"/>
      <name val="游ゴシック"/>
      <family val="3"/>
    </font>
    <font>
      <sz val="11"/>
      <color theme="1"/>
      <name val="ＭＳ ゴシック"/>
      <family val="3"/>
    </font>
    <font>
      <u/>
      <sz val="11"/>
      <color theme="10"/>
      <name val="游ゴシック"/>
      <family val="2"/>
      <scheme val="minor"/>
    </font>
    <font>
      <b/>
      <sz val="18"/>
      <color theme="10"/>
      <name val="ＭＳ ゴシック"/>
      <family val="3"/>
    </font>
    <font>
      <b/>
      <u/>
      <sz val="18"/>
      <color theme="10"/>
      <name val="ＭＳ ゴシック"/>
      <family val="3"/>
    </font>
    <font>
      <b/>
      <sz val="14"/>
      <color theme="1"/>
      <name val="ＭＳ ゴシック"/>
      <family val="3"/>
    </font>
    <font>
      <u/>
      <sz val="11"/>
      <color theme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outline/>
      <sz val="14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3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outline/>
      <sz val="10"/>
      <name val="ＭＳ ゴシック"/>
      <family val="3"/>
    </font>
    <font>
      <sz val="13"/>
      <name val="ＭＳ ゴシック"/>
      <family val="3"/>
    </font>
    <font>
      <sz val="11"/>
      <color theme="1"/>
      <name val="游ゴシック"/>
      <family val="3"/>
      <scheme val="minor"/>
    </font>
    <font>
      <b/>
      <sz val="12"/>
      <name val="ＭＳ ゴシック"/>
      <family val="3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9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outline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" fontId="2" fillId="0" borderId="0"/>
    <xf numFmtId="0" fontId="5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3" applyFont="1">
      <alignment vertical="center"/>
    </xf>
    <xf numFmtId="0" fontId="9" fillId="0" borderId="0" xfId="3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quotePrefix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 wrapText="1"/>
    </xf>
    <xf numFmtId="2" fontId="14" fillId="0" borderId="21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56" fontId="10" fillId="0" borderId="2" xfId="0" applyNumberFormat="1" applyFont="1" applyFill="1" applyBorder="1" applyAlignment="1">
      <alignment horizontal="right" vertical="center" wrapText="1"/>
    </xf>
    <xf numFmtId="56" fontId="10" fillId="0" borderId="3" xfId="0" applyNumberFormat="1" applyFont="1" applyFill="1" applyBorder="1" applyAlignment="1">
      <alignment horizontal="right" vertical="center" wrapText="1"/>
    </xf>
    <xf numFmtId="176" fontId="10" fillId="0" borderId="3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177" fontId="10" fillId="0" borderId="3" xfId="0" applyNumberFormat="1" applyFont="1" applyFill="1" applyBorder="1" applyAlignment="1">
      <alignment horizontal="right" vertical="center" wrapText="1"/>
    </xf>
    <xf numFmtId="176" fontId="10" fillId="0" borderId="6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176" fontId="14" fillId="0" borderId="11" xfId="0" applyNumberFormat="1" applyFont="1" applyFill="1" applyBorder="1" applyAlignment="1">
      <alignment horizontal="right" vertical="center" wrapText="1"/>
    </xf>
    <xf numFmtId="176" fontId="10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56" fontId="10" fillId="0" borderId="3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49" fontId="14" fillId="0" borderId="21" xfId="0" applyNumberFormat="1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56" fontId="10" fillId="0" borderId="2" xfId="0" applyNumberFormat="1" applyFont="1" applyBorder="1" applyAlignment="1">
      <alignment horizontal="right" vertical="center"/>
    </xf>
    <xf numFmtId="177" fontId="10" fillId="0" borderId="6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justify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4" fillId="0" borderId="2" xfId="0" quotePrefix="1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>
      <alignment vertical="center"/>
    </xf>
    <xf numFmtId="0" fontId="13" fillId="0" borderId="1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justify" vertical="center" wrapText="1"/>
    </xf>
    <xf numFmtId="38" fontId="13" fillId="0" borderId="27" xfId="4" applyFont="1" applyBorder="1" applyAlignment="1">
      <alignment horizontal="right" vertical="center" wrapText="1"/>
    </xf>
    <xf numFmtId="38" fontId="14" fillId="0" borderId="10" xfId="4" quotePrefix="1" applyFont="1" applyBorder="1" applyAlignment="1">
      <alignment horizontal="right" vertical="center" wrapText="1"/>
    </xf>
    <xf numFmtId="38" fontId="14" fillId="0" borderId="11" xfId="4" quotePrefix="1" applyFont="1" applyBorder="1" applyAlignment="1">
      <alignment horizontal="right" vertical="center" wrapText="1"/>
    </xf>
    <xf numFmtId="38" fontId="14" fillId="0" borderId="12" xfId="4" applyFont="1" applyBorder="1" applyAlignment="1">
      <alignment horizontal="right" vertical="center" wrapText="1"/>
    </xf>
    <xf numFmtId="38" fontId="13" fillId="0" borderId="28" xfId="4" applyFont="1" applyBorder="1" applyAlignment="1">
      <alignment horizontal="center" vertical="center" wrapText="1"/>
    </xf>
    <xf numFmtId="38" fontId="14" fillId="0" borderId="16" xfId="4" quotePrefix="1" applyFont="1" applyBorder="1" applyAlignment="1">
      <alignment horizontal="center" vertical="center" wrapText="1"/>
    </xf>
    <xf numFmtId="38" fontId="14" fillId="0" borderId="17" xfId="4" quotePrefix="1" applyFont="1" applyBorder="1" applyAlignment="1">
      <alignment horizontal="center" vertical="center" wrapText="1"/>
    </xf>
    <xf numFmtId="38" fontId="14" fillId="0" borderId="18" xfId="4" applyFont="1" applyBorder="1" applyAlignment="1">
      <alignment horizontal="center" vertical="center" wrapText="1"/>
    </xf>
    <xf numFmtId="0" fontId="14" fillId="0" borderId="12" xfId="4" applyNumberFormat="1" applyFont="1" applyBorder="1" applyAlignment="1">
      <alignment horizontal="right" vertical="center" wrapText="1"/>
    </xf>
    <xf numFmtId="0" fontId="14" fillId="0" borderId="18" xfId="4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justify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justify" vertical="center" wrapText="1"/>
    </xf>
    <xf numFmtId="0" fontId="14" fillId="0" borderId="20" xfId="0" applyFont="1" applyBorder="1" applyAlignment="1">
      <alignment horizontal="justify" vertical="center" wrapText="1"/>
    </xf>
    <xf numFmtId="0" fontId="14" fillId="0" borderId="20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3" fillId="0" borderId="7" xfId="0" applyFont="1" applyBorder="1" applyAlignment="1">
      <alignment vertical="center"/>
    </xf>
    <xf numFmtId="0" fontId="13" fillId="0" borderId="28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distributed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7" xfId="0" applyFont="1" applyBorder="1" applyAlignment="1">
      <alignment vertical="center"/>
    </xf>
    <xf numFmtId="3" fontId="13" fillId="0" borderId="27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3" fontId="13" fillId="0" borderId="28" xfId="0" applyNumberFormat="1" applyFont="1" applyBorder="1" applyAlignment="1">
      <alignment horizontal="right" vertical="center" wrapText="1"/>
    </xf>
    <xf numFmtId="3" fontId="14" fillId="0" borderId="16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3" fontId="14" fillId="0" borderId="17" xfId="0" applyNumberFormat="1" applyFont="1" applyBorder="1" applyAlignment="1">
      <alignment horizontal="right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179" fontId="10" fillId="0" borderId="0" xfId="0" applyNumberFormat="1" applyFont="1">
      <alignment vertical="center"/>
    </xf>
    <xf numFmtId="179" fontId="14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 indent="1"/>
    </xf>
    <xf numFmtId="0" fontId="15" fillId="0" borderId="0" xfId="0" applyFont="1" applyAlignment="1">
      <alignment horizontal="justify" vertical="center"/>
    </xf>
    <xf numFmtId="0" fontId="13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179" fontId="14" fillId="0" borderId="33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0" fillId="0" borderId="27" xfId="0" applyFont="1" applyFill="1" applyBorder="1" applyAlignment="1">
      <alignment horizontal="center" vertical="center" wrapText="1"/>
    </xf>
    <xf numFmtId="3" fontId="10" fillId="0" borderId="0" xfId="0" applyNumberFormat="1" applyFont="1">
      <alignment vertical="center"/>
    </xf>
    <xf numFmtId="0" fontId="11" fillId="0" borderId="29" xfId="0" applyFont="1" applyFill="1" applyBorder="1" applyAlignment="1">
      <alignment horizontal="distributed" vertical="center" wrapText="1"/>
    </xf>
    <xf numFmtId="0" fontId="10" fillId="0" borderId="28" xfId="0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righ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distributed" vertical="center" wrapText="1"/>
    </xf>
    <xf numFmtId="0" fontId="10" fillId="0" borderId="28" xfId="0" applyFont="1" applyFill="1" applyBorder="1" applyAlignment="1">
      <alignment horizontal="distributed" vertical="center" wrapText="1"/>
    </xf>
    <xf numFmtId="3" fontId="14" fillId="0" borderId="27" xfId="0" applyNumberFormat="1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Fill="1">
      <alignment vertical="center"/>
    </xf>
    <xf numFmtId="0" fontId="12" fillId="0" borderId="0" xfId="0" applyFont="1" applyAlignment="1">
      <alignment horizontal="justify" vertical="center"/>
    </xf>
    <xf numFmtId="0" fontId="24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177" fontId="13" fillId="0" borderId="37" xfId="0" applyNumberFormat="1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horizontal="center" vertical="center" wrapText="1"/>
    </xf>
    <xf numFmtId="177" fontId="14" fillId="0" borderId="37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28" xfId="0" applyFont="1" applyBorder="1" applyAlignment="1">
      <alignment horizontal="right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right" vertical="center"/>
    </xf>
    <xf numFmtId="0" fontId="14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41" fillId="0" borderId="0" xfId="0" applyFont="1">
      <alignment vertical="center"/>
    </xf>
    <xf numFmtId="0" fontId="30" fillId="0" borderId="0" xfId="0" applyFont="1" applyAlignment="1">
      <alignment horizontal="justify" vertical="center"/>
    </xf>
    <xf numFmtId="0" fontId="42" fillId="0" borderId="1" xfId="0" applyFont="1" applyFill="1" applyBorder="1" applyAlignment="1">
      <alignment horizontal="center" vertical="center" wrapText="1"/>
    </xf>
    <xf numFmtId="0" fontId="42" fillId="0" borderId="0" xfId="0" applyFo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28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justify" vertical="center" wrapText="1"/>
    </xf>
    <xf numFmtId="0" fontId="30" fillId="0" borderId="3" xfId="0" applyFont="1" applyBorder="1" applyAlignment="1">
      <alignment horizontal="right" vertical="center" wrapText="1"/>
    </xf>
    <xf numFmtId="0" fontId="30" fillId="0" borderId="17" xfId="0" applyFont="1" applyBorder="1" applyAlignment="1">
      <alignment horizontal="right" vertical="center" wrapText="1"/>
    </xf>
    <xf numFmtId="0" fontId="30" fillId="0" borderId="12" xfId="0" applyFont="1" applyBorder="1" applyAlignment="1">
      <alignment horizontal="justify" vertical="center" wrapText="1"/>
    </xf>
    <xf numFmtId="0" fontId="30" fillId="0" borderId="6" xfId="0" applyFont="1" applyBorder="1" applyAlignment="1">
      <alignment horizontal="right" vertical="center" wrapText="1"/>
    </xf>
    <xf numFmtId="0" fontId="30" fillId="0" borderId="18" xfId="0" applyFont="1" applyBorder="1" applyAlignment="1">
      <alignment horizontal="right" vertical="center" wrapText="1"/>
    </xf>
    <xf numFmtId="3" fontId="42" fillId="0" borderId="1" xfId="0" applyNumberFormat="1" applyFont="1" applyFill="1" applyBorder="1" applyAlignment="1">
      <alignment horizontal="right" vertical="center" wrapText="1"/>
    </xf>
    <xf numFmtId="0" fontId="41" fillId="0" borderId="39" xfId="0" applyFont="1" applyBorder="1" applyAlignment="1">
      <alignment horizontal="right" vertical="center" wrapText="1"/>
    </xf>
    <xf numFmtId="3" fontId="41" fillId="0" borderId="42" xfId="0" applyNumberFormat="1" applyFont="1" applyBorder="1" applyAlignment="1">
      <alignment horizontal="right" vertical="center" wrapText="1"/>
    </xf>
    <xf numFmtId="0" fontId="41" fillId="0" borderId="42" xfId="0" applyFont="1" applyBorder="1" applyAlignment="1">
      <alignment horizontal="right" vertical="center" wrapText="1"/>
    </xf>
    <xf numFmtId="0" fontId="41" fillId="0" borderId="40" xfId="0" applyFont="1" applyBorder="1" applyAlignment="1">
      <alignment horizontal="right" vertical="center" wrapText="1"/>
    </xf>
    <xf numFmtId="176" fontId="42" fillId="0" borderId="1" xfId="0" applyNumberFormat="1" applyFont="1" applyFill="1" applyBorder="1" applyAlignment="1">
      <alignment horizontal="right" vertical="center" wrapText="1"/>
    </xf>
    <xf numFmtId="176" fontId="41" fillId="0" borderId="39" xfId="0" applyNumberFormat="1" applyFont="1" applyBorder="1" applyAlignment="1">
      <alignment horizontal="right" vertical="center" wrapText="1"/>
    </xf>
    <xf numFmtId="176" fontId="41" fillId="0" borderId="42" xfId="0" applyNumberFormat="1" applyFont="1" applyBorder="1" applyAlignment="1">
      <alignment horizontal="right" vertical="center" wrapText="1"/>
    </xf>
    <xf numFmtId="176" fontId="41" fillId="0" borderId="4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8" fillId="0" borderId="7" xfId="0" applyFont="1" applyBorder="1" applyAlignment="1">
      <alignment horizontal="left" vertical="center"/>
    </xf>
    <xf numFmtId="0" fontId="30" fillId="0" borderId="7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77" fontId="19" fillId="0" borderId="12" xfId="0" applyNumberFormat="1" applyFont="1" applyFill="1" applyBorder="1" applyAlignment="1">
      <alignment horizontal="right" vertical="center" wrapText="1"/>
    </xf>
    <xf numFmtId="177" fontId="19" fillId="0" borderId="21" xfId="0" applyNumberFormat="1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right" vertical="center" wrapText="1"/>
    </xf>
    <xf numFmtId="176" fontId="14" fillId="0" borderId="20" xfId="0" applyNumberFormat="1" applyFont="1" applyFill="1" applyBorder="1" applyAlignment="1">
      <alignment horizontal="right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right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20" fillId="0" borderId="8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15" fillId="0" borderId="0" xfId="0" applyFont="1" applyAlignment="1">
      <alignment horizontal="right" vertical="center"/>
    </xf>
    <xf numFmtId="0" fontId="14" fillId="0" borderId="0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distributed" vertical="center" wrapText="1"/>
    </xf>
    <xf numFmtId="0" fontId="15" fillId="0" borderId="13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wrapText="1"/>
    </xf>
    <xf numFmtId="0" fontId="15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</cellXfs>
  <cellStyles count="5">
    <cellStyle name="ハイパーリンク" xfId="3" builtinId="8"/>
    <cellStyle name="桁区切り" xfId="4" builtinId="6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50"/>
  <sheetViews>
    <sheetView showGridLines="0" tabSelected="1" workbookViewId="0">
      <selection activeCell="B1" sqref="B1:C1"/>
    </sheetView>
  </sheetViews>
  <sheetFormatPr defaultColWidth="9" defaultRowHeight="13" x14ac:dyDescent="0.55000000000000004"/>
  <cols>
    <col min="1" max="1" width="6.25" style="1" customWidth="1"/>
    <col min="2" max="2" width="2.5" style="1" customWidth="1"/>
    <col min="3" max="3" width="21.83203125" style="1" customWidth="1"/>
    <col min="4" max="4" width="12.5" style="1" customWidth="1"/>
    <col min="5" max="5" width="2.5" style="1" customWidth="1"/>
    <col min="6" max="6" width="21.83203125" style="1" customWidth="1"/>
    <col min="7" max="7" width="12.5" style="1" customWidth="1"/>
    <col min="8" max="8" width="2.5" style="1" customWidth="1"/>
    <col min="9" max="9" width="21.83203125" style="1" customWidth="1"/>
    <col min="10" max="10" width="12.5" style="1" customWidth="1"/>
    <col min="11" max="11" width="2.5" style="1" customWidth="1"/>
    <col min="12" max="12" width="21.83203125" style="1" customWidth="1"/>
    <col min="13" max="13" width="9" style="1" customWidth="1"/>
    <col min="14" max="16384" width="9" style="1"/>
  </cols>
  <sheetData>
    <row r="1" spans="2:12" ht="21" x14ac:dyDescent="0.55000000000000004">
      <c r="B1" s="233" t="s">
        <v>364</v>
      </c>
      <c r="C1" s="233"/>
      <c r="H1" s="233"/>
      <c r="I1" s="233"/>
      <c r="K1" s="233"/>
      <c r="L1" s="233"/>
    </row>
    <row r="2" spans="2:12" ht="15" customHeight="1" x14ac:dyDescent="0.55000000000000004">
      <c r="B2" s="2"/>
      <c r="H2" s="2"/>
      <c r="K2" s="2"/>
    </row>
    <row r="3" spans="2:12" ht="22.5" customHeight="1" x14ac:dyDescent="0.55000000000000004">
      <c r="B3" s="232" t="s">
        <v>241</v>
      </c>
      <c r="C3" s="232"/>
      <c r="E3" s="232" t="s">
        <v>262</v>
      </c>
      <c r="F3" s="232"/>
      <c r="H3" s="232" t="s">
        <v>474</v>
      </c>
      <c r="I3" s="232"/>
      <c r="K3" s="232" t="s">
        <v>476</v>
      </c>
      <c r="L3" s="232"/>
    </row>
    <row r="4" spans="2:12" ht="22.5" customHeight="1" x14ac:dyDescent="0.55000000000000004">
      <c r="C4" s="3" t="str">
        <f>HYPERLINK("#'1-1 あゆみ'!A1","1-1 あゆみ")</f>
        <v>1-1 あゆみ</v>
      </c>
      <c r="F4" s="3" t="str">
        <f>HYPERLINK("#'3-1 事業所'!A1","3-1 事業所")</f>
        <v>3-1 事業所</v>
      </c>
      <c r="I4" s="3" t="str">
        <f>HYPERLINK("#'5-1 住宅'!A1","5-1 住宅")</f>
        <v>5-1 住宅</v>
      </c>
      <c r="L4" s="3" t="str">
        <f>HYPERLINK("#'8-1 道民経済計算'!A1","8-1 道民経済計算")</f>
        <v>8-1 道民経済計算</v>
      </c>
    </row>
    <row r="5" spans="2:12" ht="22.5" customHeight="1" x14ac:dyDescent="0.55000000000000004">
      <c r="C5" s="3" t="str">
        <f>HYPERLINK("#'1-2 土地'!A1","1-2 土地")</f>
        <v>1-2 土地</v>
      </c>
      <c r="F5" s="3" t="str">
        <f>HYPERLINK("#'3-2 労働'!A1","3-2 労働")</f>
        <v>3-2 労働</v>
      </c>
      <c r="I5" s="3" t="str">
        <f>HYPERLINK("#'5-2 下水道'!A1","5-2 下水道")</f>
        <v>5-2 下水道</v>
      </c>
      <c r="L5" s="3" t="str">
        <f>HYPERLINK("#'8-2 家計・物価'!A1","8-2 家計・物価")</f>
        <v>8-2 家計・物価</v>
      </c>
    </row>
    <row r="6" spans="2:12" ht="22.5" customHeight="1" x14ac:dyDescent="0.55000000000000004">
      <c r="C6" s="3" t="str">
        <f>HYPERLINK("#'1-3 市町村'!A1","1-3 市町村")</f>
        <v>1-3 市町村</v>
      </c>
      <c r="F6" s="3" t="str">
        <f>HYPERLINK("#'3-3 農業'!A1","3-3 農業")</f>
        <v>3-3 農業</v>
      </c>
      <c r="I6" s="3" t="str">
        <f>HYPERLINK("#'5-3 ごみ'!A1","5-3 ごみ")</f>
        <v>5-3 ごみ</v>
      </c>
      <c r="K6" s="232" t="s">
        <v>396</v>
      </c>
      <c r="L6" s="232"/>
    </row>
    <row r="7" spans="2:12" ht="22.5" customHeight="1" x14ac:dyDescent="0.55000000000000004">
      <c r="C7" s="3" t="str">
        <f>HYPERLINK("#'1-4 河川･湖沼･山岳'!A1","1-4 河川･湖沼･山岳")</f>
        <v>1-4 河川･湖沼･山岳</v>
      </c>
      <c r="F7" s="3" t="str">
        <f>HYPERLINK("#'3-4 林業'!A1","3-4 林業")</f>
        <v>3-4 林業</v>
      </c>
      <c r="H7" s="232" t="s">
        <v>475</v>
      </c>
      <c r="I7" s="232"/>
      <c r="L7" s="3" t="str">
        <f>HYPERLINK("#'9 国際交流'!A1","9 国際交流")</f>
        <v>9 国際交流</v>
      </c>
    </row>
    <row r="8" spans="2:12" ht="22.5" customHeight="1" x14ac:dyDescent="0.55000000000000004">
      <c r="C8" s="3" t="str">
        <f>HYPERLINK("#'1-5 気象'!A1","1-5 気象")</f>
        <v>1-5 気象</v>
      </c>
      <c r="F8" s="3" t="str">
        <f>HYPERLINK("#'3-5 水産業'!A1","3-5 水産業")</f>
        <v>3-5 水産業</v>
      </c>
      <c r="I8" s="3" t="str">
        <f>HYPERLINK("#'6-1 医療施設'!A1","6-1 医療施設")</f>
        <v>6-1 医療施設</v>
      </c>
      <c r="K8" s="232" t="s">
        <v>383</v>
      </c>
      <c r="L8" s="232"/>
    </row>
    <row r="9" spans="2:12" ht="22.5" customHeight="1" x14ac:dyDescent="0.55000000000000004">
      <c r="B9" s="232" t="s">
        <v>165</v>
      </c>
      <c r="C9" s="232"/>
      <c r="F9" s="3" t="str">
        <f>HYPERLINK("#'3-6 工業'!A1","3-6 工業")</f>
        <v>3-6 工業</v>
      </c>
      <c r="I9" s="3" t="str">
        <f>HYPERLINK("#'6-2 死亡者数'!A1","6-2 死亡者数")</f>
        <v>6-2 死亡者数</v>
      </c>
      <c r="L9" s="3" t="str">
        <f>HYPERLINK("#'10-1 観光入込客数'!A1","10-1 観光入込客数")</f>
        <v>10-1 観光入込客数</v>
      </c>
    </row>
    <row r="10" spans="2:12" ht="22.5" customHeight="1" x14ac:dyDescent="0.55000000000000004">
      <c r="C10" s="3" t="str">
        <f>HYPERLINK("#'2-1 住基人口'!A1","2-1 住基人口")</f>
        <v>2-1 住基人口</v>
      </c>
      <c r="F10" s="3" t="str">
        <f>HYPERLINK("#'3-7 商業'!A1","3-7 商業")</f>
        <v>3-7 商業</v>
      </c>
      <c r="I10" s="3" t="str">
        <f>HYPERLINK("#'6-3 平均寿命'!A1","6-3 平均寿命")</f>
        <v>6-3 平均寿命</v>
      </c>
      <c r="L10" s="3" t="str">
        <f>HYPERLINK("#'10-2 自然公園'!A1","10-2 自然公園")</f>
        <v>10-2 自然公園</v>
      </c>
    </row>
    <row r="11" spans="2:12" ht="22.5" customHeight="1" x14ac:dyDescent="0.55000000000000004">
      <c r="C11" s="3" t="str">
        <f>HYPERLINK("#'2-2 10万人以上'!A1","2-2 10万人以上")</f>
        <v>2-2 10万人以上</v>
      </c>
      <c r="E11" s="232" t="s">
        <v>429</v>
      </c>
      <c r="F11" s="232"/>
      <c r="I11" s="3" t="str">
        <f>HYPERLINK("#'6-4 福祉'!A1","6-4 福祉")</f>
        <v>6-4 福祉</v>
      </c>
      <c r="L11" s="3" t="str">
        <f>HYPERLINK("#'10-3 宿泊施設'!A1","10-3 宿泊施設")</f>
        <v>10-3 宿泊施設</v>
      </c>
    </row>
    <row r="12" spans="2:12" ht="22.5" customHeight="1" x14ac:dyDescent="0.55000000000000004">
      <c r="C12" s="3" t="str">
        <f>HYPERLINK("#'2-3 国調人口'!A1","2-3 国調人口")</f>
        <v>2-3 国調人口</v>
      </c>
      <c r="F12" s="3" t="str">
        <f>HYPERLINK("#'4-1 道路'!A1","4-1 道路")</f>
        <v>4-1 道路</v>
      </c>
      <c r="H12" s="232" t="s">
        <v>371</v>
      </c>
      <c r="I12" s="232"/>
      <c r="K12" s="232" t="s">
        <v>288</v>
      </c>
      <c r="L12" s="232"/>
    </row>
    <row r="13" spans="2:12" ht="22.5" customHeight="1" x14ac:dyDescent="0.55000000000000004">
      <c r="C13" s="3" t="str">
        <f>HYPERLINK("#'2-4 人口密度'!A1","2-4 人口密度")</f>
        <v>2-4 人口密度</v>
      </c>
      <c r="F13" s="3" t="str">
        <f>HYPERLINK("#'4-2 自動車'!A1","4-2 自動車")</f>
        <v>4-2 自動車</v>
      </c>
      <c r="I13" s="3" t="str">
        <f>HYPERLINK("#'7-1 学校教育'!A1","7-1 学校教育")</f>
        <v>7-1 学校教育</v>
      </c>
      <c r="L13" s="3" t="str">
        <f>HYPERLINK("#'11 北海道の一日'!A1","11 北海道の一日")</f>
        <v>11 北海道の一日</v>
      </c>
    </row>
    <row r="14" spans="2:12" ht="22.5" customHeight="1" x14ac:dyDescent="0.55000000000000004">
      <c r="C14" s="3" t="str">
        <f>HYPERLINK("#'2-5 世帯人員'!A1","2-5 世帯人員")</f>
        <v>2-5 世帯人員</v>
      </c>
      <c r="F14" s="3" t="str">
        <f>HYPERLINK("#'4-3 運輸'!A1","4-3 運輸")</f>
        <v>4-3 運輸</v>
      </c>
      <c r="I14" s="3" t="str">
        <f>HYPERLINK("#'7-2 社会教育施設等'!A1","7-2 社会教育施設等")</f>
        <v>7-2 社会教育施設等</v>
      </c>
    </row>
    <row r="15" spans="2:12" ht="22.5" customHeight="1" x14ac:dyDescent="0.55000000000000004">
      <c r="C15" s="3" t="str">
        <f>HYPERLINK("#'2-6 産業別人口'!A1","2-6 産業別人口")</f>
        <v>2-6 産業別人口</v>
      </c>
      <c r="E15" s="232"/>
      <c r="F15" s="232"/>
      <c r="H15" s="232"/>
      <c r="I15" s="232"/>
    </row>
    <row r="16" spans="2:12" ht="22.5" customHeight="1" x14ac:dyDescent="0.55000000000000004">
      <c r="B16" s="232"/>
      <c r="C16" s="232"/>
      <c r="F16" s="3"/>
      <c r="I16" s="3"/>
    </row>
    <row r="17" spans="2:9" ht="22.5" customHeight="1" x14ac:dyDescent="0.55000000000000004">
      <c r="C17" s="3"/>
      <c r="F17" s="3"/>
      <c r="I17" s="3"/>
    </row>
    <row r="18" spans="2:9" ht="22.5" customHeight="1" x14ac:dyDescent="0.55000000000000004">
      <c r="C18" s="3"/>
      <c r="F18" s="3"/>
      <c r="H18" s="232"/>
      <c r="I18" s="232"/>
    </row>
    <row r="19" spans="2:9" ht="22.5" customHeight="1" x14ac:dyDescent="0.55000000000000004">
      <c r="C19" s="3"/>
      <c r="E19" s="232"/>
      <c r="F19" s="232"/>
      <c r="I19" s="3"/>
    </row>
    <row r="20" spans="2:9" ht="22.5" customHeight="1" x14ac:dyDescent="0.55000000000000004">
      <c r="C20" s="3"/>
      <c r="F20" s="3"/>
      <c r="H20" s="232"/>
      <c r="I20" s="232"/>
    </row>
    <row r="21" spans="2:9" ht="22.5" customHeight="1" x14ac:dyDescent="0.55000000000000004">
      <c r="C21" s="3"/>
      <c r="F21" s="3"/>
      <c r="I21" s="3"/>
    </row>
    <row r="22" spans="2:9" ht="22.5" customHeight="1" x14ac:dyDescent="0.55000000000000004">
      <c r="C22" s="3"/>
      <c r="F22" s="3"/>
      <c r="I22" s="3"/>
    </row>
    <row r="23" spans="2:9" ht="22.5" customHeight="1" x14ac:dyDescent="0.55000000000000004">
      <c r="C23" s="3"/>
      <c r="F23" s="3"/>
      <c r="I23" s="3"/>
    </row>
    <row r="24" spans="2:9" ht="22.5" customHeight="1" x14ac:dyDescent="0.55000000000000004">
      <c r="B24" s="232"/>
      <c r="C24" s="232"/>
      <c r="E24" s="232"/>
      <c r="F24" s="232"/>
      <c r="H24" s="232"/>
      <c r="I24" s="232"/>
    </row>
    <row r="25" spans="2:9" ht="22.5" customHeight="1" x14ac:dyDescent="0.55000000000000004">
      <c r="C25" s="3"/>
      <c r="F25" s="3"/>
      <c r="I25" s="3"/>
    </row>
    <row r="26" spans="2:9" ht="22.5" customHeight="1" x14ac:dyDescent="0.55000000000000004">
      <c r="C26" s="3"/>
      <c r="F26" s="3"/>
    </row>
    <row r="27" spans="2:9" ht="22.5" customHeight="1" x14ac:dyDescent="0.55000000000000004">
      <c r="C27" s="3"/>
      <c r="E27" s="232"/>
      <c r="F27" s="232"/>
    </row>
    <row r="28" spans="2:9" ht="22.5" customHeight="1" x14ac:dyDescent="0.55000000000000004">
      <c r="B28" s="232"/>
      <c r="C28" s="232"/>
      <c r="F28" s="3"/>
    </row>
    <row r="29" spans="2:9" ht="22.5" customHeight="1" x14ac:dyDescent="0.55000000000000004">
      <c r="C29" s="3"/>
      <c r="F29" s="3"/>
    </row>
    <row r="30" spans="2:9" ht="22.5" customHeight="1" x14ac:dyDescent="0.55000000000000004">
      <c r="C30" s="3"/>
      <c r="E30" s="232"/>
      <c r="F30" s="232"/>
    </row>
    <row r="31" spans="2:9" ht="22.5" customHeight="1" x14ac:dyDescent="0.55000000000000004">
      <c r="C31" s="3"/>
      <c r="F31" s="3"/>
    </row>
    <row r="32" spans="2:9" ht="22.5" customHeight="1" x14ac:dyDescent="0.55000000000000004">
      <c r="B32" s="232"/>
      <c r="C32" s="232"/>
      <c r="E32" s="232"/>
      <c r="F32" s="232"/>
    </row>
    <row r="33" spans="2:6" ht="22.5" customHeight="1" x14ac:dyDescent="0.55000000000000004">
      <c r="C33" s="3"/>
      <c r="F33" s="3"/>
    </row>
    <row r="34" spans="2:6" ht="22.5" customHeight="1" x14ac:dyDescent="0.55000000000000004">
      <c r="C34" s="3"/>
      <c r="F34" s="3"/>
    </row>
    <row r="35" spans="2:6" ht="22.5" customHeight="1" x14ac:dyDescent="0.55000000000000004">
      <c r="C35" s="3"/>
      <c r="F35" s="3"/>
    </row>
    <row r="36" spans="2:6" ht="22.5" customHeight="1" x14ac:dyDescent="0.55000000000000004">
      <c r="C36" s="3"/>
      <c r="E36" s="232"/>
      <c r="F36" s="232"/>
    </row>
    <row r="37" spans="2:6" ht="22.5" customHeight="1" x14ac:dyDescent="0.55000000000000004">
      <c r="B37" s="232"/>
      <c r="C37" s="232"/>
      <c r="F37" s="3"/>
    </row>
    <row r="38" spans="2:6" ht="22.5" customHeight="1" x14ac:dyDescent="0.55000000000000004">
      <c r="C38" s="3"/>
    </row>
    <row r="39" spans="2:6" ht="22.5" customHeight="1" x14ac:dyDescent="0.55000000000000004">
      <c r="C39" s="3"/>
    </row>
    <row r="40" spans="2:6" ht="22.5" customHeight="1" x14ac:dyDescent="0.55000000000000004">
      <c r="B40" s="232"/>
      <c r="C40" s="232"/>
    </row>
    <row r="41" spans="2:6" ht="22.5" customHeight="1" x14ac:dyDescent="0.55000000000000004">
      <c r="C41" s="3"/>
    </row>
    <row r="42" spans="2:6" ht="22.5" customHeight="1" x14ac:dyDescent="0.55000000000000004">
      <c r="C42" s="3"/>
    </row>
    <row r="43" spans="2:6" ht="22.5" customHeight="1" x14ac:dyDescent="0.55000000000000004">
      <c r="B43" s="232"/>
      <c r="C43" s="232"/>
    </row>
    <row r="44" spans="2:6" ht="22.5" customHeight="1" x14ac:dyDescent="0.55000000000000004">
      <c r="C44" s="3"/>
    </row>
    <row r="45" spans="2:6" ht="22.5" customHeight="1" x14ac:dyDescent="0.55000000000000004">
      <c r="B45" s="232"/>
      <c r="C45" s="232"/>
    </row>
    <row r="46" spans="2:6" ht="22.5" customHeight="1" x14ac:dyDescent="0.55000000000000004">
      <c r="C46" s="3"/>
    </row>
    <row r="47" spans="2:6" ht="22.5" customHeight="1" x14ac:dyDescent="0.55000000000000004">
      <c r="C47" s="3"/>
    </row>
    <row r="48" spans="2:6" ht="22.5" customHeight="1" x14ac:dyDescent="0.55000000000000004">
      <c r="C48" s="3"/>
    </row>
    <row r="49" spans="2:3" ht="22.5" customHeight="1" x14ac:dyDescent="0.55000000000000004">
      <c r="B49" s="232"/>
      <c r="C49" s="232"/>
    </row>
    <row r="50" spans="2:3" ht="22.5" customHeight="1" x14ac:dyDescent="0.55000000000000004">
      <c r="C50" s="3"/>
    </row>
  </sheetData>
  <mergeCells count="34">
    <mergeCell ref="B1:C1"/>
    <mergeCell ref="H1:I1"/>
    <mergeCell ref="K1:L1"/>
    <mergeCell ref="B3:C3"/>
    <mergeCell ref="E3:F3"/>
    <mergeCell ref="H3:I3"/>
    <mergeCell ref="K3:L3"/>
    <mergeCell ref="K6:L6"/>
    <mergeCell ref="H7:I7"/>
    <mergeCell ref="K8:L8"/>
    <mergeCell ref="B9:C9"/>
    <mergeCell ref="E11:F11"/>
    <mergeCell ref="H12:I12"/>
    <mergeCell ref="K12:L12"/>
    <mergeCell ref="E15:F15"/>
    <mergeCell ref="H15:I15"/>
    <mergeCell ref="B16:C16"/>
    <mergeCell ref="H18:I18"/>
    <mergeCell ref="E19:F19"/>
    <mergeCell ref="H20:I20"/>
    <mergeCell ref="B24:C24"/>
    <mergeCell ref="E24:F24"/>
    <mergeCell ref="H24:I24"/>
    <mergeCell ref="E27:F27"/>
    <mergeCell ref="B28:C28"/>
    <mergeCell ref="E30:F30"/>
    <mergeCell ref="B32:C32"/>
    <mergeCell ref="E32:F32"/>
    <mergeCell ref="B49:C49"/>
    <mergeCell ref="E36:F36"/>
    <mergeCell ref="B37:C37"/>
    <mergeCell ref="B40:C40"/>
    <mergeCell ref="B43:C43"/>
    <mergeCell ref="B45:C45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4"/>
  <sheetViews>
    <sheetView showGridLines="0" workbookViewId="0"/>
  </sheetViews>
  <sheetFormatPr defaultColWidth="9" defaultRowHeight="13" x14ac:dyDescent="0.55000000000000004"/>
  <cols>
    <col min="1" max="1" width="50" style="4" customWidth="1"/>
    <col min="2" max="2" width="30.58203125" style="4" customWidth="1"/>
    <col min="3" max="3" width="9" style="4" customWidth="1"/>
    <col min="4" max="16384" width="9" style="4"/>
  </cols>
  <sheetData>
    <row r="1" spans="1:2" ht="15.5" x14ac:dyDescent="0.55000000000000004">
      <c r="A1" s="19" t="s">
        <v>425</v>
      </c>
      <c r="B1" s="25" t="s">
        <v>317</v>
      </c>
    </row>
    <row r="2" spans="1:2" ht="15.5" x14ac:dyDescent="0.55000000000000004">
      <c r="A2" s="22" t="s">
        <v>372</v>
      </c>
    </row>
    <row r="3" spans="1:2" ht="15.5" x14ac:dyDescent="0.55000000000000004">
      <c r="A3" s="22"/>
    </row>
    <row r="4" spans="1:2" x14ac:dyDescent="0.55000000000000004">
      <c r="A4" s="96"/>
    </row>
  </sheetData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2"/>
  <sheetViews>
    <sheetView showGridLines="0" workbookViewId="0"/>
  </sheetViews>
  <sheetFormatPr defaultColWidth="9" defaultRowHeight="13" x14ac:dyDescent="0.55000000000000004"/>
  <cols>
    <col min="1" max="1" width="50" style="4" customWidth="1"/>
    <col min="2" max="2" width="30.58203125" style="4" customWidth="1"/>
    <col min="3" max="3" width="9" style="4" customWidth="1"/>
    <col min="4" max="16384" width="9" style="4"/>
  </cols>
  <sheetData>
    <row r="1" spans="1:2" ht="15.5" x14ac:dyDescent="0.55000000000000004">
      <c r="A1" s="19" t="s">
        <v>594</v>
      </c>
      <c r="B1" s="25" t="s">
        <v>317</v>
      </c>
    </row>
    <row r="2" spans="1:2" ht="15.5" x14ac:dyDescent="0.55000000000000004">
      <c r="A2" s="97" t="s">
        <v>210</v>
      </c>
    </row>
  </sheetData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8"/>
  <sheetViews>
    <sheetView showGridLines="0" workbookViewId="0">
      <selection sqref="A1:C1"/>
    </sheetView>
  </sheetViews>
  <sheetFormatPr defaultColWidth="9" defaultRowHeight="13" x14ac:dyDescent="0.55000000000000004"/>
  <cols>
    <col min="1" max="1" width="26.75" style="4" customWidth="1"/>
    <col min="2" max="2" width="19.33203125" style="4" customWidth="1"/>
    <col min="3" max="3" width="7.5" style="4" customWidth="1"/>
    <col min="4" max="4" width="16.25" style="4" customWidth="1"/>
    <col min="5" max="5" width="10.58203125" style="4" customWidth="1"/>
    <col min="6" max="6" width="9" style="4" customWidth="1"/>
    <col min="7" max="16384" width="9" style="4"/>
  </cols>
  <sheetData>
    <row r="1" spans="1:5" ht="15.5" x14ac:dyDescent="0.55000000000000004">
      <c r="A1" s="278" t="s">
        <v>591</v>
      </c>
      <c r="B1" s="278"/>
      <c r="C1" s="278"/>
      <c r="D1" s="270" t="s">
        <v>317</v>
      </c>
      <c r="E1" s="270"/>
    </row>
    <row r="2" spans="1:5" s="5" customFormat="1" ht="15.5" x14ac:dyDescent="0.55000000000000004">
      <c r="A2" s="8" t="s">
        <v>567</v>
      </c>
      <c r="B2" s="283" t="s">
        <v>203</v>
      </c>
      <c r="C2" s="284"/>
      <c r="D2" s="283" t="s">
        <v>205</v>
      </c>
      <c r="E2" s="284"/>
    </row>
    <row r="3" spans="1:5" s="5" customFormat="1" ht="15.5" x14ac:dyDescent="0.55000000000000004">
      <c r="A3" s="98" t="s">
        <v>592</v>
      </c>
      <c r="B3" s="102">
        <v>2347270</v>
      </c>
      <c r="C3" s="106"/>
      <c r="D3" s="283" t="s">
        <v>159</v>
      </c>
      <c r="E3" s="284"/>
    </row>
    <row r="4" spans="1:5" ht="15.5" x14ac:dyDescent="0.55000000000000004">
      <c r="A4" s="99" t="s">
        <v>597</v>
      </c>
      <c r="B4" s="103">
        <v>156298</v>
      </c>
      <c r="C4" s="107"/>
      <c r="D4" s="58">
        <v>6.8</v>
      </c>
      <c r="E4" s="32"/>
    </row>
    <row r="5" spans="1:5" ht="15.5" x14ac:dyDescent="0.55000000000000004">
      <c r="A5" s="100" t="s">
        <v>598</v>
      </c>
      <c r="B5" s="104">
        <v>387947</v>
      </c>
      <c r="C5" s="108"/>
      <c r="D5" s="59">
        <v>17</v>
      </c>
      <c r="E5" s="33"/>
    </row>
    <row r="6" spans="1:5" ht="15.5" x14ac:dyDescent="0.55000000000000004">
      <c r="A6" s="101" t="s">
        <v>471</v>
      </c>
      <c r="B6" s="105">
        <v>1738586</v>
      </c>
      <c r="C6" s="109"/>
      <c r="D6" s="110">
        <v>76.2</v>
      </c>
      <c r="E6" s="111"/>
    </row>
    <row r="7" spans="1:5" x14ac:dyDescent="0.55000000000000004">
      <c r="A7" s="246" t="s">
        <v>23</v>
      </c>
      <c r="B7" s="246"/>
      <c r="C7" s="246"/>
      <c r="D7" s="246"/>
      <c r="E7" s="246"/>
    </row>
    <row r="8" spans="1:5" ht="15.5" x14ac:dyDescent="0.55000000000000004">
      <c r="A8" s="281" t="s">
        <v>593</v>
      </c>
      <c r="B8" s="281"/>
      <c r="C8" s="281"/>
      <c r="D8" s="281"/>
      <c r="E8" s="281"/>
    </row>
  </sheetData>
  <mergeCells count="7">
    <mergeCell ref="A7:E7"/>
    <mergeCell ref="A8:E8"/>
    <mergeCell ref="A1:C1"/>
    <mergeCell ref="D1:E1"/>
    <mergeCell ref="B2:C2"/>
    <mergeCell ref="D2:E2"/>
    <mergeCell ref="D3:E3"/>
  </mergeCells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3"/>
  <sheetViews>
    <sheetView showGridLines="0" workbookViewId="0">
      <selection sqref="A1:H1"/>
    </sheetView>
  </sheetViews>
  <sheetFormatPr defaultColWidth="9" defaultRowHeight="13" x14ac:dyDescent="0.55000000000000004"/>
  <cols>
    <col min="1" max="1" width="1.75" style="4" customWidth="1"/>
    <col min="2" max="2" width="1.83203125" style="4" customWidth="1"/>
    <col min="3" max="3" width="30.58203125" style="4" customWidth="1"/>
    <col min="4" max="4" width="3.75" style="4" customWidth="1"/>
    <col min="5" max="5" width="17.5" style="4" customWidth="1"/>
    <col min="6" max="6" width="3.75" style="4" customWidth="1"/>
    <col min="7" max="7" width="17.5" style="4" customWidth="1"/>
    <col min="8" max="8" width="3.75" style="4" customWidth="1"/>
    <col min="9" max="9" width="9" style="4" customWidth="1"/>
    <col min="10" max="16384" width="9" style="4"/>
  </cols>
  <sheetData>
    <row r="1" spans="1:8" ht="19" x14ac:dyDescent="0.55000000000000004">
      <c r="A1" s="234" t="s">
        <v>558</v>
      </c>
      <c r="B1" s="234"/>
      <c r="C1" s="234"/>
      <c r="D1" s="234"/>
      <c r="E1" s="234"/>
      <c r="F1" s="234"/>
      <c r="G1" s="234"/>
      <c r="H1" s="234"/>
    </row>
    <row r="2" spans="1:8" ht="15.5" x14ac:dyDescent="0.55000000000000004">
      <c r="A2" s="22"/>
      <c r="B2" s="22"/>
      <c r="C2" s="22"/>
      <c r="D2" s="22"/>
    </row>
    <row r="3" spans="1:8" ht="15.5" x14ac:dyDescent="0.55000000000000004">
      <c r="A3" s="278" t="s">
        <v>229</v>
      </c>
      <c r="B3" s="278"/>
      <c r="C3" s="278"/>
      <c r="D3" s="125"/>
      <c r="E3" s="131"/>
      <c r="F3" s="131"/>
      <c r="G3" s="270" t="s">
        <v>43</v>
      </c>
      <c r="H3" s="270"/>
    </row>
    <row r="4" spans="1:8" s="5" customFormat="1" ht="15.5" x14ac:dyDescent="0.55000000000000004">
      <c r="A4" s="283" t="s">
        <v>238</v>
      </c>
      <c r="B4" s="287"/>
      <c r="C4" s="287"/>
      <c r="D4" s="284"/>
      <c r="E4" s="283" t="s">
        <v>213</v>
      </c>
      <c r="F4" s="284"/>
      <c r="G4" s="283" t="s">
        <v>38</v>
      </c>
      <c r="H4" s="284"/>
    </row>
    <row r="5" spans="1:8" s="5" customFormat="1" ht="15" customHeight="1" x14ac:dyDescent="0.55000000000000004">
      <c r="A5" s="112"/>
      <c r="B5" s="285" t="s">
        <v>112</v>
      </c>
      <c r="C5" s="285"/>
      <c r="D5" s="126"/>
      <c r="E5" s="132">
        <v>213026</v>
      </c>
      <c r="F5" s="137"/>
      <c r="G5" s="132">
        <v>2153312</v>
      </c>
      <c r="H5" s="137"/>
    </row>
    <row r="6" spans="1:8" ht="15.5" x14ac:dyDescent="0.55000000000000004">
      <c r="A6" s="113"/>
      <c r="B6" s="118"/>
      <c r="C6" s="122" t="s">
        <v>426</v>
      </c>
      <c r="D6" s="127"/>
      <c r="E6" s="133">
        <v>5082</v>
      </c>
      <c r="F6" s="138"/>
      <c r="G6" s="133">
        <v>46741</v>
      </c>
      <c r="H6" s="138"/>
    </row>
    <row r="7" spans="1:8" ht="15.5" x14ac:dyDescent="0.55000000000000004">
      <c r="A7" s="114"/>
      <c r="B7" s="119"/>
      <c r="C7" s="120" t="s">
        <v>204</v>
      </c>
      <c r="D7" s="128"/>
      <c r="E7" s="134">
        <v>175</v>
      </c>
      <c r="F7" s="139"/>
      <c r="G7" s="135">
        <v>1774</v>
      </c>
      <c r="H7" s="140"/>
    </row>
    <row r="8" spans="1:8" ht="15.5" x14ac:dyDescent="0.55000000000000004">
      <c r="A8" s="114"/>
      <c r="B8" s="119"/>
      <c r="C8" s="120" t="s">
        <v>427</v>
      </c>
      <c r="D8" s="128"/>
      <c r="E8" s="135">
        <v>21326</v>
      </c>
      <c r="F8" s="140"/>
      <c r="G8" s="135">
        <v>187101</v>
      </c>
      <c r="H8" s="140"/>
    </row>
    <row r="9" spans="1:8" ht="15.5" x14ac:dyDescent="0.55000000000000004">
      <c r="A9" s="114"/>
      <c r="B9" s="119"/>
      <c r="C9" s="120" t="s">
        <v>428</v>
      </c>
      <c r="D9" s="128"/>
      <c r="E9" s="135">
        <v>10207</v>
      </c>
      <c r="F9" s="140"/>
      <c r="G9" s="135">
        <v>188001</v>
      </c>
      <c r="H9" s="140"/>
    </row>
    <row r="10" spans="1:8" ht="15.5" x14ac:dyDescent="0.55000000000000004">
      <c r="A10" s="114"/>
      <c r="B10" s="119"/>
      <c r="C10" s="120" t="s">
        <v>430</v>
      </c>
      <c r="D10" s="128"/>
      <c r="E10" s="134">
        <v>467</v>
      </c>
      <c r="F10" s="139"/>
      <c r="G10" s="135">
        <v>10044</v>
      </c>
      <c r="H10" s="140"/>
    </row>
    <row r="11" spans="1:8" ht="15.5" x14ac:dyDescent="0.55000000000000004">
      <c r="A11" s="115"/>
      <c r="B11" s="120"/>
      <c r="C11" s="120" t="s">
        <v>431</v>
      </c>
      <c r="D11" s="129"/>
      <c r="E11" s="135">
        <v>2508</v>
      </c>
      <c r="F11" s="140"/>
      <c r="G11" s="135">
        <v>42127</v>
      </c>
      <c r="H11" s="140"/>
    </row>
    <row r="12" spans="1:8" ht="15.5" x14ac:dyDescent="0.55000000000000004">
      <c r="A12" s="114"/>
      <c r="B12" s="119"/>
      <c r="C12" s="120" t="s">
        <v>20</v>
      </c>
      <c r="D12" s="128"/>
      <c r="E12" s="135">
        <v>6456</v>
      </c>
      <c r="F12" s="140"/>
      <c r="G12" s="135">
        <v>135642</v>
      </c>
      <c r="H12" s="140"/>
    </row>
    <row r="13" spans="1:8" ht="15.5" x14ac:dyDescent="0.55000000000000004">
      <c r="A13" s="114"/>
      <c r="B13" s="119"/>
      <c r="C13" s="120" t="s">
        <v>433</v>
      </c>
      <c r="D13" s="128"/>
      <c r="E13" s="135">
        <v>50073</v>
      </c>
      <c r="F13" s="140"/>
      <c r="G13" s="135">
        <v>447412</v>
      </c>
      <c r="H13" s="140"/>
    </row>
    <row r="14" spans="1:8" ht="15.5" x14ac:dyDescent="0.55000000000000004">
      <c r="A14" s="114"/>
      <c r="B14" s="119"/>
      <c r="C14" s="120" t="s">
        <v>295</v>
      </c>
      <c r="D14" s="128"/>
      <c r="E14" s="135">
        <v>4044</v>
      </c>
      <c r="F14" s="140"/>
      <c r="G14" s="135">
        <v>49635</v>
      </c>
      <c r="H14" s="140"/>
    </row>
    <row r="15" spans="1:8" ht="15.5" x14ac:dyDescent="0.55000000000000004">
      <c r="A15" s="114"/>
      <c r="B15" s="119"/>
      <c r="C15" s="120" t="s">
        <v>281</v>
      </c>
      <c r="D15" s="128"/>
      <c r="E15" s="135">
        <v>15321</v>
      </c>
      <c r="F15" s="140"/>
      <c r="G15" s="135">
        <v>60596</v>
      </c>
      <c r="H15" s="140"/>
    </row>
    <row r="16" spans="1:8" ht="15.5" x14ac:dyDescent="0.55000000000000004">
      <c r="A16" s="114"/>
      <c r="B16" s="119"/>
      <c r="C16" s="123" t="s">
        <v>434</v>
      </c>
      <c r="D16" s="128"/>
      <c r="E16" s="135">
        <v>8857</v>
      </c>
      <c r="F16" s="140"/>
      <c r="G16" s="135">
        <v>60496</v>
      </c>
      <c r="H16" s="140"/>
    </row>
    <row r="17" spans="1:8" ht="15.5" x14ac:dyDescent="0.55000000000000004">
      <c r="A17" s="114"/>
      <c r="B17" s="119"/>
      <c r="C17" s="120" t="s">
        <v>93</v>
      </c>
      <c r="D17" s="128"/>
      <c r="E17" s="135">
        <v>26779</v>
      </c>
      <c r="F17" s="140"/>
      <c r="G17" s="135">
        <v>183651</v>
      </c>
      <c r="H17" s="140"/>
    </row>
    <row r="18" spans="1:8" ht="15.5" x14ac:dyDescent="0.55000000000000004">
      <c r="A18" s="114"/>
      <c r="B18" s="119"/>
      <c r="C18" s="120" t="s">
        <v>69</v>
      </c>
      <c r="D18" s="128"/>
      <c r="E18" s="135">
        <v>18428</v>
      </c>
      <c r="F18" s="140"/>
      <c r="G18" s="135">
        <v>86842</v>
      </c>
      <c r="H18" s="140"/>
    </row>
    <row r="19" spans="1:8" ht="15.5" x14ac:dyDescent="0.55000000000000004">
      <c r="A19" s="114"/>
      <c r="B19" s="119"/>
      <c r="C19" s="120" t="s">
        <v>273</v>
      </c>
      <c r="D19" s="128"/>
      <c r="E19" s="135">
        <v>5338</v>
      </c>
      <c r="F19" s="140"/>
      <c r="G19" s="135">
        <v>61301</v>
      </c>
      <c r="H19" s="140"/>
    </row>
    <row r="20" spans="1:8" ht="15.5" x14ac:dyDescent="0.55000000000000004">
      <c r="A20" s="114"/>
      <c r="B20" s="119"/>
      <c r="C20" s="120" t="s">
        <v>435</v>
      </c>
      <c r="D20" s="128"/>
      <c r="E20" s="135">
        <v>19928</v>
      </c>
      <c r="F20" s="140"/>
      <c r="G20" s="135">
        <v>357863</v>
      </c>
      <c r="H20" s="140"/>
    </row>
    <row r="21" spans="1:8" ht="15.5" x14ac:dyDescent="0.55000000000000004">
      <c r="A21" s="114"/>
      <c r="B21" s="119"/>
      <c r="C21" s="120" t="s">
        <v>437</v>
      </c>
      <c r="D21" s="128"/>
      <c r="E21" s="135">
        <v>1865</v>
      </c>
      <c r="F21" s="140"/>
      <c r="G21" s="135">
        <v>29644</v>
      </c>
      <c r="H21" s="140"/>
    </row>
    <row r="22" spans="1:8" ht="15.5" x14ac:dyDescent="0.55000000000000004">
      <c r="A22" s="116"/>
      <c r="B22" s="121"/>
      <c r="C22" s="124" t="s">
        <v>494</v>
      </c>
      <c r="D22" s="130"/>
      <c r="E22" s="136">
        <v>16172</v>
      </c>
      <c r="F22" s="141"/>
      <c r="G22" s="136">
        <v>204442</v>
      </c>
      <c r="H22" s="141"/>
    </row>
    <row r="23" spans="1:8" x14ac:dyDescent="0.55000000000000004">
      <c r="A23" s="286" t="s">
        <v>607</v>
      </c>
      <c r="B23" s="286"/>
      <c r="C23" s="286"/>
      <c r="D23" s="286"/>
      <c r="E23" s="286"/>
      <c r="F23" s="286"/>
      <c r="G23" s="286"/>
      <c r="H23" s="286"/>
    </row>
  </sheetData>
  <mergeCells count="8">
    <mergeCell ref="B5:C5"/>
    <mergeCell ref="A23:H23"/>
    <mergeCell ref="A1:H1"/>
    <mergeCell ref="A3:C3"/>
    <mergeCell ref="G3:H3"/>
    <mergeCell ref="A4:D4"/>
    <mergeCell ref="E4:F4"/>
    <mergeCell ref="G4:H4"/>
  </mergeCells>
  <phoneticPr fontId="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0"/>
  <sheetViews>
    <sheetView showGridLines="0" workbookViewId="0"/>
  </sheetViews>
  <sheetFormatPr defaultColWidth="9" defaultRowHeight="13" x14ac:dyDescent="0.55000000000000004"/>
  <cols>
    <col min="1" max="1" width="61.83203125" style="4" customWidth="1"/>
    <col min="2" max="2" width="18.75" style="4" customWidth="1"/>
    <col min="3" max="3" width="9" style="4" customWidth="1"/>
    <col min="4" max="16384" width="9" style="4"/>
  </cols>
  <sheetData>
    <row r="1" spans="1:2" ht="15.5" x14ac:dyDescent="0.55000000000000004">
      <c r="A1" s="142" t="s">
        <v>438</v>
      </c>
      <c r="B1" s="142"/>
    </row>
    <row r="2" spans="1:2" ht="15.5" x14ac:dyDescent="0.55000000000000004">
      <c r="A2" s="22" t="s">
        <v>314</v>
      </c>
      <c r="B2" s="25" t="s">
        <v>49</v>
      </c>
    </row>
    <row r="3" spans="1:2" ht="15.5" x14ac:dyDescent="0.55000000000000004">
      <c r="A3" s="22" t="s">
        <v>590</v>
      </c>
      <c r="B3" s="25" t="s">
        <v>49</v>
      </c>
    </row>
    <row r="4" spans="1:2" s="198" customFormat="1" ht="15.5" x14ac:dyDescent="0.55000000000000004">
      <c r="A4" s="22" t="s">
        <v>613</v>
      </c>
      <c r="B4" s="204" t="s">
        <v>398</v>
      </c>
    </row>
    <row r="5" spans="1:2" s="198" customFormat="1" ht="15.5" x14ac:dyDescent="0.55000000000000004">
      <c r="A5" s="240" t="s">
        <v>614</v>
      </c>
      <c r="B5" s="240"/>
    </row>
    <row r="6" spans="1:2" ht="15.5" x14ac:dyDescent="0.55000000000000004">
      <c r="A6" s="22" t="s">
        <v>109</v>
      </c>
      <c r="B6" s="25" t="s">
        <v>258</v>
      </c>
    </row>
    <row r="7" spans="1:2" ht="15.5" x14ac:dyDescent="0.55000000000000004">
      <c r="A7" s="245" t="s">
        <v>390</v>
      </c>
      <c r="B7" s="245"/>
    </row>
    <row r="8" spans="1:2" ht="15.5" x14ac:dyDescent="0.55000000000000004">
      <c r="A8" s="245" t="s">
        <v>306</v>
      </c>
      <c r="B8" s="245"/>
    </row>
    <row r="9" spans="1:2" x14ac:dyDescent="0.55000000000000004">
      <c r="A9" s="281" t="s">
        <v>217</v>
      </c>
      <c r="B9" s="281"/>
    </row>
    <row r="10" spans="1:2" x14ac:dyDescent="0.55000000000000004">
      <c r="A10" s="281" t="s">
        <v>218</v>
      </c>
      <c r="B10" s="281"/>
    </row>
  </sheetData>
  <mergeCells count="5">
    <mergeCell ref="A5:B5"/>
    <mergeCell ref="A7:B7"/>
    <mergeCell ref="A8:B8"/>
    <mergeCell ref="A9:B9"/>
    <mergeCell ref="A10:B10"/>
  </mergeCells>
  <phoneticPr fontId="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1"/>
  <sheetViews>
    <sheetView showGridLines="0" workbookViewId="0"/>
  </sheetViews>
  <sheetFormatPr defaultColWidth="9" defaultRowHeight="13" x14ac:dyDescent="0.55000000000000004"/>
  <cols>
    <col min="1" max="6" width="13.33203125" style="4" customWidth="1"/>
    <col min="7" max="7" width="9" style="4" customWidth="1"/>
    <col min="8" max="16384" width="9" style="4"/>
  </cols>
  <sheetData>
    <row r="1" spans="1:10" ht="15.5" x14ac:dyDescent="0.55000000000000004">
      <c r="A1" s="19" t="s">
        <v>393</v>
      </c>
      <c r="B1" s="145"/>
      <c r="C1" s="145"/>
      <c r="D1" s="145"/>
      <c r="E1" s="289" t="s">
        <v>252</v>
      </c>
      <c r="F1" s="289"/>
      <c r="G1" s="145"/>
      <c r="H1" s="145"/>
      <c r="I1" s="145"/>
      <c r="J1" s="145"/>
    </row>
    <row r="2" spans="1:10" ht="15.5" x14ac:dyDescent="0.55000000000000004">
      <c r="A2" s="245" t="s">
        <v>196</v>
      </c>
      <c r="B2" s="245"/>
      <c r="C2" s="245"/>
      <c r="D2" s="245"/>
      <c r="E2" s="245"/>
      <c r="F2" s="245"/>
    </row>
    <row r="3" spans="1:10" ht="15.5" x14ac:dyDescent="0.55000000000000004">
      <c r="A3" s="245" t="s">
        <v>441</v>
      </c>
      <c r="B3" s="245"/>
      <c r="C3" s="245"/>
      <c r="D3" s="245"/>
      <c r="E3" s="245"/>
      <c r="F3" s="245"/>
    </row>
    <row r="4" spans="1:10" ht="15.5" x14ac:dyDescent="0.55000000000000004">
      <c r="A4" s="245" t="s">
        <v>442</v>
      </c>
      <c r="B4" s="245"/>
      <c r="C4" s="245"/>
      <c r="D4" s="245"/>
      <c r="E4" s="245"/>
      <c r="F4" s="245"/>
    </row>
    <row r="5" spans="1:10" ht="15.5" x14ac:dyDescent="0.55000000000000004">
      <c r="A5" s="281" t="s">
        <v>444</v>
      </c>
      <c r="B5" s="289"/>
      <c r="C5" s="289"/>
      <c r="D5" s="289"/>
      <c r="E5" s="289"/>
      <c r="F5" s="289"/>
    </row>
    <row r="6" spans="1:10" ht="15.5" x14ac:dyDescent="0.55000000000000004">
      <c r="A6" s="22"/>
    </row>
    <row r="7" spans="1:10" ht="15.5" x14ac:dyDescent="0.55000000000000004">
      <c r="A7" s="278" t="s">
        <v>356</v>
      </c>
      <c r="B7" s="278"/>
      <c r="C7" s="278"/>
      <c r="D7" s="49"/>
      <c r="E7" s="49"/>
      <c r="F7" s="93" t="s">
        <v>458</v>
      </c>
    </row>
    <row r="8" spans="1:10" s="5" customFormat="1" ht="15.5" x14ac:dyDescent="0.55000000000000004">
      <c r="A8" s="8" t="s">
        <v>220</v>
      </c>
      <c r="B8" s="8" t="s">
        <v>221</v>
      </c>
      <c r="C8" s="8" t="s">
        <v>51</v>
      </c>
      <c r="D8" s="8" t="s">
        <v>223</v>
      </c>
      <c r="E8" s="8" t="s">
        <v>225</v>
      </c>
      <c r="F8" s="8" t="s">
        <v>227</v>
      </c>
    </row>
    <row r="9" spans="1:10" ht="15.5" x14ac:dyDescent="0.55000000000000004">
      <c r="A9" s="14" t="s">
        <v>138</v>
      </c>
      <c r="B9" s="14" t="s">
        <v>511</v>
      </c>
      <c r="C9" s="14" t="s">
        <v>512</v>
      </c>
      <c r="D9" s="14" t="s">
        <v>236</v>
      </c>
      <c r="E9" s="14" t="s">
        <v>370</v>
      </c>
      <c r="F9" s="14" t="s">
        <v>513</v>
      </c>
    </row>
    <row r="10" spans="1:10" s="143" customFormat="1" ht="15.5" x14ac:dyDescent="0.55000000000000004">
      <c r="A10" s="144">
        <v>7.5999999999999998E-2</v>
      </c>
      <c r="B10" s="144">
        <v>0.66400000000000003</v>
      </c>
      <c r="C10" s="144">
        <v>0.42799999999999999</v>
      </c>
      <c r="D10" s="144">
        <v>1</v>
      </c>
      <c r="E10" s="144">
        <v>0.60699999999999998</v>
      </c>
      <c r="F10" s="144">
        <v>0.56200000000000006</v>
      </c>
    </row>
    <row r="11" spans="1:10" x14ac:dyDescent="0.55000000000000004">
      <c r="A11" s="246" t="s">
        <v>446</v>
      </c>
      <c r="B11" s="246"/>
      <c r="C11" s="146"/>
      <c r="D11" s="288" t="s">
        <v>342</v>
      </c>
      <c r="E11" s="288"/>
      <c r="F11" s="288"/>
    </row>
  </sheetData>
  <mergeCells count="8">
    <mergeCell ref="A7:C7"/>
    <mergeCell ref="A11:B11"/>
    <mergeCell ref="D11:F11"/>
    <mergeCell ref="E1:F1"/>
    <mergeCell ref="A2:F2"/>
    <mergeCell ref="A3:F3"/>
    <mergeCell ref="A4:F4"/>
    <mergeCell ref="A5:F5"/>
  </mergeCells>
  <phoneticPr fontId="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7"/>
  <sheetViews>
    <sheetView showGridLines="0" workbookViewId="0"/>
  </sheetViews>
  <sheetFormatPr defaultColWidth="9" defaultRowHeight="13" x14ac:dyDescent="0.55000000000000004"/>
  <cols>
    <col min="1" max="1" width="27.5" style="4" customWidth="1"/>
    <col min="2" max="2" width="32.5" style="4" customWidth="1"/>
    <col min="3" max="3" width="20.5" style="4" customWidth="1"/>
    <col min="4" max="4" width="9" style="4" customWidth="1"/>
    <col min="5" max="16384" width="9" style="4"/>
  </cols>
  <sheetData>
    <row r="1" spans="1:3" ht="15.5" x14ac:dyDescent="0.55000000000000004">
      <c r="A1" s="142" t="s">
        <v>449</v>
      </c>
      <c r="B1" s="142"/>
      <c r="C1" s="142"/>
    </row>
    <row r="2" spans="1:3" ht="15.5" x14ac:dyDescent="0.55000000000000004">
      <c r="A2" s="22" t="s">
        <v>487</v>
      </c>
      <c r="B2" s="22" t="s">
        <v>355</v>
      </c>
      <c r="C2" s="147" t="s">
        <v>491</v>
      </c>
    </row>
    <row r="3" spans="1:3" ht="15.5" x14ac:dyDescent="0.55000000000000004">
      <c r="A3" s="22" t="s">
        <v>489</v>
      </c>
      <c r="B3" s="22" t="s">
        <v>492</v>
      </c>
      <c r="C3" s="147" t="s">
        <v>491</v>
      </c>
    </row>
    <row r="4" spans="1:3" ht="15.5" x14ac:dyDescent="0.55000000000000004">
      <c r="A4" s="22" t="s">
        <v>490</v>
      </c>
      <c r="B4" s="22" t="s">
        <v>493</v>
      </c>
      <c r="C4" s="147" t="s">
        <v>80</v>
      </c>
    </row>
    <row r="5" spans="1:3" ht="15.5" x14ac:dyDescent="0.55000000000000004">
      <c r="A5" s="22" t="s">
        <v>310</v>
      </c>
      <c r="B5" s="22" t="s">
        <v>392</v>
      </c>
      <c r="C5" s="147" t="s">
        <v>458</v>
      </c>
    </row>
    <row r="6" spans="1:3" x14ac:dyDescent="0.55000000000000004">
      <c r="A6" s="290" t="s">
        <v>253</v>
      </c>
      <c r="B6" s="290"/>
      <c r="C6" s="148"/>
    </row>
    <row r="7" spans="1:3" x14ac:dyDescent="0.55000000000000004">
      <c r="A7" s="21"/>
      <c r="B7" s="281" t="s">
        <v>469</v>
      </c>
      <c r="C7" s="281"/>
    </row>
  </sheetData>
  <mergeCells count="2">
    <mergeCell ref="A6:B6"/>
    <mergeCell ref="B7:C7"/>
  </mergeCells>
  <phoneticPr fontId="3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9"/>
  <sheetViews>
    <sheetView showGridLines="0" workbookViewId="0">
      <selection sqref="A1:F1"/>
    </sheetView>
  </sheetViews>
  <sheetFormatPr defaultColWidth="9" defaultRowHeight="13" x14ac:dyDescent="0.55000000000000004"/>
  <cols>
    <col min="1" max="6" width="13.33203125" style="4" customWidth="1"/>
    <col min="7" max="7" width="9" style="4" customWidth="1"/>
    <col min="8" max="16384" width="9" style="4"/>
  </cols>
  <sheetData>
    <row r="1" spans="1:7" ht="15.5" x14ac:dyDescent="0.55000000000000004">
      <c r="A1" s="245" t="s">
        <v>589</v>
      </c>
      <c r="B1" s="245"/>
      <c r="C1" s="245"/>
      <c r="D1" s="245"/>
      <c r="E1" s="245"/>
      <c r="F1" s="245"/>
    </row>
    <row r="2" spans="1:7" ht="15.5" x14ac:dyDescent="0.55000000000000004">
      <c r="A2" s="245" t="s">
        <v>208</v>
      </c>
      <c r="B2" s="245"/>
      <c r="C2" s="245"/>
      <c r="D2" s="245"/>
      <c r="E2" s="245"/>
      <c r="F2" s="93" t="s">
        <v>458</v>
      </c>
    </row>
    <row r="3" spans="1:7" ht="15.5" x14ac:dyDescent="0.55000000000000004">
      <c r="A3" s="245" t="s">
        <v>562</v>
      </c>
      <c r="B3" s="245"/>
      <c r="C3" s="245"/>
      <c r="D3" s="245"/>
      <c r="E3" s="245"/>
      <c r="F3" s="93" t="s">
        <v>458</v>
      </c>
    </row>
    <row r="4" spans="1:7" ht="15.5" x14ac:dyDescent="0.55000000000000004">
      <c r="A4" s="22"/>
      <c r="F4" s="83"/>
    </row>
    <row r="5" spans="1:7" ht="15.5" x14ac:dyDescent="0.55000000000000004">
      <c r="A5" s="291" t="s">
        <v>568</v>
      </c>
      <c r="B5" s="291"/>
      <c r="C5" s="49"/>
      <c r="D5" s="49"/>
      <c r="E5" s="49"/>
      <c r="F5" s="93" t="s">
        <v>458</v>
      </c>
    </row>
    <row r="6" spans="1:7" s="5" customFormat="1" ht="33" x14ac:dyDescent="0.55000000000000004">
      <c r="A6" s="149" t="s">
        <v>233</v>
      </c>
      <c r="B6" s="152" t="s">
        <v>450</v>
      </c>
      <c r="C6" s="149" t="s">
        <v>234</v>
      </c>
      <c r="D6" s="149" t="s">
        <v>237</v>
      </c>
      <c r="E6" s="149" t="s">
        <v>239</v>
      </c>
      <c r="F6" s="149" t="s">
        <v>242</v>
      </c>
      <c r="G6" s="282" t="s">
        <v>70</v>
      </c>
    </row>
    <row r="7" spans="1:7" ht="15.5" x14ac:dyDescent="0.55000000000000004">
      <c r="A7" s="150" t="s">
        <v>270</v>
      </c>
      <c r="B7" s="150" t="s">
        <v>504</v>
      </c>
      <c r="C7" s="150" t="s">
        <v>95</v>
      </c>
      <c r="D7" s="150" t="s">
        <v>480</v>
      </c>
      <c r="E7" s="150" t="s">
        <v>505</v>
      </c>
      <c r="F7" s="150" t="s">
        <v>473</v>
      </c>
      <c r="G7" s="282"/>
    </row>
    <row r="8" spans="1:7" ht="15.5" x14ac:dyDescent="0.55000000000000004">
      <c r="A8" s="151">
        <v>0.83</v>
      </c>
      <c r="B8" s="151">
        <v>0.93300000000000005</v>
      </c>
      <c r="C8" s="151">
        <v>0.97499999999999998</v>
      </c>
      <c r="D8" s="151">
        <v>0.42099999999999999</v>
      </c>
      <c r="E8" s="151">
        <v>0.97099999999999997</v>
      </c>
      <c r="F8" s="151">
        <v>0.152</v>
      </c>
      <c r="G8" s="282"/>
    </row>
    <row r="9" spans="1:7" x14ac:dyDescent="0.55000000000000004">
      <c r="A9" s="292" t="s">
        <v>563</v>
      </c>
      <c r="B9" s="292"/>
      <c r="C9" s="292"/>
      <c r="D9" s="292"/>
      <c r="E9" s="292"/>
      <c r="F9" s="292"/>
    </row>
  </sheetData>
  <mergeCells count="6">
    <mergeCell ref="A9:F9"/>
    <mergeCell ref="G6:G8"/>
    <mergeCell ref="A1:F1"/>
    <mergeCell ref="A2:E2"/>
    <mergeCell ref="A3:E3"/>
    <mergeCell ref="A5:B5"/>
  </mergeCells>
  <phoneticPr fontId="3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6"/>
  <sheetViews>
    <sheetView showGridLines="0" workbookViewId="0"/>
  </sheetViews>
  <sheetFormatPr defaultColWidth="9" defaultRowHeight="13" x14ac:dyDescent="0.55000000000000004"/>
  <cols>
    <col min="1" max="1" width="20" style="4" customWidth="1"/>
    <col min="2" max="3" width="18.75" style="4" customWidth="1"/>
    <col min="4" max="4" width="23.08203125" style="4" customWidth="1"/>
    <col min="5" max="5" width="9" style="4" customWidth="1"/>
    <col min="6" max="16384" width="9" style="4"/>
  </cols>
  <sheetData>
    <row r="1" spans="1:7" ht="15.5" x14ac:dyDescent="0.55000000000000004">
      <c r="A1" s="7" t="s">
        <v>226</v>
      </c>
      <c r="B1" s="49"/>
      <c r="C1" s="49"/>
      <c r="D1" s="93" t="s">
        <v>458</v>
      </c>
      <c r="E1" s="49"/>
      <c r="F1" s="49"/>
      <c r="G1" s="49"/>
    </row>
    <row r="2" spans="1:7" s="5" customFormat="1" ht="15.5" x14ac:dyDescent="0.55000000000000004">
      <c r="A2" s="8" t="s">
        <v>468</v>
      </c>
      <c r="B2" s="117" t="s">
        <v>213</v>
      </c>
      <c r="C2" s="8" t="s">
        <v>38</v>
      </c>
      <c r="D2" s="155" t="s">
        <v>197</v>
      </c>
    </row>
    <row r="3" spans="1:7" ht="15.5" x14ac:dyDescent="0.55000000000000004">
      <c r="A3" s="153" t="s">
        <v>246</v>
      </c>
      <c r="B3" s="296">
        <v>5071</v>
      </c>
      <c r="C3" s="296">
        <v>161988</v>
      </c>
      <c r="D3" s="296">
        <v>552075394</v>
      </c>
    </row>
    <row r="4" spans="1:7" ht="15.5" x14ac:dyDescent="0.55000000000000004">
      <c r="A4" s="154" t="s">
        <v>245</v>
      </c>
      <c r="B4" s="297"/>
      <c r="C4" s="297"/>
      <c r="D4" s="297"/>
    </row>
    <row r="5" spans="1:7" ht="34.5" customHeight="1" x14ac:dyDescent="0.55000000000000004">
      <c r="A5" s="293" t="s">
        <v>11</v>
      </c>
      <c r="B5" s="246"/>
      <c r="C5" s="246"/>
      <c r="D5" s="246"/>
    </row>
    <row r="6" spans="1:7" x14ac:dyDescent="0.55000000000000004">
      <c r="A6" s="294" t="s">
        <v>615</v>
      </c>
      <c r="B6" s="295"/>
      <c r="C6" s="295"/>
      <c r="D6" s="295"/>
    </row>
  </sheetData>
  <mergeCells count="5">
    <mergeCell ref="A5:D5"/>
    <mergeCell ref="A6:D6"/>
    <mergeCell ref="B3:B4"/>
    <mergeCell ref="C3:C4"/>
    <mergeCell ref="D3:D4"/>
  </mergeCells>
  <phoneticPr fontId="3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"/>
  <sheetViews>
    <sheetView showGridLines="0" workbookViewId="0"/>
  </sheetViews>
  <sheetFormatPr defaultColWidth="9" defaultRowHeight="13" x14ac:dyDescent="0.55000000000000004"/>
  <cols>
    <col min="1" max="1" width="26.75" style="4" customWidth="1"/>
    <col min="2" max="3" width="26.83203125" style="4" customWidth="1"/>
    <col min="4" max="4" width="9" style="4" customWidth="1"/>
    <col min="5" max="16384" width="9" style="4"/>
  </cols>
  <sheetData>
    <row r="1" spans="1:3" ht="15.5" x14ac:dyDescent="0.55000000000000004">
      <c r="A1" s="7" t="s">
        <v>180</v>
      </c>
      <c r="B1" s="49"/>
      <c r="C1" s="93" t="s">
        <v>496</v>
      </c>
    </row>
    <row r="2" spans="1:3" s="5" customFormat="1" ht="15.5" x14ac:dyDescent="0.55000000000000004">
      <c r="A2" s="8" t="s">
        <v>569</v>
      </c>
      <c r="B2" s="8" t="s">
        <v>213</v>
      </c>
      <c r="C2" s="8" t="s">
        <v>38</v>
      </c>
    </row>
    <row r="3" spans="1:3" ht="15.5" x14ac:dyDescent="0.55000000000000004">
      <c r="A3" s="24" t="s">
        <v>249</v>
      </c>
      <c r="B3" s="156">
        <f>'3-1 事業所'!E13</f>
        <v>50073</v>
      </c>
      <c r="C3" s="156">
        <f>'3-1 事業所'!G13</f>
        <v>447412</v>
      </c>
    </row>
    <row r="4" spans="1:3" ht="15.5" x14ac:dyDescent="0.55000000000000004">
      <c r="A4" s="298" t="s">
        <v>616</v>
      </c>
      <c r="B4" s="299"/>
      <c r="C4" s="299"/>
    </row>
  </sheetData>
  <mergeCells count="1">
    <mergeCell ref="A4:C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5"/>
  <sheetViews>
    <sheetView showGridLines="0" workbookViewId="0">
      <selection sqref="A1:B1"/>
    </sheetView>
  </sheetViews>
  <sheetFormatPr defaultColWidth="9" defaultRowHeight="13" x14ac:dyDescent="0.55000000000000004"/>
  <cols>
    <col min="1" max="1" width="21.83203125" style="4" customWidth="1"/>
    <col min="2" max="2" width="58.75" style="4" customWidth="1"/>
    <col min="3" max="3" width="9" style="4" customWidth="1"/>
    <col min="4" max="16384" width="9" style="4"/>
  </cols>
  <sheetData>
    <row r="1" spans="1:2" s="5" customFormat="1" ht="19" x14ac:dyDescent="0.55000000000000004">
      <c r="A1" s="234" t="s">
        <v>571</v>
      </c>
      <c r="B1" s="234"/>
    </row>
    <row r="2" spans="1:2" s="5" customFormat="1" x14ac:dyDescent="0.55000000000000004"/>
    <row r="3" spans="1:2" s="5" customFormat="1" ht="15.5" x14ac:dyDescent="0.55000000000000004">
      <c r="A3" s="235" t="s">
        <v>397</v>
      </c>
      <c r="B3" s="235"/>
    </row>
    <row r="4" spans="1:2" s="5" customFormat="1" ht="15.5" x14ac:dyDescent="0.55000000000000004">
      <c r="A4" s="8" t="s">
        <v>5</v>
      </c>
      <c r="B4" s="8" t="s">
        <v>18</v>
      </c>
    </row>
    <row r="5" spans="1:2" ht="15.5" x14ac:dyDescent="0.55000000000000004">
      <c r="A5" s="9" t="s">
        <v>39</v>
      </c>
      <c r="B5" s="14" t="s">
        <v>50</v>
      </c>
    </row>
    <row r="6" spans="1:2" ht="15.5" x14ac:dyDescent="0.55000000000000004">
      <c r="A6" s="10" t="s">
        <v>61</v>
      </c>
      <c r="B6" s="15" t="s">
        <v>33</v>
      </c>
    </row>
    <row r="7" spans="1:2" ht="15.5" x14ac:dyDescent="0.55000000000000004">
      <c r="A7" s="10" t="s">
        <v>31</v>
      </c>
      <c r="B7" s="15" t="s">
        <v>63</v>
      </c>
    </row>
    <row r="8" spans="1:2" ht="15.5" x14ac:dyDescent="0.55000000000000004">
      <c r="A8" s="10" t="s">
        <v>25</v>
      </c>
      <c r="B8" s="15" t="s">
        <v>71</v>
      </c>
    </row>
    <row r="9" spans="1:2" ht="15.5" x14ac:dyDescent="0.55000000000000004">
      <c r="A9" s="10" t="s">
        <v>32</v>
      </c>
      <c r="B9" s="15" t="s">
        <v>44</v>
      </c>
    </row>
    <row r="10" spans="1:2" ht="15.5" x14ac:dyDescent="0.55000000000000004">
      <c r="A10" s="10" t="s">
        <v>1</v>
      </c>
      <c r="B10" s="15" t="s">
        <v>9</v>
      </c>
    </row>
    <row r="11" spans="1:2" ht="15.5" x14ac:dyDescent="0.55000000000000004">
      <c r="A11" s="10" t="s">
        <v>35</v>
      </c>
      <c r="B11" s="15" t="s">
        <v>7</v>
      </c>
    </row>
    <row r="12" spans="1:2" ht="15.5" x14ac:dyDescent="0.55000000000000004">
      <c r="A12" s="10" t="s">
        <v>94</v>
      </c>
      <c r="B12" s="15" t="s">
        <v>72</v>
      </c>
    </row>
    <row r="13" spans="1:2" ht="15.5" x14ac:dyDescent="0.55000000000000004">
      <c r="A13" s="11" t="s">
        <v>37</v>
      </c>
      <c r="B13" s="16" t="s">
        <v>74</v>
      </c>
    </row>
    <row r="14" spans="1:2" ht="15.5" x14ac:dyDescent="0.55000000000000004">
      <c r="A14" s="12"/>
      <c r="B14" s="17" t="s">
        <v>395</v>
      </c>
    </row>
    <row r="15" spans="1:2" ht="15.5" x14ac:dyDescent="0.55000000000000004">
      <c r="A15" s="10" t="s">
        <v>15</v>
      </c>
      <c r="B15" s="15" t="s">
        <v>78</v>
      </c>
    </row>
    <row r="16" spans="1:2" ht="15.5" x14ac:dyDescent="0.55000000000000004">
      <c r="A16" s="10" t="s">
        <v>40</v>
      </c>
      <c r="B16" s="15" t="s">
        <v>75</v>
      </c>
    </row>
    <row r="17" spans="1:2" ht="15.5" x14ac:dyDescent="0.55000000000000004">
      <c r="A17" s="10" t="s">
        <v>24</v>
      </c>
      <c r="B17" s="15" t="s">
        <v>66</v>
      </c>
    </row>
    <row r="18" spans="1:2" ht="15.5" x14ac:dyDescent="0.55000000000000004">
      <c r="A18" s="236" t="s">
        <v>46</v>
      </c>
      <c r="B18" s="15" t="s">
        <v>79</v>
      </c>
    </row>
    <row r="19" spans="1:2" ht="15.5" x14ac:dyDescent="0.55000000000000004">
      <c r="A19" s="237"/>
      <c r="B19" s="15" t="s">
        <v>68</v>
      </c>
    </row>
    <row r="20" spans="1:2" ht="15.5" x14ac:dyDescent="0.55000000000000004">
      <c r="A20" s="10" t="s">
        <v>53</v>
      </c>
      <c r="B20" s="15" t="s">
        <v>83</v>
      </c>
    </row>
    <row r="21" spans="1:2" ht="15.5" x14ac:dyDescent="0.55000000000000004">
      <c r="A21" s="10" t="s">
        <v>17</v>
      </c>
      <c r="B21" s="15" t="s">
        <v>84</v>
      </c>
    </row>
    <row r="22" spans="1:2" ht="15.5" x14ac:dyDescent="0.55000000000000004">
      <c r="A22" s="10" t="s">
        <v>54</v>
      </c>
      <c r="B22" s="15" t="s">
        <v>85</v>
      </c>
    </row>
    <row r="23" spans="1:2" ht="15.5" x14ac:dyDescent="0.55000000000000004">
      <c r="A23" s="10" t="s">
        <v>55</v>
      </c>
      <c r="B23" s="15" t="s">
        <v>13</v>
      </c>
    </row>
    <row r="24" spans="1:2" ht="15.5" x14ac:dyDescent="0.55000000000000004">
      <c r="A24" s="10" t="s">
        <v>60</v>
      </c>
      <c r="B24" s="15" t="s">
        <v>88</v>
      </c>
    </row>
    <row r="25" spans="1:2" ht="15.5" x14ac:dyDescent="0.55000000000000004">
      <c r="A25" s="13" t="s">
        <v>34</v>
      </c>
      <c r="B25" s="18" t="s">
        <v>89</v>
      </c>
    </row>
  </sheetData>
  <mergeCells count="3">
    <mergeCell ref="A1:B1"/>
    <mergeCell ref="A3:B3"/>
    <mergeCell ref="A18:A19"/>
  </mergeCells>
  <phoneticPr fontId="3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D7"/>
  <sheetViews>
    <sheetView showGridLines="0" workbookViewId="0">
      <selection sqref="A1:D1"/>
    </sheetView>
  </sheetViews>
  <sheetFormatPr defaultColWidth="9" defaultRowHeight="13" x14ac:dyDescent="0.55000000000000004"/>
  <cols>
    <col min="1" max="4" width="20.08203125" style="4" customWidth="1"/>
    <col min="5" max="5" width="9" style="4" customWidth="1"/>
    <col min="6" max="16384" width="9" style="4"/>
  </cols>
  <sheetData>
    <row r="1" spans="1:4" ht="19" x14ac:dyDescent="0.55000000000000004">
      <c r="A1" s="234" t="s">
        <v>588</v>
      </c>
      <c r="B1" s="234"/>
      <c r="C1" s="234"/>
      <c r="D1" s="234"/>
    </row>
    <row r="2" spans="1:4" ht="15.5" x14ac:dyDescent="0.55000000000000004">
      <c r="A2" s="22"/>
    </row>
    <row r="3" spans="1:4" ht="15.5" x14ac:dyDescent="0.55000000000000004">
      <c r="A3" s="19" t="s">
        <v>251</v>
      </c>
      <c r="B3" s="25" t="s">
        <v>167</v>
      </c>
      <c r="C3" s="22" t="s">
        <v>200</v>
      </c>
      <c r="D3" s="25" t="s">
        <v>491</v>
      </c>
    </row>
    <row r="4" spans="1:4" ht="15.5" x14ac:dyDescent="0.55000000000000004">
      <c r="A4" s="8" t="s">
        <v>212</v>
      </c>
      <c r="B4" s="157" t="s">
        <v>561</v>
      </c>
      <c r="C4" s="8" t="s">
        <v>472</v>
      </c>
      <c r="D4" s="157" t="s">
        <v>514</v>
      </c>
    </row>
    <row r="5" spans="1:4" ht="15.5" x14ac:dyDescent="0.55000000000000004">
      <c r="A5" s="8" t="s">
        <v>326</v>
      </c>
      <c r="B5" s="157" t="s">
        <v>264</v>
      </c>
      <c r="C5" s="8" t="s">
        <v>470</v>
      </c>
      <c r="D5" s="157" t="s">
        <v>100</v>
      </c>
    </row>
    <row r="6" spans="1:4" ht="15.5" x14ac:dyDescent="0.55000000000000004">
      <c r="A6" s="288" t="s">
        <v>362</v>
      </c>
      <c r="B6" s="300"/>
      <c r="C6" s="300"/>
      <c r="D6" s="300"/>
    </row>
    <row r="7" spans="1:4" ht="15.5" x14ac:dyDescent="0.55000000000000004">
      <c r="A7" s="22"/>
    </row>
  </sheetData>
  <mergeCells count="2">
    <mergeCell ref="A1:D1"/>
    <mergeCell ref="A6:D6"/>
  </mergeCells>
  <phoneticPr fontId="3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13"/>
  <sheetViews>
    <sheetView showGridLines="0" workbookViewId="0">
      <selection activeCell="B1" sqref="B1"/>
    </sheetView>
  </sheetViews>
  <sheetFormatPr defaultColWidth="9" defaultRowHeight="13" x14ac:dyDescent="0.55000000000000004"/>
  <cols>
    <col min="1" max="1" width="0.5" style="4" customWidth="1"/>
    <col min="2" max="2" width="11.5" style="4" customWidth="1"/>
    <col min="3" max="3" width="0.5" style="4" customWidth="1"/>
    <col min="4" max="4" width="11.25" style="4" customWidth="1"/>
    <col min="5" max="5" width="2.83203125" style="4" customWidth="1"/>
    <col min="6" max="6" width="0.5" style="4" customWidth="1"/>
    <col min="7" max="7" width="11.5" style="4" customWidth="1"/>
    <col min="8" max="8" width="0.5" style="4" customWidth="1"/>
    <col min="9" max="9" width="11.25" style="4" customWidth="1"/>
    <col min="10" max="10" width="2.83203125" style="4" customWidth="1"/>
    <col min="11" max="11" width="0.5" style="4" customWidth="1"/>
    <col min="12" max="12" width="11.5" style="4" customWidth="1"/>
    <col min="13" max="13" width="0.5" style="4" customWidth="1"/>
    <col min="14" max="14" width="11.25" style="4" customWidth="1"/>
    <col min="15" max="15" width="2.83203125" style="4" customWidth="1"/>
    <col min="16" max="16" width="9" style="4" customWidth="1"/>
    <col min="17" max="16384" width="9" style="4"/>
  </cols>
  <sheetData>
    <row r="1" spans="1:15" ht="18.75" customHeight="1" x14ac:dyDescent="0.55000000000000004">
      <c r="A1" s="142" t="s">
        <v>222</v>
      </c>
      <c r="B1" s="142" t="s">
        <v>222</v>
      </c>
      <c r="C1" s="142"/>
      <c r="D1" s="301" t="s">
        <v>22</v>
      </c>
      <c r="E1" s="301"/>
      <c r="F1" s="301"/>
      <c r="G1" s="301"/>
      <c r="H1" s="301"/>
      <c r="I1" s="301"/>
      <c r="J1" s="7" t="s">
        <v>508</v>
      </c>
      <c r="K1" s="167"/>
      <c r="L1" s="302" t="s">
        <v>485</v>
      </c>
      <c r="M1" s="302"/>
      <c r="N1" s="302"/>
      <c r="O1" s="302"/>
    </row>
    <row r="2" spans="1:15" ht="27" customHeight="1" x14ac:dyDescent="0.55000000000000004">
      <c r="A2" s="158"/>
      <c r="B2" s="160" t="s">
        <v>570</v>
      </c>
      <c r="C2" s="161"/>
      <c r="D2" s="162">
        <v>410678</v>
      </c>
      <c r="E2" s="163" t="s">
        <v>506</v>
      </c>
      <c r="F2" s="164"/>
      <c r="G2" s="160" t="s">
        <v>565</v>
      </c>
      <c r="H2" s="165"/>
      <c r="I2" s="162">
        <v>12899</v>
      </c>
      <c r="J2" s="163" t="s">
        <v>506</v>
      </c>
      <c r="K2" s="164"/>
      <c r="L2" s="160" t="s">
        <v>510</v>
      </c>
      <c r="M2" s="165"/>
      <c r="N2" s="162">
        <v>1875792</v>
      </c>
      <c r="O2" s="163" t="s">
        <v>506</v>
      </c>
    </row>
    <row r="3" spans="1:15" ht="26" x14ac:dyDescent="0.55000000000000004">
      <c r="A3" s="158"/>
      <c r="B3" s="160" t="s">
        <v>608</v>
      </c>
      <c r="C3" s="161"/>
      <c r="D3" s="162">
        <v>148848</v>
      </c>
      <c r="E3" s="163" t="s">
        <v>506</v>
      </c>
      <c r="F3" s="164"/>
      <c r="G3" s="160" t="s">
        <v>254</v>
      </c>
      <c r="H3" s="165"/>
      <c r="I3" s="166">
        <v>62904</v>
      </c>
      <c r="J3" s="163" t="s">
        <v>506</v>
      </c>
      <c r="K3" s="164"/>
      <c r="L3" s="160" t="s">
        <v>58</v>
      </c>
      <c r="M3" s="165"/>
      <c r="N3" s="162">
        <v>1183937</v>
      </c>
      <c r="O3" s="163" t="s">
        <v>506</v>
      </c>
    </row>
    <row r="4" spans="1:15" x14ac:dyDescent="0.55000000000000004">
      <c r="A4" s="298" t="s">
        <v>451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</row>
    <row r="5" spans="1:15" x14ac:dyDescent="0.55000000000000004">
      <c r="D5" s="159"/>
    </row>
    <row r="7" spans="1:15" x14ac:dyDescent="0.55000000000000004">
      <c r="A7" s="159"/>
      <c r="B7" s="159"/>
      <c r="C7" s="159"/>
    </row>
    <row r="8" spans="1:15" x14ac:dyDescent="0.55000000000000004">
      <c r="A8" s="159"/>
      <c r="B8" s="159"/>
      <c r="C8" s="159"/>
    </row>
    <row r="9" spans="1:15" x14ac:dyDescent="0.55000000000000004">
      <c r="A9" s="159"/>
      <c r="B9" s="159"/>
      <c r="C9" s="159"/>
    </row>
    <row r="10" spans="1:15" x14ac:dyDescent="0.55000000000000004">
      <c r="A10" s="159"/>
      <c r="B10" s="159"/>
      <c r="C10" s="159"/>
    </row>
    <row r="11" spans="1:15" x14ac:dyDescent="0.55000000000000004">
      <c r="A11" s="159"/>
      <c r="B11" s="159"/>
      <c r="C11" s="159"/>
    </row>
    <row r="12" spans="1:15" x14ac:dyDescent="0.55000000000000004">
      <c r="A12" s="159"/>
      <c r="B12" s="159"/>
      <c r="C12" s="159"/>
    </row>
    <row r="13" spans="1:15" x14ac:dyDescent="0.55000000000000004">
      <c r="A13" s="159"/>
      <c r="B13" s="159"/>
      <c r="C13" s="159"/>
    </row>
  </sheetData>
  <mergeCells count="3">
    <mergeCell ref="D1:I1"/>
    <mergeCell ref="L1:O1"/>
    <mergeCell ref="A4:O4"/>
  </mergeCells>
  <phoneticPr fontId="3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18"/>
  <sheetViews>
    <sheetView showGridLines="0" workbookViewId="0">
      <selection sqref="A1:E1"/>
    </sheetView>
  </sheetViews>
  <sheetFormatPr defaultColWidth="9" defaultRowHeight="13" x14ac:dyDescent="0.55000000000000004"/>
  <cols>
    <col min="1" max="5" width="16.08203125" style="4" customWidth="1"/>
    <col min="6" max="6" width="9" style="4" customWidth="1"/>
    <col min="7" max="16384" width="9" style="4"/>
  </cols>
  <sheetData>
    <row r="1" spans="1:5" ht="15.5" x14ac:dyDescent="0.55000000000000004">
      <c r="A1" s="239" t="s">
        <v>259</v>
      </c>
      <c r="B1" s="239"/>
      <c r="C1" s="239"/>
      <c r="D1" s="239"/>
      <c r="E1" s="239"/>
    </row>
    <row r="2" spans="1:5" ht="15.5" x14ac:dyDescent="0.55000000000000004">
      <c r="A2" s="239" t="s">
        <v>453</v>
      </c>
      <c r="B2" s="239"/>
      <c r="E2" s="25" t="s">
        <v>515</v>
      </c>
    </row>
    <row r="3" spans="1:5" s="97" customFormat="1" ht="15.5" x14ac:dyDescent="0.55000000000000004">
      <c r="A3" s="25" t="s">
        <v>266</v>
      </c>
      <c r="B3" s="25" t="s">
        <v>516</v>
      </c>
      <c r="C3" s="25" t="s">
        <v>265</v>
      </c>
      <c r="D3" s="25" t="s">
        <v>448</v>
      </c>
    </row>
    <row r="4" spans="1:5" ht="15.5" x14ac:dyDescent="0.55000000000000004">
      <c r="A4" s="239" t="s">
        <v>454</v>
      </c>
      <c r="B4" s="239"/>
      <c r="E4" s="25" t="s">
        <v>518</v>
      </c>
    </row>
    <row r="5" spans="1:5" s="97" customFormat="1" ht="15.5" x14ac:dyDescent="0.55000000000000004">
      <c r="A5" s="25" t="s">
        <v>266</v>
      </c>
      <c r="B5" s="25" t="s">
        <v>517</v>
      </c>
      <c r="C5" s="25" t="s">
        <v>269</v>
      </c>
      <c r="D5" s="25" t="s">
        <v>135</v>
      </c>
    </row>
    <row r="6" spans="1:5" ht="15.5" x14ac:dyDescent="0.55000000000000004">
      <c r="A6" s="239" t="s">
        <v>3</v>
      </c>
      <c r="B6" s="239"/>
      <c r="E6" s="25" t="s">
        <v>518</v>
      </c>
    </row>
    <row r="7" spans="1:5" s="97" customFormat="1" ht="15.5" x14ac:dyDescent="0.55000000000000004">
      <c r="A7" s="25" t="s">
        <v>266</v>
      </c>
      <c r="B7" s="25" t="s">
        <v>456</v>
      </c>
      <c r="C7" s="25" t="s">
        <v>272</v>
      </c>
      <c r="D7" s="25" t="s">
        <v>519</v>
      </c>
    </row>
    <row r="8" spans="1:5" ht="15.5" x14ac:dyDescent="0.55000000000000004">
      <c r="A8" s="142" t="s">
        <v>405</v>
      </c>
      <c r="B8" s="25" t="s">
        <v>520</v>
      </c>
      <c r="C8" s="25" t="s">
        <v>348</v>
      </c>
      <c r="E8" s="25" t="s">
        <v>91</v>
      </c>
    </row>
    <row r="9" spans="1:5" ht="15.5" x14ac:dyDescent="0.55000000000000004">
      <c r="A9" s="239" t="s">
        <v>455</v>
      </c>
      <c r="B9" s="239"/>
      <c r="E9" s="25" t="s">
        <v>91</v>
      </c>
    </row>
    <row r="10" spans="1:5" s="25" customFormat="1" ht="15" customHeight="1" x14ac:dyDescent="0.55000000000000004">
      <c r="A10" s="25" t="s">
        <v>277</v>
      </c>
      <c r="B10" s="25" t="s">
        <v>189</v>
      </c>
      <c r="C10" s="25" t="s">
        <v>275</v>
      </c>
      <c r="D10" s="25" t="s">
        <v>521</v>
      </c>
      <c r="E10" s="303" t="s">
        <v>294</v>
      </c>
    </row>
    <row r="11" spans="1:5" s="25" customFormat="1" ht="15.5" x14ac:dyDescent="0.55000000000000004">
      <c r="A11" s="25" t="s">
        <v>28</v>
      </c>
      <c r="B11" s="25" t="s">
        <v>29</v>
      </c>
      <c r="C11" s="25" t="s">
        <v>81</v>
      </c>
      <c r="D11" s="25" t="s">
        <v>522</v>
      </c>
      <c r="E11" s="303"/>
    </row>
    <row r="12" spans="1:5" ht="9" customHeight="1" x14ac:dyDescent="0.55000000000000004">
      <c r="A12" s="22" t="s">
        <v>261</v>
      </c>
      <c r="E12" s="303"/>
    </row>
    <row r="13" spans="1:5" ht="15.5" x14ac:dyDescent="0.55000000000000004">
      <c r="A13" s="239" t="s">
        <v>412</v>
      </c>
      <c r="B13" s="239"/>
      <c r="E13" s="25" t="s">
        <v>91</v>
      </c>
    </row>
    <row r="14" spans="1:5" s="97" customFormat="1" ht="15.5" x14ac:dyDescent="0.55000000000000004">
      <c r="A14" s="25" t="s">
        <v>292</v>
      </c>
      <c r="B14" s="25" t="s">
        <v>523</v>
      </c>
      <c r="C14" s="25" t="s">
        <v>275</v>
      </c>
      <c r="D14" s="25" t="s">
        <v>323</v>
      </c>
    </row>
    <row r="15" spans="1:5" ht="15.5" x14ac:dyDescent="0.55000000000000004">
      <c r="A15" s="19" t="s">
        <v>98</v>
      </c>
      <c r="B15" s="20">
        <v>35</v>
      </c>
      <c r="C15" s="142" t="s">
        <v>452</v>
      </c>
      <c r="D15" s="20">
        <v>13</v>
      </c>
      <c r="E15" s="97" t="s">
        <v>509</v>
      </c>
    </row>
    <row r="16" spans="1:5" x14ac:dyDescent="0.55000000000000004">
      <c r="A16" s="262" t="s">
        <v>283</v>
      </c>
      <c r="B16" s="262"/>
      <c r="C16" s="262"/>
      <c r="D16" s="262"/>
      <c r="E16" s="262"/>
    </row>
    <row r="17" spans="1:5" ht="15.5" x14ac:dyDescent="0.55000000000000004">
      <c r="A17" s="281" t="s">
        <v>287</v>
      </c>
      <c r="B17" s="289"/>
      <c r="C17" s="289"/>
      <c r="D17" s="289"/>
      <c r="E17" s="289"/>
    </row>
    <row r="18" spans="1:5" x14ac:dyDescent="0.55000000000000004">
      <c r="A18" s="281" t="s">
        <v>285</v>
      </c>
      <c r="B18" s="281"/>
      <c r="C18" s="281"/>
      <c r="D18" s="281"/>
      <c r="E18" s="281"/>
    </row>
  </sheetData>
  <mergeCells count="10">
    <mergeCell ref="A1:E1"/>
    <mergeCell ref="A2:B2"/>
    <mergeCell ref="A4:B4"/>
    <mergeCell ref="A6:B6"/>
    <mergeCell ref="A9:B9"/>
    <mergeCell ref="A13:B13"/>
    <mergeCell ref="A16:E16"/>
    <mergeCell ref="A17:E17"/>
    <mergeCell ref="A18:E18"/>
    <mergeCell ref="E10:E12"/>
  </mergeCells>
  <phoneticPr fontId="3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9"/>
  <sheetViews>
    <sheetView showGridLines="0" workbookViewId="0"/>
  </sheetViews>
  <sheetFormatPr defaultColWidth="9" defaultRowHeight="13" x14ac:dyDescent="0.55000000000000004"/>
  <cols>
    <col min="1" max="1" width="26.75" style="4" customWidth="1"/>
    <col min="2" max="3" width="26.83203125" style="4" customWidth="1"/>
    <col min="4" max="4" width="9" style="4" customWidth="1"/>
    <col min="5" max="16384" width="9" style="4"/>
  </cols>
  <sheetData>
    <row r="1" spans="1:3" ht="19" x14ac:dyDescent="0.55000000000000004">
      <c r="A1" s="169" t="s">
        <v>586</v>
      </c>
    </row>
    <row r="2" spans="1:3" ht="15.5" x14ac:dyDescent="0.55000000000000004">
      <c r="A2" s="22"/>
    </row>
    <row r="3" spans="1:3" ht="15.5" x14ac:dyDescent="0.55000000000000004">
      <c r="A3" s="142" t="s">
        <v>457</v>
      </c>
      <c r="B3" s="172" t="s">
        <v>299</v>
      </c>
      <c r="C3" s="173" t="s">
        <v>587</v>
      </c>
    </row>
    <row r="4" spans="1:3" s="168" customFormat="1" ht="14" x14ac:dyDescent="0.55000000000000004">
      <c r="A4" s="170" t="s">
        <v>284</v>
      </c>
      <c r="B4" s="170" t="s">
        <v>297</v>
      </c>
      <c r="C4" s="170" t="s">
        <v>298</v>
      </c>
    </row>
    <row r="5" spans="1:3" s="5" customFormat="1" ht="15.5" x14ac:dyDescent="0.55000000000000004">
      <c r="A5" s="171" t="s">
        <v>308</v>
      </c>
      <c r="B5" s="171" t="s">
        <v>559</v>
      </c>
      <c r="C5" s="171" t="s">
        <v>560</v>
      </c>
    </row>
    <row r="6" spans="1:3" ht="15.5" x14ac:dyDescent="0.55000000000000004">
      <c r="A6" s="15" t="s">
        <v>305</v>
      </c>
      <c r="B6" s="15" t="s">
        <v>303</v>
      </c>
      <c r="C6" s="15" t="s">
        <v>301</v>
      </c>
    </row>
    <row r="7" spans="1:3" ht="15.5" x14ac:dyDescent="0.55000000000000004">
      <c r="A7" s="18" t="s">
        <v>307</v>
      </c>
      <c r="B7" s="18" t="s">
        <v>304</v>
      </c>
      <c r="C7" s="18" t="s">
        <v>62</v>
      </c>
    </row>
    <row r="8" spans="1:3" x14ac:dyDescent="0.55000000000000004">
      <c r="A8" s="288" t="s">
        <v>341</v>
      </c>
      <c r="B8" s="288"/>
      <c r="C8" s="288"/>
    </row>
    <row r="9" spans="1:3" ht="15.5" x14ac:dyDescent="0.55000000000000004">
      <c r="A9" s="22"/>
    </row>
  </sheetData>
  <mergeCells count="1">
    <mergeCell ref="A8:C8"/>
  </mergeCells>
  <phoneticPr fontId="3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2"/>
  <sheetViews>
    <sheetView showGridLines="0" workbookViewId="0"/>
  </sheetViews>
  <sheetFormatPr defaultColWidth="9" defaultRowHeight="13" x14ac:dyDescent="0.55000000000000004"/>
  <cols>
    <col min="1" max="1" width="17.33203125" style="4" customWidth="1"/>
    <col min="2" max="2" width="13.58203125" style="4" customWidth="1"/>
    <col min="3" max="3" width="11.08203125" style="174" customWidth="1"/>
    <col min="4" max="4" width="19.83203125" style="174" customWidth="1"/>
    <col min="5" max="5" width="18.58203125" style="4" customWidth="1"/>
    <col min="6" max="6" width="9" style="4" customWidth="1"/>
    <col min="7" max="16384" width="9" style="4"/>
  </cols>
  <sheetData>
    <row r="1" spans="1:5" ht="15.5" x14ac:dyDescent="0.55000000000000004">
      <c r="A1" s="142" t="s">
        <v>231</v>
      </c>
      <c r="B1" s="25" t="s">
        <v>311</v>
      </c>
      <c r="C1" s="175">
        <v>0.91800000000000004</v>
      </c>
      <c r="D1" s="20" t="s">
        <v>507</v>
      </c>
      <c r="E1" s="25" t="s">
        <v>485</v>
      </c>
    </row>
    <row r="2" spans="1:5" x14ac:dyDescent="0.55000000000000004">
      <c r="E2" s="21" t="s">
        <v>106</v>
      </c>
    </row>
  </sheetData>
  <phoneticPr fontId="3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2"/>
  <sheetViews>
    <sheetView showGridLines="0" workbookViewId="0"/>
  </sheetViews>
  <sheetFormatPr defaultColWidth="9" defaultRowHeight="13" x14ac:dyDescent="0.55000000000000004"/>
  <cols>
    <col min="1" max="1" width="12.5" style="4" customWidth="1"/>
    <col min="2" max="2" width="30" style="4" customWidth="1"/>
    <col min="3" max="3" width="7.33203125" style="4" bestFit="1" customWidth="1"/>
    <col min="4" max="4" width="14.33203125" style="4" customWidth="1"/>
    <col min="5" max="5" width="16.25" style="4" customWidth="1"/>
    <col min="6" max="6" width="9" style="4" customWidth="1"/>
    <col min="7" max="16384" width="9" style="4"/>
  </cols>
  <sheetData>
    <row r="1" spans="1:5" ht="15.5" x14ac:dyDescent="0.55000000000000004">
      <c r="A1" s="142" t="s">
        <v>315</v>
      </c>
      <c r="B1" s="25" t="s">
        <v>313</v>
      </c>
      <c r="C1" s="25" t="s">
        <v>524</v>
      </c>
      <c r="D1" s="20" t="s">
        <v>42</v>
      </c>
      <c r="E1" s="25" t="s">
        <v>80</v>
      </c>
    </row>
    <row r="2" spans="1:5" ht="15.5" x14ac:dyDescent="0.55000000000000004">
      <c r="A2" s="22"/>
      <c r="B2" s="22"/>
      <c r="C2" s="22"/>
      <c r="D2" s="22"/>
      <c r="E2" s="21" t="s">
        <v>316</v>
      </c>
    </row>
  </sheetData>
  <phoneticPr fontId="3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5"/>
  <sheetViews>
    <sheetView showGridLines="0" workbookViewId="0">
      <selection sqref="A1:G1"/>
    </sheetView>
  </sheetViews>
  <sheetFormatPr defaultColWidth="9" defaultRowHeight="13" x14ac:dyDescent="0.55000000000000004"/>
  <cols>
    <col min="1" max="1" width="10" style="4" customWidth="1"/>
    <col min="2" max="2" width="13.08203125" style="4" customWidth="1"/>
    <col min="3" max="3" width="13.75" style="4" customWidth="1"/>
    <col min="4" max="4" width="13.08203125" style="4" customWidth="1"/>
    <col min="5" max="5" width="13.75" style="4" customWidth="1"/>
    <col min="6" max="6" width="13.08203125" style="4" customWidth="1"/>
    <col min="7" max="7" width="3.75" style="4" customWidth="1"/>
    <col min="8" max="8" width="9" style="4" customWidth="1"/>
    <col min="9" max="16384" width="9" style="4"/>
  </cols>
  <sheetData>
    <row r="1" spans="1:7" ht="19" x14ac:dyDescent="0.55000000000000004">
      <c r="A1" s="234" t="s">
        <v>585</v>
      </c>
      <c r="B1" s="234"/>
      <c r="C1" s="234"/>
      <c r="D1" s="234"/>
      <c r="E1" s="234"/>
      <c r="F1" s="234"/>
      <c r="G1" s="234"/>
    </row>
    <row r="2" spans="1:7" ht="15.5" x14ac:dyDescent="0.55000000000000004">
      <c r="A2" s="22"/>
    </row>
    <row r="3" spans="1:7" ht="15.5" x14ac:dyDescent="0.55000000000000004">
      <c r="A3" s="239" t="s">
        <v>319</v>
      </c>
      <c r="B3" s="239"/>
      <c r="E3" s="289" t="s">
        <v>103</v>
      </c>
      <c r="F3" s="289"/>
      <c r="G3" s="289"/>
    </row>
    <row r="4" spans="1:7" ht="15.5" x14ac:dyDescent="0.55000000000000004">
      <c r="A4" s="25" t="s">
        <v>278</v>
      </c>
      <c r="B4" s="176">
        <v>539</v>
      </c>
      <c r="C4" s="25" t="s">
        <v>209</v>
      </c>
      <c r="D4" s="177">
        <v>3400</v>
      </c>
      <c r="E4" s="25" t="s">
        <v>318</v>
      </c>
      <c r="F4" s="177">
        <v>2818</v>
      </c>
    </row>
    <row r="5" spans="1:7" ht="15.5" x14ac:dyDescent="0.55000000000000004">
      <c r="D5" s="289" t="s">
        <v>466</v>
      </c>
      <c r="E5" s="289"/>
      <c r="F5" s="289"/>
      <c r="G5" s="289"/>
    </row>
  </sheetData>
  <mergeCells count="4">
    <mergeCell ref="A1:G1"/>
    <mergeCell ref="A3:B3"/>
    <mergeCell ref="E3:G3"/>
    <mergeCell ref="D5:G5"/>
  </mergeCells>
  <phoneticPr fontId="3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E5"/>
  <sheetViews>
    <sheetView showGridLines="0" workbookViewId="0"/>
  </sheetViews>
  <sheetFormatPr defaultColWidth="9" defaultRowHeight="13" x14ac:dyDescent="0.55000000000000004"/>
  <cols>
    <col min="1" max="1" width="25.58203125" style="4" customWidth="1"/>
    <col min="2" max="5" width="13.75" style="4" customWidth="1"/>
    <col min="6" max="6" width="9" style="4" customWidth="1"/>
    <col min="7" max="16384" width="9" style="4"/>
  </cols>
  <sheetData>
    <row r="1" spans="1:5" ht="15.5" x14ac:dyDescent="0.55000000000000004">
      <c r="A1" s="142" t="s">
        <v>325</v>
      </c>
      <c r="E1" s="25" t="s">
        <v>458</v>
      </c>
    </row>
    <row r="2" spans="1:5" ht="15.5" x14ac:dyDescent="0.55000000000000004">
      <c r="A2" s="178" t="s">
        <v>284</v>
      </c>
      <c r="B2" s="178" t="s">
        <v>175</v>
      </c>
      <c r="C2" s="178" t="s">
        <v>110</v>
      </c>
      <c r="D2" s="178" t="s">
        <v>320</v>
      </c>
      <c r="E2" s="178" t="s">
        <v>274</v>
      </c>
    </row>
    <row r="3" spans="1:5" ht="15.5" x14ac:dyDescent="0.55000000000000004">
      <c r="A3" s="179" t="s">
        <v>257</v>
      </c>
      <c r="B3" s="181">
        <v>69023</v>
      </c>
      <c r="C3" s="183">
        <v>20136</v>
      </c>
      <c r="D3" s="183">
        <v>9842</v>
      </c>
      <c r="E3" s="183">
        <v>4780</v>
      </c>
    </row>
    <row r="4" spans="1:5" ht="15.5" x14ac:dyDescent="0.55000000000000004">
      <c r="A4" s="180" t="s">
        <v>65</v>
      </c>
      <c r="B4" s="182">
        <v>1341</v>
      </c>
      <c r="C4" s="184">
        <v>391.2</v>
      </c>
      <c r="D4" s="184">
        <v>191.2</v>
      </c>
      <c r="E4" s="184">
        <v>92.9</v>
      </c>
    </row>
    <row r="5" spans="1:5" x14ac:dyDescent="0.55000000000000004">
      <c r="A5" s="304"/>
      <c r="B5" s="304"/>
      <c r="C5" s="304"/>
      <c r="D5" s="305" t="s">
        <v>322</v>
      </c>
      <c r="E5" s="305"/>
    </row>
  </sheetData>
  <mergeCells count="2">
    <mergeCell ref="A5:C5"/>
    <mergeCell ref="D5:E5"/>
  </mergeCells>
  <phoneticPr fontId="3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F3"/>
  <sheetViews>
    <sheetView showGridLines="0" workbookViewId="0">
      <selection sqref="A1:B1"/>
    </sheetView>
  </sheetViews>
  <sheetFormatPr defaultColWidth="9" defaultRowHeight="13" x14ac:dyDescent="0.55000000000000004"/>
  <cols>
    <col min="1" max="1" width="6.25" style="4" customWidth="1"/>
    <col min="2" max="2" width="12.5" style="4" customWidth="1"/>
    <col min="3" max="3" width="21.5" style="4" customWidth="1"/>
    <col min="4" max="4" width="6.25" style="4" customWidth="1"/>
    <col min="5" max="5" width="12.5" style="4" customWidth="1"/>
    <col min="6" max="6" width="21.5" style="4" customWidth="1"/>
    <col min="7" max="7" width="9" style="4" customWidth="1"/>
    <col min="8" max="16384" width="9" style="4"/>
  </cols>
  <sheetData>
    <row r="1" spans="1:6" s="198" customFormat="1" ht="15.5" x14ac:dyDescent="0.55000000000000004">
      <c r="A1" s="239" t="s">
        <v>12</v>
      </c>
      <c r="B1" s="239"/>
      <c r="F1" s="204" t="s">
        <v>458</v>
      </c>
    </row>
    <row r="2" spans="1:6" s="198" customFormat="1" ht="15.5" x14ac:dyDescent="0.55000000000000004">
      <c r="A2" s="204" t="s">
        <v>188</v>
      </c>
      <c r="B2" s="205" t="s">
        <v>604</v>
      </c>
      <c r="C2" s="199" t="s">
        <v>6</v>
      </c>
      <c r="D2" s="204" t="s">
        <v>186</v>
      </c>
      <c r="E2" s="205" t="s">
        <v>605</v>
      </c>
      <c r="F2" s="199" t="s">
        <v>337</v>
      </c>
    </row>
    <row r="3" spans="1:6" x14ac:dyDescent="0.55000000000000004">
      <c r="A3" s="281" t="s">
        <v>260</v>
      </c>
      <c r="B3" s="281"/>
      <c r="C3" s="281"/>
      <c r="D3" s="281"/>
      <c r="E3" s="281"/>
      <c r="F3" s="281"/>
    </row>
  </sheetData>
  <mergeCells count="2">
    <mergeCell ref="A1:B1"/>
    <mergeCell ref="A3:F3"/>
  </mergeCells>
  <phoneticPr fontId="3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E9"/>
  <sheetViews>
    <sheetView showGridLines="0" workbookViewId="0"/>
  </sheetViews>
  <sheetFormatPr defaultColWidth="9" defaultRowHeight="13" x14ac:dyDescent="0.55000000000000004"/>
  <cols>
    <col min="1" max="5" width="16.08203125" style="4" customWidth="1"/>
    <col min="6" max="6" width="9" style="4" customWidth="1"/>
    <col min="7" max="16384" width="9" style="4"/>
  </cols>
  <sheetData>
    <row r="1" spans="1:5" ht="15.5" x14ac:dyDescent="0.55000000000000004">
      <c r="A1" s="142" t="s">
        <v>329</v>
      </c>
    </row>
    <row r="2" spans="1:5" ht="15.5" x14ac:dyDescent="0.55000000000000004">
      <c r="A2" s="245" t="s">
        <v>82</v>
      </c>
      <c r="B2" s="245"/>
      <c r="C2" s="25" t="s">
        <v>554</v>
      </c>
      <c r="D2" s="289" t="s">
        <v>443</v>
      </c>
      <c r="E2" s="289"/>
    </row>
    <row r="3" spans="1:5" ht="15.5" x14ac:dyDescent="0.55000000000000004">
      <c r="A3" s="245" t="s">
        <v>330</v>
      </c>
      <c r="B3" s="245"/>
      <c r="C3" s="25" t="s">
        <v>525</v>
      </c>
      <c r="D3" s="289" t="s">
        <v>485</v>
      </c>
      <c r="E3" s="289"/>
    </row>
    <row r="4" spans="1:5" ht="15.5" x14ac:dyDescent="0.55000000000000004">
      <c r="A4" s="245" t="s">
        <v>501</v>
      </c>
      <c r="B4" s="245"/>
      <c r="C4" s="185">
        <v>4165</v>
      </c>
      <c r="D4" s="289" t="s">
        <v>317</v>
      </c>
      <c r="E4" s="289"/>
    </row>
    <row r="5" spans="1:5" ht="15.5" x14ac:dyDescent="0.55000000000000004">
      <c r="A5" s="245" t="s">
        <v>156</v>
      </c>
      <c r="B5" s="245"/>
      <c r="C5" s="185">
        <v>1045</v>
      </c>
      <c r="D5" s="245" t="s">
        <v>497</v>
      </c>
      <c r="E5" s="245"/>
    </row>
    <row r="6" spans="1:5" ht="15.5" x14ac:dyDescent="0.55000000000000004">
      <c r="A6" s="245" t="s">
        <v>499</v>
      </c>
      <c r="B6" s="245"/>
      <c r="C6" s="25">
        <v>629</v>
      </c>
      <c r="D6" s="289" t="s">
        <v>317</v>
      </c>
      <c r="E6" s="289"/>
    </row>
    <row r="7" spans="1:5" ht="15.5" x14ac:dyDescent="0.55000000000000004">
      <c r="A7" s="20" t="s">
        <v>331</v>
      </c>
      <c r="C7" s="25">
        <v>378</v>
      </c>
      <c r="D7" s="20" t="s">
        <v>64</v>
      </c>
    </row>
    <row r="8" spans="1:5" ht="15.5" x14ac:dyDescent="0.55000000000000004">
      <c r="A8" s="289" t="s">
        <v>432</v>
      </c>
      <c r="B8" s="289"/>
      <c r="C8" s="289"/>
      <c r="D8" s="289"/>
      <c r="E8" s="289"/>
    </row>
    <row r="9" spans="1:5" x14ac:dyDescent="0.55000000000000004">
      <c r="A9" s="281" t="s">
        <v>498</v>
      </c>
      <c r="B9" s="281"/>
      <c r="C9" s="281"/>
      <c r="D9" s="281"/>
      <c r="E9" s="281"/>
    </row>
  </sheetData>
  <mergeCells count="12">
    <mergeCell ref="A2:B2"/>
    <mergeCell ref="D2:E2"/>
    <mergeCell ref="A3:B3"/>
    <mergeCell ref="D3:E3"/>
    <mergeCell ref="A4:B4"/>
    <mergeCell ref="D4:E4"/>
    <mergeCell ref="A9:E9"/>
    <mergeCell ref="A5:B5"/>
    <mergeCell ref="D5:E5"/>
    <mergeCell ref="A6:B6"/>
    <mergeCell ref="D6:E6"/>
    <mergeCell ref="A8:E8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9"/>
  <sheetViews>
    <sheetView showGridLines="0" zoomScaleSheetLayoutView="100" workbookViewId="0">
      <selection sqref="A1:H1"/>
    </sheetView>
  </sheetViews>
  <sheetFormatPr defaultColWidth="9" defaultRowHeight="13" x14ac:dyDescent="0.55000000000000004"/>
  <cols>
    <col min="1" max="8" width="10" style="198" customWidth="1"/>
    <col min="9" max="9" width="9" style="198" customWidth="1"/>
    <col min="10" max="16384" width="9" style="198"/>
  </cols>
  <sheetData>
    <row r="1" spans="1:8" ht="15.5" x14ac:dyDescent="0.55000000000000004">
      <c r="A1" s="239" t="s">
        <v>611</v>
      </c>
      <c r="B1" s="239"/>
      <c r="C1" s="239"/>
      <c r="D1" s="239"/>
      <c r="E1" s="239"/>
      <c r="F1" s="239"/>
      <c r="G1" s="239"/>
      <c r="H1" s="239"/>
    </row>
    <row r="2" spans="1:8" ht="16.5" x14ac:dyDescent="0.55000000000000004">
      <c r="A2" s="240" t="s">
        <v>576</v>
      </c>
      <c r="B2" s="240"/>
      <c r="C2" s="240"/>
      <c r="D2" s="240"/>
      <c r="E2" s="240"/>
      <c r="F2" s="240"/>
      <c r="G2" s="241" t="s">
        <v>549</v>
      </c>
      <c r="H2" s="241"/>
    </row>
    <row r="3" spans="1:8" ht="15.5" x14ac:dyDescent="0.55000000000000004">
      <c r="A3" s="242" t="s">
        <v>399</v>
      </c>
      <c r="B3" s="241"/>
      <c r="C3" s="241"/>
      <c r="D3" s="241"/>
      <c r="E3" s="241"/>
      <c r="F3" s="241"/>
      <c r="G3" s="241"/>
      <c r="H3" s="241"/>
    </row>
    <row r="4" spans="1:8" ht="15.5" x14ac:dyDescent="0.55000000000000004">
      <c r="A4" s="199"/>
    </row>
    <row r="5" spans="1:8" ht="15.5" x14ac:dyDescent="0.55000000000000004">
      <c r="A5" s="243" t="s">
        <v>380</v>
      </c>
      <c r="B5" s="243"/>
      <c r="C5" s="243"/>
      <c r="D5" s="243"/>
      <c r="E5" s="243"/>
      <c r="F5" s="243"/>
      <c r="G5" s="244" t="s">
        <v>161</v>
      </c>
      <c r="H5" s="244"/>
    </row>
    <row r="6" spans="1:8" s="201" customFormat="1" x14ac:dyDescent="0.55000000000000004">
      <c r="A6" s="200" t="s">
        <v>30</v>
      </c>
      <c r="B6" s="200" t="s">
        <v>21</v>
      </c>
      <c r="C6" s="200" t="s">
        <v>0</v>
      </c>
      <c r="D6" s="200" t="s">
        <v>90</v>
      </c>
      <c r="E6" s="200" t="s">
        <v>101</v>
      </c>
      <c r="F6" s="200" t="s">
        <v>105</v>
      </c>
      <c r="G6" s="200" t="s">
        <v>108</v>
      </c>
      <c r="H6" s="200" t="s">
        <v>48</v>
      </c>
    </row>
    <row r="7" spans="1:8" ht="15.5" x14ac:dyDescent="0.55000000000000004">
      <c r="A7" s="202">
        <v>3.2</v>
      </c>
      <c r="B7" s="203">
        <v>12</v>
      </c>
      <c r="C7" s="202">
        <v>1.7</v>
      </c>
      <c r="D7" s="202">
        <v>50.8</v>
      </c>
      <c r="E7" s="202">
        <v>5.5</v>
      </c>
      <c r="F7" s="202">
        <v>2.1</v>
      </c>
      <c r="G7" s="202">
        <v>1.8</v>
      </c>
      <c r="H7" s="202">
        <v>22.8</v>
      </c>
    </row>
    <row r="8" spans="1:8" x14ac:dyDescent="0.55000000000000004">
      <c r="A8" s="238" t="s">
        <v>400</v>
      </c>
      <c r="B8" s="238"/>
      <c r="C8" s="238"/>
      <c r="D8" s="238"/>
      <c r="E8" s="238"/>
      <c r="F8" s="238"/>
      <c r="G8" s="238"/>
      <c r="H8" s="238"/>
    </row>
    <row r="9" spans="1:8" ht="15.5" x14ac:dyDescent="0.55000000000000004">
      <c r="A9" s="199" t="s">
        <v>99</v>
      </c>
    </row>
  </sheetData>
  <mergeCells count="7">
    <mergeCell ref="A8:H8"/>
    <mergeCell ref="A1:H1"/>
    <mergeCell ref="A2:F2"/>
    <mergeCell ref="G2:H2"/>
    <mergeCell ref="A3:H3"/>
    <mergeCell ref="A5:F5"/>
    <mergeCell ref="G5:H5"/>
  </mergeCells>
  <phoneticPr fontId="3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13"/>
  <sheetViews>
    <sheetView showGridLines="0" workbookViewId="0">
      <selection sqref="A1:F1"/>
    </sheetView>
  </sheetViews>
  <sheetFormatPr defaultColWidth="9" defaultRowHeight="13" x14ac:dyDescent="0.55000000000000004"/>
  <cols>
    <col min="1" max="1" width="21.08203125" style="4" customWidth="1"/>
    <col min="2" max="2" width="10.58203125" style="4" customWidth="1"/>
    <col min="3" max="3" width="11.83203125" style="4" customWidth="1"/>
    <col min="4" max="4" width="12.5" style="4" customWidth="1"/>
    <col min="5" max="5" width="11.83203125" style="4" customWidth="1"/>
    <col min="6" max="6" width="12.5" style="4" customWidth="1"/>
    <col min="7" max="7" width="9" style="4" customWidth="1"/>
    <col min="8" max="16384" width="9" style="4"/>
  </cols>
  <sheetData>
    <row r="1" spans="1:8" ht="19" x14ac:dyDescent="0.55000000000000004">
      <c r="A1" s="234" t="s">
        <v>404</v>
      </c>
      <c r="B1" s="234"/>
      <c r="C1" s="234"/>
      <c r="D1" s="234"/>
      <c r="E1" s="234"/>
      <c r="F1" s="234"/>
      <c r="H1" s="22" t="s">
        <v>332</v>
      </c>
    </row>
    <row r="2" spans="1:8" ht="15.5" x14ac:dyDescent="0.55000000000000004">
      <c r="A2" s="22"/>
      <c r="B2" s="22"/>
    </row>
    <row r="3" spans="1:8" ht="15.5" x14ac:dyDescent="0.55000000000000004">
      <c r="A3" s="142" t="s">
        <v>214</v>
      </c>
      <c r="B3" s="142"/>
      <c r="D3" s="22"/>
      <c r="E3" s="289" t="s">
        <v>282</v>
      </c>
      <c r="F3" s="289"/>
    </row>
    <row r="4" spans="1:8" ht="15.5" x14ac:dyDescent="0.55000000000000004">
      <c r="A4" s="186" t="s">
        <v>211</v>
      </c>
      <c r="B4" s="187" t="s">
        <v>534</v>
      </c>
      <c r="C4" s="188" t="s">
        <v>244</v>
      </c>
      <c r="D4" s="189" t="s">
        <v>486</v>
      </c>
      <c r="E4" s="188" t="s">
        <v>333</v>
      </c>
      <c r="F4" s="189" t="s">
        <v>542</v>
      </c>
    </row>
    <row r="5" spans="1:8" ht="31" x14ac:dyDescent="0.55000000000000004">
      <c r="A5" s="24" t="s">
        <v>97</v>
      </c>
      <c r="B5" s="187" t="s">
        <v>14</v>
      </c>
      <c r="C5" s="188" t="s">
        <v>244</v>
      </c>
      <c r="D5" s="189" t="s">
        <v>540</v>
      </c>
      <c r="E5" s="190" t="s">
        <v>346</v>
      </c>
      <c r="F5" s="189" t="s">
        <v>541</v>
      </c>
    </row>
    <row r="6" spans="1:8" ht="15.5" x14ac:dyDescent="0.55000000000000004">
      <c r="A6" s="186" t="s">
        <v>334</v>
      </c>
      <c r="B6" s="187" t="s">
        <v>535</v>
      </c>
      <c r="C6" s="188" t="s">
        <v>344</v>
      </c>
      <c r="D6" s="189" t="s">
        <v>539</v>
      </c>
      <c r="E6" s="188" t="s">
        <v>333</v>
      </c>
      <c r="F6" s="189" t="s">
        <v>544</v>
      </c>
    </row>
    <row r="7" spans="1:8" ht="15.5" x14ac:dyDescent="0.55000000000000004">
      <c r="A7" s="186" t="s">
        <v>289</v>
      </c>
      <c r="B7" s="187" t="s">
        <v>536</v>
      </c>
      <c r="C7" s="188" t="s">
        <v>47</v>
      </c>
      <c r="D7" s="189" t="s">
        <v>296</v>
      </c>
      <c r="E7" s="188" t="s">
        <v>333</v>
      </c>
      <c r="F7" s="189" t="s">
        <v>545</v>
      </c>
    </row>
    <row r="8" spans="1:8" ht="15.5" x14ac:dyDescent="0.55000000000000004">
      <c r="A8" s="186" t="s">
        <v>335</v>
      </c>
      <c r="B8" s="187" t="s">
        <v>339</v>
      </c>
      <c r="C8" s="188" t="s">
        <v>47</v>
      </c>
      <c r="D8" s="189" t="s">
        <v>538</v>
      </c>
      <c r="E8" s="188" t="s">
        <v>333</v>
      </c>
      <c r="F8" s="189" t="s">
        <v>546</v>
      </c>
    </row>
    <row r="9" spans="1:8" ht="15.5" x14ac:dyDescent="0.55000000000000004">
      <c r="A9" s="186" t="s">
        <v>256</v>
      </c>
      <c r="B9" s="187" t="s">
        <v>168</v>
      </c>
      <c r="C9" s="188" t="s">
        <v>206</v>
      </c>
      <c r="D9" s="189" t="s">
        <v>440</v>
      </c>
      <c r="E9" s="188" t="s">
        <v>333</v>
      </c>
      <c r="F9" s="189" t="s">
        <v>547</v>
      </c>
    </row>
    <row r="10" spans="1:8" ht="15.5" x14ac:dyDescent="0.55000000000000004">
      <c r="A10" s="186" t="s">
        <v>336</v>
      </c>
      <c r="B10" s="187" t="s">
        <v>77</v>
      </c>
      <c r="C10" s="188" t="s">
        <v>206</v>
      </c>
      <c r="D10" s="189" t="s">
        <v>87</v>
      </c>
      <c r="E10" s="188" t="s">
        <v>333</v>
      </c>
      <c r="F10" s="189" t="s">
        <v>548</v>
      </c>
    </row>
    <row r="11" spans="1:8" ht="14" x14ac:dyDescent="0.55000000000000004">
      <c r="A11" s="306" t="s">
        <v>584</v>
      </c>
      <c r="B11" s="306"/>
      <c r="C11" s="306"/>
      <c r="D11" s="306"/>
      <c r="E11" s="306"/>
      <c r="F11" s="306"/>
    </row>
    <row r="12" spans="1:8" ht="15.5" x14ac:dyDescent="0.55000000000000004">
      <c r="A12" s="281" t="s">
        <v>300</v>
      </c>
      <c r="B12" s="289"/>
      <c r="C12" s="289"/>
      <c r="D12" s="289"/>
      <c r="E12" s="289"/>
      <c r="F12" s="289"/>
    </row>
    <row r="13" spans="1:8" ht="15.5" x14ac:dyDescent="0.55000000000000004">
      <c r="A13" s="22"/>
      <c r="B13" s="22"/>
    </row>
  </sheetData>
  <mergeCells count="4">
    <mergeCell ref="A1:F1"/>
    <mergeCell ref="E3:F3"/>
    <mergeCell ref="A11:F11"/>
    <mergeCell ref="A12:F12"/>
  </mergeCells>
  <phoneticPr fontId="3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4"/>
  <sheetViews>
    <sheetView showGridLines="0" workbookViewId="0">
      <selection sqref="A1:C1"/>
    </sheetView>
  </sheetViews>
  <sheetFormatPr defaultColWidth="9" defaultRowHeight="13" x14ac:dyDescent="0.55000000000000004"/>
  <cols>
    <col min="1" max="1" width="15.83203125" style="4" customWidth="1"/>
    <col min="2" max="2" width="5.58203125" style="4" customWidth="1"/>
    <col min="3" max="3" width="18.75" style="4" customWidth="1"/>
    <col min="4" max="4" width="15.83203125" style="4" customWidth="1"/>
    <col min="5" max="5" width="5.58203125" style="4" customWidth="1"/>
    <col min="6" max="6" width="18.75" style="4" customWidth="1"/>
    <col min="7" max="7" width="9" style="4" customWidth="1"/>
    <col min="8" max="16384" width="9" style="4"/>
  </cols>
  <sheetData>
    <row r="1" spans="1:6" s="198" customFormat="1" ht="15.5" x14ac:dyDescent="0.55000000000000004">
      <c r="A1" s="239" t="s">
        <v>617</v>
      </c>
      <c r="B1" s="239"/>
      <c r="C1" s="239"/>
      <c r="D1" s="307"/>
      <c r="E1" s="307"/>
      <c r="F1" s="307"/>
    </row>
    <row r="2" spans="1:6" s="198" customFormat="1" ht="24" customHeight="1" x14ac:dyDescent="0.55000000000000004">
      <c r="A2" s="206" t="s">
        <v>286</v>
      </c>
      <c r="B2" s="207">
        <v>353</v>
      </c>
      <c r="C2" s="208" t="s">
        <v>526</v>
      </c>
      <c r="D2" s="206" t="s">
        <v>351</v>
      </c>
      <c r="E2" s="207">
        <v>352</v>
      </c>
      <c r="F2" s="208" t="s">
        <v>526</v>
      </c>
    </row>
    <row r="3" spans="1:6" s="198" customFormat="1" ht="24" x14ac:dyDescent="0.55000000000000004">
      <c r="A3" s="206" t="s">
        <v>599</v>
      </c>
      <c r="B3" s="207">
        <v>160</v>
      </c>
      <c r="C3" s="208" t="s">
        <v>526</v>
      </c>
      <c r="D3" s="209" t="s">
        <v>354</v>
      </c>
      <c r="E3" s="207">
        <v>103</v>
      </c>
      <c r="F3" s="208" t="s">
        <v>352</v>
      </c>
    </row>
    <row r="4" spans="1:6" s="198" customFormat="1" ht="15" customHeight="1" x14ac:dyDescent="0.55000000000000004">
      <c r="A4" s="242" t="s">
        <v>527</v>
      </c>
      <c r="B4" s="241"/>
      <c r="C4" s="241"/>
      <c r="D4" s="241"/>
      <c r="E4" s="241"/>
      <c r="F4" s="241"/>
    </row>
  </sheetData>
  <mergeCells count="3">
    <mergeCell ref="A1:C1"/>
    <mergeCell ref="D1:F1"/>
    <mergeCell ref="A4:F4"/>
  </mergeCells>
  <phoneticPr fontId="3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C19"/>
  <sheetViews>
    <sheetView showGridLines="0" workbookViewId="0"/>
  </sheetViews>
  <sheetFormatPr defaultColWidth="9" defaultRowHeight="13" x14ac:dyDescent="0.55000000000000004"/>
  <cols>
    <col min="1" max="1" width="35.5" style="198" customWidth="1"/>
    <col min="2" max="3" width="22.5" style="198" customWidth="1"/>
    <col min="4" max="4" width="9" style="198" customWidth="1"/>
    <col min="5" max="16384" width="9" style="198"/>
  </cols>
  <sheetData>
    <row r="1" spans="1:3" ht="19" x14ac:dyDescent="0.55000000000000004">
      <c r="A1" s="169" t="s">
        <v>178</v>
      </c>
    </row>
    <row r="2" spans="1:3" ht="15.5" x14ac:dyDescent="0.55000000000000004">
      <c r="A2" s="199"/>
    </row>
    <row r="3" spans="1:3" ht="15.5" x14ac:dyDescent="0.55000000000000004">
      <c r="A3" s="210" t="s">
        <v>366</v>
      </c>
      <c r="C3" s="204" t="s">
        <v>96</v>
      </c>
    </row>
    <row r="4" spans="1:3" ht="15.5" x14ac:dyDescent="0.55000000000000004">
      <c r="A4" s="309" t="s">
        <v>579</v>
      </c>
      <c r="B4" s="309"/>
      <c r="C4" s="309"/>
    </row>
    <row r="5" spans="1:3" ht="16.5" x14ac:dyDescent="0.55000000000000004">
      <c r="A5" s="240" t="s">
        <v>580</v>
      </c>
      <c r="B5" s="240"/>
      <c r="C5" s="240"/>
    </row>
    <row r="6" spans="1:3" ht="16.5" x14ac:dyDescent="0.55000000000000004">
      <c r="A6" s="309" t="s">
        <v>581</v>
      </c>
      <c r="B6" s="309"/>
      <c r="C6" s="309"/>
    </row>
    <row r="7" spans="1:3" ht="16.5" x14ac:dyDescent="0.55000000000000004">
      <c r="A7" s="310" t="s">
        <v>582</v>
      </c>
      <c r="B7" s="310"/>
      <c r="C7" s="310"/>
    </row>
    <row r="8" spans="1:3" ht="15.5" x14ac:dyDescent="0.55000000000000004">
      <c r="A8" s="211" t="s">
        <v>357</v>
      </c>
      <c r="B8" s="212" t="s">
        <v>360</v>
      </c>
      <c r="C8" s="213" t="s">
        <v>321</v>
      </c>
    </row>
    <row r="9" spans="1:3" s="201" customFormat="1" ht="15.5" x14ac:dyDescent="0.55000000000000004">
      <c r="A9" s="214" t="s">
        <v>119</v>
      </c>
      <c r="B9" s="215" t="s">
        <v>16</v>
      </c>
      <c r="C9" s="216" t="s">
        <v>349</v>
      </c>
    </row>
    <row r="10" spans="1:3" ht="15.5" x14ac:dyDescent="0.55000000000000004">
      <c r="A10" s="217" t="s">
        <v>459</v>
      </c>
      <c r="B10" s="218" t="s">
        <v>152</v>
      </c>
      <c r="C10" s="219" t="s">
        <v>530</v>
      </c>
    </row>
    <row r="11" spans="1:3" ht="15.5" x14ac:dyDescent="0.55000000000000004">
      <c r="A11" s="217" t="s">
        <v>187</v>
      </c>
      <c r="B11" s="218" t="s">
        <v>182</v>
      </c>
      <c r="C11" s="219" t="s">
        <v>606</v>
      </c>
    </row>
    <row r="12" spans="1:3" ht="15.5" x14ac:dyDescent="0.55000000000000004">
      <c r="A12" s="220" t="s">
        <v>363</v>
      </c>
      <c r="B12" s="221" t="s">
        <v>495</v>
      </c>
      <c r="C12" s="222" t="s">
        <v>481</v>
      </c>
    </row>
    <row r="13" spans="1:3" s="201" customFormat="1" ht="15.5" x14ac:dyDescent="0.55000000000000004">
      <c r="A13" s="214" t="s">
        <v>199</v>
      </c>
      <c r="B13" s="215" t="s">
        <v>16</v>
      </c>
      <c r="C13" s="216" t="s">
        <v>120</v>
      </c>
    </row>
    <row r="14" spans="1:3" ht="15.5" x14ac:dyDescent="0.55000000000000004">
      <c r="A14" s="217" t="s">
        <v>235</v>
      </c>
      <c r="B14" s="218" t="s">
        <v>528</v>
      </c>
      <c r="C14" s="219" t="s">
        <v>148</v>
      </c>
    </row>
    <row r="15" spans="1:3" ht="15.5" x14ac:dyDescent="0.55000000000000004">
      <c r="A15" s="217" t="s">
        <v>529</v>
      </c>
      <c r="B15" s="218" t="s">
        <v>414</v>
      </c>
      <c r="C15" s="219" t="s">
        <v>600</v>
      </c>
    </row>
    <row r="16" spans="1:3" ht="15.5" x14ac:dyDescent="0.55000000000000004">
      <c r="A16" s="220" t="s">
        <v>583</v>
      </c>
      <c r="B16" s="221" t="s">
        <v>92</v>
      </c>
      <c r="C16" s="222" t="s">
        <v>601</v>
      </c>
    </row>
    <row r="17" spans="1:3" x14ac:dyDescent="0.55000000000000004">
      <c r="A17" s="311" t="s">
        <v>367</v>
      </c>
      <c r="B17" s="311"/>
      <c r="C17" s="311"/>
    </row>
    <row r="18" spans="1:3" x14ac:dyDescent="0.55000000000000004">
      <c r="A18" s="308" t="s">
        <v>369</v>
      </c>
      <c r="B18" s="308"/>
      <c r="C18" s="308"/>
    </row>
    <row r="19" spans="1:3" x14ac:dyDescent="0.55000000000000004">
      <c r="A19" s="242" t="s">
        <v>618</v>
      </c>
      <c r="B19" s="242"/>
      <c r="C19" s="242"/>
    </row>
  </sheetData>
  <mergeCells count="7">
    <mergeCell ref="A18:C18"/>
    <mergeCell ref="A19:C19"/>
    <mergeCell ref="A4:C4"/>
    <mergeCell ref="A5:C5"/>
    <mergeCell ref="A6:C6"/>
    <mergeCell ref="A7:C7"/>
    <mergeCell ref="A17:C17"/>
  </mergeCells>
  <phoneticPr fontId="3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E12"/>
  <sheetViews>
    <sheetView showGridLines="0" workbookViewId="0"/>
  </sheetViews>
  <sheetFormatPr defaultColWidth="9" defaultRowHeight="13" x14ac:dyDescent="0.55000000000000004"/>
  <cols>
    <col min="1" max="1" width="80.58203125" style="4" customWidth="1"/>
    <col min="2" max="2" width="9" style="4" customWidth="1"/>
    <col min="3" max="16384" width="9" style="4"/>
  </cols>
  <sheetData>
    <row r="1" spans="1:5" ht="15.5" x14ac:dyDescent="0.55000000000000004">
      <c r="A1" s="142" t="s">
        <v>461</v>
      </c>
      <c r="E1" s="22" t="s">
        <v>45</v>
      </c>
    </row>
    <row r="2" spans="1:5" ht="15.5" x14ac:dyDescent="0.55000000000000004">
      <c r="A2" s="22" t="s">
        <v>302</v>
      </c>
    </row>
    <row r="3" spans="1:5" ht="15.5" x14ac:dyDescent="0.55000000000000004">
      <c r="A3" s="22" t="s">
        <v>550</v>
      </c>
    </row>
    <row r="4" spans="1:5" ht="15.5" x14ac:dyDescent="0.55000000000000004">
      <c r="A4" s="22" t="s">
        <v>556</v>
      </c>
    </row>
    <row r="5" spans="1:5" ht="15.5" x14ac:dyDescent="0.55000000000000004">
      <c r="A5" s="22" t="s">
        <v>551</v>
      </c>
    </row>
    <row r="6" spans="1:5" ht="15.5" x14ac:dyDescent="0.55000000000000004">
      <c r="A6" s="22"/>
    </row>
    <row r="7" spans="1:5" ht="15.5" x14ac:dyDescent="0.55000000000000004">
      <c r="A7" s="22" t="s">
        <v>134</v>
      </c>
    </row>
    <row r="8" spans="1:5" ht="15.5" x14ac:dyDescent="0.55000000000000004">
      <c r="A8" s="22" t="s">
        <v>557</v>
      </c>
    </row>
    <row r="9" spans="1:5" ht="15.5" x14ac:dyDescent="0.55000000000000004">
      <c r="A9" s="22" t="s">
        <v>224</v>
      </c>
    </row>
    <row r="10" spans="1:5" ht="15.5" x14ac:dyDescent="0.55000000000000004">
      <c r="A10" s="22" t="s">
        <v>578</v>
      </c>
    </row>
    <row r="11" spans="1:5" x14ac:dyDescent="0.55000000000000004">
      <c r="A11" s="21" t="s">
        <v>350</v>
      </c>
    </row>
    <row r="12" spans="1:5" ht="15.5" x14ac:dyDescent="0.55000000000000004">
      <c r="A12" s="22"/>
    </row>
  </sheetData>
  <phoneticPr fontId="3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12"/>
  <sheetViews>
    <sheetView showGridLines="0" workbookViewId="0"/>
  </sheetViews>
  <sheetFormatPr defaultColWidth="9" defaultRowHeight="13" x14ac:dyDescent="0.55000000000000004"/>
  <cols>
    <col min="1" max="1" width="80.58203125" style="4" customWidth="1"/>
    <col min="2" max="2" width="9" style="4" customWidth="1"/>
    <col min="3" max="16384" width="9" style="4"/>
  </cols>
  <sheetData>
    <row r="1" spans="1:1" ht="19" x14ac:dyDescent="0.55000000000000004">
      <c r="A1" s="169" t="s">
        <v>19</v>
      </c>
    </row>
    <row r="2" spans="1:1" ht="9" customHeight="1" x14ac:dyDescent="0.55000000000000004">
      <c r="A2" s="22"/>
    </row>
    <row r="3" spans="1:1" s="198" customFormat="1" ht="15.5" x14ac:dyDescent="0.55000000000000004">
      <c r="A3" s="19" t="s">
        <v>602</v>
      </c>
    </row>
    <row r="4" spans="1:1" ht="15.5" x14ac:dyDescent="0.55000000000000004">
      <c r="A4" s="20" t="s">
        <v>373</v>
      </c>
    </row>
    <row r="5" spans="1:1" ht="15.5" x14ac:dyDescent="0.55000000000000004">
      <c r="A5" s="22" t="s">
        <v>347</v>
      </c>
    </row>
    <row r="6" spans="1:1" ht="15.5" x14ac:dyDescent="0.55000000000000004">
      <c r="A6" s="22" t="s">
        <v>374</v>
      </c>
    </row>
    <row r="7" spans="1:1" ht="15.5" x14ac:dyDescent="0.55000000000000004">
      <c r="A7" s="22" t="s">
        <v>376</v>
      </c>
    </row>
    <row r="8" spans="1:1" ht="15.5" x14ac:dyDescent="0.55000000000000004">
      <c r="A8" s="22" t="s">
        <v>555</v>
      </c>
    </row>
    <row r="9" spans="1:1" ht="15.5" x14ac:dyDescent="0.55000000000000004">
      <c r="A9" s="22" t="s">
        <v>154</v>
      </c>
    </row>
    <row r="10" spans="1:1" x14ac:dyDescent="0.55000000000000004">
      <c r="A10" s="21" t="s">
        <v>377</v>
      </c>
    </row>
    <row r="11" spans="1:1" ht="15.5" x14ac:dyDescent="0.55000000000000004">
      <c r="A11" s="22"/>
    </row>
    <row r="12" spans="1:1" ht="15.5" x14ac:dyDescent="0.55000000000000004">
      <c r="A12" s="22"/>
    </row>
  </sheetData>
  <phoneticPr fontId="3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"/>
  <sheetViews>
    <sheetView showGridLines="0" workbookViewId="0">
      <selection sqref="A1:H1"/>
    </sheetView>
  </sheetViews>
  <sheetFormatPr defaultColWidth="9" defaultRowHeight="13" x14ac:dyDescent="0.55000000000000004"/>
  <cols>
    <col min="1" max="1" width="15" style="4" customWidth="1"/>
    <col min="2" max="8" width="9.33203125" style="4" customWidth="1"/>
    <col min="9" max="9" width="9" style="4" customWidth="1"/>
    <col min="10" max="16384" width="9" style="4"/>
  </cols>
  <sheetData>
    <row r="1" spans="1:8" ht="19" x14ac:dyDescent="0.55000000000000004">
      <c r="A1" s="239" t="s">
        <v>577</v>
      </c>
      <c r="B1" s="239"/>
      <c r="C1" s="239"/>
      <c r="D1" s="239"/>
      <c r="E1" s="239"/>
      <c r="F1" s="239"/>
      <c r="G1" s="239"/>
      <c r="H1" s="239"/>
    </row>
    <row r="2" spans="1:8" ht="15.5" x14ac:dyDescent="0.55000000000000004">
      <c r="A2" s="22"/>
    </row>
    <row r="3" spans="1:8" ht="15.5" x14ac:dyDescent="0.55000000000000004">
      <c r="A3" s="235" t="s">
        <v>388</v>
      </c>
      <c r="B3" s="235"/>
      <c r="C3" s="235"/>
      <c r="G3" s="302" t="s">
        <v>518</v>
      </c>
      <c r="H3" s="302"/>
    </row>
    <row r="4" spans="1:8" ht="26" x14ac:dyDescent="0.55000000000000004">
      <c r="A4" s="23" t="s">
        <v>276</v>
      </c>
      <c r="B4" s="23" t="s">
        <v>378</v>
      </c>
      <c r="C4" s="192" t="s">
        <v>379</v>
      </c>
      <c r="D4" s="193" t="s">
        <v>381</v>
      </c>
      <c r="E4" s="193" t="s">
        <v>382</v>
      </c>
      <c r="F4" s="193" t="s">
        <v>171</v>
      </c>
      <c r="G4" s="193" t="s">
        <v>263</v>
      </c>
      <c r="H4" s="194" t="s">
        <v>384</v>
      </c>
    </row>
    <row r="5" spans="1:8" s="198" customFormat="1" x14ac:dyDescent="0.55000000000000004">
      <c r="A5" s="191" t="s">
        <v>462</v>
      </c>
      <c r="B5" s="223">
        <v>8531</v>
      </c>
      <c r="C5" s="224">
        <v>876</v>
      </c>
      <c r="D5" s="225">
        <v>4533</v>
      </c>
      <c r="E5" s="225">
        <v>1242</v>
      </c>
      <c r="F5" s="226">
        <v>603</v>
      </c>
      <c r="G5" s="226">
        <v>711</v>
      </c>
      <c r="H5" s="227">
        <v>565</v>
      </c>
    </row>
    <row r="6" spans="1:8" s="198" customFormat="1" x14ac:dyDescent="0.55000000000000004">
      <c r="A6" s="191" t="s">
        <v>129</v>
      </c>
      <c r="B6" s="228">
        <v>105.2</v>
      </c>
      <c r="C6" s="229">
        <v>110.4</v>
      </c>
      <c r="D6" s="230">
        <v>106.1</v>
      </c>
      <c r="E6" s="230">
        <v>101.9</v>
      </c>
      <c r="F6" s="230">
        <v>104.4</v>
      </c>
      <c r="G6" s="230">
        <v>100.6</v>
      </c>
      <c r="H6" s="231">
        <v>105.2</v>
      </c>
    </row>
    <row r="7" spans="1:8" ht="15.5" x14ac:dyDescent="0.55000000000000004">
      <c r="A7" s="298" t="s">
        <v>207</v>
      </c>
      <c r="B7" s="302"/>
      <c r="C7" s="302"/>
      <c r="D7" s="302"/>
      <c r="E7" s="302"/>
      <c r="F7" s="302"/>
      <c r="G7" s="302"/>
      <c r="H7" s="302"/>
    </row>
  </sheetData>
  <mergeCells count="4">
    <mergeCell ref="A1:H1"/>
    <mergeCell ref="A3:C3"/>
    <mergeCell ref="G3:H3"/>
    <mergeCell ref="A7:H7"/>
  </mergeCells>
  <phoneticPr fontId="3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D11"/>
  <sheetViews>
    <sheetView showGridLines="0" workbookViewId="0"/>
  </sheetViews>
  <sheetFormatPr defaultColWidth="9" defaultRowHeight="13" x14ac:dyDescent="0.55000000000000004"/>
  <cols>
    <col min="1" max="1" width="55.58203125" style="4" customWidth="1"/>
    <col min="2" max="2" width="25" style="4" customWidth="1"/>
    <col min="3" max="3" width="9" style="4" customWidth="1"/>
    <col min="4" max="16384" width="9" style="4"/>
  </cols>
  <sheetData>
    <row r="1" spans="1:4" ht="15.5" x14ac:dyDescent="0.55000000000000004">
      <c r="A1" s="142" t="s">
        <v>445</v>
      </c>
      <c r="B1" s="83" t="s">
        <v>485</v>
      </c>
      <c r="D1" s="22" t="s">
        <v>385</v>
      </c>
    </row>
    <row r="2" spans="1:4" ht="15.5" x14ac:dyDescent="0.55000000000000004">
      <c r="A2" s="239" t="s">
        <v>574</v>
      </c>
      <c r="B2" s="239"/>
    </row>
    <row r="3" spans="1:4" ht="15.5" x14ac:dyDescent="0.55000000000000004">
      <c r="A3" s="245" t="s">
        <v>219</v>
      </c>
      <c r="B3" s="245"/>
    </row>
    <row r="4" spans="1:4" ht="15.5" x14ac:dyDescent="0.55000000000000004">
      <c r="A4" s="245" t="s">
        <v>375</v>
      </c>
      <c r="B4" s="245"/>
    </row>
    <row r="5" spans="1:4" ht="15.5" x14ac:dyDescent="0.55000000000000004">
      <c r="A5" s="239" t="s">
        <v>575</v>
      </c>
      <c r="B5" s="239"/>
    </row>
    <row r="6" spans="1:4" ht="15.5" x14ac:dyDescent="0.55000000000000004">
      <c r="A6" s="245" t="s">
        <v>386</v>
      </c>
      <c r="B6" s="245"/>
    </row>
    <row r="7" spans="1:4" ht="15.5" x14ac:dyDescent="0.55000000000000004">
      <c r="A7" s="245" t="s">
        <v>603</v>
      </c>
      <c r="B7" s="240"/>
    </row>
    <row r="8" spans="1:4" ht="15.5" x14ac:dyDescent="0.55000000000000004">
      <c r="A8" s="239" t="s">
        <v>537</v>
      </c>
      <c r="B8" s="239"/>
      <c r="D8" s="22" t="s">
        <v>328</v>
      </c>
    </row>
    <row r="9" spans="1:4" ht="15.5" x14ac:dyDescent="0.55000000000000004">
      <c r="A9" s="245" t="s">
        <v>387</v>
      </c>
      <c r="B9" s="245"/>
    </row>
    <row r="10" spans="1:4" ht="15.5" x14ac:dyDescent="0.55000000000000004">
      <c r="A10" s="245" t="s">
        <v>202</v>
      </c>
      <c r="B10" s="245"/>
    </row>
    <row r="11" spans="1:4" x14ac:dyDescent="0.55000000000000004">
      <c r="B11" s="21" t="s">
        <v>316</v>
      </c>
    </row>
  </sheetData>
  <mergeCells count="9">
    <mergeCell ref="A7:B7"/>
    <mergeCell ref="A8:B8"/>
    <mergeCell ref="A9:B9"/>
    <mergeCell ref="A10:B10"/>
    <mergeCell ref="A2:B2"/>
    <mergeCell ref="A3:B3"/>
    <mergeCell ref="A4:B4"/>
    <mergeCell ref="A5:B5"/>
    <mergeCell ref="A6:B6"/>
  </mergeCells>
  <phoneticPr fontId="3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C3"/>
  <sheetViews>
    <sheetView showGridLines="0" workbookViewId="0"/>
  </sheetViews>
  <sheetFormatPr defaultColWidth="9" defaultRowHeight="13" x14ac:dyDescent="0.55000000000000004"/>
  <cols>
    <col min="1" max="3" width="26.75" style="4" customWidth="1"/>
    <col min="4" max="4" width="9" style="4" customWidth="1"/>
    <col min="5" max="16384" width="9" style="4"/>
  </cols>
  <sheetData>
    <row r="1" spans="1:3" ht="15.5" x14ac:dyDescent="0.55000000000000004">
      <c r="A1" s="142" t="s">
        <v>250</v>
      </c>
      <c r="C1" s="25" t="s">
        <v>485</v>
      </c>
    </row>
    <row r="2" spans="1:3" ht="15.5" x14ac:dyDescent="0.55000000000000004">
      <c r="A2" s="22" t="s">
        <v>140</v>
      </c>
      <c r="B2" s="176" t="s">
        <v>439</v>
      </c>
    </row>
    <row r="3" spans="1:3" x14ac:dyDescent="0.55000000000000004">
      <c r="C3" s="21" t="s">
        <v>358</v>
      </c>
    </row>
  </sheetData>
  <phoneticPr fontId="3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D10"/>
  <sheetViews>
    <sheetView showGridLines="0" workbookViewId="0">
      <selection sqref="A1:D1"/>
    </sheetView>
  </sheetViews>
  <sheetFormatPr defaultColWidth="9" defaultRowHeight="13" x14ac:dyDescent="0.55000000000000004"/>
  <cols>
    <col min="1" max="1" width="20.83203125" style="4" customWidth="1"/>
    <col min="2" max="2" width="19.33203125" style="4" customWidth="1"/>
    <col min="3" max="3" width="20.83203125" style="4" customWidth="1"/>
    <col min="4" max="4" width="19.33203125" style="4" customWidth="1"/>
    <col min="5" max="5" width="9" style="4" customWidth="1"/>
    <col min="6" max="16384" width="9" style="4"/>
  </cols>
  <sheetData>
    <row r="1" spans="1:4" ht="19" x14ac:dyDescent="0.55000000000000004">
      <c r="A1" s="234" t="s">
        <v>572</v>
      </c>
      <c r="B1" s="234"/>
      <c r="C1" s="234"/>
      <c r="D1" s="234"/>
    </row>
    <row r="2" spans="1:4" ht="15.5" x14ac:dyDescent="0.55000000000000004">
      <c r="A2" s="22" t="s">
        <v>70</v>
      </c>
    </row>
    <row r="3" spans="1:4" ht="15.5" x14ac:dyDescent="0.55000000000000004">
      <c r="A3" s="195" t="s">
        <v>460</v>
      </c>
      <c r="B3" s="196" t="s">
        <v>531</v>
      </c>
      <c r="C3" s="195" t="s">
        <v>216</v>
      </c>
      <c r="D3" s="197" t="s">
        <v>192</v>
      </c>
    </row>
    <row r="4" spans="1:4" ht="15.5" x14ac:dyDescent="0.55000000000000004">
      <c r="A4" s="195" t="s">
        <v>463</v>
      </c>
      <c r="B4" s="196" t="s">
        <v>170</v>
      </c>
      <c r="C4" s="195" t="s">
        <v>464</v>
      </c>
      <c r="D4" s="197" t="s">
        <v>500</v>
      </c>
    </row>
    <row r="5" spans="1:4" ht="15.5" x14ac:dyDescent="0.55000000000000004">
      <c r="A5" s="195" t="s">
        <v>247</v>
      </c>
      <c r="B5" s="196" t="s">
        <v>532</v>
      </c>
      <c r="C5" s="195" t="s">
        <v>465</v>
      </c>
      <c r="D5" s="197" t="s">
        <v>553</v>
      </c>
    </row>
    <row r="6" spans="1:4" ht="15.5" x14ac:dyDescent="0.55000000000000004">
      <c r="A6" s="195" t="s">
        <v>293</v>
      </c>
      <c r="B6" s="196" t="s">
        <v>111</v>
      </c>
      <c r="C6" s="195" t="s">
        <v>573</v>
      </c>
      <c r="D6" s="197" t="s">
        <v>131</v>
      </c>
    </row>
    <row r="7" spans="1:4" ht="15.5" x14ac:dyDescent="0.55000000000000004">
      <c r="A7" s="195" t="s">
        <v>389</v>
      </c>
      <c r="B7" s="196" t="s">
        <v>312</v>
      </c>
      <c r="C7" s="195" t="s">
        <v>394</v>
      </c>
      <c r="D7" s="197" t="s">
        <v>552</v>
      </c>
    </row>
    <row r="8" spans="1:4" ht="15.5" x14ac:dyDescent="0.55000000000000004">
      <c r="A8" s="195" t="s">
        <v>391</v>
      </c>
      <c r="B8" s="196" t="s">
        <v>533</v>
      </c>
      <c r="C8" s="195" t="s">
        <v>144</v>
      </c>
      <c r="D8" s="197" t="s">
        <v>467</v>
      </c>
    </row>
    <row r="9" spans="1:4" x14ac:dyDescent="0.55000000000000004">
      <c r="A9" s="246" t="s">
        <v>488</v>
      </c>
      <c r="B9" s="246"/>
      <c r="C9" s="246"/>
      <c r="D9" s="246"/>
    </row>
    <row r="10" spans="1:4" ht="15.5" x14ac:dyDescent="0.55000000000000004">
      <c r="A10" s="22"/>
    </row>
  </sheetData>
  <mergeCells count="2">
    <mergeCell ref="A1:D1"/>
    <mergeCell ref="A9:D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"/>
  <sheetViews>
    <sheetView showGridLines="0" workbookViewId="0"/>
  </sheetViews>
  <sheetFormatPr defaultColWidth="9" defaultRowHeight="13" x14ac:dyDescent="0.55000000000000004"/>
  <cols>
    <col min="1" max="1" width="50" style="4" customWidth="1"/>
    <col min="2" max="2" width="30.58203125" style="4" customWidth="1"/>
    <col min="3" max="3" width="9" style="4" customWidth="1"/>
    <col min="4" max="16384" width="9" style="4"/>
  </cols>
  <sheetData>
    <row r="1" spans="1:2" ht="15.5" x14ac:dyDescent="0.55000000000000004">
      <c r="A1" s="19" t="s">
        <v>564</v>
      </c>
      <c r="B1" s="25" t="s">
        <v>485</v>
      </c>
    </row>
    <row r="2" spans="1:2" ht="15.5" x14ac:dyDescent="0.55000000000000004">
      <c r="A2" s="245" t="s">
        <v>2</v>
      </c>
      <c r="B2" s="245"/>
    </row>
    <row r="3" spans="1:2" ht="15.5" x14ac:dyDescent="0.55000000000000004">
      <c r="A3" s="22" t="s">
        <v>113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6"/>
  <sheetViews>
    <sheetView showGridLines="0" workbookViewId="0">
      <selection activeCell="B42" sqref="B42"/>
    </sheetView>
  </sheetViews>
  <sheetFormatPr defaultColWidth="9" defaultRowHeight="13" x14ac:dyDescent="0.55000000000000004"/>
  <cols>
    <col min="1" max="1" width="6.5" style="4" customWidth="1"/>
    <col min="2" max="7" width="11.25" style="4" customWidth="1"/>
    <col min="8" max="8" width="6.5" style="4" customWidth="1"/>
    <col min="9" max="9" width="9" style="4" customWidth="1"/>
    <col min="10" max="16384" width="9" style="4"/>
  </cols>
  <sheetData>
    <row r="1" spans="1:8" ht="15.5" x14ac:dyDescent="0.55000000000000004">
      <c r="A1" s="235" t="s">
        <v>59</v>
      </c>
      <c r="B1" s="235"/>
      <c r="C1" s="235"/>
      <c r="D1" s="235"/>
      <c r="E1" s="235"/>
      <c r="F1" s="235"/>
      <c r="G1" s="235"/>
      <c r="H1" s="235"/>
    </row>
    <row r="2" spans="1:8" s="5" customFormat="1" ht="15.5" x14ac:dyDescent="0.55000000000000004">
      <c r="A2" s="26" t="s">
        <v>115</v>
      </c>
      <c r="B2" s="248" t="s">
        <v>145</v>
      </c>
      <c r="C2" s="249"/>
      <c r="D2" s="250" t="s">
        <v>609</v>
      </c>
      <c r="E2" s="250"/>
      <c r="F2" s="248" t="s">
        <v>133</v>
      </c>
      <c r="G2" s="251"/>
      <c r="H2" s="44" t="s">
        <v>130</v>
      </c>
    </row>
    <row r="3" spans="1:8" s="5" customFormat="1" ht="15.5" x14ac:dyDescent="0.55000000000000004">
      <c r="A3" s="27" t="s">
        <v>10</v>
      </c>
      <c r="B3" s="252" t="s">
        <v>477</v>
      </c>
      <c r="C3" s="253"/>
      <c r="D3" s="254" t="s">
        <v>478</v>
      </c>
      <c r="E3" s="254"/>
      <c r="F3" s="252" t="s">
        <v>612</v>
      </c>
      <c r="G3" s="255"/>
      <c r="H3" s="45" t="s">
        <v>132</v>
      </c>
    </row>
    <row r="4" spans="1:8" ht="15.5" x14ac:dyDescent="0.55000000000000004">
      <c r="A4" s="28">
        <v>1</v>
      </c>
      <c r="B4" s="28" t="s">
        <v>116</v>
      </c>
      <c r="C4" s="32">
        <v>268</v>
      </c>
      <c r="D4" s="35" t="s">
        <v>4</v>
      </c>
      <c r="E4" s="38">
        <v>151.63</v>
      </c>
      <c r="F4" s="28" t="s">
        <v>248</v>
      </c>
      <c r="G4" s="41">
        <v>2291</v>
      </c>
      <c r="H4" s="46">
        <v>1</v>
      </c>
    </row>
    <row r="5" spans="1:8" ht="15.5" x14ac:dyDescent="0.55000000000000004">
      <c r="A5" s="29">
        <v>2</v>
      </c>
      <c r="B5" s="29" t="s">
        <v>27</v>
      </c>
      <c r="C5" s="33">
        <v>256</v>
      </c>
      <c r="D5" s="36" t="s">
        <v>128</v>
      </c>
      <c r="E5" s="36">
        <v>79.540000000000006</v>
      </c>
      <c r="F5" s="29" t="s">
        <v>401</v>
      </c>
      <c r="G5" s="42">
        <v>2244</v>
      </c>
      <c r="H5" s="47">
        <v>2</v>
      </c>
    </row>
    <row r="6" spans="1:8" ht="15.5" x14ac:dyDescent="0.55000000000000004">
      <c r="A6" s="29">
        <v>3</v>
      </c>
      <c r="B6" s="29" t="s">
        <v>56</v>
      </c>
      <c r="C6" s="33">
        <v>156</v>
      </c>
      <c r="D6" s="36" t="s">
        <v>279</v>
      </c>
      <c r="E6" s="36">
        <v>78.48</v>
      </c>
      <c r="F6" s="29" t="s">
        <v>340</v>
      </c>
      <c r="G6" s="42">
        <v>2230</v>
      </c>
      <c r="H6" s="47">
        <v>3</v>
      </c>
    </row>
    <row r="7" spans="1:8" ht="16.5" x14ac:dyDescent="0.55000000000000004">
      <c r="A7" s="29">
        <v>4</v>
      </c>
      <c r="B7" s="29" t="s">
        <v>118</v>
      </c>
      <c r="C7" s="33">
        <v>154</v>
      </c>
      <c r="D7" s="36" t="s">
        <v>136</v>
      </c>
      <c r="E7" s="36">
        <v>70.72</v>
      </c>
      <c r="F7" s="29" t="s">
        <v>361</v>
      </c>
      <c r="G7" s="42">
        <v>2141</v>
      </c>
      <c r="H7" s="47">
        <v>4</v>
      </c>
    </row>
    <row r="8" spans="1:8" ht="15.5" x14ac:dyDescent="0.55000000000000004">
      <c r="A8" s="29">
        <v>5</v>
      </c>
      <c r="B8" s="29" t="s">
        <v>122</v>
      </c>
      <c r="C8" s="33">
        <v>135</v>
      </c>
      <c r="D8" s="36" t="s">
        <v>402</v>
      </c>
      <c r="E8" s="36">
        <v>59.01</v>
      </c>
      <c r="F8" s="29" t="s">
        <v>403</v>
      </c>
      <c r="G8" s="42">
        <v>2113</v>
      </c>
      <c r="H8" s="47">
        <v>5</v>
      </c>
    </row>
    <row r="9" spans="1:8" ht="15.5" x14ac:dyDescent="0.55000000000000004">
      <c r="A9" s="29">
        <v>6</v>
      </c>
      <c r="B9" s="29" t="s">
        <v>86</v>
      </c>
      <c r="C9" s="33">
        <v>126</v>
      </c>
      <c r="D9" s="36" t="s">
        <v>124</v>
      </c>
      <c r="E9" s="39">
        <v>58.2</v>
      </c>
      <c r="F9" s="29" t="s">
        <v>177</v>
      </c>
      <c r="G9" s="42">
        <v>2077</v>
      </c>
      <c r="H9" s="47">
        <v>6</v>
      </c>
    </row>
    <row r="10" spans="1:8" ht="15.5" x14ac:dyDescent="0.55000000000000004">
      <c r="A10" s="29">
        <v>7</v>
      </c>
      <c r="B10" s="29" t="s">
        <v>123</v>
      </c>
      <c r="C10" s="33">
        <v>120</v>
      </c>
      <c r="D10" s="36" t="s">
        <v>67</v>
      </c>
      <c r="E10" s="36">
        <v>32.31</v>
      </c>
      <c r="F10" s="29" t="s">
        <v>406</v>
      </c>
      <c r="G10" s="42">
        <v>2052</v>
      </c>
      <c r="H10" s="47">
        <v>7</v>
      </c>
    </row>
    <row r="11" spans="1:8" ht="15.5" x14ac:dyDescent="0.55000000000000004">
      <c r="A11" s="29">
        <v>8</v>
      </c>
      <c r="B11" s="29" t="s">
        <v>126</v>
      </c>
      <c r="C11" s="33">
        <v>115</v>
      </c>
      <c r="D11" s="36" t="s">
        <v>240</v>
      </c>
      <c r="E11" s="36">
        <v>32.28</v>
      </c>
      <c r="F11" s="29" t="s">
        <v>141</v>
      </c>
      <c r="G11" s="42">
        <v>2052</v>
      </c>
      <c r="H11" s="47">
        <v>7</v>
      </c>
    </row>
    <row r="12" spans="1:8" ht="15.5" x14ac:dyDescent="0.55000000000000004">
      <c r="A12" s="29">
        <v>9</v>
      </c>
      <c r="B12" s="29" t="s">
        <v>127</v>
      </c>
      <c r="C12" s="33">
        <v>104</v>
      </c>
      <c r="D12" s="36" t="s">
        <v>338</v>
      </c>
      <c r="E12" s="36">
        <v>19.22</v>
      </c>
      <c r="F12" s="29" t="s">
        <v>139</v>
      </c>
      <c r="G12" s="42">
        <v>2013</v>
      </c>
      <c r="H12" s="47">
        <v>9</v>
      </c>
    </row>
    <row r="13" spans="1:8" ht="16.5" x14ac:dyDescent="0.55000000000000004">
      <c r="A13" s="30">
        <v>10</v>
      </c>
      <c r="B13" s="30" t="s">
        <v>117</v>
      </c>
      <c r="C13" s="34" t="s">
        <v>143</v>
      </c>
      <c r="D13" s="37" t="s">
        <v>327</v>
      </c>
      <c r="E13" s="40">
        <v>13.4</v>
      </c>
      <c r="F13" s="30" t="s">
        <v>543</v>
      </c>
      <c r="G13" s="43">
        <v>2013</v>
      </c>
      <c r="H13" s="48">
        <v>9</v>
      </c>
    </row>
    <row r="14" spans="1:8" x14ac:dyDescent="0.55000000000000004">
      <c r="A14" s="246" t="s">
        <v>41</v>
      </c>
      <c r="B14" s="246"/>
      <c r="C14" s="246"/>
      <c r="D14" s="246"/>
      <c r="E14" s="246"/>
      <c r="F14" s="246"/>
      <c r="G14" s="246"/>
      <c r="H14" s="246"/>
    </row>
    <row r="15" spans="1:8" x14ac:dyDescent="0.55000000000000004">
      <c r="A15" s="247" t="s">
        <v>407</v>
      </c>
      <c r="B15" s="247"/>
      <c r="C15" s="247"/>
      <c r="D15" s="247"/>
      <c r="E15" s="247"/>
      <c r="F15" s="247"/>
      <c r="G15" s="247"/>
      <c r="H15" s="247"/>
    </row>
    <row r="16" spans="1:8" ht="15.5" x14ac:dyDescent="0.55000000000000004">
      <c r="A16" s="22"/>
    </row>
  </sheetData>
  <mergeCells count="9">
    <mergeCell ref="A14:H14"/>
    <mergeCell ref="A15:H15"/>
    <mergeCell ref="A1:H1"/>
    <mergeCell ref="B2:C2"/>
    <mergeCell ref="D2:E2"/>
    <mergeCell ref="F2:G2"/>
    <mergeCell ref="B3:C3"/>
    <mergeCell ref="D3:E3"/>
    <mergeCell ref="F3:G3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9"/>
  <sheetViews>
    <sheetView showGridLines="0" workbookViewId="0"/>
  </sheetViews>
  <sheetFormatPr defaultColWidth="9" defaultRowHeight="19.5" customHeight="1" x14ac:dyDescent="0.55000000000000004"/>
  <cols>
    <col min="1" max="1" width="15" style="4" customWidth="1"/>
    <col min="2" max="8" width="9.33203125" style="4" customWidth="1"/>
    <col min="9" max="9" width="9" style="4" customWidth="1"/>
    <col min="10" max="16384" width="9" style="4"/>
  </cols>
  <sheetData>
    <row r="1" spans="1:8" ht="19.5" customHeight="1" x14ac:dyDescent="0.55000000000000004">
      <c r="A1" s="7" t="s">
        <v>184</v>
      </c>
      <c r="B1" s="49"/>
      <c r="C1" s="49"/>
      <c r="D1" s="49"/>
      <c r="E1" s="49"/>
      <c r="F1" s="49"/>
      <c r="G1" s="270" t="s">
        <v>345</v>
      </c>
      <c r="H1" s="270"/>
    </row>
    <row r="2" spans="1:8" s="5" customFormat="1" ht="19.5" customHeight="1" x14ac:dyDescent="0.55000000000000004">
      <c r="A2" s="8" t="s">
        <v>146</v>
      </c>
      <c r="B2" s="8" t="s">
        <v>147</v>
      </c>
      <c r="C2" s="56" t="s">
        <v>149</v>
      </c>
      <c r="D2" s="8" t="s">
        <v>150</v>
      </c>
      <c r="E2" s="8" t="s">
        <v>153</v>
      </c>
      <c r="F2" s="8" t="s">
        <v>155</v>
      </c>
      <c r="G2" s="8" t="s">
        <v>157</v>
      </c>
      <c r="H2" s="8" t="s">
        <v>160</v>
      </c>
    </row>
    <row r="3" spans="1:8" ht="19.5" customHeight="1" x14ac:dyDescent="0.55000000000000004">
      <c r="A3" s="9" t="s">
        <v>324</v>
      </c>
      <c r="B3" s="50" t="s">
        <v>595</v>
      </c>
      <c r="C3" s="57">
        <v>44851</v>
      </c>
      <c r="D3" s="50">
        <v>44851</v>
      </c>
      <c r="E3" s="50">
        <v>44851</v>
      </c>
      <c r="F3" s="50">
        <v>44887</v>
      </c>
      <c r="G3" s="68">
        <v>44881</v>
      </c>
      <c r="H3" s="50">
        <v>44886</v>
      </c>
    </row>
    <row r="4" spans="1:8" ht="19.5" customHeight="1" x14ac:dyDescent="0.55000000000000004">
      <c r="A4" s="10" t="s">
        <v>151</v>
      </c>
      <c r="B4" s="51">
        <v>44858</v>
      </c>
      <c r="C4" s="51">
        <v>44853</v>
      </c>
      <c r="D4" s="53" t="s">
        <v>173</v>
      </c>
      <c r="E4" s="64">
        <v>44851</v>
      </c>
      <c r="F4" s="51">
        <v>44853</v>
      </c>
      <c r="G4" s="64">
        <v>44893</v>
      </c>
      <c r="H4" s="51">
        <v>44864</v>
      </c>
    </row>
    <row r="5" spans="1:8" ht="19.5" customHeight="1" x14ac:dyDescent="0.55000000000000004">
      <c r="A5" s="10" t="s">
        <v>183</v>
      </c>
      <c r="B5" s="52">
        <v>10.199999999999999</v>
      </c>
      <c r="C5" s="52">
        <v>8.3000000000000007</v>
      </c>
      <c r="D5" s="60">
        <v>8</v>
      </c>
      <c r="E5" s="60">
        <v>7.7</v>
      </c>
      <c r="F5" s="52">
        <v>7.6</v>
      </c>
      <c r="G5" s="60">
        <v>9.6999999999999993</v>
      </c>
      <c r="H5" s="52">
        <v>10.3</v>
      </c>
    </row>
    <row r="6" spans="1:8" ht="19.5" customHeight="1" x14ac:dyDescent="0.55000000000000004">
      <c r="A6" s="10" t="s">
        <v>162</v>
      </c>
      <c r="B6" s="52">
        <v>35.1</v>
      </c>
      <c r="C6" s="52">
        <v>37.9</v>
      </c>
      <c r="D6" s="60">
        <v>32.700000000000003</v>
      </c>
      <c r="E6" s="60">
        <v>35.1</v>
      </c>
      <c r="F6" s="52">
        <v>31.7</v>
      </c>
      <c r="G6" s="60">
        <v>31.2</v>
      </c>
      <c r="H6" s="52">
        <v>33.9</v>
      </c>
    </row>
    <row r="7" spans="1:8" ht="19.5" customHeight="1" x14ac:dyDescent="0.55000000000000004">
      <c r="A7" s="10" t="s">
        <v>102</v>
      </c>
      <c r="B7" s="52">
        <v>-12.6</v>
      </c>
      <c r="C7" s="52">
        <v>-22.5</v>
      </c>
      <c r="D7" s="60">
        <v>-15.2</v>
      </c>
      <c r="E7" s="60">
        <v>-17.600000000000001</v>
      </c>
      <c r="F7" s="52">
        <v>-18.899999999999999</v>
      </c>
      <c r="G7" s="60">
        <v>-9.6</v>
      </c>
      <c r="H7" s="52">
        <v>-14.1</v>
      </c>
    </row>
    <row r="8" spans="1:8" ht="19.5" customHeight="1" x14ac:dyDescent="0.55000000000000004">
      <c r="A8" s="10" t="s">
        <v>164</v>
      </c>
      <c r="B8" s="53">
        <v>70</v>
      </c>
      <c r="C8" s="53">
        <v>76</v>
      </c>
      <c r="D8" s="61">
        <v>77</v>
      </c>
      <c r="E8" s="61">
        <v>71</v>
      </c>
      <c r="F8" s="53">
        <v>79</v>
      </c>
      <c r="G8" s="61">
        <v>81</v>
      </c>
      <c r="H8" s="53">
        <v>76</v>
      </c>
    </row>
    <row r="9" spans="1:8" ht="19.5" customHeight="1" x14ac:dyDescent="0.55000000000000004">
      <c r="A9" s="10" t="s">
        <v>166</v>
      </c>
      <c r="B9" s="54">
        <v>2049</v>
      </c>
      <c r="C9" s="54">
        <v>1783.8</v>
      </c>
      <c r="D9" s="62">
        <v>1671.9</v>
      </c>
      <c r="E9" s="62">
        <v>2061.6</v>
      </c>
      <c r="F9" s="54">
        <v>2109.1</v>
      </c>
      <c r="G9" s="62">
        <v>1761.1</v>
      </c>
      <c r="H9" s="54">
        <v>1842.2</v>
      </c>
    </row>
    <row r="10" spans="1:8" ht="19.5" customHeight="1" x14ac:dyDescent="0.55000000000000004">
      <c r="A10" s="10" t="s">
        <v>255</v>
      </c>
      <c r="B10" s="53">
        <v>107</v>
      </c>
      <c r="C10" s="53">
        <v>133</v>
      </c>
      <c r="D10" s="61">
        <v>134</v>
      </c>
      <c r="E10" s="61">
        <v>121</v>
      </c>
      <c r="F10" s="53">
        <v>51</v>
      </c>
      <c r="G10" s="61">
        <v>109</v>
      </c>
      <c r="H10" s="53">
        <v>114</v>
      </c>
    </row>
    <row r="11" spans="1:8" ht="19.5" customHeight="1" x14ac:dyDescent="0.55000000000000004">
      <c r="A11" s="10" t="s">
        <v>172</v>
      </c>
      <c r="B11" s="53">
        <v>79</v>
      </c>
      <c r="C11" s="53">
        <v>109</v>
      </c>
      <c r="D11" s="61" t="s">
        <v>230</v>
      </c>
      <c r="E11" s="61">
        <v>70</v>
      </c>
      <c r="F11" s="53">
        <v>45</v>
      </c>
      <c r="G11" s="61">
        <v>24</v>
      </c>
      <c r="H11" s="53">
        <v>44</v>
      </c>
    </row>
    <row r="12" spans="1:8" ht="19.5" customHeight="1" x14ac:dyDescent="0.55000000000000004">
      <c r="A12" s="13" t="s">
        <v>409</v>
      </c>
      <c r="B12" s="55">
        <v>1089</v>
      </c>
      <c r="C12" s="55">
        <v>981</v>
      </c>
      <c r="D12" s="63">
        <v>1061.5</v>
      </c>
      <c r="E12" s="65">
        <v>841</v>
      </c>
      <c r="F12" s="55">
        <v>1319.5</v>
      </c>
      <c r="G12" s="65">
        <v>1414</v>
      </c>
      <c r="H12" s="69">
        <v>1255.5</v>
      </c>
    </row>
    <row r="13" spans="1:8" ht="19.5" customHeight="1" x14ac:dyDescent="0.55000000000000004">
      <c r="A13" s="271" t="s">
        <v>174</v>
      </c>
      <c r="B13" s="272"/>
      <c r="C13" s="273">
        <v>38.700000000000003</v>
      </c>
      <c r="D13" s="274"/>
      <c r="E13" s="275" t="s">
        <v>365</v>
      </c>
      <c r="F13" s="275"/>
      <c r="G13" s="276" t="s">
        <v>436</v>
      </c>
      <c r="H13" s="277"/>
    </row>
    <row r="14" spans="1:8" ht="19.5" customHeight="1" x14ac:dyDescent="0.55000000000000004">
      <c r="A14" s="263" t="s">
        <v>158</v>
      </c>
      <c r="B14" s="264"/>
      <c r="C14" s="265">
        <v>-32.5</v>
      </c>
      <c r="D14" s="266"/>
      <c r="E14" s="267" t="s">
        <v>483</v>
      </c>
      <c r="F14" s="267"/>
      <c r="G14" s="268" t="s">
        <v>482</v>
      </c>
      <c r="H14" s="269"/>
    </row>
    <row r="15" spans="1:8" ht="19.5" customHeight="1" x14ac:dyDescent="0.55000000000000004">
      <c r="A15" s="263" t="s">
        <v>176</v>
      </c>
      <c r="B15" s="264"/>
      <c r="C15" s="265">
        <v>257</v>
      </c>
      <c r="D15" s="266"/>
      <c r="E15" s="267" t="s">
        <v>179</v>
      </c>
      <c r="F15" s="267"/>
      <c r="G15" s="268" t="s">
        <v>484</v>
      </c>
      <c r="H15" s="269"/>
    </row>
    <row r="16" spans="1:8" ht="19.5" customHeight="1" x14ac:dyDescent="0.55000000000000004">
      <c r="A16" s="256" t="s">
        <v>181</v>
      </c>
      <c r="B16" s="257"/>
      <c r="C16" s="258">
        <v>2602</v>
      </c>
      <c r="D16" s="259"/>
      <c r="E16" s="66"/>
      <c r="F16" s="67"/>
      <c r="G16" s="260" t="s">
        <v>232</v>
      </c>
      <c r="H16" s="261"/>
    </row>
    <row r="17" spans="1:8" ht="15" customHeight="1" x14ac:dyDescent="0.55000000000000004">
      <c r="A17" s="262" t="s">
        <v>610</v>
      </c>
      <c r="B17" s="262"/>
      <c r="C17" s="262"/>
      <c r="D17" s="262"/>
      <c r="E17" s="262"/>
      <c r="F17" s="262"/>
      <c r="G17" s="262"/>
      <c r="H17" s="262"/>
    </row>
    <row r="18" spans="1:8" ht="15" customHeight="1" x14ac:dyDescent="0.55000000000000004">
      <c r="A18" s="262" t="s">
        <v>479</v>
      </c>
      <c r="B18" s="262"/>
      <c r="C18" s="262"/>
      <c r="D18" s="262"/>
      <c r="E18" s="262"/>
      <c r="F18" s="262"/>
      <c r="G18" s="262"/>
      <c r="H18" s="262"/>
    </row>
    <row r="19" spans="1:8" ht="15" customHeight="1" x14ac:dyDescent="0.55000000000000004">
      <c r="A19" s="247" t="s">
        <v>596</v>
      </c>
      <c r="B19" s="247"/>
      <c r="C19" s="247"/>
      <c r="D19" s="247"/>
      <c r="E19" s="247"/>
      <c r="F19" s="247"/>
      <c r="G19" s="247"/>
      <c r="H19" s="247"/>
    </row>
  </sheetData>
  <mergeCells count="19">
    <mergeCell ref="G1:H1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9:H19"/>
    <mergeCell ref="A16:B16"/>
    <mergeCell ref="C16:D16"/>
    <mergeCell ref="G16:H16"/>
    <mergeCell ref="A17:H17"/>
    <mergeCell ref="A18:H18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0"/>
  <sheetViews>
    <sheetView showGridLines="0" workbookViewId="0">
      <selection sqref="A1:E1"/>
    </sheetView>
  </sheetViews>
  <sheetFormatPr defaultColWidth="9" defaultRowHeight="13" x14ac:dyDescent="0.55000000000000004"/>
  <cols>
    <col min="1" max="1" width="28.08203125" style="4" customWidth="1"/>
    <col min="2" max="5" width="13.08203125" style="4" customWidth="1"/>
    <col min="6" max="6" width="9" style="4" customWidth="1"/>
    <col min="7" max="16384" width="9" style="4"/>
  </cols>
  <sheetData>
    <row r="1" spans="1:5" ht="19" x14ac:dyDescent="0.55000000000000004">
      <c r="A1" s="234" t="s">
        <v>411</v>
      </c>
      <c r="B1" s="234"/>
      <c r="C1" s="234"/>
      <c r="D1" s="234"/>
      <c r="E1" s="234"/>
    </row>
    <row r="2" spans="1:5" ht="16.5" x14ac:dyDescent="0.55000000000000004">
      <c r="A2" s="6"/>
      <c r="B2" s="6"/>
      <c r="C2" s="80"/>
      <c r="D2" s="6"/>
      <c r="E2" s="6"/>
    </row>
    <row r="3" spans="1:5" ht="15.5" x14ac:dyDescent="0.55000000000000004">
      <c r="A3" s="278" t="s">
        <v>418</v>
      </c>
      <c r="B3" s="278"/>
      <c r="C3" s="278"/>
      <c r="D3" s="270" t="s">
        <v>359</v>
      </c>
      <c r="E3" s="270"/>
    </row>
    <row r="4" spans="1:5" s="5" customFormat="1" ht="16.5" x14ac:dyDescent="0.25">
      <c r="A4" s="70" t="s">
        <v>185</v>
      </c>
      <c r="B4" s="279" t="s">
        <v>76</v>
      </c>
      <c r="C4" s="280"/>
      <c r="D4" s="81"/>
      <c r="E4" s="82" t="s">
        <v>36</v>
      </c>
    </row>
    <row r="5" spans="1:5" s="5" customFormat="1" ht="16.5" x14ac:dyDescent="0.55000000000000004">
      <c r="A5" s="71"/>
      <c r="B5" s="75"/>
      <c r="C5" s="8" t="s">
        <v>188</v>
      </c>
      <c r="D5" s="8" t="s">
        <v>186</v>
      </c>
      <c r="E5" s="31" t="s">
        <v>343</v>
      </c>
    </row>
    <row r="6" spans="1:5" s="5" customFormat="1" ht="15.5" x14ac:dyDescent="0.55000000000000004">
      <c r="A6" s="8" t="s">
        <v>419</v>
      </c>
      <c r="B6" s="76">
        <v>5183687</v>
      </c>
      <c r="C6" s="76">
        <v>2450393</v>
      </c>
      <c r="D6" s="76">
        <v>2733294</v>
      </c>
      <c r="E6" s="76">
        <v>2796536</v>
      </c>
    </row>
    <row r="7" spans="1:5" ht="15.5" x14ac:dyDescent="0.55000000000000004">
      <c r="A7" s="72" t="s">
        <v>268</v>
      </c>
      <c r="B7" s="77">
        <v>277220</v>
      </c>
      <c r="C7" s="77">
        <v>130180</v>
      </c>
      <c r="D7" s="77">
        <v>147040</v>
      </c>
      <c r="E7" s="77">
        <v>148349</v>
      </c>
    </row>
    <row r="8" spans="1:5" ht="15.5" x14ac:dyDescent="0.55000000000000004">
      <c r="A8" s="73" t="s">
        <v>8</v>
      </c>
      <c r="B8" s="78">
        <v>2382414</v>
      </c>
      <c r="C8" s="78">
        <v>1121654</v>
      </c>
      <c r="D8" s="78">
        <v>1260760</v>
      </c>
      <c r="E8" s="78">
        <v>1297047</v>
      </c>
    </row>
    <row r="9" spans="1:5" ht="15.5" x14ac:dyDescent="0.55000000000000004">
      <c r="A9" s="73" t="s">
        <v>309</v>
      </c>
      <c r="B9" s="78">
        <v>196847</v>
      </c>
      <c r="C9" s="78">
        <v>91928</v>
      </c>
      <c r="D9" s="78">
        <v>104919</v>
      </c>
      <c r="E9" s="78">
        <v>108547</v>
      </c>
    </row>
    <row r="10" spans="1:5" ht="15.5" x14ac:dyDescent="0.55000000000000004">
      <c r="A10" s="73" t="s">
        <v>125</v>
      </c>
      <c r="B10" s="78">
        <v>378326</v>
      </c>
      <c r="C10" s="78">
        <v>182817</v>
      </c>
      <c r="D10" s="78">
        <v>195509</v>
      </c>
      <c r="E10" s="78">
        <v>204795</v>
      </c>
    </row>
    <row r="11" spans="1:5" ht="15.5" x14ac:dyDescent="0.55000000000000004">
      <c r="A11" s="73" t="s">
        <v>57</v>
      </c>
      <c r="B11" s="78">
        <v>62976</v>
      </c>
      <c r="C11" s="78">
        <v>31061</v>
      </c>
      <c r="D11" s="78">
        <v>31915</v>
      </c>
      <c r="E11" s="78">
        <v>33647</v>
      </c>
    </row>
    <row r="12" spans="1:5" ht="15.5" x14ac:dyDescent="0.55000000000000004">
      <c r="A12" s="73" t="s">
        <v>410</v>
      </c>
      <c r="B12" s="78">
        <v>377705</v>
      </c>
      <c r="C12" s="78">
        <v>173901</v>
      </c>
      <c r="D12" s="78">
        <v>203804</v>
      </c>
      <c r="E12" s="78">
        <v>206808</v>
      </c>
    </row>
    <row r="13" spans="1:5" ht="15.5" x14ac:dyDescent="0.55000000000000004">
      <c r="A13" s="73" t="s">
        <v>413</v>
      </c>
      <c r="B13" s="78">
        <v>33406</v>
      </c>
      <c r="C13" s="78">
        <v>15987</v>
      </c>
      <c r="D13" s="78">
        <v>17419</v>
      </c>
      <c r="E13" s="78">
        <v>18253</v>
      </c>
    </row>
    <row r="14" spans="1:5" ht="15.5" x14ac:dyDescent="0.55000000000000004">
      <c r="A14" s="73" t="s">
        <v>415</v>
      </c>
      <c r="B14" s="78">
        <v>478765</v>
      </c>
      <c r="C14" s="78">
        <v>224645</v>
      </c>
      <c r="D14" s="78">
        <v>254120</v>
      </c>
      <c r="E14" s="78">
        <v>254602</v>
      </c>
    </row>
    <row r="15" spans="1:5" ht="15.5" x14ac:dyDescent="0.55000000000000004">
      <c r="A15" s="73" t="s">
        <v>408</v>
      </c>
      <c r="B15" s="78">
        <v>42514</v>
      </c>
      <c r="C15" s="78">
        <v>20407</v>
      </c>
      <c r="D15" s="78">
        <v>22107</v>
      </c>
      <c r="E15" s="78">
        <v>23022</v>
      </c>
    </row>
    <row r="16" spans="1:5" ht="15.5" x14ac:dyDescent="0.55000000000000004">
      <c r="A16" s="73" t="s">
        <v>416</v>
      </c>
      <c r="B16" s="78">
        <v>60246</v>
      </c>
      <c r="C16" s="78">
        <v>29749</v>
      </c>
      <c r="D16" s="78">
        <v>30497</v>
      </c>
      <c r="E16" s="78">
        <v>31966</v>
      </c>
    </row>
    <row r="17" spans="1:5" ht="15.5" x14ac:dyDescent="0.55000000000000004">
      <c r="A17" s="73" t="s">
        <v>291</v>
      </c>
      <c r="B17" s="78">
        <v>269388</v>
      </c>
      <c r="C17" s="78">
        <v>129530</v>
      </c>
      <c r="D17" s="78">
        <v>139858</v>
      </c>
      <c r="E17" s="78">
        <v>141401</v>
      </c>
    </row>
    <row r="18" spans="1:5" ht="15.5" x14ac:dyDescent="0.55000000000000004">
      <c r="A18" s="73" t="s">
        <v>267</v>
      </c>
      <c r="B18" s="78">
        <v>331894</v>
      </c>
      <c r="C18" s="78">
        <v>159181</v>
      </c>
      <c r="D18" s="78">
        <v>172713</v>
      </c>
      <c r="E18" s="78">
        <v>170829</v>
      </c>
    </row>
    <row r="19" spans="1:5" ht="15.5" x14ac:dyDescent="0.55000000000000004">
      <c r="A19" s="73" t="s">
        <v>417</v>
      </c>
      <c r="B19" s="78">
        <v>220568</v>
      </c>
      <c r="C19" s="78">
        <v>104305</v>
      </c>
      <c r="D19" s="78">
        <v>116263</v>
      </c>
      <c r="E19" s="78">
        <v>122427</v>
      </c>
    </row>
    <row r="20" spans="1:5" ht="15.5" x14ac:dyDescent="0.55000000000000004">
      <c r="A20" s="74" t="s">
        <v>104</v>
      </c>
      <c r="B20" s="79">
        <v>71418</v>
      </c>
      <c r="C20" s="79">
        <v>35048</v>
      </c>
      <c r="D20" s="79">
        <v>36370</v>
      </c>
      <c r="E20" s="79">
        <v>34843</v>
      </c>
    </row>
  </sheetData>
  <mergeCells count="4">
    <mergeCell ref="A1:E1"/>
    <mergeCell ref="A3:C3"/>
    <mergeCell ref="D3:E3"/>
    <mergeCell ref="B4:C4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6"/>
  <sheetViews>
    <sheetView showGridLines="0" workbookViewId="0">
      <selection sqref="A1:C1"/>
    </sheetView>
  </sheetViews>
  <sheetFormatPr defaultColWidth="9" defaultRowHeight="13" x14ac:dyDescent="0.55000000000000004"/>
  <cols>
    <col min="1" max="5" width="16.08203125" style="4" customWidth="1"/>
    <col min="6" max="6" width="9" style="4" customWidth="1"/>
    <col min="7" max="16384" width="9" style="4"/>
  </cols>
  <sheetData>
    <row r="1" spans="1:6" s="5" customFormat="1" ht="15.5" x14ac:dyDescent="0.55000000000000004">
      <c r="A1" s="278" t="s">
        <v>566</v>
      </c>
      <c r="B1" s="278"/>
      <c r="C1" s="278"/>
      <c r="D1" s="270" t="s">
        <v>359</v>
      </c>
      <c r="E1" s="270"/>
    </row>
    <row r="2" spans="1:6" s="5" customFormat="1" ht="15.5" x14ac:dyDescent="0.55000000000000004">
      <c r="A2" s="8" t="s">
        <v>243</v>
      </c>
      <c r="B2" s="8" t="s">
        <v>421</v>
      </c>
      <c r="C2" s="8" t="s">
        <v>26</v>
      </c>
      <c r="D2" s="8" t="s">
        <v>190</v>
      </c>
      <c r="E2" s="8" t="s">
        <v>368</v>
      </c>
      <c r="F2" s="282" t="s">
        <v>193</v>
      </c>
    </row>
    <row r="3" spans="1:6" s="83" customFormat="1" ht="15.5" x14ac:dyDescent="0.55000000000000004">
      <c r="A3" s="24" t="s">
        <v>215</v>
      </c>
      <c r="B3" s="24" t="s">
        <v>502</v>
      </c>
      <c r="C3" s="24" t="s">
        <v>137</v>
      </c>
      <c r="D3" s="24" t="s">
        <v>114</v>
      </c>
      <c r="E3" s="24" t="s">
        <v>447</v>
      </c>
      <c r="F3" s="282"/>
    </row>
    <row r="4" spans="1:6" s="5" customFormat="1" ht="15.5" x14ac:dyDescent="0.55000000000000004">
      <c r="A4" s="8" t="s">
        <v>73</v>
      </c>
      <c r="B4" s="8" t="s">
        <v>422</v>
      </c>
      <c r="C4" s="8" t="s">
        <v>280</v>
      </c>
      <c r="D4" s="8" t="s">
        <v>107</v>
      </c>
      <c r="E4" s="84" t="s">
        <v>194</v>
      </c>
      <c r="F4" s="86"/>
    </row>
    <row r="5" spans="1:6" s="83" customFormat="1" ht="15.5" x14ac:dyDescent="0.55000000000000004">
      <c r="A5" s="24" t="s">
        <v>290</v>
      </c>
      <c r="B5" s="24" t="s">
        <v>503</v>
      </c>
      <c r="C5" s="24" t="s">
        <v>52</v>
      </c>
      <c r="D5" s="24" t="s">
        <v>142</v>
      </c>
      <c r="E5" s="85" t="s">
        <v>195</v>
      </c>
      <c r="F5" s="87"/>
    </row>
    <row r="6" spans="1:6" x14ac:dyDescent="0.55000000000000004">
      <c r="A6" s="246" t="s">
        <v>169</v>
      </c>
      <c r="B6" s="246"/>
      <c r="C6" s="246"/>
      <c r="D6" s="281" t="s">
        <v>420</v>
      </c>
      <c r="E6" s="281"/>
    </row>
  </sheetData>
  <mergeCells count="5">
    <mergeCell ref="A1:C1"/>
    <mergeCell ref="D1:E1"/>
    <mergeCell ref="A6:C6"/>
    <mergeCell ref="D6:E6"/>
    <mergeCell ref="F2:F3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7"/>
  <sheetViews>
    <sheetView showGridLines="0" workbookViewId="0">
      <selection sqref="A1:B1"/>
    </sheetView>
  </sheetViews>
  <sheetFormatPr defaultColWidth="9" defaultRowHeight="13" x14ac:dyDescent="0.55000000000000004"/>
  <cols>
    <col min="1" max="1" width="35.5" style="4" customWidth="1"/>
    <col min="2" max="3" width="22.5" style="4" customWidth="1"/>
    <col min="4" max="4" width="9" style="4" customWidth="1"/>
    <col min="5" max="16384" width="9" style="4"/>
  </cols>
  <sheetData>
    <row r="1" spans="1:5" ht="15.5" x14ac:dyDescent="0.55000000000000004">
      <c r="A1" s="278" t="s">
        <v>121</v>
      </c>
      <c r="B1" s="278"/>
      <c r="C1" s="93" t="s">
        <v>317</v>
      </c>
      <c r="D1" s="95"/>
      <c r="E1" s="95"/>
    </row>
    <row r="2" spans="1:5" s="5" customFormat="1" ht="15.5" x14ac:dyDescent="0.55000000000000004">
      <c r="A2" s="8" t="s">
        <v>191</v>
      </c>
      <c r="B2" s="8" t="s">
        <v>424</v>
      </c>
      <c r="C2" s="8" t="s">
        <v>163</v>
      </c>
      <c r="D2" s="282" t="s">
        <v>70</v>
      </c>
    </row>
    <row r="3" spans="1:5" s="5" customFormat="1" ht="15.5" x14ac:dyDescent="0.55000000000000004">
      <c r="A3" s="8" t="s">
        <v>198</v>
      </c>
      <c r="B3" s="89">
        <v>5224614</v>
      </c>
      <c r="C3" s="8" t="s">
        <v>159</v>
      </c>
      <c r="D3" s="282"/>
    </row>
    <row r="4" spans="1:5" ht="15.5" x14ac:dyDescent="0.55000000000000004">
      <c r="A4" s="9" t="s">
        <v>228</v>
      </c>
      <c r="B4" s="90" t="s">
        <v>271</v>
      </c>
      <c r="C4" s="9">
        <v>10.8</v>
      </c>
      <c r="D4" s="282"/>
    </row>
    <row r="5" spans="1:5" ht="15.5" x14ac:dyDescent="0.55000000000000004">
      <c r="A5" s="10" t="s">
        <v>353</v>
      </c>
      <c r="B5" s="91">
        <v>2945727</v>
      </c>
      <c r="C5" s="94">
        <v>57</v>
      </c>
      <c r="D5" s="282"/>
    </row>
    <row r="6" spans="1:5" ht="15.5" x14ac:dyDescent="0.55000000000000004">
      <c r="A6" s="13" t="s">
        <v>423</v>
      </c>
      <c r="B6" s="92">
        <v>1664023</v>
      </c>
      <c r="C6" s="13">
        <v>32.200000000000003</v>
      </c>
      <c r="D6" s="282"/>
    </row>
    <row r="7" spans="1:5" x14ac:dyDescent="0.55000000000000004">
      <c r="A7" s="88" t="s">
        <v>201</v>
      </c>
    </row>
  </sheetData>
  <mergeCells count="2">
    <mergeCell ref="A1:B1"/>
    <mergeCell ref="D2:D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37</vt:i4>
      </vt:variant>
    </vt:vector>
  </HeadingPairs>
  <TitlesOfParts>
    <vt:vector size="75" baseType="lpstr">
      <vt:lpstr>0 目次</vt:lpstr>
      <vt:lpstr>1-1 あゆみ</vt:lpstr>
      <vt:lpstr>1-2 土地</vt:lpstr>
      <vt:lpstr>1-3 市町村</vt:lpstr>
      <vt:lpstr>1-4 河川･湖沼･山岳</vt:lpstr>
      <vt:lpstr>1-5 気象</vt:lpstr>
      <vt:lpstr>2-1 住基人口</vt:lpstr>
      <vt:lpstr>2-2 10万人以上</vt:lpstr>
      <vt:lpstr>2-3 国調人口</vt:lpstr>
      <vt:lpstr>2-4 人口密度</vt:lpstr>
      <vt:lpstr>2-5 世帯人員</vt:lpstr>
      <vt:lpstr>2-6 産業別人口</vt:lpstr>
      <vt:lpstr>3-1 事業所</vt:lpstr>
      <vt:lpstr>3-2 労働</vt:lpstr>
      <vt:lpstr>3-3 農業</vt:lpstr>
      <vt:lpstr>3-4 林業</vt:lpstr>
      <vt:lpstr>3-5 水産業</vt:lpstr>
      <vt:lpstr>3-6 工業</vt:lpstr>
      <vt:lpstr>3-7 商業</vt:lpstr>
      <vt:lpstr>4-1 道路</vt:lpstr>
      <vt:lpstr>4-2 自動車</vt:lpstr>
      <vt:lpstr>4-3 運輸</vt:lpstr>
      <vt:lpstr>5-1 住宅</vt:lpstr>
      <vt:lpstr>5-2 下水道</vt:lpstr>
      <vt:lpstr>5-3 ごみ</vt:lpstr>
      <vt:lpstr>6-1 医療施設</vt:lpstr>
      <vt:lpstr>6-2 死亡者数</vt:lpstr>
      <vt:lpstr>6-3 平均寿命</vt:lpstr>
      <vt:lpstr>6-4 福祉</vt:lpstr>
      <vt:lpstr>7-1 学校教育</vt:lpstr>
      <vt:lpstr>7-2 社会教育施設等</vt:lpstr>
      <vt:lpstr>8-1 道民経済計算</vt:lpstr>
      <vt:lpstr>8-2 家計・物価</vt:lpstr>
      <vt:lpstr>9 国際交流</vt:lpstr>
      <vt:lpstr>10-1 観光入込客数</vt:lpstr>
      <vt:lpstr>10-2 自然公園</vt:lpstr>
      <vt:lpstr>10-3 宿泊施設</vt:lpstr>
      <vt:lpstr>11 北海道の一日</vt:lpstr>
      <vt:lpstr>'10-1 観光入込客数'!Print_Area</vt:lpstr>
      <vt:lpstr>'10-2 自然公園'!Print_Area</vt:lpstr>
      <vt:lpstr>'10-3 宿泊施設'!Print_Area</vt:lpstr>
      <vt:lpstr>'1-1 あゆみ'!Print_Area</vt:lpstr>
      <vt:lpstr>'11 北海道の一日'!Print_Area</vt:lpstr>
      <vt:lpstr>'1-2 土地'!Print_Area</vt:lpstr>
      <vt:lpstr>'1-3 市町村'!Print_Area</vt:lpstr>
      <vt:lpstr>'1-4 河川･湖沼･山岳'!Print_Area</vt:lpstr>
      <vt:lpstr>'1-5 気象'!Print_Area</vt:lpstr>
      <vt:lpstr>'2-1 住基人口'!Print_Area</vt:lpstr>
      <vt:lpstr>'2-2 10万人以上'!Print_Area</vt:lpstr>
      <vt:lpstr>'2-3 国調人口'!Print_Area</vt:lpstr>
      <vt:lpstr>'2-4 人口密度'!Print_Area</vt:lpstr>
      <vt:lpstr>'2-5 世帯人員'!Print_Area</vt:lpstr>
      <vt:lpstr>'2-6 産業別人口'!Print_Area</vt:lpstr>
      <vt:lpstr>'3-1 事業所'!Print_Area</vt:lpstr>
      <vt:lpstr>'3-2 労働'!Print_Area</vt:lpstr>
      <vt:lpstr>'3-3 農業'!Print_Area</vt:lpstr>
      <vt:lpstr>'3-4 林業'!Print_Area</vt:lpstr>
      <vt:lpstr>'3-5 水産業'!Print_Area</vt:lpstr>
      <vt:lpstr>'3-6 工業'!Print_Area</vt:lpstr>
      <vt:lpstr>'3-7 商業'!Print_Area</vt:lpstr>
      <vt:lpstr>'4-1 道路'!Print_Area</vt:lpstr>
      <vt:lpstr>'4-2 自動車'!Print_Area</vt:lpstr>
      <vt:lpstr>'4-3 運輸'!Print_Area</vt:lpstr>
      <vt:lpstr>'5-1 住宅'!Print_Area</vt:lpstr>
      <vt:lpstr>'5-2 下水道'!Print_Area</vt:lpstr>
      <vt:lpstr>'5-3 ごみ'!Print_Area</vt:lpstr>
      <vt:lpstr>'6-1 医療施設'!Print_Area</vt:lpstr>
      <vt:lpstr>'6-2 死亡者数'!Print_Area</vt:lpstr>
      <vt:lpstr>'6-3 平均寿命'!Print_Area</vt:lpstr>
      <vt:lpstr>'6-4 福祉'!Print_Area</vt:lpstr>
      <vt:lpstr>'7-1 学校教育'!Print_Area</vt:lpstr>
      <vt:lpstr>'7-2 社会教育施設等'!Print_Area</vt:lpstr>
      <vt:lpstr>'8-1 道民経済計算'!Print_Area</vt:lpstr>
      <vt:lpstr>'8-2 家計・物価'!Print_Area</vt:lpstr>
      <vt:lpstr>'9 国際交流'!Print_Area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大鐘＿貴之（経済統計係）</dc:creator>
  <cp:lastModifiedBy>Windows ユーザー</cp:lastModifiedBy>
  <cp:lastPrinted>2023-02-09T07:23:58Z</cp:lastPrinted>
  <dcterms:created xsi:type="dcterms:W3CDTF">2022-05-29T23:53:32Z</dcterms:created>
  <dcterms:modified xsi:type="dcterms:W3CDTF">2023-03-31T00:42:12Z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2023-02-15T06:42:08Z</vt:filetime>
  </property>
</Properties>
</file>