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44" activeTab="0"/>
  </bookViews>
  <sheets>
    <sheet name="対策費用" sheetId="1" r:id="rId1"/>
    <sheet name="対策費用（参考）" sheetId="2" r:id="rId2"/>
    <sheet name="明細" sheetId="3" r:id="rId3"/>
    <sheet name="代価表" sheetId="4" r:id="rId4"/>
  </sheets>
  <definedNames>
    <definedName name="_xlfn.AGGREGATE" hidden="1">#NAME?</definedName>
    <definedName name="_xlnm.Print_Area" localSheetId="3">'代価表'!$A$1:$H$191</definedName>
  </definedNames>
  <calcPr fullCalcOnLoad="1"/>
</workbook>
</file>

<file path=xl/sharedStrings.xml><?xml version="1.0" encoding="utf-8"?>
<sst xmlns="http://schemas.openxmlformats.org/spreadsheetml/2006/main" count="858" uniqueCount="242">
  <si>
    <t>①PC桁の補修設計</t>
  </si>
  <si>
    <t>②RC床版補修設計</t>
  </si>
  <si>
    <t>③鋼橋塗装塗り替え設計</t>
  </si>
  <si>
    <t>④伸縮装置取り替え設計</t>
  </si>
  <si>
    <t>⑤支承補修設計</t>
  </si>
  <si>
    <t>⑥支承取り替え設計</t>
  </si>
  <si>
    <t>⑦地覆・防護柵補修設計</t>
  </si>
  <si>
    <t>⑧地覆・防護柵部分補修設計</t>
  </si>
  <si>
    <t>⑨防護柵塗装塗り替え設計</t>
  </si>
  <si>
    <t>⑩地覆補修設計</t>
  </si>
  <si>
    <t>⑪橋面防水設計</t>
  </si>
  <si>
    <t>単価</t>
  </si>
  <si>
    <t>支承取替え</t>
  </si>
  <si>
    <t>合計</t>
  </si>
  <si>
    <t>備考</t>
  </si>
  <si>
    <t>油圧ジャッキ</t>
  </si>
  <si>
    <t>支承</t>
  </si>
  <si>
    <t>建設機械損料算定表</t>
  </si>
  <si>
    <t>単位</t>
  </si>
  <si>
    <t>基</t>
  </si>
  <si>
    <t>日</t>
  </si>
  <si>
    <t>基</t>
  </si>
  <si>
    <t>名　称　</t>
  </si>
  <si>
    <t>規　格　</t>
  </si>
  <si>
    <t>数   量</t>
  </si>
  <si>
    <t>単  位</t>
  </si>
  <si>
    <t>単　 価</t>
  </si>
  <si>
    <t>金   額</t>
  </si>
  <si>
    <t>摘   要</t>
  </si>
  <si>
    <t>1m/橋</t>
  </si>
  <si>
    <t>工内第 1号</t>
  </si>
  <si>
    <t>kg</t>
  </si>
  <si>
    <t>工内第 3号</t>
  </si>
  <si>
    <t>有 1m3/橋樹脂ﾊﾟｯﾁﾝｸﾞ用樹脂ﾓﾙﾀﾙ ﾄﾞｰﾛｶﾞｰﾄﾞｷｯﾄ2 樹脂ﾊﾟｯﾁﾝｸﾞ用樹脂ﾓﾙﾀﾙ MMA系補修材 JCⅡｺﾝｸﾘｰﾄ舗装用</t>
  </si>
  <si>
    <t>工内第 5号</t>
  </si>
  <si>
    <t>1m2/橋</t>
  </si>
  <si>
    <t>工内第 6号</t>
  </si>
  <si>
    <t>工内第 8号</t>
  </si>
  <si>
    <t>工内第 10号</t>
  </si>
  <si>
    <t>工内第 12号</t>
  </si>
  <si>
    <t>工内第 14号</t>
  </si>
  <si>
    <t>m3</t>
  </si>
  <si>
    <t>工内第 16号</t>
  </si>
  <si>
    <t>材料費+施工費 異形棒鋼異形棒鋼 SD345（電炉）　D13</t>
  </si>
  <si>
    <t>工内第 18号</t>
  </si>
  <si>
    <t>材料費+施工費 水散布養生程度 冬期加熱費を計上するﾚﾃﾞｨｰﾐｸｽﾄｺﾝｸﾘｰﾄ(普通) 21-21-25(20)コンクリート加熱費 温水加熱が必要な場合</t>
  </si>
  <si>
    <t>工内第 19号</t>
  </si>
  <si>
    <t>シート＋板張 1回 130m2 3ヶ月</t>
  </si>
  <si>
    <t>式</t>
  </si>
  <si>
    <t>工内第 20号</t>
  </si>
  <si>
    <t>合成ゴム系 夜間作業補正なし(1.0)</t>
  </si>
  <si>
    <t>m2</t>
  </si>
  <si>
    <t>工内第 23号</t>
  </si>
  <si>
    <t>機械舗設 2車線同時施工 ｱｼﾞﾃｰﾀ車を使用しない 目地材料費を計上する</t>
  </si>
  <si>
    <t>工内第 28号</t>
  </si>
  <si>
    <t>工内第 29号</t>
  </si>
  <si>
    <t>ブラスト処理 ISO Sa2 1／2 時間的制約補正を行う場合 (1.10) 夜間作業補正なし (1.00) 補正なし (一般部) (1.00)</t>
  </si>
  <si>
    <t>工内第 30号</t>
  </si>
  <si>
    <t>補正無 (一般部) (1.00) 施工規模加算なし (±0%) 時間的制約補正なし (1.00) 夜間作業補正なし (1.00)</t>
  </si>
  <si>
    <t>工内第 31号</t>
  </si>
  <si>
    <t>ミストコート（変性エポキシ樹脂） 時間的制約補正なし (1.00) 夜間作業補正なし (1.00)</t>
  </si>
  <si>
    <t>工内第 32号</t>
  </si>
  <si>
    <t>長油性ﾌﾀﾙ酸樹脂塗料　赤系 補正なし(一般部) (1.00) 施工規模加算なし (±0%) 時間的制約補正なし (1.00) 夜間作業補正なし (1.00)</t>
  </si>
  <si>
    <t>工内第 33号</t>
  </si>
  <si>
    <t>路側用・橋梁用 Ａ・Ｂ・Ｃ種 耐雪型 支柱間隔 ２ｍ 夜間作業補正なし 時間的制約補正なし 曲線部補正なし</t>
  </si>
  <si>
    <t>ｍ</t>
  </si>
  <si>
    <t>90日 80m2</t>
  </si>
  <si>
    <t>ひび割れ補修工(充てん工法) (施工費)</t>
  </si>
  <si>
    <t>橋 当たり</t>
  </si>
  <si>
    <t>土木一般世話役</t>
  </si>
  <si>
    <t>人</t>
  </si>
  <si>
    <t>北海道建設部単価2014.10</t>
  </si>
  <si>
    <t>特殊作業員</t>
  </si>
  <si>
    <t>普通作業員</t>
  </si>
  <si>
    <t>諸雑費</t>
  </si>
  <si>
    <t>合     計</t>
  </si>
  <si>
    <t>1橋当り</t>
  </si>
  <si>
    <t>ひび割れ補修工(低圧注入工法) (施工費)</t>
  </si>
  <si>
    <t>断面修復工(左官工法)</t>
  </si>
  <si>
    <t>樹脂ﾊﾟｯﾁﾝｸﾞ用樹脂ﾓﾙﾀﾙ</t>
  </si>
  <si>
    <t>ﾄﾞｰﾛｶﾞｰﾄﾞｷｯﾄ2 樹脂ﾊﾟｯﾁﾝｸﾞ用樹脂ﾓﾙﾀﾙ MMA系補修材 JCⅡｺﾝｸﾘｰﾄ舗装用</t>
  </si>
  <si>
    <t>2014年10月号 建設物価P220 積算資料P319</t>
  </si>
  <si>
    <t>表面被覆工(塗装工法) 下地処理 (施工費)</t>
  </si>
  <si>
    <t>表面被覆工(塗装工法) ﾌﾟﾗｲﾏｰ塗布 (施工費)</t>
  </si>
  <si>
    <t>表面被覆工(塗装工法) 下塗り(ﾊﾟﾃ塗布) (施工費)</t>
  </si>
  <si>
    <t>名　称　</t>
  </si>
  <si>
    <t>表面被覆工(塗装工法) 中塗り材塗布 (施工費)</t>
  </si>
  <si>
    <t>240m2/橋</t>
  </si>
  <si>
    <t>表面被覆工(塗装工法) 上塗り材塗布 (施工費)</t>
  </si>
  <si>
    <t>橋梁地覆取壊し工</t>
  </si>
  <si>
    <t>m3 当たり</t>
  </si>
  <si>
    <t>さく岩機[ｺﾝｸﾘｰﾄﾌﾞﾚｰｶ]</t>
  </si>
  <si>
    <t>20kg級</t>
  </si>
  <si>
    <t>日</t>
  </si>
  <si>
    <t>建設機械等損料算定表</t>
  </si>
  <si>
    <t>空気圧縮機 3.5～3.7m331L 排対型(2次) 橋梁地覆補修工</t>
  </si>
  <si>
    <t>工内第 17号</t>
  </si>
  <si>
    <t>1m3当り</t>
  </si>
  <si>
    <t>橋梁地覆鉄筋工</t>
  </si>
  <si>
    <t>kg 当たり</t>
  </si>
  <si>
    <t>鉄筋工</t>
  </si>
  <si>
    <t>異形棒鋼</t>
  </si>
  <si>
    <t>SD345（電炉）　D13</t>
  </si>
  <si>
    <t>1kg当り</t>
  </si>
  <si>
    <t>橋梁地覆コンクリート工</t>
  </si>
  <si>
    <t>型枠工</t>
  </si>
  <si>
    <t>ﾚﾃﾞｨｰﾐｸｽﾄｺﾝｸﾘｰﾄ(普通)</t>
  </si>
  <si>
    <t>21-21-25(20)</t>
  </si>
  <si>
    <t>2014年10月号 建設物価P78 積算資料P76</t>
  </si>
  <si>
    <t>コンクリート加熱費</t>
  </si>
  <si>
    <t>温水加熱が必要な場合</t>
  </si>
  <si>
    <t>函館建設管理部単価2014.10</t>
  </si>
  <si>
    <t>橋梁地覆足場･防護工</t>
  </si>
  <si>
    <t>式 当たり</t>
  </si>
  <si>
    <t>橋梁特殊工</t>
  </si>
  <si>
    <t>足場仮設材</t>
  </si>
  <si>
    <t>1式当り</t>
  </si>
  <si>
    <t>橋面防水補修(塗膜系)</t>
  </si>
  <si>
    <t>m2 当たり</t>
  </si>
  <si>
    <t>橋面防水補修（塗膜系）</t>
  </si>
  <si>
    <t>アスファルト系・合成ゴム系 材工共</t>
  </si>
  <si>
    <t>1m2当り</t>
  </si>
  <si>
    <t>コンクリート舗装(施工費)</t>
  </si>
  <si>
    <t>ｺﾝｸﾘｰﾄｽﾌﾟﾚｯﾀﾞ　ﾌﾞﾚｰﾄﾞ式 3~7.5m</t>
  </si>
  <si>
    <t>時間</t>
  </si>
  <si>
    <t>ｺﾝｸﾘｰﾄﾌｨﾆｯｼｬ　3~7.5m</t>
  </si>
  <si>
    <t>ｺﾝｸﾘｰﾄﾚﾍﾞﾗｰ　3~7.5m</t>
  </si>
  <si>
    <t>ラフテレーンクレーン賃料</t>
  </si>
  <si>
    <t>油圧伸縮ジブ型 25t吊</t>
  </si>
  <si>
    <t>目地材料費 4.00%</t>
  </si>
  <si>
    <t>コンクリート舗装(資材費)</t>
  </si>
  <si>
    <r>
      <t xml:space="preserve">1m2 3cm 加熱費割増しない ﾌﾟﾗｲﾑｺｰﾄ(126kg) 目地材料費を計上する </t>
    </r>
    <r>
      <rPr>
        <sz val="11"/>
        <color indexed="8"/>
        <rFont val="ＭＳ Ｐゴシック"/>
        <family val="3"/>
      </rPr>
      <t>1</t>
    </r>
    <r>
      <rPr>
        <sz val="11"/>
        <rFont val="ＭＳ Ｐゴシック"/>
        <family val="3"/>
      </rPr>
      <t>m2 0kg普通ポルトランド　ＡＥ剤 Ｃ－１</t>
    </r>
  </si>
  <si>
    <t>普通ポルトランド　ＡＥ剤</t>
  </si>
  <si>
    <t>Ｃ－１</t>
  </si>
  <si>
    <t>アスファルト乳剤</t>
  </si>
  <si>
    <t>ﾌﾟﾗｲﾑｺｰﾄ用PK3　タックコート用PK4</t>
  </si>
  <si>
    <t>L</t>
  </si>
  <si>
    <t>鉄筋金網</t>
  </si>
  <si>
    <t>SD295A　D6×150×150mm</t>
  </si>
  <si>
    <t>新橋・新橋継手部現場塗装　素地調整</t>
  </si>
  <si>
    <t>ブラスト処理　ISO Sa2　1／2 （ｶﾞｰﾈｯﾄ） 材工共</t>
  </si>
  <si>
    <t>新橋・新橋継手部現場塗装 準備・補修</t>
  </si>
  <si>
    <t>材工共</t>
  </si>
  <si>
    <t>新橋・新橋継手部現場塗装 ミストコート</t>
  </si>
  <si>
    <t>変性エポキシ樹脂塗料　はけ・ローラー 材工共</t>
  </si>
  <si>
    <t>新橋・新橋継手部現場塗装 中塗り</t>
  </si>
  <si>
    <t>長油性フタル酸樹脂塗料　赤系　はけ・ローラー 材工共</t>
  </si>
  <si>
    <r>
      <t>工内第 3</t>
    </r>
    <r>
      <rPr>
        <sz val="11"/>
        <color indexed="8"/>
        <rFont val="ＭＳ Ｐゴシック"/>
        <family val="3"/>
      </rPr>
      <t>4</t>
    </r>
    <r>
      <rPr>
        <sz val="11"/>
        <rFont val="ＭＳ Ｐゴシック"/>
        <family val="3"/>
      </rPr>
      <t>号</t>
    </r>
  </si>
  <si>
    <t>新橋・新橋継手部現場塗装 上塗り</t>
  </si>
  <si>
    <r>
      <t>工内第 3</t>
    </r>
    <r>
      <rPr>
        <sz val="11"/>
        <color indexed="8"/>
        <rFont val="ＭＳ Ｐゴシック"/>
        <family val="3"/>
      </rPr>
      <t>5</t>
    </r>
    <r>
      <rPr>
        <sz val="11"/>
        <rFont val="ＭＳ Ｐゴシック"/>
        <family val="3"/>
      </rPr>
      <t>号</t>
    </r>
  </si>
  <si>
    <t>ｶﾞｰﾄﾞﾚｰﾙ部材設置(ﾚｰﾙ)</t>
  </si>
  <si>
    <t>ｍ 当たり</t>
  </si>
  <si>
    <t>ガードレール部材設置　(レール)</t>
  </si>
  <si>
    <t>耐雪型含む　路側用・橋梁用　Ａ・Ｂ・Ｃ種 手間のみ</t>
  </si>
  <si>
    <t>1ｍ当り</t>
  </si>
  <si>
    <r>
      <t>工内第 3</t>
    </r>
    <r>
      <rPr>
        <sz val="11"/>
        <color indexed="8"/>
        <rFont val="ＭＳ Ｐゴシック"/>
        <family val="3"/>
      </rPr>
      <t>6</t>
    </r>
    <r>
      <rPr>
        <sz val="11"/>
        <rFont val="ＭＳ Ｐゴシック"/>
        <family val="3"/>
      </rPr>
      <t>号</t>
    </r>
  </si>
  <si>
    <t>足場工[吊足場](横断・側道)</t>
  </si>
  <si>
    <t>足 場 工 費</t>
  </si>
  <si>
    <t>地覆・防護柵補修</t>
  </si>
  <si>
    <t>地覆取壊し</t>
  </si>
  <si>
    <t>＊</t>
  </si>
  <si>
    <t>÷</t>
  </si>
  <si>
    <t>ｍ当たり</t>
  </si>
  <si>
    <t>m</t>
  </si>
  <si>
    <t>レール設置</t>
  </si>
  <si>
    <t>＝</t>
  </si>
  <si>
    <t>左右</t>
  </si>
  <si>
    <t>m</t>
  </si>
  <si>
    <t>ガードレール</t>
  </si>
  <si>
    <t>地覆補修</t>
  </si>
  <si>
    <t>橋梁地覆足場・防護工</t>
  </si>
  <si>
    <t>断面修復工</t>
  </si>
  <si>
    <t>単価不明ゴム支承流用</t>
  </si>
  <si>
    <t>鋼橋塗装塗り替え</t>
  </si>
  <si>
    <t>伸縮装置取替え設計</t>
  </si>
  <si>
    <t>伸縮装置取り替え</t>
  </si>
  <si>
    <t>104000（ｍ）×１０．８（市場単価）</t>
  </si>
  <si>
    <t>橋面防水工</t>
  </si>
  <si>
    <t>橋面防水工（シート系防水・補修）</t>
  </si>
  <si>
    <t>市場単価</t>
  </si>
  <si>
    <t>ｍ２</t>
  </si>
  <si>
    <t>コンクリート舗装（施工費）</t>
  </si>
  <si>
    <t>コンクリート舗装（材料費）</t>
  </si>
  <si>
    <t>m2</t>
  </si>
  <si>
    <t>新橋・新橋継手部現場塗装 素地調整</t>
  </si>
  <si>
    <t>新橋・新橋継手部現場塗装　準備・補修</t>
  </si>
  <si>
    <t>新橋継手部現場塗装　下塗り</t>
  </si>
  <si>
    <t>新橋・新橋継手部現場塗装　中塗り</t>
  </si>
  <si>
    <t>新橋・新橋継手部現場塗装　上塗り</t>
  </si>
  <si>
    <t>m当たり</t>
  </si>
  <si>
    <t>RC床板補修設計</t>
  </si>
  <si>
    <t>足場工</t>
  </si>
  <si>
    <t>PC桁補修設計</t>
  </si>
  <si>
    <t>ｍ</t>
  </si>
  <si>
    <t>橋台修復工</t>
  </si>
  <si>
    <t>ひび割れ充填工</t>
  </si>
  <si>
    <t>はつり工</t>
  </si>
  <si>
    <t>参考資料単価</t>
  </si>
  <si>
    <t>５㎜の場合　２０．０m　参考資料単価</t>
  </si>
  <si>
    <t>プライマー工</t>
  </si>
  <si>
    <t>橋当たり</t>
  </si>
  <si>
    <t>橋</t>
  </si>
  <si>
    <t>橋台２基</t>
  </si>
  <si>
    <t>防護柵塗装塗替え</t>
  </si>
  <si>
    <t>再塗装</t>
  </si>
  <si>
    <t>素地調整</t>
  </si>
  <si>
    <t>ガードレールの場合</t>
  </si>
  <si>
    <t>計</t>
  </si>
  <si>
    <t>□ コンクリート橋</t>
  </si>
  <si>
    <t>□ 鋼橋</t>
  </si>
  <si>
    <t>金額</t>
  </si>
  <si>
    <t>ｍ</t>
  </si>
  <si>
    <t>橋</t>
  </si>
  <si>
    <t>箇所</t>
  </si>
  <si>
    <t>橋長：</t>
  </si>
  <si>
    <t>m</t>
  </si>
  <si>
    <t>⑫下部工補修設計</t>
  </si>
  <si>
    <t>ｍ</t>
  </si>
  <si>
    <t>諸経費（７０％）</t>
  </si>
  <si>
    <t>1橋当たり4箇所</t>
  </si>
  <si>
    <t>支障補修設計</t>
  </si>
  <si>
    <t>実勢価格</t>
  </si>
  <si>
    <t>〈　参　考　〉</t>
  </si>
  <si>
    <t>工内第５号</t>
  </si>
  <si>
    <t>工内第２８号</t>
  </si>
  <si>
    <t>工内第２９号</t>
  </si>
  <si>
    <t>工内第１６号</t>
  </si>
  <si>
    <t>工内第２０号</t>
  </si>
  <si>
    <t>工内第５号</t>
  </si>
  <si>
    <t>工内第３２号</t>
  </si>
  <si>
    <t>工内第３３号</t>
  </si>
  <si>
    <t>工内第３４号</t>
  </si>
  <si>
    <t>工内第３５号</t>
  </si>
  <si>
    <t>⑦補修単価の50%</t>
  </si>
  <si>
    <t>【補修設計　明細表】</t>
  </si>
  <si>
    <t>【補修設計　単価表】</t>
  </si>
  <si>
    <t>補修内容</t>
  </si>
  <si>
    <t>個別施設計画に係る対策費用の算出について（参考）</t>
  </si>
  <si>
    <t>路線名：</t>
  </si>
  <si>
    <t>☑コンクリ－ト橋</t>
  </si>
  <si>
    <t>個別施設計画に係る対策費用の算出について</t>
  </si>
  <si>
    <t>路線名：　幹線林道○○線橋梁改良工事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</si>
</sst>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 "/>
    <numFmt numFmtId="178" formatCode="#,##0.0_);[Red]\(#,##0.0\)"/>
    <numFmt numFmtId="179" formatCode="0.000_ "/>
    <numFmt numFmtId="180" formatCode="0.00_ "/>
    <numFmt numFmtId="181" formatCode="#,##0.0;[Red]\-#,##0.0"/>
    <numFmt numFmtId="182" formatCode="#,##0.0_ ;[Red]\-#,##0.0\ "/>
    <numFmt numFmtId="183" formatCode="0;_尀"/>
    <numFmt numFmtId="184" formatCode="0;_倀"/>
    <numFmt numFmtId="185" formatCode="0.0;_倀"/>
    <numFmt numFmtId="186" formatCode="0;_�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dd\-mmm\-yy"/>
    <numFmt numFmtId="192" formatCode="0.0_);[Red]\(0.0\)"/>
    <numFmt numFmtId="193" formatCode="0_);[Red]\(0\)"/>
    <numFmt numFmtId="194" formatCode="#,##0.0"/>
    <numFmt numFmtId="195" formatCode="[&lt;=999]000;[&lt;=99999]000\-00;000\-0000"/>
    <numFmt numFmtId="196" formatCode="#,##0&quot; 橋&quot;"/>
    <numFmt numFmtId="197" formatCode="0_ "/>
    <numFmt numFmtId="198" formatCode="0.0"/>
    <numFmt numFmtId="199" formatCode="#####"/>
    <numFmt numFmtId="200" formatCode="yyyy/m/d\ h:mm\ AM/PM"/>
    <numFmt numFmtId="201" formatCode="0&quot;橋&quot;"/>
    <numFmt numFmtId="202" formatCode="0&quot;号&quot;"/>
    <numFmt numFmtId="203" formatCode="0_);\(0\)"/>
    <numFmt numFmtId="204" formatCode="0000"/>
    <numFmt numFmtId="205" formatCode="00000"/>
    <numFmt numFmtId="206" formatCode="0_ &quot;橋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mmmm\ d\,\ yyyy"/>
    <numFmt numFmtId="216" formatCode="[$-411]g/&quot;標&quot;&quot;準&quot;"/>
    <numFmt numFmtId="217" formatCode="#,##0&quot;橋&quot;"/>
    <numFmt numFmtId="218" formatCode="&quot;橋&quot;"/>
    <numFmt numFmtId="219" formatCode="#,##0.0_ "/>
    <numFmt numFmtId="220" formatCode="0.0%"/>
    <numFmt numFmtId="221" formatCode="0.00_);[Red]\(0.00\)"/>
    <numFmt numFmtId="222" formatCode="0.00000_);[Red]\(0.00000\)"/>
    <numFmt numFmtId="223" formatCode="0.00;[Red]0.00"/>
    <numFmt numFmtId="224" formatCode="0.0000_ "/>
    <numFmt numFmtId="225" formatCode="0.00000_ "/>
    <numFmt numFmtId="226" formatCode="0.000000_ "/>
    <numFmt numFmtId="227" formatCode="0.0000000_ "/>
    <numFmt numFmtId="228" formatCode="0.00000000_ "/>
    <numFmt numFmtId="229" formatCode="yyyy/m/d;@"/>
    <numFmt numFmtId="230" formatCode="#,##0_ "/>
    <numFmt numFmtId="231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2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399972915649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33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67" applyFont="1" applyBorder="1" applyAlignment="1">
      <alignment vertical="center" shrinkToFit="1"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wrapText="1"/>
      <protection/>
    </xf>
    <xf numFmtId="0" fontId="50" fillId="0" borderId="0" xfId="62" applyFont="1" applyAlignment="1">
      <alignment wrapText="1"/>
      <protection/>
    </xf>
    <xf numFmtId="0" fontId="33" fillId="0" borderId="0" xfId="62" applyFont="1" applyAlignment="1">
      <alignment horizontal="center"/>
      <protection/>
    </xf>
    <xf numFmtId="187" fontId="33" fillId="0" borderId="0" xfId="51" applyFont="1" applyAlignment="1">
      <alignment/>
    </xf>
    <xf numFmtId="0" fontId="33" fillId="0" borderId="10" xfId="62" applyFont="1" applyBorder="1" applyAlignment="1">
      <alignment wrapText="1"/>
      <protection/>
    </xf>
    <xf numFmtId="0" fontId="50" fillId="0" borderId="11" xfId="62" applyFont="1" applyBorder="1" applyAlignment="1">
      <alignment wrapText="1"/>
      <protection/>
    </xf>
    <xf numFmtId="0" fontId="33" fillId="0" borderId="11" xfId="62" applyFont="1" applyBorder="1">
      <alignment/>
      <protection/>
    </xf>
    <xf numFmtId="0" fontId="33" fillId="0" borderId="11" xfId="62" applyFont="1" applyBorder="1" applyAlignment="1">
      <alignment horizontal="center"/>
      <protection/>
    </xf>
    <xf numFmtId="187" fontId="33" fillId="0" borderId="11" xfId="51" applyFont="1" applyBorder="1" applyAlignment="1">
      <alignment/>
    </xf>
    <xf numFmtId="0" fontId="33" fillId="0" borderId="12" xfId="62" applyFont="1" applyBorder="1" applyAlignment="1">
      <alignment wrapText="1"/>
      <protection/>
    </xf>
    <xf numFmtId="0" fontId="33" fillId="0" borderId="13" xfId="62" applyFont="1" applyBorder="1" applyAlignment="1">
      <alignment wrapText="1"/>
      <protection/>
    </xf>
    <xf numFmtId="0" fontId="50" fillId="0" borderId="14" xfId="62" applyFont="1" applyBorder="1" applyAlignment="1">
      <alignment wrapText="1"/>
      <protection/>
    </xf>
    <xf numFmtId="2" fontId="33" fillId="0" borderId="14" xfId="62" applyNumberFormat="1" applyFont="1" applyBorder="1">
      <alignment/>
      <protection/>
    </xf>
    <xf numFmtId="0" fontId="33" fillId="0" borderId="14" xfId="62" applyFont="1" applyBorder="1" applyAlignment="1">
      <alignment horizontal="center"/>
      <protection/>
    </xf>
    <xf numFmtId="187" fontId="33" fillId="0" borderId="14" xfId="51" applyFont="1" applyBorder="1" applyAlignment="1">
      <alignment/>
    </xf>
    <xf numFmtId="0" fontId="33" fillId="0" borderId="15" xfId="62" applyFont="1" applyBorder="1" applyAlignment="1">
      <alignment wrapText="1"/>
      <protection/>
    </xf>
    <xf numFmtId="0" fontId="33" fillId="0" borderId="16" xfId="62" applyFont="1" applyBorder="1" applyAlignment="1">
      <alignment wrapText="1"/>
      <protection/>
    </xf>
    <xf numFmtId="0" fontId="50" fillId="0" borderId="17" xfId="62" applyFont="1" applyBorder="1" applyAlignment="1">
      <alignment wrapText="1"/>
      <protection/>
    </xf>
    <xf numFmtId="2" fontId="33" fillId="0" borderId="17" xfId="62" applyNumberFormat="1" applyFont="1" applyBorder="1">
      <alignment/>
      <protection/>
    </xf>
    <xf numFmtId="0" fontId="33" fillId="0" borderId="17" xfId="62" applyFont="1" applyBorder="1" applyAlignment="1">
      <alignment horizontal="center"/>
      <protection/>
    </xf>
    <xf numFmtId="187" fontId="33" fillId="0" borderId="17" xfId="51" applyFont="1" applyBorder="1" applyAlignment="1">
      <alignment/>
    </xf>
    <xf numFmtId="0" fontId="33" fillId="0" borderId="18" xfId="62" applyFont="1" applyBorder="1" applyAlignment="1">
      <alignment wrapText="1"/>
      <protection/>
    </xf>
    <xf numFmtId="0" fontId="33" fillId="0" borderId="17" xfId="62" applyFont="1" applyBorder="1">
      <alignment/>
      <protection/>
    </xf>
    <xf numFmtId="10" fontId="50" fillId="0" borderId="17" xfId="62" applyNumberFormat="1" applyFont="1" applyBorder="1" applyAlignment="1">
      <alignment wrapText="1"/>
      <protection/>
    </xf>
    <xf numFmtId="0" fontId="33" fillId="0" borderId="19" xfId="62" applyFont="1" applyBorder="1" applyAlignment="1">
      <alignment wrapText="1"/>
      <protection/>
    </xf>
    <xf numFmtId="0" fontId="50" fillId="0" borderId="20" xfId="62" applyFont="1" applyBorder="1" applyAlignment="1">
      <alignment wrapText="1"/>
      <protection/>
    </xf>
    <xf numFmtId="0" fontId="33" fillId="0" borderId="20" xfId="62" applyFont="1" applyBorder="1">
      <alignment/>
      <protection/>
    </xf>
    <xf numFmtId="0" fontId="33" fillId="0" borderId="20" xfId="62" applyFont="1" applyBorder="1" applyAlignment="1">
      <alignment horizontal="center"/>
      <protection/>
    </xf>
    <xf numFmtId="187" fontId="33" fillId="0" borderId="20" xfId="51" applyFont="1" applyBorder="1" applyAlignment="1">
      <alignment/>
    </xf>
    <xf numFmtId="0" fontId="33" fillId="0" borderId="21" xfId="62" applyFont="1" applyBorder="1" applyAlignment="1">
      <alignment wrapText="1"/>
      <protection/>
    </xf>
    <xf numFmtId="0" fontId="33" fillId="0" borderId="14" xfId="62" applyFont="1" applyBorder="1">
      <alignment/>
      <protection/>
    </xf>
    <xf numFmtId="0" fontId="33" fillId="0" borderId="10" xfId="62" applyFont="1" applyBorder="1" applyAlignment="1">
      <alignment wrapText="1"/>
      <protection/>
    </xf>
    <xf numFmtId="0" fontId="33" fillId="0" borderId="22" xfId="62" applyFont="1" applyBorder="1" applyAlignment="1">
      <alignment wrapText="1"/>
      <protection/>
    </xf>
    <xf numFmtId="0" fontId="50" fillId="0" borderId="23" xfId="62" applyFont="1" applyBorder="1" applyAlignment="1">
      <alignment wrapText="1"/>
      <protection/>
    </xf>
    <xf numFmtId="0" fontId="33" fillId="0" borderId="23" xfId="62" applyFont="1" applyBorder="1">
      <alignment/>
      <protection/>
    </xf>
    <xf numFmtId="0" fontId="33" fillId="0" borderId="23" xfId="62" applyFont="1" applyBorder="1" applyAlignment="1">
      <alignment horizontal="center"/>
      <protection/>
    </xf>
    <xf numFmtId="187" fontId="33" fillId="0" borderId="23" xfId="51" applyFont="1" applyBorder="1" applyAlignment="1">
      <alignment/>
    </xf>
    <xf numFmtId="0" fontId="33" fillId="0" borderId="24" xfId="62" applyFont="1" applyBorder="1" applyAlignment="1">
      <alignment wrapText="1"/>
      <protection/>
    </xf>
    <xf numFmtId="0" fontId="33" fillId="0" borderId="0" xfId="62" applyFont="1">
      <alignment/>
      <protection/>
    </xf>
    <xf numFmtId="0" fontId="33" fillId="0" borderId="25" xfId="62" applyFont="1" applyBorder="1" applyAlignment="1">
      <alignment wrapText="1"/>
      <protection/>
    </xf>
    <xf numFmtId="0" fontId="50" fillId="0" borderId="25" xfId="62" applyFont="1" applyBorder="1" applyAlignment="1">
      <alignment wrapText="1"/>
      <protection/>
    </xf>
    <xf numFmtId="0" fontId="33" fillId="0" borderId="25" xfId="62" applyFont="1" applyBorder="1">
      <alignment/>
      <protection/>
    </xf>
    <xf numFmtId="0" fontId="33" fillId="0" borderId="25" xfId="62" applyFont="1" applyBorder="1" applyAlignment="1">
      <alignment horizontal="center"/>
      <protection/>
    </xf>
    <xf numFmtId="187" fontId="33" fillId="0" borderId="25" xfId="51" applyFont="1" applyBorder="1" applyAlignment="1">
      <alignment/>
    </xf>
    <xf numFmtId="0" fontId="33" fillId="0" borderId="26" xfId="62" applyFont="1" applyBorder="1" applyAlignment="1">
      <alignment wrapText="1"/>
      <protection/>
    </xf>
    <xf numFmtId="0" fontId="50" fillId="0" borderId="26" xfId="62" applyFont="1" applyBorder="1" applyAlignment="1">
      <alignment wrapText="1"/>
      <protection/>
    </xf>
    <xf numFmtId="0" fontId="33" fillId="0" borderId="26" xfId="62" applyFont="1" applyBorder="1">
      <alignment/>
      <protection/>
    </xf>
    <xf numFmtId="0" fontId="33" fillId="0" borderId="26" xfId="62" applyFont="1" applyBorder="1" applyAlignment="1">
      <alignment horizontal="center"/>
      <protection/>
    </xf>
    <xf numFmtId="187" fontId="33" fillId="0" borderId="26" xfId="51" applyFont="1" applyBorder="1" applyAlignment="1">
      <alignment/>
    </xf>
    <xf numFmtId="0" fontId="0" fillId="0" borderId="17" xfId="0" applyBorder="1" applyAlignment="1">
      <alignment shrinkToFit="1"/>
    </xf>
    <xf numFmtId="230" fontId="0" fillId="0" borderId="17" xfId="0" applyNumberFormat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0" borderId="17" xfId="67" applyFont="1" applyBorder="1" applyAlignment="1">
      <alignment vertical="center" shrinkToFit="1"/>
      <protection/>
    </xf>
    <xf numFmtId="230" fontId="0" fillId="0" borderId="0" xfId="0" applyNumberFormat="1" applyBorder="1" applyAlignment="1">
      <alignment shrinkToFi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0" fillId="0" borderId="27" xfId="49" applyFont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38" fontId="0" fillId="32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32" borderId="27" xfId="49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distributed" vertical="center"/>
    </xf>
    <xf numFmtId="38" fontId="5" fillId="0" borderId="28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32" borderId="29" xfId="0" applyFont="1" applyFill="1" applyBorder="1" applyAlignment="1">
      <alignment vertical="center"/>
    </xf>
    <xf numFmtId="0" fontId="5" fillId="32" borderId="30" xfId="0" applyFont="1" applyFill="1" applyBorder="1" applyAlignment="1">
      <alignment vertical="center"/>
    </xf>
    <xf numFmtId="0" fontId="5" fillId="32" borderId="31" xfId="0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0" fontId="5" fillId="32" borderId="17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38" fontId="5" fillId="32" borderId="32" xfId="49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2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distributed" vertical="center"/>
    </xf>
    <xf numFmtId="38" fontId="5" fillId="0" borderId="17" xfId="49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8" fontId="5" fillId="32" borderId="17" xfId="49" applyFont="1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5" fillId="0" borderId="29" xfId="0" applyNumberFormat="1" applyFont="1" applyBorder="1" applyAlignment="1">
      <alignment horizontal="right" vertical="center"/>
    </xf>
    <xf numFmtId="38" fontId="5" fillId="0" borderId="31" xfId="0" applyNumberFormat="1" applyFont="1" applyBorder="1" applyAlignment="1">
      <alignment horizontal="right" vertical="center"/>
    </xf>
    <xf numFmtId="38" fontId="5" fillId="0" borderId="33" xfId="49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8" fontId="5" fillId="32" borderId="29" xfId="49" applyFont="1" applyFill="1" applyBorder="1" applyAlignment="1">
      <alignment vertical="center"/>
    </xf>
    <xf numFmtId="38" fontId="5" fillId="32" borderId="31" xfId="49" applyFont="1" applyFill="1" applyBorder="1" applyAlignment="1">
      <alignment vertical="center"/>
    </xf>
    <xf numFmtId="38" fontId="5" fillId="0" borderId="29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38" fontId="5" fillId="0" borderId="31" xfId="49" applyFont="1" applyBorder="1" applyAlignment="1">
      <alignment horizontal="center" vertical="center"/>
    </xf>
    <xf numFmtId="38" fontId="5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shrinkToFit="1"/>
    </xf>
    <xf numFmtId="0" fontId="51" fillId="0" borderId="0" xfId="62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Book1" xfId="67"/>
    <cellStyle name="Followed Hyperlink" xfId="68"/>
    <cellStyle name="良い" xfId="6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3" width="9.875" style="0" customWidth="1"/>
    <col min="4" max="4" width="11.75390625" style="0" customWidth="1"/>
    <col min="5" max="5" width="9.875" style="0" customWidth="1"/>
    <col min="6" max="7" width="8.00390625" style="0" customWidth="1"/>
    <col min="8" max="9" width="9.875" style="0" customWidth="1"/>
  </cols>
  <sheetData>
    <row r="1" spans="1:9" ht="34.5" customHeight="1">
      <c r="A1" s="94" t="s">
        <v>240</v>
      </c>
      <c r="B1" s="94"/>
      <c r="C1" s="94"/>
      <c r="D1" s="94"/>
      <c r="E1" s="94"/>
      <c r="F1" s="94"/>
      <c r="G1" s="94"/>
      <c r="H1" s="94"/>
      <c r="I1" s="94"/>
    </row>
    <row r="2" spans="1:9" ht="9.7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8" customHeight="1">
      <c r="A3" s="59"/>
      <c r="B3" s="59"/>
      <c r="C3" s="59"/>
      <c r="D3" s="59"/>
      <c r="E3" s="59"/>
      <c r="F3" s="59"/>
      <c r="G3" s="59"/>
      <c r="H3" s="59" t="s">
        <v>208</v>
      </c>
      <c r="I3" s="59"/>
    </row>
    <row r="4" spans="1:9" ht="24.75" customHeight="1">
      <c r="A4" s="59" t="s">
        <v>238</v>
      </c>
      <c r="B4" s="59"/>
      <c r="C4" s="59"/>
      <c r="D4" s="59"/>
      <c r="E4" s="69" t="s">
        <v>214</v>
      </c>
      <c r="F4" s="59"/>
      <c r="G4" s="59" t="s">
        <v>163</v>
      </c>
      <c r="H4" s="59" t="s">
        <v>209</v>
      </c>
      <c r="I4" s="59"/>
    </row>
    <row r="5" spans="1:9" ht="9.75" customHeight="1">
      <c r="A5" s="59"/>
      <c r="B5" s="59"/>
      <c r="C5" s="59"/>
      <c r="D5" s="59"/>
      <c r="E5" s="59"/>
      <c r="F5" s="59"/>
      <c r="G5" s="59"/>
      <c r="H5" s="59"/>
      <c r="I5" s="59"/>
    </row>
    <row r="6" spans="1:9" ht="34.5" customHeight="1">
      <c r="A6" s="95" t="s">
        <v>236</v>
      </c>
      <c r="B6" s="95"/>
      <c r="C6" s="95"/>
      <c r="D6" s="70" t="s">
        <v>11</v>
      </c>
      <c r="E6" s="70" t="s">
        <v>18</v>
      </c>
      <c r="F6" s="95" t="s">
        <v>210</v>
      </c>
      <c r="G6" s="95"/>
      <c r="H6" s="95" t="s">
        <v>14</v>
      </c>
      <c r="I6" s="95"/>
    </row>
    <row r="7" spans="1:9" ht="34.5" customHeight="1">
      <c r="A7" s="71" t="s">
        <v>0</v>
      </c>
      <c r="B7" s="72"/>
      <c r="C7" s="72"/>
      <c r="D7" s="73">
        <v>31930</v>
      </c>
      <c r="E7" s="74" t="s">
        <v>193</v>
      </c>
      <c r="F7" s="96"/>
      <c r="G7" s="96"/>
      <c r="H7" s="97"/>
      <c r="I7" s="97"/>
    </row>
    <row r="8" spans="1:9" ht="34.5" customHeight="1">
      <c r="A8" s="75" t="s">
        <v>1</v>
      </c>
      <c r="B8" s="76"/>
      <c r="C8" s="77"/>
      <c r="D8" s="78">
        <v>30700</v>
      </c>
      <c r="E8" s="79" t="s">
        <v>193</v>
      </c>
      <c r="F8" s="98"/>
      <c r="G8" s="98"/>
      <c r="H8" s="99"/>
      <c r="I8" s="99"/>
    </row>
    <row r="9" spans="1:9" ht="34.5" customHeight="1">
      <c r="A9" s="71" t="s">
        <v>2</v>
      </c>
      <c r="B9" s="72"/>
      <c r="C9" s="72"/>
      <c r="D9" s="73">
        <v>47200</v>
      </c>
      <c r="E9" s="74" t="s">
        <v>193</v>
      </c>
      <c r="F9" s="96"/>
      <c r="G9" s="96"/>
      <c r="H9" s="100"/>
      <c r="I9" s="100"/>
    </row>
    <row r="10" spans="1:9" ht="34.5" customHeight="1">
      <c r="A10" s="78" t="s">
        <v>3</v>
      </c>
      <c r="B10" s="76"/>
      <c r="C10" s="77"/>
      <c r="D10" s="78">
        <v>1081600</v>
      </c>
      <c r="E10" s="79" t="s">
        <v>212</v>
      </c>
      <c r="F10" s="98"/>
      <c r="G10" s="98"/>
      <c r="H10" s="99"/>
      <c r="I10" s="99"/>
    </row>
    <row r="11" spans="1:9" ht="34.5" customHeight="1">
      <c r="A11" s="71" t="s">
        <v>4</v>
      </c>
      <c r="B11" s="72"/>
      <c r="C11" s="72"/>
      <c r="D11" s="73">
        <v>100000</v>
      </c>
      <c r="E11" s="74" t="s">
        <v>213</v>
      </c>
      <c r="F11" s="96"/>
      <c r="G11" s="96"/>
      <c r="H11" s="100" t="s">
        <v>219</v>
      </c>
      <c r="I11" s="100"/>
    </row>
    <row r="12" spans="1:9" ht="34.5" customHeight="1">
      <c r="A12" s="78" t="s">
        <v>5</v>
      </c>
      <c r="B12" s="76"/>
      <c r="C12" s="77"/>
      <c r="D12" s="78">
        <v>613900</v>
      </c>
      <c r="E12" s="79" t="s">
        <v>213</v>
      </c>
      <c r="F12" s="98"/>
      <c r="G12" s="98"/>
      <c r="H12" s="99" t="s">
        <v>219</v>
      </c>
      <c r="I12" s="99"/>
    </row>
    <row r="13" spans="1:9" ht="34.5" customHeight="1">
      <c r="A13" s="71" t="s">
        <v>6</v>
      </c>
      <c r="B13" s="72"/>
      <c r="C13" s="72"/>
      <c r="D13" s="73">
        <v>75800</v>
      </c>
      <c r="E13" s="74" t="s">
        <v>193</v>
      </c>
      <c r="F13" s="96"/>
      <c r="G13" s="96"/>
      <c r="H13" s="100"/>
      <c r="I13" s="100"/>
    </row>
    <row r="14" spans="1:9" ht="34.5" customHeight="1">
      <c r="A14" s="78" t="s">
        <v>7</v>
      </c>
      <c r="B14" s="76"/>
      <c r="C14" s="77"/>
      <c r="D14" s="78">
        <v>37900</v>
      </c>
      <c r="E14" s="79" t="s">
        <v>193</v>
      </c>
      <c r="F14" s="98"/>
      <c r="G14" s="98"/>
      <c r="H14" s="99" t="s">
        <v>233</v>
      </c>
      <c r="I14" s="99"/>
    </row>
    <row r="15" spans="1:9" ht="34.5" customHeight="1">
      <c r="A15" s="80" t="s">
        <v>8</v>
      </c>
      <c r="B15" s="72"/>
      <c r="C15" s="72"/>
      <c r="D15" s="73">
        <v>18900</v>
      </c>
      <c r="E15" s="74" t="s">
        <v>193</v>
      </c>
      <c r="F15" s="96"/>
      <c r="G15" s="96"/>
      <c r="H15" s="100"/>
      <c r="I15" s="100"/>
    </row>
    <row r="16" spans="1:9" ht="34.5" customHeight="1">
      <c r="A16" s="78" t="s">
        <v>9</v>
      </c>
      <c r="B16" s="76"/>
      <c r="C16" s="77"/>
      <c r="D16" s="78">
        <v>63000</v>
      </c>
      <c r="E16" s="79" t="s">
        <v>193</v>
      </c>
      <c r="F16" s="98"/>
      <c r="G16" s="98"/>
      <c r="H16" s="99"/>
      <c r="I16" s="99"/>
    </row>
    <row r="17" spans="1:9" ht="34.5" customHeight="1">
      <c r="A17" s="73" t="s">
        <v>10</v>
      </c>
      <c r="B17" s="81"/>
      <c r="C17" s="82"/>
      <c r="D17" s="83">
        <v>8400</v>
      </c>
      <c r="E17" s="84" t="s">
        <v>193</v>
      </c>
      <c r="F17" s="109"/>
      <c r="G17" s="109"/>
      <c r="H17" s="110"/>
      <c r="I17" s="110"/>
    </row>
    <row r="18" spans="1:9" ht="34.5" customHeight="1">
      <c r="A18" s="85" t="s">
        <v>216</v>
      </c>
      <c r="B18" s="86"/>
      <c r="C18" s="86"/>
      <c r="D18" s="78">
        <v>279600</v>
      </c>
      <c r="E18" s="79" t="s">
        <v>212</v>
      </c>
      <c r="F18" s="111"/>
      <c r="G18" s="112"/>
      <c r="H18" s="102"/>
      <c r="I18" s="104"/>
    </row>
    <row r="19" spans="1:9" ht="34.5" customHeight="1">
      <c r="A19" s="113" t="s">
        <v>207</v>
      </c>
      <c r="B19" s="114"/>
      <c r="C19" s="115"/>
      <c r="D19" s="87"/>
      <c r="E19" s="88"/>
      <c r="F19" s="116"/>
      <c r="G19" s="101"/>
      <c r="H19" s="101"/>
      <c r="I19" s="101"/>
    </row>
    <row r="20" spans="1:9" ht="34.5" customHeight="1">
      <c r="A20" s="102" t="s">
        <v>218</v>
      </c>
      <c r="B20" s="103"/>
      <c r="C20" s="104"/>
      <c r="D20" s="89"/>
      <c r="E20" s="79"/>
      <c r="F20" s="98"/>
      <c r="G20" s="98"/>
      <c r="H20" s="75"/>
      <c r="I20" s="77"/>
    </row>
    <row r="21" spans="1:9" ht="34.5" customHeight="1">
      <c r="A21" s="105" t="s">
        <v>13</v>
      </c>
      <c r="B21" s="106"/>
      <c r="C21" s="106"/>
      <c r="D21" s="90"/>
      <c r="E21" s="91"/>
      <c r="F21" s="107"/>
      <c r="G21" s="108"/>
      <c r="H21" s="92"/>
      <c r="I21" s="93"/>
    </row>
    <row r="22" spans="1:9" ht="19.5" customHeight="1">
      <c r="A22" s="59"/>
      <c r="B22" s="59"/>
      <c r="C22" s="59"/>
      <c r="D22" s="59"/>
      <c r="E22" s="61"/>
      <c r="F22" s="59"/>
      <c r="G22" s="59"/>
      <c r="H22" s="59"/>
      <c r="I22" s="59"/>
    </row>
    <row r="23" spans="1:9" ht="19.5" customHeight="1">
      <c r="A23" s="59"/>
      <c r="B23" s="59"/>
      <c r="C23" s="59"/>
      <c r="D23" s="59"/>
      <c r="E23" s="61"/>
      <c r="F23" s="59"/>
      <c r="G23" s="59"/>
      <c r="H23" s="59"/>
      <c r="I23" s="59"/>
    </row>
    <row r="24" spans="1:9" ht="19.5" customHeight="1">
      <c r="A24" s="59"/>
      <c r="B24" s="59"/>
      <c r="C24" s="59"/>
      <c r="D24" s="59"/>
      <c r="E24" s="59"/>
      <c r="F24" s="59"/>
      <c r="G24" s="59"/>
      <c r="H24" s="59"/>
      <c r="I24" s="59"/>
    </row>
    <row r="25" spans="1:9" ht="19.5" customHeight="1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19.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35">
    <mergeCell ref="A20:C20"/>
    <mergeCell ref="F20:G20"/>
    <mergeCell ref="A21:C21"/>
    <mergeCell ref="F21:G21"/>
    <mergeCell ref="F17:G17"/>
    <mergeCell ref="H17:I17"/>
    <mergeCell ref="F18:G18"/>
    <mergeCell ref="H18:I18"/>
    <mergeCell ref="A19:C19"/>
    <mergeCell ref="F19:G19"/>
    <mergeCell ref="H19:I19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A1:I1"/>
    <mergeCell ref="A6:C6"/>
    <mergeCell ref="F6:G6"/>
    <mergeCell ref="H6:I6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view="pageBreakPreview" zoomScaleSheetLayoutView="100" workbookViewId="0" topLeftCell="A4">
      <selection activeCell="E7" sqref="E7"/>
    </sheetView>
  </sheetViews>
  <sheetFormatPr defaultColWidth="9.00390625" defaultRowHeight="13.5"/>
  <cols>
    <col min="1" max="3" width="9.875" style="0" customWidth="1"/>
    <col min="4" max="4" width="11.75390625" style="0" customWidth="1"/>
    <col min="5" max="5" width="9.875" style="0" customWidth="1"/>
    <col min="6" max="7" width="8.00390625" style="0" customWidth="1"/>
    <col min="8" max="9" width="9.875" style="0" customWidth="1"/>
  </cols>
  <sheetData>
    <row r="1" spans="1:9" ht="34.5" customHeight="1">
      <c r="A1" s="94" t="s">
        <v>237</v>
      </c>
      <c r="B1" s="94"/>
      <c r="C1" s="94"/>
      <c r="D1" s="94"/>
      <c r="E1" s="94"/>
      <c r="F1" s="94"/>
      <c r="G1" s="94"/>
      <c r="H1" s="94"/>
      <c r="I1" s="94"/>
    </row>
    <row r="2" spans="1:9" ht="9.7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8" customHeight="1">
      <c r="A3" s="59"/>
      <c r="B3" s="59"/>
      <c r="C3" s="59"/>
      <c r="D3" s="59"/>
      <c r="E3" s="59"/>
      <c r="F3" s="59"/>
      <c r="H3" s="59" t="s">
        <v>239</v>
      </c>
      <c r="I3" s="59"/>
    </row>
    <row r="4" spans="1:9" ht="24.75" customHeight="1">
      <c r="A4" s="59" t="s">
        <v>241</v>
      </c>
      <c r="B4" s="59"/>
      <c r="C4" s="59"/>
      <c r="D4" s="59"/>
      <c r="E4" s="69" t="s">
        <v>214</v>
      </c>
      <c r="F4" s="59">
        <v>24.6</v>
      </c>
      <c r="G4" s="59" t="s">
        <v>215</v>
      </c>
      <c r="H4" s="59" t="s">
        <v>209</v>
      </c>
      <c r="I4" s="59"/>
    </row>
    <row r="5" spans="1:9" ht="9.75" customHeight="1">
      <c r="A5" s="59"/>
      <c r="B5" s="59"/>
      <c r="C5" s="59"/>
      <c r="D5" s="59"/>
      <c r="E5" s="59"/>
      <c r="F5" s="59"/>
      <c r="G5" s="59"/>
      <c r="H5" s="59"/>
      <c r="I5" s="59"/>
    </row>
    <row r="6" spans="1:9" ht="34.5" customHeight="1">
      <c r="A6" s="95" t="s">
        <v>236</v>
      </c>
      <c r="B6" s="95"/>
      <c r="C6" s="95"/>
      <c r="D6" s="70" t="s">
        <v>11</v>
      </c>
      <c r="E6" s="70" t="s">
        <v>18</v>
      </c>
      <c r="F6" s="95" t="s">
        <v>210</v>
      </c>
      <c r="G6" s="95"/>
      <c r="H6" s="95" t="s">
        <v>14</v>
      </c>
      <c r="I6" s="95"/>
    </row>
    <row r="7" spans="1:9" ht="34.5" customHeight="1">
      <c r="A7" s="71" t="s">
        <v>0</v>
      </c>
      <c r="B7" s="72"/>
      <c r="C7" s="72"/>
      <c r="D7" s="73">
        <v>31930</v>
      </c>
      <c r="E7" s="74" t="s">
        <v>211</v>
      </c>
      <c r="F7" s="96">
        <f>$F$4*D7</f>
        <v>785478</v>
      </c>
      <c r="G7" s="96"/>
      <c r="H7" s="97"/>
      <c r="I7" s="97"/>
    </row>
    <row r="8" spans="1:9" ht="34.5" customHeight="1">
      <c r="A8" s="75" t="s">
        <v>1</v>
      </c>
      <c r="B8" s="76"/>
      <c r="C8" s="77"/>
      <c r="D8" s="78">
        <v>30700</v>
      </c>
      <c r="E8" s="79" t="s">
        <v>211</v>
      </c>
      <c r="F8" s="98">
        <f aca="true" t="shared" si="0" ref="F8:F16">$F$4*D8</f>
        <v>755220</v>
      </c>
      <c r="G8" s="98"/>
      <c r="H8" s="99"/>
      <c r="I8" s="99"/>
    </row>
    <row r="9" spans="1:9" ht="34.5" customHeight="1">
      <c r="A9" s="71" t="s">
        <v>2</v>
      </c>
      <c r="B9" s="72"/>
      <c r="C9" s="72"/>
      <c r="D9" s="73">
        <v>47200</v>
      </c>
      <c r="E9" s="74" t="s">
        <v>193</v>
      </c>
      <c r="F9" s="96">
        <f t="shared" si="0"/>
        <v>1161120</v>
      </c>
      <c r="G9" s="96"/>
      <c r="H9" s="100"/>
      <c r="I9" s="100"/>
    </row>
    <row r="10" spans="1:9" ht="34.5" customHeight="1">
      <c r="A10" s="78" t="s">
        <v>3</v>
      </c>
      <c r="B10" s="76"/>
      <c r="C10" s="77"/>
      <c r="D10" s="78">
        <v>1081600</v>
      </c>
      <c r="E10" s="79" t="s">
        <v>212</v>
      </c>
      <c r="F10" s="98">
        <f>1*D10</f>
        <v>1081600</v>
      </c>
      <c r="G10" s="98"/>
      <c r="H10" s="99"/>
      <c r="I10" s="99"/>
    </row>
    <row r="11" spans="1:9" ht="34.5" customHeight="1">
      <c r="A11" s="71" t="s">
        <v>4</v>
      </c>
      <c r="B11" s="72"/>
      <c r="C11" s="72"/>
      <c r="D11" s="73">
        <v>100000</v>
      </c>
      <c r="E11" s="74" t="s">
        <v>213</v>
      </c>
      <c r="F11" s="96">
        <f>4*D11</f>
        <v>400000</v>
      </c>
      <c r="G11" s="96"/>
      <c r="H11" s="100" t="s">
        <v>219</v>
      </c>
      <c r="I11" s="100"/>
    </row>
    <row r="12" spans="1:9" ht="34.5" customHeight="1">
      <c r="A12" s="78" t="s">
        <v>5</v>
      </c>
      <c r="B12" s="76"/>
      <c r="C12" s="77"/>
      <c r="D12" s="78">
        <v>613900</v>
      </c>
      <c r="E12" s="79" t="s">
        <v>213</v>
      </c>
      <c r="F12" s="98">
        <f>4*D12</f>
        <v>2455600</v>
      </c>
      <c r="G12" s="98"/>
      <c r="H12" s="99" t="s">
        <v>219</v>
      </c>
      <c r="I12" s="99"/>
    </row>
    <row r="13" spans="1:9" ht="34.5" customHeight="1">
      <c r="A13" s="71" t="s">
        <v>6</v>
      </c>
      <c r="B13" s="72"/>
      <c r="C13" s="72"/>
      <c r="D13" s="73">
        <v>75800</v>
      </c>
      <c r="E13" s="74" t="s">
        <v>193</v>
      </c>
      <c r="F13" s="96">
        <f t="shared" si="0"/>
        <v>1864680</v>
      </c>
      <c r="G13" s="96"/>
      <c r="H13" s="100"/>
      <c r="I13" s="100"/>
    </row>
    <row r="14" spans="1:9" ht="34.5" customHeight="1">
      <c r="A14" s="78" t="s">
        <v>7</v>
      </c>
      <c r="B14" s="76"/>
      <c r="C14" s="77"/>
      <c r="D14" s="78">
        <v>37900</v>
      </c>
      <c r="E14" s="79" t="s">
        <v>193</v>
      </c>
      <c r="F14" s="98">
        <f t="shared" si="0"/>
        <v>932340</v>
      </c>
      <c r="G14" s="98"/>
      <c r="H14" s="99" t="s">
        <v>233</v>
      </c>
      <c r="I14" s="99"/>
    </row>
    <row r="15" spans="1:9" ht="34.5" customHeight="1">
      <c r="A15" s="80" t="s">
        <v>8</v>
      </c>
      <c r="B15" s="72"/>
      <c r="C15" s="72"/>
      <c r="D15" s="73">
        <v>18900</v>
      </c>
      <c r="E15" s="74" t="s">
        <v>193</v>
      </c>
      <c r="F15" s="96">
        <f t="shared" si="0"/>
        <v>464940</v>
      </c>
      <c r="G15" s="96"/>
      <c r="H15" s="100"/>
      <c r="I15" s="100"/>
    </row>
    <row r="16" spans="1:9" ht="34.5" customHeight="1">
      <c r="A16" s="78" t="s">
        <v>9</v>
      </c>
      <c r="B16" s="76"/>
      <c r="C16" s="77"/>
      <c r="D16" s="78">
        <v>63000</v>
      </c>
      <c r="E16" s="79" t="s">
        <v>193</v>
      </c>
      <c r="F16" s="98">
        <f t="shared" si="0"/>
        <v>1549800</v>
      </c>
      <c r="G16" s="98"/>
      <c r="H16" s="99"/>
      <c r="I16" s="99"/>
    </row>
    <row r="17" spans="1:9" ht="34.5" customHeight="1">
      <c r="A17" s="73" t="s">
        <v>10</v>
      </c>
      <c r="B17" s="81"/>
      <c r="C17" s="82"/>
      <c r="D17" s="83">
        <v>8400</v>
      </c>
      <c r="E17" s="84" t="s">
        <v>217</v>
      </c>
      <c r="F17" s="109">
        <f>$F4*D17</f>
        <v>206640</v>
      </c>
      <c r="G17" s="109"/>
      <c r="H17" s="110"/>
      <c r="I17" s="110"/>
    </row>
    <row r="18" spans="1:9" ht="34.5" customHeight="1">
      <c r="A18" s="85" t="s">
        <v>216</v>
      </c>
      <c r="B18" s="86"/>
      <c r="C18" s="86"/>
      <c r="D18" s="78">
        <v>279600</v>
      </c>
      <c r="E18" s="79" t="s">
        <v>212</v>
      </c>
      <c r="F18" s="111">
        <f>1*D18</f>
        <v>279600</v>
      </c>
      <c r="G18" s="112"/>
      <c r="H18" s="102"/>
      <c r="I18" s="104"/>
    </row>
    <row r="19" spans="1:9" ht="34.5" customHeight="1">
      <c r="A19" s="113" t="s">
        <v>207</v>
      </c>
      <c r="B19" s="114"/>
      <c r="C19" s="115"/>
      <c r="D19" s="87"/>
      <c r="E19" s="88"/>
      <c r="F19" s="116">
        <f>SUM(F7:G18)</f>
        <v>11937018</v>
      </c>
      <c r="G19" s="101"/>
      <c r="H19" s="101"/>
      <c r="I19" s="101"/>
    </row>
    <row r="20" spans="1:9" ht="34.5" customHeight="1">
      <c r="A20" s="102" t="s">
        <v>218</v>
      </c>
      <c r="B20" s="103"/>
      <c r="C20" s="104"/>
      <c r="D20" s="89"/>
      <c r="E20" s="79"/>
      <c r="F20" s="98">
        <v>8354982</v>
      </c>
      <c r="G20" s="98"/>
      <c r="H20" s="75"/>
      <c r="I20" s="77"/>
    </row>
    <row r="21" spans="1:9" ht="34.5" customHeight="1">
      <c r="A21" s="105" t="s">
        <v>13</v>
      </c>
      <c r="B21" s="106"/>
      <c r="C21" s="106"/>
      <c r="D21" s="90"/>
      <c r="E21" s="91"/>
      <c r="F21" s="107">
        <f>F19+F20</f>
        <v>20292000</v>
      </c>
      <c r="G21" s="108"/>
      <c r="H21" s="92"/>
      <c r="I21" s="93"/>
    </row>
    <row r="22" spans="1:9" ht="19.5" customHeight="1">
      <c r="A22" s="59"/>
      <c r="B22" s="59"/>
      <c r="C22" s="59"/>
      <c r="D22" s="59"/>
      <c r="E22" s="61"/>
      <c r="F22" s="59"/>
      <c r="G22" s="59"/>
      <c r="H22" s="59"/>
      <c r="I22" s="59"/>
    </row>
    <row r="23" spans="1:9" ht="19.5" customHeight="1">
      <c r="A23" s="59"/>
      <c r="B23" s="59"/>
      <c r="C23" s="59"/>
      <c r="D23" s="59"/>
      <c r="E23" s="61"/>
      <c r="F23" s="59"/>
      <c r="G23" s="59"/>
      <c r="H23" s="59"/>
      <c r="I23" s="59"/>
    </row>
    <row r="24" spans="1:9" ht="19.5" customHeight="1">
      <c r="A24" s="59"/>
      <c r="B24" s="59"/>
      <c r="C24" s="59"/>
      <c r="D24" s="59"/>
      <c r="E24" s="59"/>
      <c r="F24" s="59"/>
      <c r="G24" s="59"/>
      <c r="H24" s="59"/>
      <c r="I24" s="59"/>
    </row>
    <row r="25" spans="1:9" ht="19.5" customHeight="1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19.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35">
    <mergeCell ref="A21:C21"/>
    <mergeCell ref="F16:G16"/>
    <mergeCell ref="F17:G17"/>
    <mergeCell ref="F19:G19"/>
    <mergeCell ref="F20:G20"/>
    <mergeCell ref="F21:G21"/>
    <mergeCell ref="F18:G18"/>
    <mergeCell ref="A20:C20"/>
    <mergeCell ref="F10:G10"/>
    <mergeCell ref="F11:G11"/>
    <mergeCell ref="F15:G15"/>
    <mergeCell ref="H10:I10"/>
    <mergeCell ref="H11:I11"/>
    <mergeCell ref="H12:I12"/>
    <mergeCell ref="H13:I13"/>
    <mergeCell ref="F14:G14"/>
    <mergeCell ref="F12:G12"/>
    <mergeCell ref="F13:G13"/>
    <mergeCell ref="A1:I1"/>
    <mergeCell ref="A6:C6"/>
    <mergeCell ref="F6:G6"/>
    <mergeCell ref="F7:G7"/>
    <mergeCell ref="F8:G8"/>
    <mergeCell ref="F9:G9"/>
    <mergeCell ref="H9:I9"/>
    <mergeCell ref="H6:I6"/>
    <mergeCell ref="H7:I7"/>
    <mergeCell ref="H8:I8"/>
    <mergeCell ref="H14:I14"/>
    <mergeCell ref="H15:I15"/>
    <mergeCell ref="H16:I16"/>
    <mergeCell ref="H17:I17"/>
    <mergeCell ref="H19:I19"/>
    <mergeCell ref="A19:C19"/>
    <mergeCell ref="H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136"/>
  <sheetViews>
    <sheetView view="pageBreakPreview" zoomScale="60" workbookViewId="0" topLeftCell="A46">
      <selection activeCell="G21" sqref="G21"/>
    </sheetView>
  </sheetViews>
  <sheetFormatPr defaultColWidth="9.00390625" defaultRowHeight="13.5"/>
  <cols>
    <col min="1" max="1" width="17.375" style="55" customWidth="1"/>
    <col min="2" max="2" width="9.875" style="58" bestFit="1" customWidth="1"/>
    <col min="3" max="3" width="9.00390625" style="55" customWidth="1"/>
    <col min="4" max="4" width="11.625" style="55" customWidth="1"/>
    <col min="5" max="5" width="2.25390625" style="55" customWidth="1"/>
    <col min="6" max="6" width="9.00390625" style="55" customWidth="1"/>
    <col min="7" max="7" width="3.125" style="55" customWidth="1"/>
    <col min="8" max="8" width="7.00390625" style="55" customWidth="1"/>
    <col min="9" max="9" width="3.625" style="55" customWidth="1"/>
    <col min="10" max="16384" width="9.00390625" style="55" customWidth="1"/>
  </cols>
  <sheetData>
    <row r="1" ht="18.75">
      <c r="A1" s="68" t="s">
        <v>234</v>
      </c>
    </row>
    <row r="3" spans="1:12" ht="13.5">
      <c r="A3" s="62" t="s">
        <v>0</v>
      </c>
      <c r="F3" s="117" t="s">
        <v>222</v>
      </c>
      <c r="G3" s="117"/>
      <c r="H3" s="117"/>
      <c r="I3" s="117"/>
      <c r="J3" s="117"/>
      <c r="K3" s="117"/>
      <c r="L3" s="117"/>
    </row>
    <row r="4" spans="1:4" ht="13.5">
      <c r="A4" s="52" t="s">
        <v>192</v>
      </c>
      <c r="B4" s="53" t="s">
        <v>11</v>
      </c>
      <c r="C4" s="52" t="s">
        <v>18</v>
      </c>
      <c r="D4" s="54" t="s">
        <v>14</v>
      </c>
    </row>
    <row r="5" spans="1:12" ht="13.5">
      <c r="A5" s="57" t="s">
        <v>171</v>
      </c>
      <c r="B5" s="53">
        <f>+K5</f>
        <v>31930</v>
      </c>
      <c r="C5" s="52" t="s">
        <v>193</v>
      </c>
      <c r="D5" s="52" t="s">
        <v>223</v>
      </c>
      <c r="F5" s="55">
        <f>+'代価表'!G28</f>
        <v>1560879</v>
      </c>
      <c r="G5" s="55" t="s">
        <v>160</v>
      </c>
      <c r="H5" s="55">
        <v>0.45</v>
      </c>
      <c r="I5" s="55" t="s">
        <v>161</v>
      </c>
      <c r="J5" s="55">
        <v>22</v>
      </c>
      <c r="K5" s="55">
        <f>ROUNDUP((+F5*H5/J5),-1)</f>
        <v>31930</v>
      </c>
      <c r="L5" s="55" t="s">
        <v>162</v>
      </c>
    </row>
    <row r="6" spans="1:4" ht="13.5">
      <c r="A6" s="57"/>
      <c r="B6" s="53"/>
      <c r="C6" s="52"/>
      <c r="D6" s="52"/>
    </row>
    <row r="7" spans="1:4" ht="13.5">
      <c r="A7" s="57"/>
      <c r="B7" s="53"/>
      <c r="C7" s="52"/>
      <c r="D7" s="52"/>
    </row>
    <row r="8" spans="1:4" ht="13.5">
      <c r="A8" s="57" t="s">
        <v>13</v>
      </c>
      <c r="B8" s="53">
        <f>SUM(B5:B7)</f>
        <v>31930</v>
      </c>
      <c r="C8" s="52" t="s">
        <v>193</v>
      </c>
      <c r="D8" s="52"/>
    </row>
    <row r="10" ht="13.5">
      <c r="A10" s="63" t="s">
        <v>1</v>
      </c>
    </row>
    <row r="11" spans="1:4" ht="13.5">
      <c r="A11" s="52" t="s">
        <v>190</v>
      </c>
      <c r="B11" s="53" t="s">
        <v>11</v>
      </c>
      <c r="C11" s="52" t="s">
        <v>18</v>
      </c>
      <c r="D11" s="54" t="s">
        <v>14</v>
      </c>
    </row>
    <row r="12" spans="1:4" ht="13.5">
      <c r="A12" s="57" t="s">
        <v>181</v>
      </c>
      <c r="B12" s="53" t="e">
        <f>+#REF!</f>
        <v>#REF!</v>
      </c>
      <c r="C12" s="52" t="s">
        <v>180</v>
      </c>
      <c r="D12" s="52" t="s">
        <v>224</v>
      </c>
    </row>
    <row r="13" spans="1:4" ht="13.5">
      <c r="A13" s="57" t="s">
        <v>182</v>
      </c>
      <c r="B13" s="53">
        <f>+'代価表'!G142</f>
        <v>1128.4</v>
      </c>
      <c r="C13" s="52" t="s">
        <v>180</v>
      </c>
      <c r="D13" s="52" t="s">
        <v>225</v>
      </c>
    </row>
    <row r="14" spans="1:12" ht="13.5">
      <c r="A14" s="57" t="s">
        <v>191</v>
      </c>
      <c r="B14" s="53">
        <f>+F14</f>
        <v>5000</v>
      </c>
      <c r="C14" s="52" t="s">
        <v>180</v>
      </c>
      <c r="D14" s="52" t="s">
        <v>197</v>
      </c>
      <c r="F14" s="55">
        <v>5000</v>
      </c>
      <c r="G14" s="55" t="s">
        <v>160</v>
      </c>
      <c r="H14" s="55">
        <v>90</v>
      </c>
      <c r="I14" s="55" t="s">
        <v>161</v>
      </c>
      <c r="J14" s="55">
        <v>79</v>
      </c>
      <c r="K14" s="55" t="s">
        <v>165</v>
      </c>
      <c r="L14" s="55">
        <f>ROUNDUP((+F14*H14/J14),-2)</f>
        <v>5700</v>
      </c>
    </row>
    <row r="15" spans="1:4" ht="13.5">
      <c r="A15" s="57" t="s">
        <v>13</v>
      </c>
      <c r="B15" s="53" t="e">
        <f>SUM(B12:B14)</f>
        <v>#REF!</v>
      </c>
      <c r="C15" s="52" t="s">
        <v>180</v>
      </c>
      <c r="D15" s="52"/>
    </row>
    <row r="16" spans="1:12" ht="13.5">
      <c r="A16" s="57" t="s">
        <v>189</v>
      </c>
      <c r="B16" s="53" t="e">
        <f>+L16</f>
        <v>#REF!</v>
      </c>
      <c r="C16" s="52" t="s">
        <v>163</v>
      </c>
      <c r="D16" s="52"/>
      <c r="F16" s="58" t="e">
        <f>+B15</f>
        <v>#REF!</v>
      </c>
      <c r="G16" s="56" t="s">
        <v>160</v>
      </c>
      <c r="H16" s="56">
        <v>79</v>
      </c>
      <c r="I16" s="55" t="s">
        <v>161</v>
      </c>
      <c r="J16" s="55">
        <v>22</v>
      </c>
      <c r="K16" s="55" t="s">
        <v>165</v>
      </c>
      <c r="L16" s="56" t="e">
        <f>ROUNDUP((+F16*H16/J16),-2)</f>
        <v>#REF!</v>
      </c>
    </row>
    <row r="18" ht="13.5">
      <c r="A18" s="62" t="s">
        <v>2</v>
      </c>
    </row>
    <row r="19" spans="1:4" ht="13.5">
      <c r="A19" s="52" t="s">
        <v>173</v>
      </c>
      <c r="B19" s="53" t="s">
        <v>11</v>
      </c>
      <c r="C19" s="52" t="s">
        <v>18</v>
      </c>
      <c r="D19" s="54" t="s">
        <v>14</v>
      </c>
    </row>
    <row r="20" spans="1:12" ht="13.5">
      <c r="A20" s="57" t="s">
        <v>184</v>
      </c>
      <c r="B20" s="53">
        <f>+'代価表'!G148</f>
        <v>6820</v>
      </c>
      <c r="C20" s="52" t="s">
        <v>183</v>
      </c>
      <c r="D20" s="52" t="s">
        <v>226</v>
      </c>
      <c r="F20" s="55">
        <f>+'代価表'!G84</f>
        <v>56271.700000000004</v>
      </c>
      <c r="G20" s="55" t="s">
        <v>160</v>
      </c>
      <c r="H20" s="55">
        <v>0.89</v>
      </c>
      <c r="I20" s="55" t="s">
        <v>161</v>
      </c>
      <c r="J20" s="55">
        <v>22</v>
      </c>
      <c r="K20" s="55">
        <f>ROUNDUP((+F20*H20/J20),-1)</f>
        <v>2280</v>
      </c>
      <c r="L20" s="55" t="s">
        <v>162</v>
      </c>
    </row>
    <row r="21" spans="1:12" ht="13.5">
      <c r="A21" s="57" t="s">
        <v>185</v>
      </c>
      <c r="B21" s="53">
        <f>+'代価表'!G154</f>
        <v>260</v>
      </c>
      <c r="C21" s="52" t="s">
        <v>183</v>
      </c>
      <c r="D21" s="52" t="s">
        <v>228</v>
      </c>
      <c r="F21" s="55">
        <f>+'代価表'!G28</f>
        <v>1560879</v>
      </c>
      <c r="G21" s="55" t="s">
        <v>160</v>
      </c>
      <c r="H21" s="55">
        <v>2</v>
      </c>
      <c r="I21" s="55" t="s">
        <v>165</v>
      </c>
      <c r="J21" s="55">
        <f>+F21*H21</f>
        <v>3121758</v>
      </c>
      <c r="K21" s="55" t="s">
        <v>162</v>
      </c>
      <c r="L21" s="56" t="s">
        <v>166</v>
      </c>
    </row>
    <row r="22" spans="1:12" ht="13.5">
      <c r="A22" s="57" t="s">
        <v>186</v>
      </c>
      <c r="B22" s="53">
        <f>+'代価表'!G160</f>
        <v>677</v>
      </c>
      <c r="C22" s="52" t="s">
        <v>183</v>
      </c>
      <c r="D22" s="52" t="s">
        <v>229</v>
      </c>
      <c r="L22" s="56"/>
    </row>
    <row r="23" spans="1:12" ht="13.5">
      <c r="A23" s="57" t="s">
        <v>187</v>
      </c>
      <c r="B23" s="53">
        <f>+'代価表'!G166</f>
        <v>475</v>
      </c>
      <c r="C23" s="52" t="s">
        <v>183</v>
      </c>
      <c r="D23" s="52" t="s">
        <v>230</v>
      </c>
      <c r="G23" s="56"/>
      <c r="H23" s="56"/>
      <c r="L23" s="56"/>
    </row>
    <row r="24" spans="1:12" ht="13.5">
      <c r="A24" s="57" t="s">
        <v>188</v>
      </c>
      <c r="B24" s="53">
        <f>+'代価表'!G171</f>
        <v>522</v>
      </c>
      <c r="C24" s="52" t="s">
        <v>183</v>
      </c>
      <c r="D24" s="52" t="s">
        <v>231</v>
      </c>
      <c r="G24" s="56"/>
      <c r="H24" s="56"/>
      <c r="L24" s="56"/>
    </row>
    <row r="25" spans="1:12" ht="13.5">
      <c r="A25" s="57" t="s">
        <v>13</v>
      </c>
      <c r="B25" s="53">
        <f>ROUNDUP(SUM(B20:B24),-2)</f>
        <v>8800</v>
      </c>
      <c r="C25" s="52" t="s">
        <v>183</v>
      </c>
      <c r="D25" s="52"/>
      <c r="G25" s="56"/>
      <c r="H25" s="56"/>
      <c r="L25" s="56"/>
    </row>
    <row r="26" spans="1:12" ht="13.5">
      <c r="A26" s="57" t="s">
        <v>189</v>
      </c>
      <c r="B26" s="53">
        <f>+L26</f>
        <v>47200</v>
      </c>
      <c r="C26" s="52" t="s">
        <v>163</v>
      </c>
      <c r="D26" s="52"/>
      <c r="F26" s="58">
        <f>+B25</f>
        <v>8800</v>
      </c>
      <c r="G26" s="56" t="s">
        <v>160</v>
      </c>
      <c r="H26" s="56">
        <v>118</v>
      </c>
      <c r="I26" s="55" t="s">
        <v>161</v>
      </c>
      <c r="J26" s="55">
        <v>22</v>
      </c>
      <c r="K26" s="55" t="s">
        <v>165</v>
      </c>
      <c r="L26" s="56">
        <f>+F26*H26/J26</f>
        <v>47200</v>
      </c>
    </row>
    <row r="27" spans="1:12" ht="13.5">
      <c r="A27" s="1"/>
      <c r="F27" s="58"/>
      <c r="G27" s="56"/>
      <c r="H27" s="56"/>
      <c r="L27" s="56"/>
    </row>
    <row r="28" spans="1:12" ht="13.5">
      <c r="A28" s="64" t="s">
        <v>3</v>
      </c>
      <c r="F28" s="58"/>
      <c r="G28" s="56"/>
      <c r="H28" s="56"/>
      <c r="L28" s="56"/>
    </row>
    <row r="29" spans="1:4" ht="13.5">
      <c r="A29" s="52" t="s">
        <v>174</v>
      </c>
      <c r="B29" s="53" t="s">
        <v>11</v>
      </c>
      <c r="C29" s="52" t="s">
        <v>18</v>
      </c>
      <c r="D29" s="54" t="s">
        <v>14</v>
      </c>
    </row>
    <row r="30" spans="1:4" ht="13.5">
      <c r="A30" s="57" t="s">
        <v>175</v>
      </c>
      <c r="B30" s="53">
        <v>1081600</v>
      </c>
      <c r="C30" s="52" t="s">
        <v>201</v>
      </c>
      <c r="D30" s="52" t="s">
        <v>176</v>
      </c>
    </row>
    <row r="31" spans="1:12" ht="13.5">
      <c r="A31" s="57"/>
      <c r="B31" s="53"/>
      <c r="C31" s="52"/>
      <c r="D31" s="52"/>
      <c r="L31" s="56"/>
    </row>
    <row r="32" spans="1:12" ht="13.5">
      <c r="A32" s="57"/>
      <c r="B32" s="53"/>
      <c r="C32" s="52"/>
      <c r="D32" s="52"/>
      <c r="L32" s="56"/>
    </row>
    <row r="33" spans="1:12" ht="13.5">
      <c r="A33" s="57"/>
      <c r="B33" s="53"/>
      <c r="C33" s="52"/>
      <c r="D33" s="52"/>
      <c r="G33" s="56"/>
      <c r="H33" s="56"/>
      <c r="L33" s="56"/>
    </row>
    <row r="34" spans="1:4" ht="13.5">
      <c r="A34" s="57" t="s">
        <v>13</v>
      </c>
      <c r="B34" s="53">
        <f>ROUNDUP(SUM(B30:B33),-2)</f>
        <v>1081600</v>
      </c>
      <c r="C34" s="52" t="s">
        <v>201</v>
      </c>
      <c r="D34" s="52"/>
    </row>
    <row r="35" spans="1:12" ht="13.5">
      <c r="A35" s="1"/>
      <c r="F35" s="58"/>
      <c r="G35" s="56"/>
      <c r="H35" s="56"/>
      <c r="L35" s="56"/>
    </row>
    <row r="36" spans="1:12" ht="13.5">
      <c r="A36" s="65" t="s">
        <v>4</v>
      </c>
      <c r="F36" s="58"/>
      <c r="G36" s="56"/>
      <c r="H36" s="56"/>
      <c r="L36" s="56"/>
    </row>
    <row r="37" spans="1:12" ht="13.5">
      <c r="A37" s="52" t="s">
        <v>220</v>
      </c>
      <c r="B37" s="53" t="s">
        <v>11</v>
      </c>
      <c r="C37" s="52" t="s">
        <v>18</v>
      </c>
      <c r="D37" s="54" t="s">
        <v>14</v>
      </c>
      <c r="F37" s="58"/>
      <c r="G37" s="56"/>
      <c r="H37" s="56"/>
      <c r="L37" s="56"/>
    </row>
    <row r="38" spans="1:12" ht="13.5">
      <c r="A38" s="57" t="s">
        <v>220</v>
      </c>
      <c r="B38" s="53">
        <v>100000</v>
      </c>
      <c r="C38" s="52" t="s">
        <v>213</v>
      </c>
      <c r="D38" s="52" t="s">
        <v>221</v>
      </c>
      <c r="F38" s="58"/>
      <c r="G38" s="56"/>
      <c r="H38" s="56"/>
      <c r="L38" s="56"/>
    </row>
    <row r="39" spans="1:12" ht="13.5">
      <c r="A39" s="57"/>
      <c r="B39" s="53"/>
      <c r="C39" s="52"/>
      <c r="D39" s="52"/>
      <c r="F39" s="58"/>
      <c r="G39" s="56"/>
      <c r="H39" s="56"/>
      <c r="L39" s="56"/>
    </row>
    <row r="40" spans="1:12" ht="13.5">
      <c r="A40" s="57"/>
      <c r="B40" s="53"/>
      <c r="C40" s="52"/>
      <c r="D40" s="52"/>
      <c r="F40" s="58"/>
      <c r="G40" s="56"/>
      <c r="H40" s="56"/>
      <c r="L40" s="56"/>
    </row>
    <row r="41" spans="1:12" ht="13.5">
      <c r="A41" s="57" t="s">
        <v>13</v>
      </c>
      <c r="B41" s="53">
        <f>SUM(B38:B40)</f>
        <v>100000</v>
      </c>
      <c r="C41" s="52" t="s">
        <v>213</v>
      </c>
      <c r="D41" s="52"/>
      <c r="F41" s="58"/>
      <c r="G41" s="56"/>
      <c r="H41" s="56"/>
      <c r="L41" s="56"/>
    </row>
    <row r="42" spans="1:12" ht="13.5">
      <c r="A42" s="1"/>
      <c r="F42" s="58"/>
      <c r="G42" s="56"/>
      <c r="H42" s="56"/>
      <c r="L42" s="56"/>
    </row>
    <row r="43" spans="1:12" ht="13.5">
      <c r="A43" s="64" t="s">
        <v>5</v>
      </c>
      <c r="F43" s="58"/>
      <c r="G43" s="56"/>
      <c r="H43" s="56"/>
      <c r="L43" s="56"/>
    </row>
    <row r="44" spans="1:6" ht="13.5">
      <c r="A44" s="52" t="s">
        <v>12</v>
      </c>
      <c r="B44" s="53" t="s">
        <v>11</v>
      </c>
      <c r="C44" s="52" t="s">
        <v>18</v>
      </c>
      <c r="D44" s="54" t="s">
        <v>14</v>
      </c>
      <c r="F44" s="56"/>
    </row>
    <row r="45" spans="1:4" ht="13.5">
      <c r="A45" s="57" t="s">
        <v>12</v>
      </c>
      <c r="B45" s="53">
        <v>460553</v>
      </c>
      <c r="C45" s="52" t="s">
        <v>19</v>
      </c>
      <c r="D45" s="52" t="s">
        <v>221</v>
      </c>
    </row>
    <row r="46" spans="1:4" ht="13.5">
      <c r="A46" s="57" t="s">
        <v>15</v>
      </c>
      <c r="B46" s="53">
        <v>1300</v>
      </c>
      <c r="C46" s="52" t="s">
        <v>20</v>
      </c>
      <c r="D46" s="52" t="s">
        <v>17</v>
      </c>
    </row>
    <row r="47" spans="1:4" ht="13.5">
      <c r="A47" s="57" t="s">
        <v>16</v>
      </c>
      <c r="B47" s="53">
        <v>152000</v>
      </c>
      <c r="C47" s="54" t="s">
        <v>21</v>
      </c>
      <c r="D47" s="52" t="s">
        <v>172</v>
      </c>
    </row>
    <row r="48" spans="1:4" ht="13.5" customHeight="1">
      <c r="A48" s="57" t="s">
        <v>13</v>
      </c>
      <c r="B48" s="53">
        <f>ROUNDUP(SUM(B45:B47),-2)</f>
        <v>613900</v>
      </c>
      <c r="C48" s="54" t="s">
        <v>21</v>
      </c>
      <c r="D48" s="52"/>
    </row>
    <row r="49" spans="1:12" ht="13.5">
      <c r="A49" s="1"/>
      <c r="F49" s="58"/>
      <c r="G49" s="56"/>
      <c r="H49" s="56"/>
      <c r="L49" s="56"/>
    </row>
    <row r="50" ht="13.5" customHeight="1">
      <c r="A50" s="62" t="s">
        <v>6</v>
      </c>
    </row>
    <row r="51" spans="1:4" ht="13.5">
      <c r="A51" s="52" t="s">
        <v>158</v>
      </c>
      <c r="B51" s="53" t="s">
        <v>11</v>
      </c>
      <c r="C51" s="52" t="s">
        <v>18</v>
      </c>
      <c r="D51" s="54" t="s">
        <v>14</v>
      </c>
    </row>
    <row r="52" spans="1:12" ht="13.5">
      <c r="A52" s="57" t="s">
        <v>159</v>
      </c>
      <c r="B52" s="53">
        <f>+K52</f>
        <v>2280</v>
      </c>
      <c r="C52" s="52" t="s">
        <v>163</v>
      </c>
      <c r="D52" s="52" t="s">
        <v>226</v>
      </c>
      <c r="F52" s="55">
        <f>+'代価表'!G84</f>
        <v>56271.700000000004</v>
      </c>
      <c r="G52" s="55" t="s">
        <v>160</v>
      </c>
      <c r="H52" s="55">
        <v>0.89</v>
      </c>
      <c r="I52" s="55" t="s">
        <v>161</v>
      </c>
      <c r="J52" s="55">
        <v>22</v>
      </c>
      <c r="K52" s="55">
        <f>ROUNDUP((+F52*H52/J52),-1)</f>
        <v>2280</v>
      </c>
      <c r="L52" s="55" t="s">
        <v>162</v>
      </c>
    </row>
    <row r="53" spans="1:12" ht="13.5">
      <c r="A53" s="57" t="s">
        <v>171</v>
      </c>
      <c r="B53" s="53">
        <f>+K53</f>
        <v>31930</v>
      </c>
      <c r="C53" s="52" t="s">
        <v>167</v>
      </c>
      <c r="D53" s="52" t="s">
        <v>228</v>
      </c>
      <c r="F53" s="55">
        <f>+'代価表'!G28</f>
        <v>1560879</v>
      </c>
      <c r="G53" s="55" t="s">
        <v>160</v>
      </c>
      <c r="H53" s="55">
        <v>0.45</v>
      </c>
      <c r="I53" s="55" t="s">
        <v>161</v>
      </c>
      <c r="J53" s="55">
        <v>22</v>
      </c>
      <c r="K53" s="55">
        <f>ROUNDUP((+F53*H53/J53),-1)</f>
        <v>31930</v>
      </c>
      <c r="L53" s="55" t="s">
        <v>162</v>
      </c>
    </row>
    <row r="54" spans="1:12" ht="13.5">
      <c r="A54" s="57" t="s">
        <v>164</v>
      </c>
      <c r="B54" s="53">
        <f>+J54</f>
        <v>1150</v>
      </c>
      <c r="C54" s="52" t="s">
        <v>167</v>
      </c>
      <c r="D54" s="52" t="s">
        <v>232</v>
      </c>
      <c r="F54" s="55">
        <f>+'代価表'!G178</f>
        <v>575</v>
      </c>
      <c r="G54" s="55" t="s">
        <v>160</v>
      </c>
      <c r="H54" s="55">
        <v>2</v>
      </c>
      <c r="I54" s="55" t="s">
        <v>165</v>
      </c>
      <c r="J54" s="55">
        <f>+F54*H54</f>
        <v>1150</v>
      </c>
      <c r="K54" s="55" t="s">
        <v>162</v>
      </c>
      <c r="L54" s="56" t="s">
        <v>166</v>
      </c>
    </row>
    <row r="55" spans="1:12" ht="13.5">
      <c r="A55" s="57" t="s">
        <v>168</v>
      </c>
      <c r="B55" s="53">
        <f>+J55</f>
        <v>11620</v>
      </c>
      <c r="C55" s="52" t="s">
        <v>167</v>
      </c>
      <c r="D55" s="52" t="s">
        <v>221</v>
      </c>
      <c r="F55" s="55">
        <v>5810</v>
      </c>
      <c r="G55" s="55" t="s">
        <v>160</v>
      </c>
      <c r="H55" s="55">
        <v>2</v>
      </c>
      <c r="I55" s="55" t="s">
        <v>165</v>
      </c>
      <c r="J55" s="55">
        <f>+F55*H55</f>
        <v>11620</v>
      </c>
      <c r="K55" s="55" t="s">
        <v>162</v>
      </c>
      <c r="L55" s="56" t="s">
        <v>166</v>
      </c>
    </row>
    <row r="56" spans="1:12" ht="13.5">
      <c r="A56" s="57" t="s">
        <v>170</v>
      </c>
      <c r="B56" s="53">
        <f>+J56</f>
        <v>28780</v>
      </c>
      <c r="C56" s="52" t="s">
        <v>167</v>
      </c>
      <c r="D56" s="52" t="s">
        <v>227</v>
      </c>
      <c r="F56" s="55">
        <f>+'代価表'!G113</f>
        <v>633048</v>
      </c>
      <c r="G56" s="56" t="s">
        <v>161</v>
      </c>
      <c r="H56" s="56">
        <v>22</v>
      </c>
      <c r="I56" s="55" t="s">
        <v>165</v>
      </c>
      <c r="J56" s="55">
        <f>ROUNDUP((+F56/H56),-1)</f>
        <v>28780</v>
      </c>
      <c r="K56" s="55" t="s">
        <v>162</v>
      </c>
      <c r="L56" s="56"/>
    </row>
    <row r="57" spans="1:4" ht="13.5">
      <c r="A57" s="57" t="s">
        <v>13</v>
      </c>
      <c r="B57" s="53">
        <f>ROUNDUP(SUM(B52:B56),-2)</f>
        <v>75800</v>
      </c>
      <c r="C57" s="52" t="s">
        <v>167</v>
      </c>
      <c r="D57" s="52"/>
    </row>
    <row r="58" ht="13.5">
      <c r="A58" s="1"/>
    </row>
    <row r="59" ht="13.5">
      <c r="A59" s="67" t="s">
        <v>8</v>
      </c>
    </row>
    <row r="60" spans="1:4" ht="13.5">
      <c r="A60" s="52" t="s">
        <v>203</v>
      </c>
      <c r="B60" s="53" t="s">
        <v>11</v>
      </c>
      <c r="C60" s="52" t="s">
        <v>18</v>
      </c>
      <c r="D60" s="54" t="s">
        <v>14</v>
      </c>
    </row>
    <row r="61" spans="1:12" ht="13.5">
      <c r="A61" s="57" t="s">
        <v>204</v>
      </c>
      <c r="B61" s="53">
        <f>+L61</f>
        <v>14000</v>
      </c>
      <c r="C61" s="52" t="s">
        <v>193</v>
      </c>
      <c r="D61" s="52" t="s">
        <v>197</v>
      </c>
      <c r="F61" s="55">
        <v>20000</v>
      </c>
      <c r="G61" s="55" t="s">
        <v>160</v>
      </c>
      <c r="H61" s="55">
        <v>0.35</v>
      </c>
      <c r="I61" s="55" t="s">
        <v>160</v>
      </c>
      <c r="J61" s="55">
        <v>2</v>
      </c>
      <c r="K61" s="55" t="s">
        <v>165</v>
      </c>
      <c r="L61" s="56">
        <f>ROUNDUP((+F61*H61*J61),-2)</f>
        <v>14000</v>
      </c>
    </row>
    <row r="62" spans="1:12" ht="13.5">
      <c r="A62" s="57" t="s">
        <v>205</v>
      </c>
      <c r="B62" s="53">
        <f>+L62</f>
        <v>4900</v>
      </c>
      <c r="C62" s="52" t="s">
        <v>193</v>
      </c>
      <c r="D62" s="52" t="s">
        <v>197</v>
      </c>
      <c r="F62" s="55">
        <v>7000</v>
      </c>
      <c r="G62" s="55" t="s">
        <v>160</v>
      </c>
      <c r="H62" s="55">
        <v>0.35</v>
      </c>
      <c r="I62" s="55" t="s">
        <v>160</v>
      </c>
      <c r="J62" s="55">
        <v>2</v>
      </c>
      <c r="K62" s="55" t="s">
        <v>165</v>
      </c>
      <c r="L62" s="56">
        <f>ROUNDUP((+F62*H62*J62),-2)</f>
        <v>4900</v>
      </c>
    </row>
    <row r="63" spans="1:12" ht="13.5">
      <c r="A63" s="57"/>
      <c r="B63" s="53"/>
      <c r="C63" s="52"/>
      <c r="D63" s="52"/>
      <c r="F63" s="55">
        <v>5000</v>
      </c>
      <c r="G63" s="55" t="s">
        <v>160</v>
      </c>
      <c r="H63" s="55">
        <v>1.1</v>
      </c>
      <c r="K63" s="55" t="s">
        <v>165</v>
      </c>
      <c r="L63" s="56">
        <f>ROUNDUP((+F63*H63),-2)</f>
        <v>5500</v>
      </c>
    </row>
    <row r="64" spans="1:12" ht="13.5">
      <c r="A64" s="57"/>
      <c r="B64" s="53"/>
      <c r="C64" s="52"/>
      <c r="D64" s="52"/>
      <c r="F64" s="55">
        <v>15000</v>
      </c>
      <c r="G64" s="55" t="s">
        <v>160</v>
      </c>
      <c r="H64" s="55">
        <v>0.6</v>
      </c>
      <c r="K64" s="55" t="s">
        <v>165</v>
      </c>
      <c r="L64" s="56">
        <f>ROUNDUP((+F64*H64),-2)</f>
        <v>9000</v>
      </c>
    </row>
    <row r="65" spans="1:12" ht="13.5">
      <c r="A65" s="57"/>
      <c r="B65" s="53"/>
      <c r="C65" s="52"/>
      <c r="D65" s="52"/>
      <c r="F65" s="55">
        <f>+'代価表'!G38</f>
        <v>0</v>
      </c>
      <c r="G65" s="55" t="s">
        <v>160</v>
      </c>
      <c r="H65" s="55">
        <v>0.1</v>
      </c>
      <c r="K65" s="55" t="s">
        <v>165</v>
      </c>
      <c r="L65" s="56">
        <f>ROUNDUP((+F65*H65),-2)</f>
        <v>0</v>
      </c>
    </row>
    <row r="66" spans="1:12" ht="13.5">
      <c r="A66" s="57"/>
      <c r="B66" s="53"/>
      <c r="C66" s="52"/>
      <c r="D66" s="52"/>
      <c r="F66" s="55">
        <v>2500</v>
      </c>
      <c r="G66" s="55" t="s">
        <v>160</v>
      </c>
      <c r="H66" s="55">
        <v>35.5</v>
      </c>
      <c r="K66" s="55" t="s">
        <v>165</v>
      </c>
      <c r="L66" s="56">
        <f>ROUNDUP((+F66*H66),-2)</f>
        <v>88800</v>
      </c>
    </row>
    <row r="67" spans="1:4" ht="13.5">
      <c r="A67" s="57" t="s">
        <v>13</v>
      </c>
      <c r="B67" s="53">
        <f>SUM(B61:B65)</f>
        <v>18900</v>
      </c>
      <c r="C67" s="52" t="s">
        <v>193</v>
      </c>
      <c r="D67" s="52" t="s">
        <v>206</v>
      </c>
    </row>
    <row r="68" spans="1:12" ht="13.5">
      <c r="A68" s="57"/>
      <c r="B68" s="53">
        <f>ROUNDUP((+B67),-2)</f>
        <v>18900</v>
      </c>
      <c r="C68" s="52" t="s">
        <v>193</v>
      </c>
      <c r="D68" s="52"/>
      <c r="F68" s="58">
        <f>+B67</f>
        <v>18900</v>
      </c>
      <c r="G68" s="56" t="s">
        <v>160</v>
      </c>
      <c r="H68" s="56">
        <v>79</v>
      </c>
      <c r="I68" s="55" t="s">
        <v>161</v>
      </c>
      <c r="J68" s="55">
        <v>22</v>
      </c>
      <c r="K68" s="55" t="s">
        <v>165</v>
      </c>
      <c r="L68" s="56">
        <f>ROUNDUP((+F68*H68/J68),-2)</f>
        <v>67900</v>
      </c>
    </row>
    <row r="69" ht="13.5">
      <c r="A69" s="1"/>
    </row>
    <row r="70" ht="13.5">
      <c r="A70" s="64" t="s">
        <v>9</v>
      </c>
    </row>
    <row r="71" spans="1:4" ht="13.5">
      <c r="A71" s="52" t="s">
        <v>169</v>
      </c>
      <c r="B71" s="53" t="s">
        <v>11</v>
      </c>
      <c r="C71" s="52" t="s">
        <v>18</v>
      </c>
      <c r="D71" s="54" t="s">
        <v>14</v>
      </c>
    </row>
    <row r="72" spans="1:12" ht="13.5">
      <c r="A72" s="57" t="s">
        <v>159</v>
      </c>
      <c r="B72" s="53">
        <f>+K72</f>
        <v>2280</v>
      </c>
      <c r="C72" s="52" t="s">
        <v>163</v>
      </c>
      <c r="D72" s="52" t="s">
        <v>226</v>
      </c>
      <c r="F72" s="55">
        <f>+'代価表'!G84</f>
        <v>56271.700000000004</v>
      </c>
      <c r="G72" s="55" t="s">
        <v>160</v>
      </c>
      <c r="H72" s="55">
        <v>0.89</v>
      </c>
      <c r="I72" s="55" t="s">
        <v>161</v>
      </c>
      <c r="J72" s="55">
        <v>22</v>
      </c>
      <c r="K72" s="55">
        <f>ROUNDUP((+F72*H72/J72),-1)</f>
        <v>2280</v>
      </c>
      <c r="L72" s="55" t="s">
        <v>162</v>
      </c>
    </row>
    <row r="73" spans="1:12" ht="13.5">
      <c r="A73" s="57" t="s">
        <v>171</v>
      </c>
      <c r="B73" s="53">
        <f>+K73</f>
        <v>31930</v>
      </c>
      <c r="C73" s="52" t="s">
        <v>163</v>
      </c>
      <c r="D73" s="52" t="s">
        <v>228</v>
      </c>
      <c r="F73" s="55">
        <f>+'代価表'!G28</f>
        <v>1560879</v>
      </c>
      <c r="G73" s="55" t="s">
        <v>160</v>
      </c>
      <c r="H73" s="55">
        <v>0.45</v>
      </c>
      <c r="I73" s="55" t="s">
        <v>161</v>
      </c>
      <c r="J73" s="55">
        <v>22</v>
      </c>
      <c r="K73" s="55">
        <f>ROUNDUP((+F73*H73/J73),-1)</f>
        <v>31930</v>
      </c>
      <c r="L73" s="55" t="s">
        <v>162</v>
      </c>
    </row>
    <row r="74" spans="1:12" ht="13.5">
      <c r="A74" s="57" t="s">
        <v>170</v>
      </c>
      <c r="B74" s="53">
        <f>+J74</f>
        <v>28780</v>
      </c>
      <c r="C74" s="52" t="s">
        <v>167</v>
      </c>
      <c r="D74" s="52" t="s">
        <v>227</v>
      </c>
      <c r="F74" s="55">
        <f>+'代価表'!G113</f>
        <v>633048</v>
      </c>
      <c r="G74" s="56" t="s">
        <v>161</v>
      </c>
      <c r="H74" s="56">
        <v>22</v>
      </c>
      <c r="I74" s="55" t="s">
        <v>165</v>
      </c>
      <c r="J74" s="55">
        <f>ROUNDUP((+F74/H74),-1)</f>
        <v>28780</v>
      </c>
      <c r="K74" s="55" t="s">
        <v>162</v>
      </c>
      <c r="L74" s="56"/>
    </row>
    <row r="75" spans="1:12" ht="13.5">
      <c r="A75" s="57"/>
      <c r="B75" s="53"/>
      <c r="C75" s="52"/>
      <c r="D75" s="52"/>
      <c r="G75" s="56"/>
      <c r="H75" s="56"/>
      <c r="L75" s="56"/>
    </row>
    <row r="76" spans="1:4" ht="13.5">
      <c r="A76" s="57" t="s">
        <v>13</v>
      </c>
      <c r="B76" s="53">
        <f>ROUNDUP(SUM(B72:B75),-2)</f>
        <v>63000</v>
      </c>
      <c r="C76" s="52" t="s">
        <v>167</v>
      </c>
      <c r="D76" s="52"/>
    </row>
    <row r="77" ht="13.5">
      <c r="A77" s="1"/>
    </row>
    <row r="78" ht="13.5">
      <c r="A78" s="62" t="s">
        <v>10</v>
      </c>
    </row>
    <row r="79" spans="1:4" ht="13.5">
      <c r="A79" s="52" t="s">
        <v>177</v>
      </c>
      <c r="B79" s="53" t="s">
        <v>11</v>
      </c>
      <c r="C79" s="52" t="s">
        <v>18</v>
      </c>
      <c r="D79" s="54" t="s">
        <v>14</v>
      </c>
    </row>
    <row r="80" spans="1:4" ht="13.5">
      <c r="A80" s="57" t="s">
        <v>178</v>
      </c>
      <c r="B80" s="53">
        <v>2320</v>
      </c>
      <c r="C80" s="52" t="s">
        <v>180</v>
      </c>
      <c r="D80" s="52" t="s">
        <v>179</v>
      </c>
    </row>
    <row r="81" spans="1:12" ht="13.5">
      <c r="A81" s="57"/>
      <c r="B81" s="53"/>
      <c r="C81" s="52"/>
      <c r="D81" s="52"/>
      <c r="L81" s="56"/>
    </row>
    <row r="82" spans="1:12" ht="13.5">
      <c r="A82" s="57"/>
      <c r="B82" s="53"/>
      <c r="C82" s="52"/>
      <c r="D82" s="52"/>
      <c r="L82" s="56"/>
    </row>
    <row r="83" spans="1:12" ht="13.5">
      <c r="A83" s="57" t="s">
        <v>13</v>
      </c>
      <c r="B83" s="53">
        <f>SUM(B79:B82)</f>
        <v>2320</v>
      </c>
      <c r="C83" s="52" t="s">
        <v>180</v>
      </c>
      <c r="D83" s="52"/>
      <c r="G83" s="56"/>
      <c r="H83" s="56"/>
      <c r="L83" s="56"/>
    </row>
    <row r="84" spans="1:12" ht="13.5">
      <c r="A84" s="57" t="s">
        <v>189</v>
      </c>
      <c r="B84" s="53">
        <f>+L84</f>
        <v>8400</v>
      </c>
      <c r="C84" s="52" t="s">
        <v>163</v>
      </c>
      <c r="D84" s="52"/>
      <c r="F84" s="58">
        <f>+B83</f>
        <v>2320</v>
      </c>
      <c r="G84" s="56" t="s">
        <v>160</v>
      </c>
      <c r="H84" s="56">
        <v>79</v>
      </c>
      <c r="I84" s="55" t="s">
        <v>161</v>
      </c>
      <c r="J84" s="55">
        <v>22</v>
      </c>
      <c r="K84" s="55" t="s">
        <v>165</v>
      </c>
      <c r="L84" s="56">
        <f>ROUNDUP((+F84*H84/J84),-2)</f>
        <v>8400</v>
      </c>
    </row>
    <row r="85" ht="13.5">
      <c r="A85" s="1"/>
    </row>
    <row r="86" ht="13.5">
      <c r="A86" s="66" t="s">
        <v>216</v>
      </c>
    </row>
    <row r="87" spans="1:4" ht="13.5">
      <c r="A87" s="52" t="s">
        <v>194</v>
      </c>
      <c r="B87" s="53" t="s">
        <v>11</v>
      </c>
      <c r="C87" s="52" t="s">
        <v>18</v>
      </c>
      <c r="D87" s="54" t="s">
        <v>14</v>
      </c>
    </row>
    <row r="88" spans="1:12" ht="13.5">
      <c r="A88" s="57" t="s">
        <v>195</v>
      </c>
      <c r="B88" s="53">
        <f aca="true" t="shared" si="0" ref="B88:B93">+L88</f>
        <v>100000</v>
      </c>
      <c r="C88" s="52" t="s">
        <v>200</v>
      </c>
      <c r="D88" s="52" t="s">
        <v>198</v>
      </c>
      <c r="F88" s="55">
        <v>1000000</v>
      </c>
      <c r="G88" s="55" t="s">
        <v>160</v>
      </c>
      <c r="H88" s="55">
        <v>0.005</v>
      </c>
      <c r="I88" s="55" t="s">
        <v>160</v>
      </c>
      <c r="J88" s="55">
        <v>20</v>
      </c>
      <c r="K88" s="55" t="s">
        <v>165</v>
      </c>
      <c r="L88" s="56">
        <f>ROUNDUP((+F88*H88*J88),-2)</f>
        <v>100000</v>
      </c>
    </row>
    <row r="89" spans="1:12" ht="13.5">
      <c r="A89" s="57" t="s">
        <v>196</v>
      </c>
      <c r="B89" s="53">
        <f t="shared" si="0"/>
        <v>9000</v>
      </c>
      <c r="C89" s="52" t="s">
        <v>200</v>
      </c>
      <c r="D89" s="52" t="s">
        <v>197</v>
      </c>
      <c r="F89" s="55">
        <v>15000</v>
      </c>
      <c r="G89" s="55" t="s">
        <v>160</v>
      </c>
      <c r="H89" s="55">
        <v>0.6</v>
      </c>
      <c r="K89" s="55" t="s">
        <v>165</v>
      </c>
      <c r="L89" s="56">
        <f>ROUNDUP((+F89*H89),-2)</f>
        <v>9000</v>
      </c>
    </row>
    <row r="90" spans="1:12" ht="13.5">
      <c r="A90" s="57" t="s">
        <v>199</v>
      </c>
      <c r="B90" s="53">
        <f t="shared" si="0"/>
        <v>5500</v>
      </c>
      <c r="C90" s="52" t="s">
        <v>200</v>
      </c>
      <c r="D90" s="52" t="s">
        <v>197</v>
      </c>
      <c r="F90" s="55">
        <v>5000</v>
      </c>
      <c r="G90" s="55" t="s">
        <v>160</v>
      </c>
      <c r="H90" s="55">
        <v>1.1</v>
      </c>
      <c r="K90" s="55" t="s">
        <v>165</v>
      </c>
      <c r="L90" s="56">
        <f>ROUNDUP((+F90*H90),-2)</f>
        <v>5500</v>
      </c>
    </row>
    <row r="91" spans="1:12" ht="13.5">
      <c r="A91" s="57" t="s">
        <v>196</v>
      </c>
      <c r="B91" s="53">
        <f t="shared" si="0"/>
        <v>9000</v>
      </c>
      <c r="C91" s="52" t="s">
        <v>200</v>
      </c>
      <c r="D91" s="52" t="s">
        <v>197</v>
      </c>
      <c r="F91" s="55">
        <v>15000</v>
      </c>
      <c r="G91" s="55" t="s">
        <v>160</v>
      </c>
      <c r="H91" s="55">
        <v>0.6</v>
      </c>
      <c r="K91" s="55" t="s">
        <v>165</v>
      </c>
      <c r="L91" s="56">
        <f>ROUNDUP((+F91*H91),-2)</f>
        <v>9000</v>
      </c>
    </row>
    <row r="92" spans="1:12" ht="13.5">
      <c r="A92" s="57" t="s">
        <v>171</v>
      </c>
      <c r="B92" s="53">
        <f t="shared" si="0"/>
        <v>156100</v>
      </c>
      <c r="C92" s="52" t="s">
        <v>200</v>
      </c>
      <c r="D92" s="52" t="s">
        <v>197</v>
      </c>
      <c r="F92" s="55">
        <f>+'代価表'!G28</f>
        <v>1560879</v>
      </c>
      <c r="G92" s="55" t="s">
        <v>160</v>
      </c>
      <c r="H92" s="55">
        <v>0.1</v>
      </c>
      <c r="K92" s="55" t="s">
        <v>165</v>
      </c>
      <c r="L92" s="56">
        <f>ROUNDUP((+F92*H92),-2)</f>
        <v>156100</v>
      </c>
    </row>
    <row r="93" spans="1:12" ht="13.5">
      <c r="A93" s="57" t="s">
        <v>191</v>
      </c>
      <c r="B93" s="53">
        <f t="shared" si="0"/>
        <v>88800</v>
      </c>
      <c r="C93" s="52" t="s">
        <v>200</v>
      </c>
      <c r="D93" s="52" t="s">
        <v>197</v>
      </c>
      <c r="F93" s="55">
        <v>2500</v>
      </c>
      <c r="G93" s="55" t="s">
        <v>160</v>
      </c>
      <c r="H93" s="55">
        <v>35.5</v>
      </c>
      <c r="K93" s="55" t="s">
        <v>165</v>
      </c>
      <c r="L93" s="56">
        <f>ROUNDUP((+F93*H93),-2)</f>
        <v>88800</v>
      </c>
    </row>
    <row r="94" spans="1:4" ht="13.5">
      <c r="A94" s="57" t="s">
        <v>13</v>
      </c>
      <c r="B94" s="53">
        <f>SUM(B88:B92)</f>
        <v>279600</v>
      </c>
      <c r="C94" s="52" t="s">
        <v>200</v>
      </c>
      <c r="D94" s="52"/>
    </row>
    <row r="95" spans="1:12" ht="13.5">
      <c r="A95" s="57"/>
      <c r="B95" s="53">
        <f>ROUNDUP((+B94),-2)</f>
        <v>279600</v>
      </c>
      <c r="C95" s="52" t="s">
        <v>201</v>
      </c>
      <c r="D95" s="52" t="s">
        <v>202</v>
      </c>
      <c r="F95" s="58">
        <f>+B94</f>
        <v>279600</v>
      </c>
      <c r="G95" s="56" t="s">
        <v>160</v>
      </c>
      <c r="H95" s="56">
        <v>79</v>
      </c>
      <c r="I95" s="55" t="s">
        <v>161</v>
      </c>
      <c r="J95" s="55">
        <v>22</v>
      </c>
      <c r="K95" s="55" t="s">
        <v>165</v>
      </c>
      <c r="L95" s="56">
        <f>ROUNDUP((+F95*H95/J95),-2)</f>
        <v>1004100</v>
      </c>
    </row>
    <row r="96" ht="13.5">
      <c r="A96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</sheetData>
  <sheetProtection/>
  <mergeCells count="1">
    <mergeCell ref="F3:L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188"/>
  <sheetViews>
    <sheetView view="pageBreakPreview" zoomScaleSheetLayoutView="100" workbookViewId="0" topLeftCell="A76">
      <selection activeCell="A1" sqref="A1:H1"/>
    </sheetView>
  </sheetViews>
  <sheetFormatPr defaultColWidth="9.00390625" defaultRowHeight="13.5"/>
  <cols>
    <col min="1" max="1" width="12.375" style="2" customWidth="1"/>
    <col min="2" max="2" width="23.50390625" style="3" customWidth="1"/>
    <col min="3" max="3" width="22.50390625" style="4" customWidth="1"/>
    <col min="4" max="4" width="9.00390625" style="2" bestFit="1" customWidth="1"/>
    <col min="5" max="5" width="7.50390625" style="5" bestFit="1" customWidth="1"/>
    <col min="6" max="6" width="12.50390625" style="6" bestFit="1" customWidth="1"/>
    <col min="7" max="7" width="12.75390625" style="6" customWidth="1"/>
    <col min="8" max="8" width="22.50390625" style="3" customWidth="1"/>
    <col min="9" max="16384" width="9.00390625" style="2" customWidth="1"/>
  </cols>
  <sheetData>
    <row r="1" spans="1:8" ht="58.5" customHeight="1">
      <c r="A1" s="118" t="s">
        <v>235</v>
      </c>
      <c r="B1" s="118"/>
      <c r="C1" s="118"/>
      <c r="D1" s="118"/>
      <c r="E1" s="118"/>
      <c r="F1" s="118"/>
      <c r="G1" s="118"/>
      <c r="H1" s="118"/>
    </row>
    <row r="2" spans="1:6" ht="31.5" customHeight="1" thickBot="1">
      <c r="A2" s="2" t="s">
        <v>30</v>
      </c>
      <c r="B2" s="3" t="s">
        <v>67</v>
      </c>
      <c r="C2" s="4" t="s">
        <v>29</v>
      </c>
      <c r="E2" s="5">
        <v>1</v>
      </c>
      <c r="F2" s="6" t="s">
        <v>68</v>
      </c>
    </row>
    <row r="3" spans="2:8" ht="31.5" customHeight="1" thickBot="1">
      <c r="B3" s="7" t="s">
        <v>22</v>
      </c>
      <c r="C3" s="8" t="s">
        <v>23</v>
      </c>
      <c r="D3" s="9" t="s">
        <v>24</v>
      </c>
      <c r="E3" s="10" t="s">
        <v>25</v>
      </c>
      <c r="F3" s="11" t="s">
        <v>26</v>
      </c>
      <c r="G3" s="11" t="s">
        <v>27</v>
      </c>
      <c r="H3" s="12" t="s">
        <v>28</v>
      </c>
    </row>
    <row r="4" spans="2:8" ht="31.5" customHeight="1">
      <c r="B4" s="13" t="s">
        <v>69</v>
      </c>
      <c r="C4" s="14"/>
      <c r="D4" s="15">
        <v>0.67</v>
      </c>
      <c r="E4" s="16" t="s">
        <v>70</v>
      </c>
      <c r="F4" s="17">
        <v>18500</v>
      </c>
      <c r="G4" s="17">
        <f>+INT(D4*F4)</f>
        <v>12395</v>
      </c>
      <c r="H4" s="18" t="s">
        <v>71</v>
      </c>
    </row>
    <row r="5" spans="2:8" ht="31.5" customHeight="1">
      <c r="B5" s="19" t="s">
        <v>72</v>
      </c>
      <c r="C5" s="20"/>
      <c r="D5" s="21">
        <v>1.34</v>
      </c>
      <c r="E5" s="22" t="s">
        <v>70</v>
      </c>
      <c r="F5" s="23">
        <v>16400</v>
      </c>
      <c r="G5" s="23">
        <f>+INT(D5*F5)</f>
        <v>21976</v>
      </c>
      <c r="H5" s="24" t="s">
        <v>71</v>
      </c>
    </row>
    <row r="6" spans="2:8" ht="31.5" customHeight="1">
      <c r="B6" s="19" t="s">
        <v>73</v>
      </c>
      <c r="C6" s="20"/>
      <c r="D6" s="25">
        <v>0.67</v>
      </c>
      <c r="E6" s="22" t="s">
        <v>70</v>
      </c>
      <c r="F6" s="23">
        <v>13500</v>
      </c>
      <c r="G6" s="23">
        <f>+INT(D6*F6)</f>
        <v>9045</v>
      </c>
      <c r="H6" s="24" t="s">
        <v>71</v>
      </c>
    </row>
    <row r="7" spans="2:8" ht="31.5" customHeight="1">
      <c r="B7" s="19" t="s">
        <v>74</v>
      </c>
      <c r="C7" s="26">
        <v>0.25</v>
      </c>
      <c r="D7" s="25">
        <v>1</v>
      </c>
      <c r="E7" s="22" t="s">
        <v>48</v>
      </c>
      <c r="F7" s="23">
        <v>10854</v>
      </c>
      <c r="G7" s="23">
        <v>10854</v>
      </c>
      <c r="H7" s="24"/>
    </row>
    <row r="8" spans="2:8" ht="31.5" customHeight="1">
      <c r="B8" s="19"/>
      <c r="C8" s="20" t="s">
        <v>75</v>
      </c>
      <c r="D8" s="25"/>
      <c r="E8" s="22"/>
      <c r="F8" s="23"/>
      <c r="G8" s="23">
        <f>+SUM(G4:G7)</f>
        <v>54270</v>
      </c>
      <c r="H8" s="24"/>
    </row>
    <row r="9" spans="2:8" ht="31.5" customHeight="1" thickBot="1">
      <c r="B9" s="27"/>
      <c r="C9" s="28" t="s">
        <v>76</v>
      </c>
      <c r="D9" s="29"/>
      <c r="E9" s="30"/>
      <c r="F9" s="31"/>
      <c r="G9" s="31">
        <f>+G8</f>
        <v>54270</v>
      </c>
      <c r="H9" s="32"/>
    </row>
    <row r="10" ht="19.5" customHeight="1"/>
    <row r="11" spans="1:6" ht="31.5" customHeight="1" thickBot="1">
      <c r="A11" s="2" t="s">
        <v>32</v>
      </c>
      <c r="B11" s="3" t="s">
        <v>77</v>
      </c>
      <c r="C11" s="4" t="s">
        <v>29</v>
      </c>
      <c r="E11" s="5">
        <v>1</v>
      </c>
      <c r="F11" s="6" t="s">
        <v>68</v>
      </c>
    </row>
    <row r="12" spans="2:8" ht="31.5" customHeight="1" thickBot="1">
      <c r="B12" s="7" t="s">
        <v>22</v>
      </c>
      <c r="C12" s="8" t="s">
        <v>23</v>
      </c>
      <c r="D12" s="9" t="s">
        <v>24</v>
      </c>
      <c r="E12" s="10" t="s">
        <v>25</v>
      </c>
      <c r="F12" s="11" t="s">
        <v>26</v>
      </c>
      <c r="G12" s="11" t="s">
        <v>27</v>
      </c>
      <c r="H12" s="12" t="s">
        <v>28</v>
      </c>
    </row>
    <row r="13" spans="2:8" ht="31.5" customHeight="1">
      <c r="B13" s="13" t="s">
        <v>69</v>
      </c>
      <c r="C13" s="14"/>
      <c r="D13" s="33">
        <v>0.77</v>
      </c>
      <c r="E13" s="16" t="s">
        <v>70</v>
      </c>
      <c r="F13" s="17">
        <v>18500</v>
      </c>
      <c r="G13" s="17">
        <f>+INT(D13*F13)</f>
        <v>14245</v>
      </c>
      <c r="H13" s="18" t="s">
        <v>71</v>
      </c>
    </row>
    <row r="14" spans="2:8" ht="31.5" customHeight="1">
      <c r="B14" s="19" t="s">
        <v>72</v>
      </c>
      <c r="C14" s="20"/>
      <c r="D14" s="25">
        <v>1.54</v>
      </c>
      <c r="E14" s="22" t="s">
        <v>70</v>
      </c>
      <c r="F14" s="23">
        <v>16400</v>
      </c>
      <c r="G14" s="23">
        <f>+INT(D14*F14)</f>
        <v>25256</v>
      </c>
      <c r="H14" s="24" t="s">
        <v>71</v>
      </c>
    </row>
    <row r="15" spans="2:8" ht="31.5" customHeight="1">
      <c r="B15" s="19" t="s">
        <v>73</v>
      </c>
      <c r="C15" s="20"/>
      <c r="D15" s="25">
        <v>0.77</v>
      </c>
      <c r="E15" s="22" t="s">
        <v>70</v>
      </c>
      <c r="F15" s="23">
        <v>13500</v>
      </c>
      <c r="G15" s="23">
        <f>+INT(D15*F15)</f>
        <v>10395</v>
      </c>
      <c r="H15" s="24" t="s">
        <v>71</v>
      </c>
    </row>
    <row r="16" spans="2:8" ht="31.5" customHeight="1">
      <c r="B16" s="19" t="s">
        <v>74</v>
      </c>
      <c r="C16" s="26">
        <v>0.11</v>
      </c>
      <c r="D16" s="25">
        <v>1</v>
      </c>
      <c r="E16" s="22" t="s">
        <v>48</v>
      </c>
      <c r="F16" s="23">
        <v>5488</v>
      </c>
      <c r="G16" s="23">
        <v>5488</v>
      </c>
      <c r="H16" s="24"/>
    </row>
    <row r="17" spans="2:8" ht="31.5" customHeight="1">
      <c r="B17" s="19"/>
      <c r="C17" s="20" t="s">
        <v>75</v>
      </c>
      <c r="D17" s="25"/>
      <c r="E17" s="22"/>
      <c r="F17" s="23"/>
      <c r="G17" s="23">
        <f>+SUM(G13:G16)</f>
        <v>55384</v>
      </c>
      <c r="H17" s="24"/>
    </row>
    <row r="18" spans="2:8" ht="31.5" customHeight="1" thickBot="1">
      <c r="B18" s="27"/>
      <c r="C18" s="28" t="s">
        <v>76</v>
      </c>
      <c r="D18" s="29"/>
      <c r="E18" s="30"/>
      <c r="F18" s="31"/>
      <c r="G18" s="31">
        <f>+G17</f>
        <v>55384</v>
      </c>
      <c r="H18" s="32"/>
    </row>
    <row r="19" ht="31.5" customHeight="1"/>
    <row r="20" spans="1:6" ht="31.5" customHeight="1" thickBot="1">
      <c r="A20" s="2" t="s">
        <v>34</v>
      </c>
      <c r="B20" s="3" t="s">
        <v>78</v>
      </c>
      <c r="C20" s="4" t="s">
        <v>33</v>
      </c>
      <c r="E20" s="5">
        <v>1</v>
      </c>
      <c r="F20" s="6" t="s">
        <v>68</v>
      </c>
    </row>
    <row r="21" spans="2:8" ht="31.5" customHeight="1" thickBot="1">
      <c r="B21" s="7" t="s">
        <v>22</v>
      </c>
      <c r="C21" s="8" t="s">
        <v>23</v>
      </c>
      <c r="D21" s="9" t="s">
        <v>24</v>
      </c>
      <c r="E21" s="10" t="s">
        <v>25</v>
      </c>
      <c r="F21" s="11" t="s">
        <v>26</v>
      </c>
      <c r="G21" s="11" t="s">
        <v>27</v>
      </c>
      <c r="H21" s="12" t="s">
        <v>28</v>
      </c>
    </row>
    <row r="22" spans="2:8" ht="31.5" customHeight="1">
      <c r="B22" s="13" t="s">
        <v>69</v>
      </c>
      <c r="C22" s="14"/>
      <c r="D22" s="33">
        <v>20.4</v>
      </c>
      <c r="E22" s="16" t="s">
        <v>70</v>
      </c>
      <c r="F22" s="17">
        <v>18500</v>
      </c>
      <c r="G22" s="17">
        <f>+INT(D22*F22)</f>
        <v>377400</v>
      </c>
      <c r="H22" s="18" t="s">
        <v>71</v>
      </c>
    </row>
    <row r="23" spans="2:8" ht="31.5" customHeight="1">
      <c r="B23" s="19" t="s">
        <v>72</v>
      </c>
      <c r="C23" s="20"/>
      <c r="D23" s="25">
        <v>40.8</v>
      </c>
      <c r="E23" s="22" t="s">
        <v>70</v>
      </c>
      <c r="F23" s="23">
        <v>16400</v>
      </c>
      <c r="G23" s="23">
        <f>+INT(D23*F23)</f>
        <v>669120</v>
      </c>
      <c r="H23" s="24" t="s">
        <v>71</v>
      </c>
    </row>
    <row r="24" spans="2:8" ht="31.5" customHeight="1">
      <c r="B24" s="19" t="s">
        <v>73</v>
      </c>
      <c r="C24" s="20"/>
      <c r="D24" s="25">
        <v>20.4</v>
      </c>
      <c r="E24" s="22" t="s">
        <v>70</v>
      </c>
      <c r="F24" s="23">
        <v>13500</v>
      </c>
      <c r="G24" s="23">
        <f>+INT(D24*F24)</f>
        <v>275400</v>
      </c>
      <c r="H24" s="24" t="s">
        <v>71</v>
      </c>
    </row>
    <row r="25" spans="2:8" ht="31.5" customHeight="1">
      <c r="B25" s="19" t="s">
        <v>79</v>
      </c>
      <c r="C25" s="20" t="s">
        <v>80</v>
      </c>
      <c r="D25" s="25">
        <v>1.2</v>
      </c>
      <c r="E25" s="22" t="s">
        <v>31</v>
      </c>
      <c r="F25" s="23">
        <v>845</v>
      </c>
      <c r="G25" s="23">
        <v>1014</v>
      </c>
      <c r="H25" s="24" t="s">
        <v>81</v>
      </c>
    </row>
    <row r="26" spans="2:8" ht="31.5" customHeight="1">
      <c r="B26" s="19" t="s">
        <v>74</v>
      </c>
      <c r="C26" s="26">
        <v>0.18</v>
      </c>
      <c r="D26" s="25">
        <v>1</v>
      </c>
      <c r="E26" s="22" t="s">
        <v>48</v>
      </c>
      <c r="F26" s="23">
        <v>237945</v>
      </c>
      <c r="G26" s="23">
        <v>237945</v>
      </c>
      <c r="H26" s="24"/>
    </row>
    <row r="27" spans="2:8" ht="31.5" customHeight="1">
      <c r="B27" s="19"/>
      <c r="C27" s="20" t="s">
        <v>75</v>
      </c>
      <c r="D27" s="25"/>
      <c r="E27" s="22"/>
      <c r="F27" s="23"/>
      <c r="G27" s="23">
        <f>+SUM(G22:G26)</f>
        <v>1560879</v>
      </c>
      <c r="H27" s="24"/>
    </row>
    <row r="28" spans="2:8" ht="31.5" customHeight="1" thickBot="1">
      <c r="B28" s="27"/>
      <c r="C28" s="28" t="s">
        <v>76</v>
      </c>
      <c r="D28" s="29"/>
      <c r="E28" s="30"/>
      <c r="F28" s="31"/>
      <c r="G28" s="31">
        <f>+G27</f>
        <v>1560879</v>
      </c>
      <c r="H28" s="32"/>
    </row>
    <row r="29" ht="31.5" customHeight="1"/>
    <row r="30" spans="1:6" ht="31.5" customHeight="1" thickBot="1">
      <c r="A30" s="2" t="s">
        <v>36</v>
      </c>
      <c r="B30" s="3" t="s">
        <v>82</v>
      </c>
      <c r="C30" s="4" t="s">
        <v>35</v>
      </c>
      <c r="E30" s="5">
        <v>1</v>
      </c>
      <c r="F30" s="6" t="s">
        <v>68</v>
      </c>
    </row>
    <row r="31" spans="2:8" ht="31.5" customHeight="1" thickBot="1">
      <c r="B31" s="7" t="s">
        <v>22</v>
      </c>
      <c r="C31" s="8" t="s">
        <v>23</v>
      </c>
      <c r="D31" s="9" t="s">
        <v>24</v>
      </c>
      <c r="E31" s="10" t="s">
        <v>25</v>
      </c>
      <c r="F31" s="11" t="s">
        <v>26</v>
      </c>
      <c r="G31" s="11" t="s">
        <v>27</v>
      </c>
      <c r="H31" s="12" t="s">
        <v>28</v>
      </c>
    </row>
    <row r="32" spans="2:8" ht="31.5" customHeight="1">
      <c r="B32" s="13" t="s">
        <v>69</v>
      </c>
      <c r="C32" s="14"/>
      <c r="D32" s="33">
        <v>0.37</v>
      </c>
      <c r="E32" s="16" t="s">
        <v>70</v>
      </c>
      <c r="F32" s="17">
        <v>18500</v>
      </c>
      <c r="G32" s="17">
        <f>+INT(D32*F32)</f>
        <v>6845</v>
      </c>
      <c r="H32" s="18" t="s">
        <v>71</v>
      </c>
    </row>
    <row r="33" spans="2:8" ht="31.5" customHeight="1">
      <c r="B33" s="19" t="s">
        <v>72</v>
      </c>
      <c r="C33" s="20"/>
      <c r="D33" s="25">
        <v>0.74</v>
      </c>
      <c r="E33" s="22" t="s">
        <v>70</v>
      </c>
      <c r="F33" s="23">
        <v>16400</v>
      </c>
      <c r="G33" s="23">
        <f>+INT(D33*F33)</f>
        <v>12136</v>
      </c>
      <c r="H33" s="24" t="s">
        <v>71</v>
      </c>
    </row>
    <row r="34" spans="2:8" ht="31.5" customHeight="1">
      <c r="B34" s="19" t="s">
        <v>73</v>
      </c>
      <c r="C34" s="20"/>
      <c r="D34" s="25">
        <v>0.37</v>
      </c>
      <c r="E34" s="22" t="s">
        <v>70</v>
      </c>
      <c r="F34" s="23">
        <v>13500</v>
      </c>
      <c r="G34" s="23">
        <f>+INT(D34*F34)</f>
        <v>4995</v>
      </c>
      <c r="H34" s="24" t="s">
        <v>71</v>
      </c>
    </row>
    <row r="35" spans="2:8" ht="31.5" customHeight="1">
      <c r="B35" s="19" t="s">
        <v>74</v>
      </c>
      <c r="C35" s="26">
        <v>0.22</v>
      </c>
      <c r="D35" s="25">
        <v>1</v>
      </c>
      <c r="E35" s="22" t="s">
        <v>48</v>
      </c>
      <c r="F35" s="23">
        <v>5274</v>
      </c>
      <c r="G35" s="23">
        <v>5274</v>
      </c>
      <c r="H35" s="24"/>
    </row>
    <row r="36" spans="2:8" ht="31.5" customHeight="1">
      <c r="B36" s="19"/>
      <c r="C36" s="20" t="s">
        <v>75</v>
      </c>
      <c r="D36" s="25"/>
      <c r="E36" s="22"/>
      <c r="F36" s="23"/>
      <c r="G36" s="23">
        <f>+SUM(G32:G35)</f>
        <v>29250</v>
      </c>
      <c r="H36" s="24"/>
    </row>
    <row r="37" spans="2:8" ht="31.5" customHeight="1" thickBot="1">
      <c r="B37" s="27"/>
      <c r="C37" s="28" t="s">
        <v>76</v>
      </c>
      <c r="D37" s="29"/>
      <c r="E37" s="30"/>
      <c r="F37" s="31"/>
      <c r="G37" s="31">
        <f>+G36</f>
        <v>29250</v>
      </c>
      <c r="H37" s="32"/>
    </row>
    <row r="38" ht="31.5" customHeight="1"/>
    <row r="39" spans="1:6" ht="31.5" customHeight="1" thickBot="1">
      <c r="A39" s="2" t="s">
        <v>37</v>
      </c>
      <c r="B39" s="3" t="s">
        <v>83</v>
      </c>
      <c r="C39" s="4" t="s">
        <v>35</v>
      </c>
      <c r="E39" s="5">
        <v>1</v>
      </c>
      <c r="F39" s="6" t="s">
        <v>68</v>
      </c>
    </row>
    <row r="40" spans="2:8" ht="31.5" customHeight="1" thickBot="1">
      <c r="B40" s="7" t="s">
        <v>22</v>
      </c>
      <c r="C40" s="8" t="s">
        <v>23</v>
      </c>
      <c r="D40" s="9" t="s">
        <v>24</v>
      </c>
      <c r="E40" s="10" t="s">
        <v>25</v>
      </c>
      <c r="F40" s="11" t="s">
        <v>26</v>
      </c>
      <c r="G40" s="11" t="s">
        <v>27</v>
      </c>
      <c r="H40" s="12" t="s">
        <v>28</v>
      </c>
    </row>
    <row r="41" spans="2:8" ht="31.5" customHeight="1">
      <c r="B41" s="13" t="s">
        <v>69</v>
      </c>
      <c r="C41" s="14"/>
      <c r="D41" s="33">
        <v>0.25</v>
      </c>
      <c r="E41" s="16" t="s">
        <v>70</v>
      </c>
      <c r="F41" s="17">
        <v>18500</v>
      </c>
      <c r="G41" s="17">
        <f>+INT(D41*F41)</f>
        <v>4625</v>
      </c>
      <c r="H41" s="18" t="s">
        <v>71</v>
      </c>
    </row>
    <row r="42" spans="2:8" ht="31.5" customHeight="1">
      <c r="B42" s="19" t="s">
        <v>72</v>
      </c>
      <c r="C42" s="20"/>
      <c r="D42" s="25">
        <v>0.5</v>
      </c>
      <c r="E42" s="22" t="s">
        <v>70</v>
      </c>
      <c r="F42" s="23">
        <v>16400</v>
      </c>
      <c r="G42" s="23">
        <f>+INT(D42*F42)</f>
        <v>8200</v>
      </c>
      <c r="H42" s="24" t="s">
        <v>71</v>
      </c>
    </row>
    <row r="43" spans="2:8" ht="31.5" customHeight="1">
      <c r="B43" s="19" t="s">
        <v>73</v>
      </c>
      <c r="C43" s="20"/>
      <c r="D43" s="25">
        <v>0.25</v>
      </c>
      <c r="E43" s="22" t="s">
        <v>70</v>
      </c>
      <c r="F43" s="23">
        <v>13500</v>
      </c>
      <c r="G43" s="23">
        <f>+INT(D43*F43)</f>
        <v>3375</v>
      </c>
      <c r="H43" s="24" t="s">
        <v>71</v>
      </c>
    </row>
    <row r="44" spans="2:8" ht="31.5" customHeight="1">
      <c r="B44" s="19" t="s">
        <v>74</v>
      </c>
      <c r="C44" s="26">
        <v>0.06</v>
      </c>
      <c r="D44" s="25">
        <v>1</v>
      </c>
      <c r="E44" s="22" t="s">
        <v>48</v>
      </c>
      <c r="F44" s="23">
        <v>972</v>
      </c>
      <c r="G44" s="23">
        <v>972</v>
      </c>
      <c r="H44" s="24"/>
    </row>
    <row r="45" spans="2:8" ht="31.5" customHeight="1">
      <c r="B45" s="19"/>
      <c r="C45" s="20" t="s">
        <v>75</v>
      </c>
      <c r="D45" s="25"/>
      <c r="E45" s="22"/>
      <c r="F45" s="23"/>
      <c r="G45" s="23">
        <f>+SUM(G41:G44)</f>
        <v>17172</v>
      </c>
      <c r="H45" s="24"/>
    </row>
    <row r="46" spans="2:8" ht="31.5" customHeight="1" thickBot="1">
      <c r="B46" s="27"/>
      <c r="C46" s="28" t="s">
        <v>76</v>
      </c>
      <c r="D46" s="29"/>
      <c r="E46" s="30"/>
      <c r="F46" s="31"/>
      <c r="G46" s="31">
        <f>+G45</f>
        <v>17172</v>
      </c>
      <c r="H46" s="32"/>
    </row>
    <row r="47" ht="31.5" customHeight="1"/>
    <row r="48" spans="1:6" ht="31.5" customHeight="1" thickBot="1">
      <c r="A48" s="2" t="s">
        <v>38</v>
      </c>
      <c r="B48" s="3" t="s">
        <v>84</v>
      </c>
      <c r="C48" s="4" t="s">
        <v>35</v>
      </c>
      <c r="E48" s="5">
        <v>1</v>
      </c>
      <c r="F48" s="6" t="s">
        <v>68</v>
      </c>
    </row>
    <row r="49" spans="2:8" ht="31.5" customHeight="1" thickBot="1">
      <c r="B49" s="34" t="s">
        <v>85</v>
      </c>
      <c r="C49" s="8" t="s">
        <v>23</v>
      </c>
      <c r="D49" s="9" t="s">
        <v>24</v>
      </c>
      <c r="E49" s="10" t="s">
        <v>25</v>
      </c>
      <c r="F49" s="11" t="s">
        <v>26</v>
      </c>
      <c r="G49" s="11" t="s">
        <v>27</v>
      </c>
      <c r="H49" s="12" t="s">
        <v>28</v>
      </c>
    </row>
    <row r="50" spans="2:8" ht="31.5" customHeight="1">
      <c r="B50" s="13" t="s">
        <v>69</v>
      </c>
      <c r="C50" s="14"/>
      <c r="D50" s="33">
        <v>0.54</v>
      </c>
      <c r="E50" s="16" t="s">
        <v>70</v>
      </c>
      <c r="F50" s="17">
        <v>18500</v>
      </c>
      <c r="G50" s="17">
        <f>+INT(D50*F50)</f>
        <v>9990</v>
      </c>
      <c r="H50" s="18" t="s">
        <v>71</v>
      </c>
    </row>
    <row r="51" spans="2:8" ht="31.5" customHeight="1">
      <c r="B51" s="19" t="s">
        <v>72</v>
      </c>
      <c r="C51" s="20"/>
      <c r="D51" s="25">
        <v>1.08</v>
      </c>
      <c r="E51" s="22" t="s">
        <v>70</v>
      </c>
      <c r="F51" s="23">
        <v>16400</v>
      </c>
      <c r="G51" s="23">
        <f>+INT(D51*F51)</f>
        <v>17712</v>
      </c>
      <c r="H51" s="24" t="s">
        <v>71</v>
      </c>
    </row>
    <row r="52" spans="2:8" ht="31.5" customHeight="1">
      <c r="B52" s="19" t="s">
        <v>73</v>
      </c>
      <c r="C52" s="20"/>
      <c r="D52" s="25">
        <v>0.54</v>
      </c>
      <c r="E52" s="22" t="s">
        <v>70</v>
      </c>
      <c r="F52" s="23">
        <v>13500</v>
      </c>
      <c r="G52" s="23">
        <f>+INT(D52*F52)</f>
        <v>7290</v>
      </c>
      <c r="H52" s="24" t="s">
        <v>71</v>
      </c>
    </row>
    <row r="53" spans="2:8" ht="31.5" customHeight="1">
      <c r="B53" s="19" t="s">
        <v>74</v>
      </c>
      <c r="C53" s="26">
        <v>0.06</v>
      </c>
      <c r="D53" s="25">
        <v>1</v>
      </c>
      <c r="E53" s="22" t="s">
        <v>48</v>
      </c>
      <c r="F53" s="23">
        <v>2099</v>
      </c>
      <c r="G53" s="23">
        <v>2099</v>
      </c>
      <c r="H53" s="24"/>
    </row>
    <row r="54" spans="2:8" ht="31.5" customHeight="1">
      <c r="B54" s="19"/>
      <c r="C54" s="20" t="s">
        <v>75</v>
      </c>
      <c r="D54" s="25"/>
      <c r="E54" s="22"/>
      <c r="F54" s="23"/>
      <c r="G54" s="23">
        <f>+SUM(G50:G53)</f>
        <v>37091</v>
      </c>
      <c r="H54" s="24"/>
    </row>
    <row r="55" spans="2:8" ht="31.5" customHeight="1" thickBot="1">
      <c r="B55" s="27"/>
      <c r="C55" s="28" t="s">
        <v>76</v>
      </c>
      <c r="D55" s="29"/>
      <c r="E55" s="30"/>
      <c r="F55" s="31"/>
      <c r="G55" s="31">
        <f>+G54</f>
        <v>37091</v>
      </c>
      <c r="H55" s="32"/>
    </row>
    <row r="56" ht="31.5" customHeight="1"/>
    <row r="57" spans="1:6" ht="31.5" customHeight="1" thickBot="1">
      <c r="A57" s="2" t="s">
        <v>39</v>
      </c>
      <c r="B57" s="3" t="s">
        <v>86</v>
      </c>
      <c r="C57" s="4" t="s">
        <v>87</v>
      </c>
      <c r="E57" s="5">
        <v>1</v>
      </c>
      <c r="F57" s="6" t="s">
        <v>68</v>
      </c>
    </row>
    <row r="58" spans="2:8" ht="31.5" customHeight="1" thickBot="1">
      <c r="B58" s="7" t="s">
        <v>22</v>
      </c>
      <c r="C58" s="8" t="s">
        <v>23</v>
      </c>
      <c r="D58" s="9" t="s">
        <v>24</v>
      </c>
      <c r="E58" s="10" t="s">
        <v>25</v>
      </c>
      <c r="F58" s="11" t="s">
        <v>26</v>
      </c>
      <c r="G58" s="11" t="s">
        <v>27</v>
      </c>
      <c r="H58" s="12" t="s">
        <v>28</v>
      </c>
    </row>
    <row r="59" spans="2:8" ht="31.5" customHeight="1">
      <c r="B59" s="13" t="s">
        <v>69</v>
      </c>
      <c r="C59" s="14"/>
      <c r="D59" s="33">
        <v>0.53</v>
      </c>
      <c r="E59" s="16" t="s">
        <v>70</v>
      </c>
      <c r="F59" s="17">
        <v>18500</v>
      </c>
      <c r="G59" s="17">
        <f>+INT(D59*F59)</f>
        <v>9805</v>
      </c>
      <c r="H59" s="18" t="s">
        <v>71</v>
      </c>
    </row>
    <row r="60" spans="2:8" ht="31.5" customHeight="1">
      <c r="B60" s="19" t="s">
        <v>72</v>
      </c>
      <c r="C60" s="20"/>
      <c r="D60" s="25">
        <v>1.06</v>
      </c>
      <c r="E60" s="22" t="s">
        <v>70</v>
      </c>
      <c r="F60" s="23">
        <v>16400</v>
      </c>
      <c r="G60" s="23">
        <f>+INT(D60*F60)</f>
        <v>17384</v>
      </c>
      <c r="H60" s="24" t="s">
        <v>71</v>
      </c>
    </row>
    <row r="61" spans="2:8" ht="31.5" customHeight="1">
      <c r="B61" s="19" t="s">
        <v>73</v>
      </c>
      <c r="C61" s="20"/>
      <c r="D61" s="25">
        <v>0.53</v>
      </c>
      <c r="E61" s="22" t="s">
        <v>70</v>
      </c>
      <c r="F61" s="23">
        <v>13500</v>
      </c>
      <c r="G61" s="23">
        <f>+INT(D61*F61)</f>
        <v>7155</v>
      </c>
      <c r="H61" s="24" t="s">
        <v>71</v>
      </c>
    </row>
    <row r="62" spans="2:8" ht="31.5" customHeight="1">
      <c r="B62" s="19" t="s">
        <v>74</v>
      </c>
      <c r="C62" s="26">
        <v>0.06</v>
      </c>
      <c r="D62" s="25">
        <v>1</v>
      </c>
      <c r="E62" s="22" t="s">
        <v>48</v>
      </c>
      <c r="F62" s="23">
        <f>+SUM(G59:G61)*0.06</f>
        <v>2060.64</v>
      </c>
      <c r="G62" s="23">
        <f>+F62</f>
        <v>2060.64</v>
      </c>
      <c r="H62" s="24"/>
    </row>
    <row r="63" spans="2:8" ht="31.5" customHeight="1">
      <c r="B63" s="19"/>
      <c r="C63" s="20" t="s">
        <v>75</v>
      </c>
      <c r="D63" s="25"/>
      <c r="E63" s="22"/>
      <c r="F63" s="23"/>
      <c r="G63" s="23">
        <f>+SUM(G59:G62)</f>
        <v>36404.64</v>
      </c>
      <c r="H63" s="24"/>
    </row>
    <row r="64" spans="2:8" ht="31.5" customHeight="1" thickBot="1">
      <c r="B64" s="27"/>
      <c r="C64" s="28" t="s">
        <v>76</v>
      </c>
      <c r="D64" s="29"/>
      <c r="E64" s="30"/>
      <c r="F64" s="31"/>
      <c r="G64" s="31">
        <f>+G63</f>
        <v>36404.64</v>
      </c>
      <c r="H64" s="32"/>
    </row>
    <row r="65" ht="31.5" customHeight="1"/>
    <row r="66" spans="1:6" ht="31.5" customHeight="1" thickBot="1">
      <c r="A66" s="2" t="s">
        <v>40</v>
      </c>
      <c r="B66" s="3" t="s">
        <v>88</v>
      </c>
      <c r="C66" s="4" t="s">
        <v>35</v>
      </c>
      <c r="E66" s="5">
        <v>1</v>
      </c>
      <c r="F66" s="6" t="s">
        <v>68</v>
      </c>
    </row>
    <row r="67" spans="2:8" ht="31.5" customHeight="1" thickBot="1">
      <c r="B67" s="7" t="s">
        <v>22</v>
      </c>
      <c r="C67" s="8" t="s">
        <v>23</v>
      </c>
      <c r="D67" s="9" t="s">
        <v>24</v>
      </c>
      <c r="E67" s="10" t="s">
        <v>25</v>
      </c>
      <c r="F67" s="11" t="s">
        <v>26</v>
      </c>
      <c r="G67" s="11" t="s">
        <v>27</v>
      </c>
      <c r="H67" s="12" t="s">
        <v>28</v>
      </c>
    </row>
    <row r="68" spans="2:8" ht="31.5" customHeight="1">
      <c r="B68" s="13" t="s">
        <v>69</v>
      </c>
      <c r="C68" s="14"/>
      <c r="D68" s="33">
        <v>0.53</v>
      </c>
      <c r="E68" s="16" t="s">
        <v>70</v>
      </c>
      <c r="F68" s="17">
        <v>18500</v>
      </c>
      <c r="G68" s="17">
        <f>+INT(D68*F68)</f>
        <v>9805</v>
      </c>
      <c r="H68" s="18" t="s">
        <v>71</v>
      </c>
    </row>
    <row r="69" spans="2:8" ht="31.5" customHeight="1">
      <c r="B69" s="19" t="s">
        <v>72</v>
      </c>
      <c r="C69" s="20"/>
      <c r="D69" s="25">
        <v>1.06</v>
      </c>
      <c r="E69" s="22" t="s">
        <v>70</v>
      </c>
      <c r="F69" s="23">
        <v>16400</v>
      </c>
      <c r="G69" s="23">
        <f>+INT(D69*F69)</f>
        <v>17384</v>
      </c>
      <c r="H69" s="24" t="s">
        <v>71</v>
      </c>
    </row>
    <row r="70" spans="2:8" ht="31.5" customHeight="1">
      <c r="B70" s="19" t="s">
        <v>73</v>
      </c>
      <c r="C70" s="20"/>
      <c r="D70" s="25">
        <v>0.53</v>
      </c>
      <c r="E70" s="22" t="s">
        <v>70</v>
      </c>
      <c r="F70" s="23">
        <v>13500</v>
      </c>
      <c r="G70" s="23">
        <f>+INT(D70*F70)</f>
        <v>7155</v>
      </c>
      <c r="H70" s="24" t="s">
        <v>71</v>
      </c>
    </row>
    <row r="71" spans="2:8" ht="31.5" customHeight="1">
      <c r="B71" s="19" t="s">
        <v>74</v>
      </c>
      <c r="C71" s="26">
        <v>0.06</v>
      </c>
      <c r="D71" s="25">
        <v>1</v>
      </c>
      <c r="E71" s="22" t="s">
        <v>48</v>
      </c>
      <c r="F71" s="23">
        <f>+SUM(G68:G70)*0.06</f>
        <v>2060.64</v>
      </c>
      <c r="G71" s="23">
        <f>+F71</f>
        <v>2060.64</v>
      </c>
      <c r="H71" s="24"/>
    </row>
    <row r="72" spans="2:8" ht="31.5" customHeight="1">
      <c r="B72" s="19"/>
      <c r="C72" s="20" t="s">
        <v>75</v>
      </c>
      <c r="D72" s="25"/>
      <c r="E72" s="22"/>
      <c r="F72" s="23"/>
      <c r="G72" s="23">
        <f>+SUM(G68:G71)</f>
        <v>36404.64</v>
      </c>
      <c r="H72" s="24"/>
    </row>
    <row r="73" spans="2:8" ht="31.5" customHeight="1" thickBot="1">
      <c r="B73" s="27"/>
      <c r="C73" s="28" t="s">
        <v>76</v>
      </c>
      <c r="D73" s="29"/>
      <c r="E73" s="30"/>
      <c r="F73" s="31"/>
      <c r="G73" s="31">
        <f>+G72</f>
        <v>36404.64</v>
      </c>
      <c r="H73" s="32"/>
    </row>
    <row r="74" ht="31.5" customHeight="1"/>
    <row r="75" spans="1:6" ht="31.5" customHeight="1" thickBot="1">
      <c r="A75" s="2" t="s">
        <v>42</v>
      </c>
      <c r="B75" s="3" t="s">
        <v>89</v>
      </c>
      <c r="E75" s="5">
        <v>10</v>
      </c>
      <c r="F75" s="6" t="s">
        <v>90</v>
      </c>
    </row>
    <row r="76" spans="2:8" ht="31.5" customHeight="1" thickBot="1">
      <c r="B76" s="7" t="s">
        <v>22</v>
      </c>
      <c r="C76" s="8" t="s">
        <v>23</v>
      </c>
      <c r="D76" s="9" t="s">
        <v>24</v>
      </c>
      <c r="E76" s="10" t="s">
        <v>25</v>
      </c>
      <c r="F76" s="11" t="s">
        <v>26</v>
      </c>
      <c r="G76" s="11" t="s">
        <v>27</v>
      </c>
      <c r="H76" s="12" t="s">
        <v>28</v>
      </c>
    </row>
    <row r="77" spans="2:8" ht="31.5" customHeight="1">
      <c r="B77" s="13" t="s">
        <v>69</v>
      </c>
      <c r="C77" s="14"/>
      <c r="D77" s="33">
        <v>4.4</v>
      </c>
      <c r="E77" s="16" t="s">
        <v>70</v>
      </c>
      <c r="F77" s="17">
        <v>18500</v>
      </c>
      <c r="G77" s="17">
        <f>+INT(D77*F77)</f>
        <v>81400</v>
      </c>
      <c r="H77" s="18" t="s">
        <v>71</v>
      </c>
    </row>
    <row r="78" spans="2:8" ht="31.5" customHeight="1">
      <c r="B78" s="19" t="s">
        <v>72</v>
      </c>
      <c r="C78" s="20"/>
      <c r="D78" s="25">
        <v>14.5</v>
      </c>
      <c r="E78" s="22" t="s">
        <v>70</v>
      </c>
      <c r="F78" s="23">
        <v>16400</v>
      </c>
      <c r="G78" s="23">
        <f>+INT(D78*F78)</f>
        <v>237800</v>
      </c>
      <c r="H78" s="24" t="s">
        <v>71</v>
      </c>
    </row>
    <row r="79" spans="2:8" ht="31.5" customHeight="1">
      <c r="B79" s="19" t="s">
        <v>73</v>
      </c>
      <c r="C79" s="20"/>
      <c r="D79" s="25">
        <v>13.6</v>
      </c>
      <c r="E79" s="22" t="s">
        <v>70</v>
      </c>
      <c r="F79" s="23">
        <v>13500</v>
      </c>
      <c r="G79" s="23">
        <f>+INT(D79*F79)</f>
        <v>183600</v>
      </c>
      <c r="H79" s="24" t="s">
        <v>71</v>
      </c>
    </row>
    <row r="80" spans="2:8" ht="31.5" customHeight="1">
      <c r="B80" s="19" t="s">
        <v>91</v>
      </c>
      <c r="C80" s="20" t="s">
        <v>92</v>
      </c>
      <c r="D80" s="25">
        <v>13.2</v>
      </c>
      <c r="E80" s="22" t="s">
        <v>93</v>
      </c>
      <c r="F80" s="23">
        <v>272</v>
      </c>
      <c r="G80" s="23">
        <f>+INT(D80*F80)</f>
        <v>3590</v>
      </c>
      <c r="H80" s="24" t="s">
        <v>94</v>
      </c>
    </row>
    <row r="81" spans="2:8" ht="31.5" customHeight="1">
      <c r="B81" s="19" t="s">
        <v>95</v>
      </c>
      <c r="C81" s="20"/>
      <c r="D81" s="25">
        <v>6.6</v>
      </c>
      <c r="E81" s="22" t="s">
        <v>93</v>
      </c>
      <c r="F81" s="23">
        <v>6249</v>
      </c>
      <c r="G81" s="23">
        <f>+INT(D81*F81)</f>
        <v>41243</v>
      </c>
      <c r="H81" s="24" t="s">
        <v>96</v>
      </c>
    </row>
    <row r="82" spans="2:8" ht="31.5" customHeight="1">
      <c r="B82" s="19" t="s">
        <v>74</v>
      </c>
      <c r="C82" s="26">
        <v>0.03</v>
      </c>
      <c r="D82" s="25">
        <v>1</v>
      </c>
      <c r="E82" s="22" t="s">
        <v>48</v>
      </c>
      <c r="F82" s="23">
        <f>+SUM(G77:G79)*0.03</f>
        <v>15084</v>
      </c>
      <c r="G82" s="23">
        <f>+F82</f>
        <v>15084</v>
      </c>
      <c r="H82" s="24"/>
    </row>
    <row r="83" spans="2:8" ht="31.5" customHeight="1">
      <c r="B83" s="19"/>
      <c r="C83" s="20" t="s">
        <v>75</v>
      </c>
      <c r="D83" s="25"/>
      <c r="E83" s="22"/>
      <c r="F83" s="23"/>
      <c r="G83" s="23">
        <f>+SUM(G77:G82)</f>
        <v>562717</v>
      </c>
      <c r="H83" s="24"/>
    </row>
    <row r="84" spans="2:8" ht="31.5" customHeight="1" thickBot="1">
      <c r="B84" s="27"/>
      <c r="C84" s="28" t="s">
        <v>97</v>
      </c>
      <c r="D84" s="29"/>
      <c r="E84" s="30"/>
      <c r="F84" s="31"/>
      <c r="G84" s="31">
        <f>+G83*0.1</f>
        <v>56271.700000000004</v>
      </c>
      <c r="H84" s="32"/>
    </row>
    <row r="85" ht="31.5" customHeight="1"/>
    <row r="86" spans="1:6" ht="31.5" customHeight="1" thickBot="1">
      <c r="A86" s="2" t="s">
        <v>44</v>
      </c>
      <c r="B86" s="3" t="s">
        <v>98</v>
      </c>
      <c r="C86" s="4" t="s">
        <v>43</v>
      </c>
      <c r="E86" s="5">
        <v>1000</v>
      </c>
      <c r="F86" s="6" t="s">
        <v>99</v>
      </c>
    </row>
    <row r="87" spans="2:8" ht="31.5" customHeight="1">
      <c r="B87" s="35" t="s">
        <v>22</v>
      </c>
      <c r="C87" s="36" t="s">
        <v>23</v>
      </c>
      <c r="D87" s="37" t="s">
        <v>24</v>
      </c>
      <c r="E87" s="38" t="s">
        <v>25</v>
      </c>
      <c r="F87" s="39" t="s">
        <v>26</v>
      </c>
      <c r="G87" s="39" t="s">
        <v>27</v>
      </c>
      <c r="H87" s="40" t="s">
        <v>28</v>
      </c>
    </row>
    <row r="88" spans="2:8" ht="31.5" customHeight="1">
      <c r="B88" s="19" t="s">
        <v>69</v>
      </c>
      <c r="C88" s="20"/>
      <c r="D88" s="25">
        <v>1.3</v>
      </c>
      <c r="E88" s="22" t="s">
        <v>70</v>
      </c>
      <c r="F88" s="23">
        <v>18500</v>
      </c>
      <c r="G88" s="23">
        <f>+INT(D88*F88)</f>
        <v>24050</v>
      </c>
      <c r="H88" s="24" t="s">
        <v>71</v>
      </c>
    </row>
    <row r="89" spans="2:8" ht="31.5" customHeight="1">
      <c r="B89" s="19" t="s">
        <v>100</v>
      </c>
      <c r="C89" s="20"/>
      <c r="D89" s="25">
        <v>5.2</v>
      </c>
      <c r="E89" s="22" t="s">
        <v>70</v>
      </c>
      <c r="F89" s="23">
        <v>17400</v>
      </c>
      <c r="G89" s="23">
        <f>+INT(D89*F89)</f>
        <v>90480</v>
      </c>
      <c r="H89" s="24" t="s">
        <v>71</v>
      </c>
    </row>
    <row r="90" spans="2:8" ht="31.5" customHeight="1">
      <c r="B90" s="19" t="s">
        <v>73</v>
      </c>
      <c r="C90" s="20"/>
      <c r="D90" s="25">
        <v>3</v>
      </c>
      <c r="E90" s="22" t="s">
        <v>70</v>
      </c>
      <c r="F90" s="23">
        <v>13500</v>
      </c>
      <c r="G90" s="23">
        <f>+INT(D90*F90)</f>
        <v>40500</v>
      </c>
      <c r="H90" s="24" t="s">
        <v>71</v>
      </c>
    </row>
    <row r="91" spans="2:8" ht="31.5" customHeight="1">
      <c r="B91" s="19" t="s">
        <v>101</v>
      </c>
      <c r="C91" s="20" t="s">
        <v>102</v>
      </c>
      <c r="D91" s="25">
        <v>1020</v>
      </c>
      <c r="E91" s="22" t="s">
        <v>31</v>
      </c>
      <c r="F91" s="23">
        <v>73</v>
      </c>
      <c r="G91" s="23">
        <f>+INT(D91*F91)</f>
        <v>74460</v>
      </c>
      <c r="H91" s="24" t="s">
        <v>71</v>
      </c>
    </row>
    <row r="92" spans="2:8" ht="31.5" customHeight="1">
      <c r="B92" s="19" t="s">
        <v>74</v>
      </c>
      <c r="C92" s="26">
        <v>0.02</v>
      </c>
      <c r="D92" s="25">
        <v>1</v>
      </c>
      <c r="E92" s="22" t="s">
        <v>48</v>
      </c>
      <c r="F92" s="23">
        <v>3100</v>
      </c>
      <c r="G92" s="23">
        <v>3100</v>
      </c>
      <c r="H92" s="24"/>
    </row>
    <row r="93" spans="2:8" ht="31.5" customHeight="1">
      <c r="B93" s="19"/>
      <c r="C93" s="20" t="s">
        <v>75</v>
      </c>
      <c r="D93" s="25"/>
      <c r="E93" s="22"/>
      <c r="F93" s="23"/>
      <c r="G93" s="23">
        <f>+SUM(G88:G92)</f>
        <v>232590</v>
      </c>
      <c r="H93" s="24"/>
    </row>
    <row r="94" spans="2:8" ht="31.5" customHeight="1" thickBot="1">
      <c r="B94" s="27"/>
      <c r="C94" s="28" t="s">
        <v>103</v>
      </c>
      <c r="D94" s="29"/>
      <c r="E94" s="30"/>
      <c r="F94" s="31"/>
      <c r="G94" s="31">
        <f>+G93*0.001</f>
        <v>232.59</v>
      </c>
      <c r="H94" s="32"/>
    </row>
    <row r="95" ht="31.5" customHeight="1"/>
    <row r="96" spans="1:6" ht="31.5" customHeight="1" thickBot="1">
      <c r="A96" s="2" t="s">
        <v>46</v>
      </c>
      <c r="B96" s="3" t="s">
        <v>104</v>
      </c>
      <c r="C96" s="4" t="s">
        <v>45</v>
      </c>
      <c r="E96" s="5">
        <v>10</v>
      </c>
      <c r="F96" s="6" t="s">
        <v>90</v>
      </c>
    </row>
    <row r="97" spans="2:8" ht="31.5" customHeight="1" thickBot="1">
      <c r="B97" s="7" t="s">
        <v>22</v>
      </c>
      <c r="C97" s="8" t="s">
        <v>23</v>
      </c>
      <c r="D97" s="9" t="s">
        <v>24</v>
      </c>
      <c r="E97" s="10" t="s">
        <v>25</v>
      </c>
      <c r="F97" s="11" t="s">
        <v>26</v>
      </c>
      <c r="G97" s="11" t="s">
        <v>27</v>
      </c>
      <c r="H97" s="12" t="s">
        <v>28</v>
      </c>
    </row>
    <row r="98" spans="2:8" ht="31.5" customHeight="1">
      <c r="B98" s="13" t="s">
        <v>69</v>
      </c>
      <c r="C98" s="14"/>
      <c r="D98" s="33">
        <v>2</v>
      </c>
      <c r="E98" s="16" t="s">
        <v>70</v>
      </c>
      <c r="F98" s="17">
        <v>18500</v>
      </c>
      <c r="G98" s="17">
        <f aca="true" t="shared" si="0" ref="G98:G103">+INT(D98*F98)</f>
        <v>37000</v>
      </c>
      <c r="H98" s="18" t="s">
        <v>71</v>
      </c>
    </row>
    <row r="99" spans="2:8" ht="31.5" customHeight="1">
      <c r="B99" s="19" t="s">
        <v>105</v>
      </c>
      <c r="C99" s="20"/>
      <c r="D99" s="25">
        <v>5.6</v>
      </c>
      <c r="E99" s="22" t="s">
        <v>70</v>
      </c>
      <c r="F99" s="23">
        <v>16800</v>
      </c>
      <c r="G99" s="23">
        <f t="shared" si="0"/>
        <v>94080</v>
      </c>
      <c r="H99" s="24" t="s">
        <v>71</v>
      </c>
    </row>
    <row r="100" spans="2:8" ht="31.5" customHeight="1">
      <c r="B100" s="19" t="s">
        <v>72</v>
      </c>
      <c r="C100" s="20"/>
      <c r="D100" s="25">
        <v>1.2</v>
      </c>
      <c r="E100" s="22" t="s">
        <v>70</v>
      </c>
      <c r="F100" s="23">
        <v>16400</v>
      </c>
      <c r="G100" s="23">
        <f t="shared" si="0"/>
        <v>19680</v>
      </c>
      <c r="H100" s="24" t="s">
        <v>71</v>
      </c>
    </row>
    <row r="101" spans="2:8" ht="31.5" customHeight="1">
      <c r="B101" s="19" t="s">
        <v>73</v>
      </c>
      <c r="C101" s="20"/>
      <c r="D101" s="25">
        <v>6.7</v>
      </c>
      <c r="E101" s="22" t="s">
        <v>70</v>
      </c>
      <c r="F101" s="23">
        <v>13500</v>
      </c>
      <c r="G101" s="23">
        <f t="shared" si="0"/>
        <v>90450</v>
      </c>
      <c r="H101" s="24" t="s">
        <v>71</v>
      </c>
    </row>
    <row r="102" spans="2:8" ht="31.5" customHeight="1">
      <c r="B102" s="19" t="s">
        <v>106</v>
      </c>
      <c r="C102" s="20" t="s">
        <v>107</v>
      </c>
      <c r="D102" s="25">
        <v>10.5</v>
      </c>
      <c r="E102" s="22" t="s">
        <v>41</v>
      </c>
      <c r="F102" s="23">
        <v>16900</v>
      </c>
      <c r="G102" s="23">
        <f t="shared" si="0"/>
        <v>177450</v>
      </c>
      <c r="H102" s="24" t="s">
        <v>108</v>
      </c>
    </row>
    <row r="103" spans="2:8" ht="31.5" customHeight="1">
      <c r="B103" s="19" t="s">
        <v>109</v>
      </c>
      <c r="C103" s="20" t="s">
        <v>110</v>
      </c>
      <c r="D103" s="25">
        <v>10.5</v>
      </c>
      <c r="E103" s="22" t="s">
        <v>41</v>
      </c>
      <c r="F103" s="23">
        <v>1500</v>
      </c>
      <c r="G103" s="23">
        <f t="shared" si="0"/>
        <v>15750</v>
      </c>
      <c r="H103" s="24" t="s">
        <v>111</v>
      </c>
    </row>
    <row r="104" spans="2:8" ht="31.5" customHeight="1">
      <c r="B104" s="19" t="s">
        <v>74</v>
      </c>
      <c r="C104" s="26">
        <v>0.11</v>
      </c>
      <c r="D104" s="25">
        <v>1</v>
      </c>
      <c r="E104" s="22" t="s">
        <v>48</v>
      </c>
      <c r="F104" s="23">
        <v>26533</v>
      </c>
      <c r="G104" s="23">
        <v>26533</v>
      </c>
      <c r="H104" s="24"/>
    </row>
    <row r="105" spans="2:8" ht="31.5" customHeight="1">
      <c r="B105" s="19"/>
      <c r="C105" s="20" t="s">
        <v>75</v>
      </c>
      <c r="D105" s="25"/>
      <c r="E105" s="22"/>
      <c r="F105" s="23"/>
      <c r="G105" s="23">
        <f>+SUM(G98:G104)</f>
        <v>460943</v>
      </c>
      <c r="H105" s="24"/>
    </row>
    <row r="106" spans="2:8" ht="31.5" customHeight="1" thickBot="1">
      <c r="B106" s="27"/>
      <c r="C106" s="28" t="s">
        <v>97</v>
      </c>
      <c r="D106" s="29"/>
      <c r="E106" s="30"/>
      <c r="F106" s="31"/>
      <c r="G106" s="31">
        <f>+G105*0.1</f>
        <v>46094.3</v>
      </c>
      <c r="H106" s="32"/>
    </row>
    <row r="107" ht="31.5" customHeight="1"/>
    <row r="108" spans="1:6" ht="31.5" customHeight="1" thickBot="1">
      <c r="A108" s="2" t="s">
        <v>49</v>
      </c>
      <c r="B108" s="3" t="s">
        <v>112</v>
      </c>
      <c r="C108" s="4" t="s">
        <v>47</v>
      </c>
      <c r="E108" s="5">
        <v>1</v>
      </c>
      <c r="F108" s="6" t="s">
        <v>113</v>
      </c>
    </row>
    <row r="109" spans="2:8" ht="31.5" customHeight="1" thickBot="1">
      <c r="B109" s="7" t="s">
        <v>22</v>
      </c>
      <c r="C109" s="8" t="s">
        <v>23</v>
      </c>
      <c r="D109" s="9" t="s">
        <v>24</v>
      </c>
      <c r="E109" s="10" t="s">
        <v>25</v>
      </c>
      <c r="F109" s="11" t="s">
        <v>26</v>
      </c>
      <c r="G109" s="11" t="s">
        <v>27</v>
      </c>
      <c r="H109" s="12" t="s">
        <v>28</v>
      </c>
    </row>
    <row r="110" spans="2:8" ht="31.5" customHeight="1">
      <c r="B110" s="13" t="s">
        <v>114</v>
      </c>
      <c r="C110" s="14"/>
      <c r="D110" s="33">
        <v>20.28</v>
      </c>
      <c r="E110" s="16" t="s">
        <v>70</v>
      </c>
      <c r="F110" s="17">
        <v>22600</v>
      </c>
      <c r="G110" s="17">
        <f>+INT(D110*F110)</f>
        <v>458328</v>
      </c>
      <c r="H110" s="18" t="s">
        <v>71</v>
      </c>
    </row>
    <row r="111" spans="2:8" ht="31.5" customHeight="1">
      <c r="B111" s="19" t="s">
        <v>115</v>
      </c>
      <c r="C111" s="20"/>
      <c r="D111" s="25">
        <v>1</v>
      </c>
      <c r="E111" s="22" t="s">
        <v>93</v>
      </c>
      <c r="F111" s="23">
        <v>174720</v>
      </c>
      <c r="G111" s="23">
        <f>+INT(D111*F111)</f>
        <v>174720</v>
      </c>
      <c r="H111" s="24"/>
    </row>
    <row r="112" spans="2:8" ht="31.5" customHeight="1">
      <c r="B112" s="19"/>
      <c r="C112" s="20" t="s">
        <v>75</v>
      </c>
      <c r="D112" s="25"/>
      <c r="E112" s="22"/>
      <c r="F112" s="23"/>
      <c r="G112" s="23">
        <f>+SUM(G110:G111)</f>
        <v>633048</v>
      </c>
      <c r="H112" s="24"/>
    </row>
    <row r="113" spans="2:8" ht="31.5" customHeight="1" thickBot="1">
      <c r="B113" s="27"/>
      <c r="C113" s="28" t="s">
        <v>116</v>
      </c>
      <c r="D113" s="29"/>
      <c r="E113" s="30"/>
      <c r="F113" s="31"/>
      <c r="G113" s="31">
        <f>+G112</f>
        <v>633048</v>
      </c>
      <c r="H113" s="32"/>
    </row>
    <row r="114" ht="31.5" customHeight="1"/>
    <row r="115" spans="1:6" ht="31.5" customHeight="1" thickBot="1">
      <c r="A115" s="2" t="s">
        <v>52</v>
      </c>
      <c r="B115" s="3" t="s">
        <v>117</v>
      </c>
      <c r="C115" s="4" t="s">
        <v>50</v>
      </c>
      <c r="E115" s="5">
        <v>1</v>
      </c>
      <c r="F115" s="6" t="s">
        <v>118</v>
      </c>
    </row>
    <row r="116" spans="2:8" ht="31.5" customHeight="1" thickBot="1">
      <c r="B116" s="7" t="s">
        <v>22</v>
      </c>
      <c r="C116" s="8" t="s">
        <v>23</v>
      </c>
      <c r="D116" s="9" t="s">
        <v>24</v>
      </c>
      <c r="E116" s="10" t="s">
        <v>25</v>
      </c>
      <c r="F116" s="11" t="s">
        <v>26</v>
      </c>
      <c r="G116" s="11" t="s">
        <v>27</v>
      </c>
      <c r="H116" s="12" t="s">
        <v>28</v>
      </c>
    </row>
    <row r="117" spans="2:8" ht="31.5" customHeight="1">
      <c r="B117" s="13" t="s">
        <v>119</v>
      </c>
      <c r="C117" s="14" t="s">
        <v>120</v>
      </c>
      <c r="D117" s="33">
        <v>1</v>
      </c>
      <c r="E117" s="16" t="s">
        <v>51</v>
      </c>
      <c r="F117" s="17">
        <v>1940</v>
      </c>
      <c r="G117" s="17">
        <f>+INT(D117*F117)</f>
        <v>1940</v>
      </c>
      <c r="H117" s="18" t="s">
        <v>71</v>
      </c>
    </row>
    <row r="118" spans="2:8" ht="31.5" customHeight="1">
      <c r="B118" s="19"/>
      <c r="C118" s="20" t="s">
        <v>75</v>
      </c>
      <c r="D118" s="25"/>
      <c r="E118" s="22"/>
      <c r="F118" s="23"/>
      <c r="G118" s="23">
        <f>+SUM(G116:G117)</f>
        <v>1940</v>
      </c>
      <c r="H118" s="24"/>
    </row>
    <row r="119" spans="2:8" ht="31.5" customHeight="1" thickBot="1">
      <c r="B119" s="27"/>
      <c r="C119" s="28" t="s">
        <v>121</v>
      </c>
      <c r="D119" s="29"/>
      <c r="E119" s="30"/>
      <c r="F119" s="31"/>
      <c r="G119" s="31">
        <f>+G118</f>
        <v>1940</v>
      </c>
      <c r="H119" s="32"/>
    </row>
    <row r="120" ht="31.5" customHeight="1"/>
    <row r="121" spans="1:6" ht="31.5" customHeight="1" thickBot="1">
      <c r="A121" s="2" t="s">
        <v>54</v>
      </c>
      <c r="B121" s="3" t="s">
        <v>122</v>
      </c>
      <c r="C121" s="4" t="s">
        <v>53</v>
      </c>
      <c r="E121" s="5">
        <v>100</v>
      </c>
      <c r="F121" s="6" t="s">
        <v>118</v>
      </c>
    </row>
    <row r="122" spans="2:8" ht="31.5" customHeight="1" thickBot="1">
      <c r="B122" s="7" t="s">
        <v>22</v>
      </c>
      <c r="C122" s="8" t="s">
        <v>23</v>
      </c>
      <c r="D122" s="9" t="s">
        <v>24</v>
      </c>
      <c r="E122" s="10" t="s">
        <v>25</v>
      </c>
      <c r="F122" s="11" t="s">
        <v>26</v>
      </c>
      <c r="G122" s="11" t="s">
        <v>27</v>
      </c>
      <c r="H122" s="12" t="s">
        <v>28</v>
      </c>
    </row>
    <row r="123" spans="2:8" ht="31.5" customHeight="1">
      <c r="B123" s="13" t="s">
        <v>69</v>
      </c>
      <c r="C123" s="14"/>
      <c r="D123" s="33">
        <v>0.7</v>
      </c>
      <c r="E123" s="16" t="s">
        <v>70</v>
      </c>
      <c r="F123" s="17">
        <v>18500</v>
      </c>
      <c r="G123" s="17">
        <f aca="true" t="shared" si="1" ref="G123:G129">+INT(D123*F123)</f>
        <v>12950</v>
      </c>
      <c r="H123" s="18" t="s">
        <v>71</v>
      </c>
    </row>
    <row r="124" spans="2:8" ht="31.5" customHeight="1">
      <c r="B124" s="19" t="s">
        <v>72</v>
      </c>
      <c r="C124" s="20"/>
      <c r="D124" s="25">
        <v>2.16</v>
      </c>
      <c r="E124" s="22" t="s">
        <v>70</v>
      </c>
      <c r="F124" s="23">
        <v>16400</v>
      </c>
      <c r="G124" s="23">
        <f t="shared" si="1"/>
        <v>35424</v>
      </c>
      <c r="H124" s="24" t="s">
        <v>71</v>
      </c>
    </row>
    <row r="125" spans="2:8" ht="31.5" customHeight="1">
      <c r="B125" s="19" t="s">
        <v>73</v>
      </c>
      <c r="C125" s="20"/>
      <c r="D125" s="25">
        <v>4.87</v>
      </c>
      <c r="E125" s="22" t="s">
        <v>70</v>
      </c>
      <c r="F125" s="23">
        <v>13500</v>
      </c>
      <c r="G125" s="23">
        <f t="shared" si="1"/>
        <v>65745</v>
      </c>
      <c r="H125" s="24" t="s">
        <v>71</v>
      </c>
    </row>
    <row r="126" spans="2:8" ht="31.5" customHeight="1">
      <c r="B126" s="19" t="s">
        <v>123</v>
      </c>
      <c r="C126" s="20"/>
      <c r="D126" s="25">
        <v>1.21</v>
      </c>
      <c r="E126" s="22" t="s">
        <v>124</v>
      </c>
      <c r="F126" s="23">
        <v>15305</v>
      </c>
      <c r="G126" s="23">
        <f t="shared" si="1"/>
        <v>18519</v>
      </c>
      <c r="H126" s="24" t="s">
        <v>55</v>
      </c>
    </row>
    <row r="127" spans="2:8" ht="31.5" customHeight="1">
      <c r="B127" s="19" t="s">
        <v>125</v>
      </c>
      <c r="C127" s="20"/>
      <c r="D127" s="25">
        <v>1.21</v>
      </c>
      <c r="E127" s="22" t="s">
        <v>124</v>
      </c>
      <c r="F127" s="23">
        <v>25442</v>
      </c>
      <c r="G127" s="23">
        <f t="shared" si="1"/>
        <v>30784</v>
      </c>
      <c r="H127" s="24" t="s">
        <v>57</v>
      </c>
    </row>
    <row r="128" spans="2:8" ht="31.5" customHeight="1">
      <c r="B128" s="19" t="s">
        <v>126</v>
      </c>
      <c r="C128" s="20"/>
      <c r="D128" s="25">
        <v>1.21</v>
      </c>
      <c r="E128" s="22" t="s">
        <v>124</v>
      </c>
      <c r="F128" s="23">
        <v>19613</v>
      </c>
      <c r="G128" s="23">
        <f t="shared" si="1"/>
        <v>23731</v>
      </c>
      <c r="H128" s="24" t="s">
        <v>59</v>
      </c>
    </row>
    <row r="129" spans="2:8" ht="31.5" customHeight="1">
      <c r="B129" s="19" t="s">
        <v>127</v>
      </c>
      <c r="C129" s="20" t="s">
        <v>128</v>
      </c>
      <c r="D129" s="25">
        <v>0.12</v>
      </c>
      <c r="E129" s="22" t="s">
        <v>93</v>
      </c>
      <c r="F129" s="23">
        <v>39600</v>
      </c>
      <c r="G129" s="23">
        <f t="shared" si="1"/>
        <v>4752</v>
      </c>
      <c r="H129" s="24" t="s">
        <v>71</v>
      </c>
    </row>
    <row r="130" spans="2:8" ht="31.5" customHeight="1">
      <c r="B130" s="19" t="s">
        <v>74</v>
      </c>
      <c r="C130" s="26">
        <v>0.2</v>
      </c>
      <c r="D130" s="25">
        <v>1</v>
      </c>
      <c r="E130" s="22" t="s">
        <v>48</v>
      </c>
      <c r="F130" s="23">
        <v>38381</v>
      </c>
      <c r="G130" s="23">
        <v>38381</v>
      </c>
      <c r="H130" s="24"/>
    </row>
    <row r="131" spans="2:8" ht="31.5" customHeight="1">
      <c r="B131" s="19" t="s">
        <v>74</v>
      </c>
      <c r="C131" s="20" t="s">
        <v>129</v>
      </c>
      <c r="D131" s="25">
        <v>1</v>
      </c>
      <c r="E131" s="22" t="s">
        <v>48</v>
      </c>
      <c r="F131" s="23">
        <v>9211</v>
      </c>
      <c r="G131" s="23">
        <v>9211</v>
      </c>
      <c r="H131" s="24"/>
    </row>
    <row r="132" spans="2:8" ht="31.5" customHeight="1">
      <c r="B132" s="19"/>
      <c r="C132" s="20" t="s">
        <v>75</v>
      </c>
      <c r="D132" s="25"/>
      <c r="E132" s="22"/>
      <c r="F132" s="23"/>
      <c r="G132" s="23">
        <f>+SUM(G123:G131)</f>
        <v>239497</v>
      </c>
      <c r="H132" s="24"/>
    </row>
    <row r="133" spans="2:8" ht="31.5" customHeight="1" thickBot="1">
      <c r="B133" s="27"/>
      <c r="C133" s="28" t="s">
        <v>121</v>
      </c>
      <c r="D133" s="29"/>
      <c r="E133" s="30"/>
      <c r="F133" s="31"/>
      <c r="G133" s="31">
        <f>+G132*0.01</f>
        <v>2394.9700000000003</v>
      </c>
      <c r="H133" s="32"/>
    </row>
    <row r="134" ht="32.25" customHeight="1"/>
    <row r="135" spans="1:8" ht="32.25" customHeight="1" thickBot="1">
      <c r="A135" s="2" t="s">
        <v>55</v>
      </c>
      <c r="B135" s="2" t="s">
        <v>130</v>
      </c>
      <c r="C135" s="41" t="s">
        <v>131</v>
      </c>
      <c r="E135" s="2">
        <v>1</v>
      </c>
      <c r="F135" s="2" t="s">
        <v>113</v>
      </c>
      <c r="G135" s="2"/>
      <c r="H135" s="2"/>
    </row>
    <row r="136" spans="2:8" ht="32.25" customHeight="1" thickBot="1">
      <c r="B136" s="7" t="s">
        <v>22</v>
      </c>
      <c r="C136" s="8" t="s">
        <v>23</v>
      </c>
      <c r="D136" s="9" t="s">
        <v>24</v>
      </c>
      <c r="E136" s="10" t="s">
        <v>25</v>
      </c>
      <c r="F136" s="11" t="s">
        <v>26</v>
      </c>
      <c r="G136" s="11" t="s">
        <v>27</v>
      </c>
      <c r="H136" s="12" t="s">
        <v>28</v>
      </c>
    </row>
    <row r="137" spans="2:8" ht="32.25" customHeight="1">
      <c r="B137" s="13" t="s">
        <v>132</v>
      </c>
      <c r="C137" s="14" t="s">
        <v>133</v>
      </c>
      <c r="D137" s="33">
        <v>0.03</v>
      </c>
      <c r="E137" s="16" t="s">
        <v>41</v>
      </c>
      <c r="F137" s="17">
        <v>16500</v>
      </c>
      <c r="G137" s="17">
        <f>+INT(D137*F137)</f>
        <v>495</v>
      </c>
      <c r="H137" s="18" t="s">
        <v>111</v>
      </c>
    </row>
    <row r="138" spans="2:8" ht="32.25" customHeight="1">
      <c r="B138" s="19" t="s">
        <v>134</v>
      </c>
      <c r="C138" s="20" t="s">
        <v>135</v>
      </c>
      <c r="D138" s="25">
        <v>1.26</v>
      </c>
      <c r="E138" s="22" t="s">
        <v>136</v>
      </c>
      <c r="F138" s="23">
        <v>106</v>
      </c>
      <c r="G138" s="17">
        <f>+INT(D138*F138)</f>
        <v>133</v>
      </c>
      <c r="H138" s="24" t="s">
        <v>71</v>
      </c>
    </row>
    <row r="139" spans="2:8" ht="32.25" customHeight="1">
      <c r="B139" s="19" t="s">
        <v>137</v>
      </c>
      <c r="C139" s="20" t="s">
        <v>138</v>
      </c>
      <c r="D139" s="25">
        <v>1</v>
      </c>
      <c r="E139" s="22" t="s">
        <v>51</v>
      </c>
      <c r="F139" s="23">
        <v>457</v>
      </c>
      <c r="G139" s="17">
        <f>+INT(D139*F139)</f>
        <v>457</v>
      </c>
      <c r="H139" s="24" t="s">
        <v>71</v>
      </c>
    </row>
    <row r="140" spans="2:8" ht="32.25" customHeight="1">
      <c r="B140" s="19" t="s">
        <v>74</v>
      </c>
      <c r="C140" s="20" t="s">
        <v>129</v>
      </c>
      <c r="D140" s="25">
        <v>1</v>
      </c>
      <c r="E140" s="22" t="s">
        <v>48</v>
      </c>
      <c r="F140" s="23">
        <f>+SUM(G137:G139)*0.04</f>
        <v>43.4</v>
      </c>
      <c r="G140" s="23">
        <f>+F140</f>
        <v>43.4</v>
      </c>
      <c r="H140" s="24"/>
    </row>
    <row r="141" spans="2:8" ht="32.25" customHeight="1">
      <c r="B141" s="13"/>
      <c r="C141" s="14" t="s">
        <v>75</v>
      </c>
      <c r="D141" s="33"/>
      <c r="E141" s="16"/>
      <c r="F141" s="17"/>
      <c r="G141" s="23">
        <f>+SUM(G137:G140)</f>
        <v>1128.4</v>
      </c>
      <c r="H141" s="18"/>
    </row>
    <row r="142" spans="2:8" ht="32.25" customHeight="1" thickBot="1">
      <c r="B142" s="27"/>
      <c r="C142" s="28" t="s">
        <v>116</v>
      </c>
      <c r="D142" s="29"/>
      <c r="E142" s="30"/>
      <c r="F142" s="31"/>
      <c r="G142" s="31">
        <f>+G141</f>
        <v>1128.4</v>
      </c>
      <c r="H142" s="32"/>
    </row>
    <row r="143" spans="2:8" ht="31.5" customHeight="1">
      <c r="B143" s="42"/>
      <c r="C143" s="43"/>
      <c r="D143" s="44"/>
      <c r="E143" s="45"/>
      <c r="F143" s="46"/>
      <c r="G143" s="46"/>
      <c r="H143" s="42"/>
    </row>
    <row r="144" spans="1:8" ht="31.5" customHeight="1" thickBot="1">
      <c r="A144" s="2" t="s">
        <v>57</v>
      </c>
      <c r="B144" s="47" t="s">
        <v>139</v>
      </c>
      <c r="C144" s="48" t="s">
        <v>56</v>
      </c>
      <c r="D144" s="49"/>
      <c r="E144" s="50">
        <v>1</v>
      </c>
      <c r="F144" s="51" t="s">
        <v>118</v>
      </c>
      <c r="G144" s="51"/>
      <c r="H144" s="47"/>
    </row>
    <row r="145" spans="2:8" ht="31.5" customHeight="1" thickBot="1">
      <c r="B145" s="7" t="s">
        <v>22</v>
      </c>
      <c r="C145" s="8" t="s">
        <v>23</v>
      </c>
      <c r="D145" s="9" t="s">
        <v>24</v>
      </c>
      <c r="E145" s="10" t="s">
        <v>25</v>
      </c>
      <c r="F145" s="11" t="s">
        <v>26</v>
      </c>
      <c r="G145" s="11" t="s">
        <v>27</v>
      </c>
      <c r="H145" s="12" t="s">
        <v>28</v>
      </c>
    </row>
    <row r="146" spans="2:8" ht="31.5" customHeight="1">
      <c r="B146" s="13" t="s">
        <v>184</v>
      </c>
      <c r="C146" s="14" t="s">
        <v>140</v>
      </c>
      <c r="D146" s="33">
        <v>1.1</v>
      </c>
      <c r="E146" s="16" t="s">
        <v>51</v>
      </c>
      <c r="F146" s="17">
        <v>6200</v>
      </c>
      <c r="G146" s="17">
        <f>+INT(D146*F146)</f>
        <v>6820</v>
      </c>
      <c r="H146" s="18" t="s">
        <v>71</v>
      </c>
    </row>
    <row r="147" spans="2:8" ht="31.5" customHeight="1">
      <c r="B147" s="19"/>
      <c r="C147" s="20" t="s">
        <v>75</v>
      </c>
      <c r="D147" s="25"/>
      <c r="E147" s="22"/>
      <c r="F147" s="23"/>
      <c r="G147" s="23">
        <f>+SUM(G146)</f>
        <v>6820</v>
      </c>
      <c r="H147" s="24"/>
    </row>
    <row r="148" spans="2:8" ht="31.5" customHeight="1" thickBot="1">
      <c r="B148" s="27"/>
      <c r="C148" s="28" t="s">
        <v>121</v>
      </c>
      <c r="D148" s="29"/>
      <c r="E148" s="30"/>
      <c r="F148" s="31"/>
      <c r="G148" s="31">
        <f>+G147/E144</f>
        <v>6820</v>
      </c>
      <c r="H148" s="32"/>
    </row>
    <row r="149" ht="31.5" customHeight="1"/>
    <row r="150" spans="1:6" ht="31.5" customHeight="1" thickBot="1">
      <c r="A150" s="2" t="s">
        <v>59</v>
      </c>
      <c r="B150" s="3" t="s">
        <v>185</v>
      </c>
      <c r="C150" s="4" t="s">
        <v>58</v>
      </c>
      <c r="E150" s="5">
        <v>1</v>
      </c>
      <c r="F150" s="6" t="s">
        <v>118</v>
      </c>
    </row>
    <row r="151" spans="2:8" ht="31.5" customHeight="1" thickBot="1">
      <c r="B151" s="7" t="s">
        <v>22</v>
      </c>
      <c r="C151" s="8" t="s">
        <v>23</v>
      </c>
      <c r="D151" s="9" t="s">
        <v>24</v>
      </c>
      <c r="E151" s="10" t="s">
        <v>25</v>
      </c>
      <c r="F151" s="11" t="s">
        <v>26</v>
      </c>
      <c r="G151" s="11" t="s">
        <v>27</v>
      </c>
      <c r="H151" s="12" t="s">
        <v>28</v>
      </c>
    </row>
    <row r="152" spans="2:8" ht="31.5" customHeight="1">
      <c r="B152" s="13" t="s">
        <v>141</v>
      </c>
      <c r="C152" s="14" t="s">
        <v>142</v>
      </c>
      <c r="D152" s="33">
        <v>1</v>
      </c>
      <c r="E152" s="16" t="s">
        <v>51</v>
      </c>
      <c r="F152" s="17">
        <v>260</v>
      </c>
      <c r="G152" s="17">
        <f>+INT(D152*F152)</f>
        <v>260</v>
      </c>
      <c r="H152" s="18" t="s">
        <v>71</v>
      </c>
    </row>
    <row r="153" spans="2:8" ht="31.5" customHeight="1">
      <c r="B153" s="19"/>
      <c r="C153" s="20" t="s">
        <v>75</v>
      </c>
      <c r="D153" s="25"/>
      <c r="E153" s="22"/>
      <c r="F153" s="23"/>
      <c r="G153" s="23">
        <f>+SUM(G152)</f>
        <v>260</v>
      </c>
      <c r="H153" s="24"/>
    </row>
    <row r="154" spans="2:8" ht="31.5" customHeight="1" thickBot="1">
      <c r="B154" s="27"/>
      <c r="C154" s="28" t="s">
        <v>121</v>
      </c>
      <c r="D154" s="29"/>
      <c r="E154" s="30"/>
      <c r="F154" s="31"/>
      <c r="G154" s="31">
        <f>+G153/E150</f>
        <v>260</v>
      </c>
      <c r="H154" s="32"/>
    </row>
    <row r="155" ht="31.5" customHeight="1"/>
    <row r="156" spans="1:6" ht="31.5" customHeight="1" thickBot="1">
      <c r="A156" s="2" t="s">
        <v>61</v>
      </c>
      <c r="B156" s="3" t="s">
        <v>186</v>
      </c>
      <c r="C156" s="4" t="s">
        <v>60</v>
      </c>
      <c r="E156" s="5">
        <v>1</v>
      </c>
      <c r="F156" s="6" t="s">
        <v>118</v>
      </c>
    </row>
    <row r="157" spans="2:8" ht="31.5" customHeight="1" thickBot="1">
      <c r="B157" s="7" t="s">
        <v>22</v>
      </c>
      <c r="C157" s="8" t="s">
        <v>23</v>
      </c>
      <c r="D157" s="9" t="s">
        <v>24</v>
      </c>
      <c r="E157" s="10" t="s">
        <v>25</v>
      </c>
      <c r="F157" s="11" t="s">
        <v>26</v>
      </c>
      <c r="G157" s="11" t="s">
        <v>27</v>
      </c>
      <c r="H157" s="12" t="s">
        <v>28</v>
      </c>
    </row>
    <row r="158" spans="2:8" ht="31.5" customHeight="1">
      <c r="B158" s="13" t="s">
        <v>143</v>
      </c>
      <c r="C158" s="14" t="s">
        <v>144</v>
      </c>
      <c r="D158" s="33">
        <v>1.45</v>
      </c>
      <c r="E158" s="16" t="s">
        <v>51</v>
      </c>
      <c r="F158" s="17">
        <v>467</v>
      </c>
      <c r="G158" s="17">
        <f>+INT(D158*F158)</f>
        <v>677</v>
      </c>
      <c r="H158" s="18" t="s">
        <v>71</v>
      </c>
    </row>
    <row r="159" spans="2:8" ht="31.5" customHeight="1">
      <c r="B159" s="19"/>
      <c r="C159" s="20" t="s">
        <v>75</v>
      </c>
      <c r="D159" s="25"/>
      <c r="E159" s="22"/>
      <c r="F159" s="23"/>
      <c r="G159" s="23">
        <f>+SUM(G158)</f>
        <v>677</v>
      </c>
      <c r="H159" s="24"/>
    </row>
    <row r="160" spans="2:8" ht="31.5" customHeight="1" thickBot="1">
      <c r="B160" s="27"/>
      <c r="C160" s="28" t="s">
        <v>121</v>
      </c>
      <c r="D160" s="29"/>
      <c r="E160" s="30"/>
      <c r="F160" s="31"/>
      <c r="G160" s="31">
        <f>+G159/E156</f>
        <v>677</v>
      </c>
      <c r="H160" s="32"/>
    </row>
    <row r="161" ht="31.5" customHeight="1"/>
    <row r="162" spans="1:6" ht="31.5" customHeight="1" thickBot="1">
      <c r="A162" s="2" t="s">
        <v>63</v>
      </c>
      <c r="B162" s="3" t="s">
        <v>187</v>
      </c>
      <c r="C162" s="4" t="s">
        <v>62</v>
      </c>
      <c r="E162" s="5">
        <v>1</v>
      </c>
      <c r="F162" s="6" t="s">
        <v>118</v>
      </c>
    </row>
    <row r="163" spans="2:8" ht="31.5" customHeight="1" thickBot="1">
      <c r="B163" s="7" t="s">
        <v>22</v>
      </c>
      <c r="C163" s="8" t="s">
        <v>23</v>
      </c>
      <c r="D163" s="9" t="s">
        <v>24</v>
      </c>
      <c r="E163" s="10" t="s">
        <v>25</v>
      </c>
      <c r="F163" s="11" t="s">
        <v>26</v>
      </c>
      <c r="G163" s="11" t="s">
        <v>27</v>
      </c>
      <c r="H163" s="12" t="s">
        <v>28</v>
      </c>
    </row>
    <row r="164" spans="2:8" ht="31.5" customHeight="1">
      <c r="B164" s="13" t="s">
        <v>145</v>
      </c>
      <c r="C164" s="14" t="s">
        <v>146</v>
      </c>
      <c r="D164" s="33">
        <v>1</v>
      </c>
      <c r="E164" s="16" t="s">
        <v>51</v>
      </c>
      <c r="F164" s="17">
        <v>475</v>
      </c>
      <c r="G164" s="17">
        <f>+INT(D164*F164)</f>
        <v>475</v>
      </c>
      <c r="H164" s="18" t="s">
        <v>71</v>
      </c>
    </row>
    <row r="165" spans="2:8" ht="31.5" customHeight="1">
      <c r="B165" s="19"/>
      <c r="C165" s="20" t="s">
        <v>75</v>
      </c>
      <c r="D165" s="25"/>
      <c r="E165" s="22"/>
      <c r="F165" s="23"/>
      <c r="G165" s="23">
        <f>+SUM(G164)</f>
        <v>475</v>
      </c>
      <c r="H165" s="24"/>
    </row>
    <row r="166" spans="2:8" ht="31.5" customHeight="1" thickBot="1">
      <c r="B166" s="27"/>
      <c r="C166" s="28" t="s">
        <v>121</v>
      </c>
      <c r="D166" s="29"/>
      <c r="E166" s="30"/>
      <c r="F166" s="31"/>
      <c r="G166" s="31">
        <f>+G165/E162</f>
        <v>475</v>
      </c>
      <c r="H166" s="32"/>
    </row>
    <row r="167" ht="31.5" customHeight="1"/>
    <row r="168" spans="1:6" ht="31.5" customHeight="1" thickBot="1">
      <c r="A168" s="41" t="s">
        <v>147</v>
      </c>
      <c r="B168" s="3" t="s">
        <v>188</v>
      </c>
      <c r="C168" s="4" t="s">
        <v>62</v>
      </c>
      <c r="E168" s="5">
        <v>1</v>
      </c>
      <c r="F168" s="6" t="s">
        <v>118</v>
      </c>
    </row>
    <row r="169" spans="2:8" ht="31.5" customHeight="1" thickBot="1">
      <c r="B169" s="7" t="s">
        <v>22</v>
      </c>
      <c r="C169" s="8" t="s">
        <v>23</v>
      </c>
      <c r="D169" s="9" t="s">
        <v>24</v>
      </c>
      <c r="E169" s="10" t="s">
        <v>25</v>
      </c>
      <c r="F169" s="11" t="s">
        <v>26</v>
      </c>
      <c r="G169" s="11" t="s">
        <v>27</v>
      </c>
      <c r="H169" s="12" t="s">
        <v>28</v>
      </c>
    </row>
    <row r="170" spans="2:8" ht="31.5" customHeight="1">
      <c r="B170" s="13" t="s">
        <v>148</v>
      </c>
      <c r="C170" s="14" t="s">
        <v>146</v>
      </c>
      <c r="D170" s="33">
        <v>1</v>
      </c>
      <c r="E170" s="16" t="s">
        <v>51</v>
      </c>
      <c r="F170" s="17">
        <v>522</v>
      </c>
      <c r="G170" s="17">
        <f>+INT(D170*F170)</f>
        <v>522</v>
      </c>
      <c r="H170" s="18" t="s">
        <v>71</v>
      </c>
    </row>
    <row r="171" spans="2:8" ht="31.5" customHeight="1">
      <c r="B171" s="19"/>
      <c r="C171" s="20" t="s">
        <v>75</v>
      </c>
      <c r="D171" s="25"/>
      <c r="E171" s="22"/>
      <c r="F171" s="23"/>
      <c r="G171" s="23">
        <f>+SUM(G170)</f>
        <v>522</v>
      </c>
      <c r="H171" s="24"/>
    </row>
    <row r="172" spans="2:8" ht="31.5" customHeight="1" thickBot="1">
      <c r="B172" s="27"/>
      <c r="C172" s="28" t="s">
        <v>121</v>
      </c>
      <c r="D172" s="29"/>
      <c r="E172" s="30"/>
      <c r="F172" s="31"/>
      <c r="G172" s="31">
        <f>+G171/E168</f>
        <v>522</v>
      </c>
      <c r="H172" s="32"/>
    </row>
    <row r="173" ht="31.5" customHeight="1"/>
    <row r="174" spans="1:6" ht="31.5" customHeight="1" thickBot="1">
      <c r="A174" s="41" t="s">
        <v>149</v>
      </c>
      <c r="B174" s="3" t="s">
        <v>150</v>
      </c>
      <c r="C174" s="4" t="s">
        <v>64</v>
      </c>
      <c r="E174" s="5">
        <v>1</v>
      </c>
      <c r="F174" s="6" t="s">
        <v>151</v>
      </c>
    </row>
    <row r="175" spans="2:8" ht="31.5" customHeight="1" thickBot="1">
      <c r="B175" s="7" t="s">
        <v>22</v>
      </c>
      <c r="C175" s="8" t="s">
        <v>23</v>
      </c>
      <c r="D175" s="9" t="s">
        <v>24</v>
      </c>
      <c r="E175" s="10" t="s">
        <v>25</v>
      </c>
      <c r="F175" s="11" t="s">
        <v>26</v>
      </c>
      <c r="G175" s="11" t="s">
        <v>27</v>
      </c>
      <c r="H175" s="12" t="s">
        <v>28</v>
      </c>
    </row>
    <row r="176" spans="2:8" ht="31.5" customHeight="1">
      <c r="B176" s="13" t="s">
        <v>152</v>
      </c>
      <c r="C176" s="14" t="s">
        <v>153</v>
      </c>
      <c r="D176" s="33">
        <v>1</v>
      </c>
      <c r="E176" s="16" t="s">
        <v>65</v>
      </c>
      <c r="F176" s="17">
        <v>575</v>
      </c>
      <c r="G176" s="17">
        <f>+INT(D176*F176)</f>
        <v>575</v>
      </c>
      <c r="H176" s="18" t="s">
        <v>71</v>
      </c>
    </row>
    <row r="177" spans="2:8" ht="31.5" customHeight="1">
      <c r="B177" s="19"/>
      <c r="C177" s="20" t="s">
        <v>75</v>
      </c>
      <c r="D177" s="25"/>
      <c r="E177" s="22"/>
      <c r="F177" s="23"/>
      <c r="G177" s="23">
        <f>+G176</f>
        <v>575</v>
      </c>
      <c r="H177" s="24"/>
    </row>
    <row r="178" spans="2:8" ht="31.5" customHeight="1" thickBot="1">
      <c r="B178" s="27"/>
      <c r="C178" s="28" t="s">
        <v>154</v>
      </c>
      <c r="D178" s="29"/>
      <c r="E178" s="30"/>
      <c r="F178" s="31"/>
      <c r="G178" s="31">
        <f>+G177</f>
        <v>575</v>
      </c>
      <c r="H178" s="32"/>
    </row>
    <row r="179" spans="2:8" ht="31.5" customHeight="1">
      <c r="B179" s="42"/>
      <c r="C179" s="43"/>
      <c r="D179" s="44"/>
      <c r="E179" s="45"/>
      <c r="F179" s="46"/>
      <c r="G179" s="46"/>
      <c r="H179" s="42"/>
    </row>
    <row r="180" spans="1:8" ht="31.5" customHeight="1" thickBot="1">
      <c r="A180" s="41" t="s">
        <v>155</v>
      </c>
      <c r="B180" s="47" t="s">
        <v>156</v>
      </c>
      <c r="C180" s="48" t="s">
        <v>66</v>
      </c>
      <c r="D180" s="49"/>
      <c r="E180" s="50">
        <v>1</v>
      </c>
      <c r="F180" s="51" t="s">
        <v>113</v>
      </c>
      <c r="G180" s="51"/>
      <c r="H180" s="47"/>
    </row>
    <row r="181" spans="2:8" ht="31.5" customHeight="1" thickBot="1">
      <c r="B181" s="7" t="s">
        <v>22</v>
      </c>
      <c r="C181" s="8" t="s">
        <v>23</v>
      </c>
      <c r="D181" s="9" t="s">
        <v>24</v>
      </c>
      <c r="E181" s="10" t="s">
        <v>25</v>
      </c>
      <c r="F181" s="11" t="s">
        <v>26</v>
      </c>
      <c r="G181" s="11" t="s">
        <v>27</v>
      </c>
      <c r="H181" s="12" t="s">
        <v>28</v>
      </c>
    </row>
    <row r="182" spans="2:8" ht="31.5" customHeight="1">
      <c r="B182" s="13" t="s">
        <v>114</v>
      </c>
      <c r="C182" s="14"/>
      <c r="D182" s="33">
        <v>12.15</v>
      </c>
      <c r="E182" s="16" t="s">
        <v>70</v>
      </c>
      <c r="F182" s="17">
        <v>22600</v>
      </c>
      <c r="G182" s="17">
        <f>+INT(D182*F182)</f>
        <v>274590</v>
      </c>
      <c r="H182" s="18" t="s">
        <v>71</v>
      </c>
    </row>
    <row r="183" spans="2:8" ht="31.5" customHeight="1">
      <c r="B183" s="19" t="s">
        <v>157</v>
      </c>
      <c r="C183" s="20"/>
      <c r="D183" s="25">
        <v>1</v>
      </c>
      <c r="E183" s="22" t="s">
        <v>48</v>
      </c>
      <c r="F183" s="23">
        <v>60640</v>
      </c>
      <c r="G183" s="23">
        <f>+INT(D183*F183)</f>
        <v>60640</v>
      </c>
      <c r="H183" s="24"/>
    </row>
    <row r="184" spans="2:8" ht="31.5" customHeight="1">
      <c r="B184" s="19"/>
      <c r="C184" s="20" t="s">
        <v>75</v>
      </c>
      <c r="D184" s="25"/>
      <c r="E184" s="22"/>
      <c r="F184" s="23"/>
      <c r="G184" s="23">
        <f>+SUM(G182:G183)</f>
        <v>335230</v>
      </c>
      <c r="H184" s="24"/>
    </row>
    <row r="185" spans="2:8" ht="31.5" customHeight="1" thickBot="1">
      <c r="B185" s="27"/>
      <c r="C185" s="28" t="s">
        <v>116</v>
      </c>
      <c r="D185" s="29"/>
      <c r="E185" s="30"/>
      <c r="F185" s="31"/>
      <c r="G185" s="31">
        <f>+G184</f>
        <v>335230</v>
      </c>
      <c r="H185" s="32"/>
    </row>
    <row r="186" spans="2:8" ht="32.25" customHeight="1">
      <c r="B186" s="4"/>
      <c r="C186" s="2"/>
      <c r="D186" s="5"/>
      <c r="E186" s="6"/>
      <c r="G186" s="3"/>
      <c r="H186" s="2"/>
    </row>
    <row r="187" spans="2:8" ht="13.5">
      <c r="B187" s="4"/>
      <c r="C187" s="2"/>
      <c r="D187" s="5"/>
      <c r="E187" s="6"/>
      <c r="G187" s="3"/>
      <c r="H187" s="2"/>
    </row>
    <row r="188" spans="2:8" ht="13.5">
      <c r="B188" s="4"/>
      <c r="C188" s="2"/>
      <c r="D188" s="5"/>
      <c r="E188" s="6"/>
      <c r="G188" s="3"/>
      <c r="H188" s="2"/>
    </row>
  </sheetData>
  <sheetProtection/>
  <mergeCells count="1">
    <mergeCell ref="A1:H1"/>
  </mergeCells>
  <conditionalFormatting sqref="C4:F5">
    <cfRule type="iconSet" priority="6" dxfId="0">
      <iconSet iconSet="3Arrows">
        <cfvo type="percent" val="0"/>
        <cfvo type="percent" val="33"/>
        <cfvo type="percent" val="67"/>
      </iconSet>
    </cfRule>
  </conditionalFormatting>
  <conditionalFormatting sqref="G147:G148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G153:G154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G159:G160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G165:G166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G171:G172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rowBreaks count="6" manualBreakCount="6">
    <brk id="28" max="7" man="1"/>
    <brk id="55" max="7" man="1"/>
    <brk id="84" max="7" man="1"/>
    <brk id="113" max="7" man="1"/>
    <brk id="142" max="7" man="1"/>
    <brk id="1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