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04_地域交通係\010_バス\100_全道協議会\★R6協議会\01_計画策定依頼\"/>
    </mc:Choice>
  </mc:AlternateContent>
  <bookViews>
    <workbookView xWindow="0" yWindow="0" windowWidth="28800" windowHeight="11290" tabRatio="879"/>
  </bookViews>
  <sheets>
    <sheet name="表２【R7計画】" sheetId="18" r:id="rId1"/>
    <sheet name="【R7計画】輸送量見込・平均乗車密度" sheetId="4" r:id="rId2"/>
    <sheet name="様式１－５【R5実績】" sheetId="15" r:id="rId3"/>
    <sheet name="様式１－５【R4実績】" sheetId="16" r:id="rId4"/>
    <sheet name="様式１－５【R3実績】" sheetId="17" r:id="rId5"/>
    <sheet name="実車走行キロ算定表1" sheetId="5" r:id="rId6"/>
    <sheet name="実車走行キロ算定表2" sheetId="6" r:id="rId7"/>
    <sheet name="実車走行キロ算定表3" sheetId="7" r:id="rId8"/>
    <sheet name="実車走行キロ算定表4" sheetId="8" r:id="rId9"/>
    <sheet name="実車走行キロ算定表5" sheetId="9" r:id="rId10"/>
    <sheet name="実車走行キロ算定表6" sheetId="10" r:id="rId11"/>
    <sheet name="実車走行キロ算定表7" sheetId="11" r:id="rId12"/>
    <sheet name="実車走行キロ算定表8" sheetId="12" r:id="rId13"/>
    <sheet name="実車走行キロ算定表9" sheetId="13" r:id="rId14"/>
    <sheet name="実車走行キロ算定表10" sheetId="14" r:id="rId15"/>
  </sheets>
  <definedNames>
    <definedName name="_xlnm._FilterDatabase" localSheetId="0" hidden="1">表２【R7計画】!$B$95:$R$179</definedName>
    <definedName name="_xlnm.Print_Area" localSheetId="1">【R7計画】輸送量見込・平均乗車密度!$A$1:$U$41</definedName>
    <definedName name="_xlnm.Print_Area" localSheetId="5">実車走行キロ算定表1!$A$1:$AB$302</definedName>
    <definedName name="_xlnm.Print_Area" localSheetId="14">実車走行キロ算定表10!$A$1:$AB$302</definedName>
    <definedName name="_xlnm.Print_Area" localSheetId="6">実車走行キロ算定表2!$A$1:$AB$302</definedName>
    <definedName name="_xlnm.Print_Area" localSheetId="7">実車走行キロ算定表3!$A$1:$AB$302</definedName>
    <definedName name="_xlnm.Print_Area" localSheetId="8">実車走行キロ算定表4!$A$1:$AB$302</definedName>
    <definedName name="_xlnm.Print_Area" localSheetId="9">実車走行キロ算定表5!$A$1:$AB$302</definedName>
    <definedName name="_xlnm.Print_Area" localSheetId="10">実車走行キロ算定表6!$A$1:$AB$302</definedName>
    <definedName name="_xlnm.Print_Area" localSheetId="11">実車走行キロ算定表7!$A$1:$AB$302</definedName>
    <definedName name="_xlnm.Print_Area" localSheetId="12">実車走行キロ算定表8!$A$1:$AB$302</definedName>
    <definedName name="_xlnm.Print_Area" localSheetId="13">実車走行キロ算定表9!$A$1:$AB$302</definedName>
    <definedName name="_xlnm.Print_Area" localSheetId="0">表２【R7計画】!$A$1:$AQ$206</definedName>
    <definedName name="_xlnm.Print_Area" localSheetId="4">'様式１－５【R3実績】'!$A$1:$V$46</definedName>
    <definedName name="_xlnm.Print_Area" localSheetId="3">'様式１－５【R4実績】'!$A$1:$V$46</definedName>
    <definedName name="_xlnm.Print_Area" localSheetId="2">'様式１－５【R5実績】'!$A$1:$V$46</definedName>
  </definedNames>
  <calcPr calcId="162913"/>
</workbook>
</file>

<file path=xl/calcChain.xml><?xml version="1.0" encoding="utf-8"?>
<calcChain xmlns="http://schemas.openxmlformats.org/spreadsheetml/2006/main">
  <c r="E178" i="18" l="1"/>
  <c r="S176" i="18"/>
  <c r="S170" i="18" l="1"/>
  <c r="S98" i="18"/>
  <c r="S174" i="18"/>
  <c r="S172" i="18"/>
  <c r="S168" i="18"/>
  <c r="S166" i="18"/>
  <c r="S164" i="18"/>
  <c r="S162" i="18"/>
  <c r="S160" i="18"/>
  <c r="S158" i="18"/>
  <c r="S156" i="18"/>
  <c r="S154" i="18"/>
  <c r="S152" i="18"/>
  <c r="S150" i="18"/>
  <c r="S148" i="18"/>
  <c r="S146" i="18"/>
  <c r="S144" i="18"/>
  <c r="S142" i="18"/>
  <c r="S140" i="18"/>
  <c r="S138" i="18"/>
  <c r="S136" i="18"/>
  <c r="S134" i="18"/>
  <c r="S132" i="18"/>
  <c r="S130" i="18"/>
  <c r="S128" i="18"/>
  <c r="S126" i="18"/>
  <c r="S124" i="18"/>
  <c r="S122" i="18"/>
  <c r="S120" i="18"/>
  <c r="S118" i="18"/>
  <c r="S116" i="18"/>
  <c r="S114" i="18"/>
  <c r="S112" i="18"/>
  <c r="S110" i="18"/>
  <c r="S108" i="18"/>
  <c r="S106" i="18"/>
  <c r="S104" i="18"/>
  <c r="S102" i="18"/>
  <c r="S100" i="18"/>
  <c r="B98" i="18"/>
  <c r="C98" i="18"/>
  <c r="C83" i="18"/>
  <c r="C60" i="18" l="1"/>
  <c r="C58" i="18"/>
  <c r="C56" i="18"/>
  <c r="C54" i="18"/>
  <c r="C52" i="18"/>
  <c r="C50" i="18"/>
  <c r="C48" i="18"/>
  <c r="C46" i="18"/>
  <c r="C44" i="18"/>
  <c r="C42" i="18"/>
  <c r="N83" i="18" l="1"/>
  <c r="Q301" i="14" l="1"/>
  <c r="Q298" i="14"/>
  <c r="N298" i="14"/>
  <c r="Q296" i="14"/>
  <c r="N296" i="14"/>
  <c r="U294" i="14"/>
  <c r="Q294" i="14"/>
  <c r="N294" i="14"/>
  <c r="Q292" i="14"/>
  <c r="N292" i="14"/>
  <c r="Q290" i="14"/>
  <c r="N290" i="14"/>
  <c r="Q288" i="14"/>
  <c r="N288" i="14"/>
  <c r="Q286" i="14"/>
  <c r="N286" i="14"/>
  <c r="Q284" i="14"/>
  <c r="N284" i="14"/>
  <c r="Q282" i="14"/>
  <c r="N282" i="14"/>
  <c r="L276" i="14"/>
  <c r="V267" i="14"/>
  <c r="L267" i="14"/>
  <c r="T266" i="14"/>
  <c r="S266" i="14"/>
  <c r="R266" i="14"/>
  <c r="Q266" i="14"/>
  <c r="P266" i="14"/>
  <c r="O266" i="14"/>
  <c r="K266" i="14"/>
  <c r="J266" i="14"/>
  <c r="I266" i="14"/>
  <c r="H266" i="14"/>
  <c r="G266" i="14"/>
  <c r="F266" i="14"/>
  <c r="E266" i="14"/>
  <c r="D266" i="14"/>
  <c r="X265" i="14"/>
  <c r="T265" i="14"/>
  <c r="K265" i="14"/>
  <c r="G265" i="14"/>
  <c r="E265" i="14"/>
  <c r="D265" i="14"/>
  <c r="C265" i="14"/>
  <c r="T264" i="14"/>
  <c r="K264" i="14"/>
  <c r="H264" i="14"/>
  <c r="G264" i="14"/>
  <c r="E264" i="14"/>
  <c r="D264" i="14"/>
  <c r="C264" i="14"/>
  <c r="T263" i="14"/>
  <c r="K263" i="14"/>
  <c r="G263" i="14"/>
  <c r="E263" i="14"/>
  <c r="D263" i="14"/>
  <c r="C263" i="14"/>
  <c r="T262" i="14"/>
  <c r="K262" i="14"/>
  <c r="H262" i="14"/>
  <c r="G262" i="14"/>
  <c r="E262" i="14"/>
  <c r="D262" i="14"/>
  <c r="C262" i="14"/>
  <c r="T261" i="14"/>
  <c r="K261" i="14"/>
  <c r="G261" i="14"/>
  <c r="E261" i="14"/>
  <c r="D261" i="14"/>
  <c r="C261" i="14"/>
  <c r="T260" i="14"/>
  <c r="K260" i="14"/>
  <c r="H260" i="14"/>
  <c r="G260" i="14"/>
  <c r="E260" i="14"/>
  <c r="D260" i="14"/>
  <c r="C260" i="14"/>
  <c r="T259" i="14"/>
  <c r="K259" i="14"/>
  <c r="G259" i="14"/>
  <c r="E259" i="14"/>
  <c r="D259" i="14"/>
  <c r="C259" i="14"/>
  <c r="T258" i="14"/>
  <c r="K258" i="14"/>
  <c r="H258" i="14"/>
  <c r="G258" i="14"/>
  <c r="E258" i="14"/>
  <c r="D258" i="14"/>
  <c r="C258" i="14"/>
  <c r="T257" i="14"/>
  <c r="K257" i="14"/>
  <c r="G257" i="14"/>
  <c r="E257" i="14"/>
  <c r="D257" i="14"/>
  <c r="C257" i="14"/>
  <c r="T256" i="14"/>
  <c r="K256" i="14"/>
  <c r="H256" i="14"/>
  <c r="G256" i="14"/>
  <c r="E256" i="14"/>
  <c r="D256" i="14"/>
  <c r="C256" i="14"/>
  <c r="T250" i="14"/>
  <c r="S250" i="14"/>
  <c r="R250" i="14"/>
  <c r="Q250" i="14"/>
  <c r="P250" i="14"/>
  <c r="O250" i="14"/>
  <c r="K250" i="14"/>
  <c r="J250" i="14"/>
  <c r="I250" i="14"/>
  <c r="H250" i="14"/>
  <c r="G250" i="14"/>
  <c r="F250" i="14"/>
  <c r="E250" i="14"/>
  <c r="D250" i="14"/>
  <c r="X249" i="14"/>
  <c r="T249" i="14"/>
  <c r="K249" i="14"/>
  <c r="G249" i="14"/>
  <c r="E249" i="14"/>
  <c r="D249" i="14"/>
  <c r="C249" i="14"/>
  <c r="T248" i="14"/>
  <c r="K248" i="14"/>
  <c r="H248" i="14"/>
  <c r="G248" i="14"/>
  <c r="E248" i="14"/>
  <c r="D248" i="14"/>
  <c r="C248" i="14"/>
  <c r="T247" i="14"/>
  <c r="K247" i="14"/>
  <c r="G247" i="14"/>
  <c r="E247" i="14"/>
  <c r="D247" i="14"/>
  <c r="C247" i="14"/>
  <c r="T246" i="14"/>
  <c r="K246" i="14"/>
  <c r="H246" i="14"/>
  <c r="G246" i="14"/>
  <c r="E246" i="14"/>
  <c r="D246" i="14"/>
  <c r="C246" i="14"/>
  <c r="T245" i="14"/>
  <c r="K245" i="14"/>
  <c r="G245" i="14"/>
  <c r="E245" i="14"/>
  <c r="D245" i="14"/>
  <c r="C245" i="14"/>
  <c r="T244" i="14"/>
  <c r="K244" i="14"/>
  <c r="H244" i="14"/>
  <c r="G244" i="14"/>
  <c r="E244" i="14"/>
  <c r="D244" i="14"/>
  <c r="C244" i="14"/>
  <c r="T243" i="14"/>
  <c r="K243" i="14"/>
  <c r="G243" i="14"/>
  <c r="E243" i="14"/>
  <c r="D243" i="14"/>
  <c r="C243" i="14"/>
  <c r="T242" i="14"/>
  <c r="K242" i="14"/>
  <c r="H242" i="14"/>
  <c r="G242" i="14"/>
  <c r="E242" i="14"/>
  <c r="D242" i="14"/>
  <c r="C242" i="14"/>
  <c r="T241" i="14"/>
  <c r="K241" i="14"/>
  <c r="G241" i="14"/>
  <c r="E241" i="14"/>
  <c r="D241" i="14"/>
  <c r="C241" i="14"/>
  <c r="T240" i="14"/>
  <c r="K240" i="14"/>
  <c r="H240" i="14"/>
  <c r="G240" i="14"/>
  <c r="E240" i="14"/>
  <c r="D240" i="14"/>
  <c r="C240" i="14"/>
  <c r="T234" i="14"/>
  <c r="S234" i="14"/>
  <c r="R234" i="14"/>
  <c r="Q234" i="14"/>
  <c r="P234" i="14"/>
  <c r="O234" i="14"/>
  <c r="K234" i="14"/>
  <c r="J234" i="14"/>
  <c r="I234" i="14"/>
  <c r="H234" i="14"/>
  <c r="G234" i="14"/>
  <c r="F234" i="14"/>
  <c r="E234" i="14"/>
  <c r="D234" i="14"/>
  <c r="X233" i="14"/>
  <c r="T233" i="14"/>
  <c r="K233" i="14"/>
  <c r="G233" i="14"/>
  <c r="E233" i="14"/>
  <c r="D233" i="14"/>
  <c r="C233" i="14"/>
  <c r="T232" i="14"/>
  <c r="K232" i="14"/>
  <c r="H232" i="14"/>
  <c r="G232" i="14"/>
  <c r="E232" i="14"/>
  <c r="D232" i="14"/>
  <c r="C232" i="14"/>
  <c r="T231" i="14"/>
  <c r="K231" i="14"/>
  <c r="G231" i="14"/>
  <c r="E231" i="14"/>
  <c r="D231" i="14"/>
  <c r="C231" i="14"/>
  <c r="T230" i="14"/>
  <c r="K230" i="14"/>
  <c r="H230" i="14"/>
  <c r="G230" i="14"/>
  <c r="E230" i="14"/>
  <c r="D230" i="14"/>
  <c r="C230" i="14"/>
  <c r="T229" i="14"/>
  <c r="K229" i="14"/>
  <c r="G229" i="14"/>
  <c r="E229" i="14"/>
  <c r="D229" i="14"/>
  <c r="C229" i="14"/>
  <c r="T228" i="14"/>
  <c r="K228" i="14"/>
  <c r="H228" i="14"/>
  <c r="G228" i="14"/>
  <c r="E228" i="14"/>
  <c r="D228" i="14"/>
  <c r="C228" i="14"/>
  <c r="T227" i="14"/>
  <c r="K227" i="14"/>
  <c r="G227" i="14"/>
  <c r="E227" i="14"/>
  <c r="D227" i="14"/>
  <c r="C227" i="14"/>
  <c r="T226" i="14"/>
  <c r="K226" i="14"/>
  <c r="H226" i="14"/>
  <c r="G226" i="14"/>
  <c r="E226" i="14"/>
  <c r="D226" i="14"/>
  <c r="C226" i="14"/>
  <c r="T225" i="14"/>
  <c r="K225" i="14"/>
  <c r="G225" i="14"/>
  <c r="E225" i="14"/>
  <c r="D225" i="14"/>
  <c r="C225" i="14"/>
  <c r="T224" i="14"/>
  <c r="K224" i="14"/>
  <c r="H224" i="14"/>
  <c r="G224" i="14"/>
  <c r="E224" i="14"/>
  <c r="D224" i="14"/>
  <c r="C224" i="14"/>
  <c r="T218" i="14"/>
  <c r="S218" i="14"/>
  <c r="R218" i="14"/>
  <c r="Q218" i="14"/>
  <c r="P218" i="14"/>
  <c r="O218" i="14"/>
  <c r="K218" i="14"/>
  <c r="J218" i="14"/>
  <c r="I218" i="14"/>
  <c r="H218" i="14"/>
  <c r="G218" i="14"/>
  <c r="F218" i="14"/>
  <c r="E218" i="14"/>
  <c r="D218" i="14"/>
  <c r="X217" i="14"/>
  <c r="T217" i="14"/>
  <c r="K217" i="14"/>
  <c r="G217" i="14"/>
  <c r="E217" i="14"/>
  <c r="D217" i="14"/>
  <c r="C217" i="14"/>
  <c r="T216" i="14"/>
  <c r="K216" i="14"/>
  <c r="H216" i="14"/>
  <c r="G216" i="14"/>
  <c r="E216" i="14"/>
  <c r="D216" i="14"/>
  <c r="C216" i="14"/>
  <c r="T215" i="14"/>
  <c r="K215" i="14"/>
  <c r="G215" i="14"/>
  <c r="E215" i="14"/>
  <c r="D215" i="14"/>
  <c r="C215" i="14"/>
  <c r="T214" i="14"/>
  <c r="K214" i="14"/>
  <c r="H214" i="14"/>
  <c r="G214" i="14"/>
  <c r="E214" i="14"/>
  <c r="D214" i="14"/>
  <c r="C214" i="14"/>
  <c r="T213" i="14"/>
  <c r="K213" i="14"/>
  <c r="G213" i="14"/>
  <c r="E213" i="14"/>
  <c r="D213" i="14"/>
  <c r="C213" i="14"/>
  <c r="T212" i="14"/>
  <c r="K212" i="14"/>
  <c r="H212" i="14"/>
  <c r="G212" i="14"/>
  <c r="E212" i="14"/>
  <c r="D212" i="14"/>
  <c r="C212" i="14"/>
  <c r="T211" i="14"/>
  <c r="K211" i="14"/>
  <c r="G211" i="14"/>
  <c r="E211" i="14"/>
  <c r="D211" i="14"/>
  <c r="C211" i="14"/>
  <c r="T210" i="14"/>
  <c r="K210" i="14"/>
  <c r="H210" i="14"/>
  <c r="G210" i="14"/>
  <c r="E210" i="14"/>
  <c r="D210" i="14"/>
  <c r="C210" i="14"/>
  <c r="T209" i="14"/>
  <c r="K209" i="14"/>
  <c r="G209" i="14"/>
  <c r="E209" i="14"/>
  <c r="D209" i="14"/>
  <c r="C209" i="14"/>
  <c r="T208" i="14"/>
  <c r="K208" i="14"/>
  <c r="H208" i="14"/>
  <c r="G208" i="14"/>
  <c r="E208" i="14"/>
  <c r="D208" i="14"/>
  <c r="C208" i="14"/>
  <c r="V200" i="14"/>
  <c r="L200" i="14"/>
  <c r="T199" i="14"/>
  <c r="S199" i="14"/>
  <c r="R199" i="14"/>
  <c r="Q199" i="14"/>
  <c r="P199" i="14"/>
  <c r="O199" i="14"/>
  <c r="K199" i="14"/>
  <c r="J199" i="14"/>
  <c r="I199" i="14"/>
  <c r="H199" i="14"/>
  <c r="G199" i="14"/>
  <c r="F199" i="14"/>
  <c r="E199" i="14"/>
  <c r="D199" i="14"/>
  <c r="X198" i="14"/>
  <c r="T198" i="14"/>
  <c r="K198" i="14"/>
  <c r="G198" i="14"/>
  <c r="E198" i="14"/>
  <c r="D198" i="14"/>
  <c r="C198" i="14"/>
  <c r="T197" i="14"/>
  <c r="K197" i="14"/>
  <c r="H197" i="14"/>
  <c r="G197" i="14"/>
  <c r="E197" i="14"/>
  <c r="D197" i="14"/>
  <c r="C197" i="14"/>
  <c r="B197" i="14"/>
  <c r="T196" i="14"/>
  <c r="K196" i="14"/>
  <c r="G196" i="14"/>
  <c r="E196" i="14"/>
  <c r="D196" i="14"/>
  <c r="C196" i="14"/>
  <c r="T195" i="14"/>
  <c r="K195" i="14"/>
  <c r="H195" i="14"/>
  <c r="G195" i="14"/>
  <c r="E195" i="14"/>
  <c r="D195" i="14"/>
  <c r="C195" i="14"/>
  <c r="B195" i="14"/>
  <c r="T194" i="14"/>
  <c r="K194" i="14"/>
  <c r="G194" i="14"/>
  <c r="E194" i="14"/>
  <c r="D194" i="14"/>
  <c r="C194" i="14"/>
  <c r="T193" i="14"/>
  <c r="K193" i="14"/>
  <c r="H193" i="14"/>
  <c r="G193" i="14"/>
  <c r="E193" i="14"/>
  <c r="D193" i="14"/>
  <c r="C193" i="14"/>
  <c r="B193" i="14"/>
  <c r="T192" i="14"/>
  <c r="K192" i="14"/>
  <c r="G192" i="14"/>
  <c r="E192" i="14"/>
  <c r="D192" i="14"/>
  <c r="C192" i="14"/>
  <c r="T191" i="14"/>
  <c r="K191" i="14"/>
  <c r="H191" i="14"/>
  <c r="G191" i="14"/>
  <c r="E191" i="14"/>
  <c r="D191" i="14"/>
  <c r="C191" i="14"/>
  <c r="B191" i="14"/>
  <c r="T190" i="14"/>
  <c r="K190" i="14"/>
  <c r="G190" i="14"/>
  <c r="E190" i="14"/>
  <c r="D190" i="14"/>
  <c r="C190" i="14"/>
  <c r="T189" i="14"/>
  <c r="K189" i="14"/>
  <c r="H189" i="14"/>
  <c r="G189" i="14"/>
  <c r="E189" i="14"/>
  <c r="D189" i="14"/>
  <c r="C189" i="14"/>
  <c r="B189" i="14"/>
  <c r="T183" i="14"/>
  <c r="S183" i="14"/>
  <c r="R183" i="14"/>
  <c r="Q183" i="14"/>
  <c r="P183" i="14"/>
  <c r="O183" i="14"/>
  <c r="K183" i="14"/>
  <c r="J183" i="14"/>
  <c r="I183" i="14"/>
  <c r="H183" i="14"/>
  <c r="G183" i="14"/>
  <c r="F183" i="14"/>
  <c r="E183" i="14"/>
  <c r="D183" i="14"/>
  <c r="X182" i="14"/>
  <c r="T182" i="14"/>
  <c r="K182" i="14"/>
  <c r="G182" i="14"/>
  <c r="E182" i="14"/>
  <c r="D182" i="14"/>
  <c r="C182" i="14"/>
  <c r="T181" i="14"/>
  <c r="K181" i="14"/>
  <c r="H181" i="14"/>
  <c r="G181" i="14"/>
  <c r="E181" i="14"/>
  <c r="D181" i="14"/>
  <c r="C181" i="14"/>
  <c r="B181" i="14"/>
  <c r="T180" i="14"/>
  <c r="K180" i="14"/>
  <c r="G180" i="14"/>
  <c r="E180" i="14"/>
  <c r="D180" i="14"/>
  <c r="C180" i="14"/>
  <c r="T179" i="14"/>
  <c r="K179" i="14"/>
  <c r="H179" i="14"/>
  <c r="G179" i="14"/>
  <c r="E179" i="14"/>
  <c r="D179" i="14"/>
  <c r="C179" i="14"/>
  <c r="B179" i="14"/>
  <c r="T178" i="14"/>
  <c r="K178" i="14"/>
  <c r="G178" i="14"/>
  <c r="E178" i="14"/>
  <c r="D178" i="14"/>
  <c r="C178" i="14"/>
  <c r="T177" i="14"/>
  <c r="K177" i="14"/>
  <c r="H177" i="14"/>
  <c r="G177" i="14"/>
  <c r="E177" i="14"/>
  <c r="D177" i="14"/>
  <c r="C177" i="14"/>
  <c r="B177" i="14"/>
  <c r="T176" i="14"/>
  <c r="K176" i="14"/>
  <c r="G176" i="14"/>
  <c r="E176" i="14"/>
  <c r="D176" i="14"/>
  <c r="C176" i="14"/>
  <c r="T175" i="14"/>
  <c r="K175" i="14"/>
  <c r="H175" i="14"/>
  <c r="G175" i="14"/>
  <c r="E175" i="14"/>
  <c r="D175" i="14"/>
  <c r="C175" i="14"/>
  <c r="B175" i="14"/>
  <c r="T174" i="14"/>
  <c r="K174" i="14"/>
  <c r="G174" i="14"/>
  <c r="E174" i="14"/>
  <c r="D174" i="14"/>
  <c r="C174" i="14"/>
  <c r="T173" i="14"/>
  <c r="K173" i="14"/>
  <c r="H173" i="14"/>
  <c r="G173" i="14"/>
  <c r="E173" i="14"/>
  <c r="D173" i="14"/>
  <c r="C173" i="14"/>
  <c r="B173" i="14"/>
  <c r="T167" i="14"/>
  <c r="S167" i="14"/>
  <c r="R167" i="14"/>
  <c r="Q167" i="14"/>
  <c r="P167" i="14"/>
  <c r="O167" i="14"/>
  <c r="K167" i="14"/>
  <c r="J167" i="14"/>
  <c r="I167" i="14"/>
  <c r="H167" i="14"/>
  <c r="G167" i="14"/>
  <c r="F167" i="14"/>
  <c r="E167" i="14"/>
  <c r="D167" i="14"/>
  <c r="X166" i="14"/>
  <c r="T166" i="14"/>
  <c r="K166" i="14"/>
  <c r="G166" i="14"/>
  <c r="E166" i="14"/>
  <c r="D166" i="14"/>
  <c r="C166" i="14"/>
  <c r="T165" i="14"/>
  <c r="K165" i="14"/>
  <c r="H165" i="14"/>
  <c r="G165" i="14"/>
  <c r="E165" i="14"/>
  <c r="D165" i="14"/>
  <c r="C165" i="14"/>
  <c r="B165" i="14"/>
  <c r="T164" i="14"/>
  <c r="K164" i="14"/>
  <c r="G164" i="14"/>
  <c r="E164" i="14"/>
  <c r="D164" i="14"/>
  <c r="C164" i="14"/>
  <c r="T163" i="14"/>
  <c r="K163" i="14"/>
  <c r="H163" i="14"/>
  <c r="G163" i="14"/>
  <c r="E163" i="14"/>
  <c r="D163" i="14"/>
  <c r="C163" i="14"/>
  <c r="B163" i="14"/>
  <c r="T162" i="14"/>
  <c r="K162" i="14"/>
  <c r="G162" i="14"/>
  <c r="E162" i="14"/>
  <c r="D162" i="14"/>
  <c r="C162" i="14"/>
  <c r="T161" i="14"/>
  <c r="K161" i="14"/>
  <c r="H161" i="14"/>
  <c r="G161" i="14"/>
  <c r="E161" i="14"/>
  <c r="D161" i="14"/>
  <c r="C161" i="14"/>
  <c r="B161" i="14"/>
  <c r="T160" i="14"/>
  <c r="K160" i="14"/>
  <c r="G160" i="14"/>
  <c r="E160" i="14"/>
  <c r="D160" i="14"/>
  <c r="C160" i="14"/>
  <c r="T159" i="14"/>
  <c r="K159" i="14"/>
  <c r="H159" i="14"/>
  <c r="G159" i="14"/>
  <c r="E159" i="14"/>
  <c r="D159" i="14"/>
  <c r="C159" i="14"/>
  <c r="B159" i="14"/>
  <c r="T158" i="14"/>
  <c r="K158" i="14"/>
  <c r="G158" i="14"/>
  <c r="E158" i="14"/>
  <c r="D158" i="14"/>
  <c r="C158" i="14"/>
  <c r="T157" i="14"/>
  <c r="K157" i="14"/>
  <c r="H157" i="14"/>
  <c r="G157" i="14"/>
  <c r="E157" i="14"/>
  <c r="D157" i="14"/>
  <c r="C157" i="14"/>
  <c r="B157" i="14"/>
  <c r="T151" i="14"/>
  <c r="S151" i="14"/>
  <c r="R151" i="14"/>
  <c r="Q151" i="14"/>
  <c r="P151" i="14"/>
  <c r="O151" i="14"/>
  <c r="K151" i="14"/>
  <c r="J151" i="14"/>
  <c r="I151" i="14"/>
  <c r="H151" i="14"/>
  <c r="G151" i="14"/>
  <c r="F151" i="14"/>
  <c r="E151" i="14"/>
  <c r="D151" i="14"/>
  <c r="X150" i="14"/>
  <c r="T150" i="14"/>
  <c r="K150" i="14"/>
  <c r="G150" i="14"/>
  <c r="E150" i="14"/>
  <c r="D150" i="14"/>
  <c r="C150" i="14"/>
  <c r="T149" i="14"/>
  <c r="K149" i="14"/>
  <c r="H149" i="14"/>
  <c r="G149" i="14"/>
  <c r="E149" i="14"/>
  <c r="D149" i="14"/>
  <c r="C149" i="14"/>
  <c r="B149" i="14"/>
  <c r="T148" i="14"/>
  <c r="K148" i="14"/>
  <c r="G148" i="14"/>
  <c r="E148" i="14"/>
  <c r="D148" i="14"/>
  <c r="C148" i="14"/>
  <c r="T147" i="14"/>
  <c r="K147" i="14"/>
  <c r="H147" i="14"/>
  <c r="G147" i="14"/>
  <c r="E147" i="14"/>
  <c r="D147" i="14"/>
  <c r="C147" i="14"/>
  <c r="B147" i="14"/>
  <c r="T146" i="14"/>
  <c r="K146" i="14"/>
  <c r="G146" i="14"/>
  <c r="E146" i="14"/>
  <c r="D146" i="14"/>
  <c r="C146" i="14"/>
  <c r="T145" i="14"/>
  <c r="K145" i="14"/>
  <c r="H145" i="14"/>
  <c r="G145" i="14"/>
  <c r="E145" i="14"/>
  <c r="D145" i="14"/>
  <c r="C145" i="14"/>
  <c r="B145" i="14"/>
  <c r="T144" i="14"/>
  <c r="K144" i="14"/>
  <c r="G144" i="14"/>
  <c r="E144" i="14"/>
  <c r="D144" i="14"/>
  <c r="C144" i="14"/>
  <c r="T143" i="14"/>
  <c r="K143" i="14"/>
  <c r="H143" i="14"/>
  <c r="G143" i="14"/>
  <c r="E143" i="14"/>
  <c r="D143" i="14"/>
  <c r="C143" i="14"/>
  <c r="B143" i="14"/>
  <c r="T142" i="14"/>
  <c r="K142" i="14"/>
  <c r="G142" i="14"/>
  <c r="E142" i="14"/>
  <c r="D142" i="14"/>
  <c r="C142" i="14"/>
  <c r="T141" i="14"/>
  <c r="K141" i="14"/>
  <c r="H141" i="14"/>
  <c r="G141" i="14"/>
  <c r="E141" i="14"/>
  <c r="D141" i="14"/>
  <c r="C141" i="14"/>
  <c r="B141" i="14"/>
  <c r="V133" i="14"/>
  <c r="L133" i="14"/>
  <c r="T132" i="14"/>
  <c r="S132" i="14"/>
  <c r="R132" i="14"/>
  <c r="Q132" i="14"/>
  <c r="P132" i="14"/>
  <c r="O132" i="14"/>
  <c r="K132" i="14"/>
  <c r="J132" i="14"/>
  <c r="I132" i="14"/>
  <c r="H132" i="14"/>
  <c r="G132" i="14"/>
  <c r="F132" i="14"/>
  <c r="E132" i="14"/>
  <c r="D132" i="14"/>
  <c r="X131" i="14"/>
  <c r="T131" i="14"/>
  <c r="K131" i="14"/>
  <c r="G131" i="14"/>
  <c r="E131" i="14"/>
  <c r="D131" i="14"/>
  <c r="C131" i="14"/>
  <c r="T130" i="14"/>
  <c r="K130" i="14"/>
  <c r="H130" i="14"/>
  <c r="G130" i="14"/>
  <c r="E130" i="14"/>
  <c r="D130" i="14"/>
  <c r="C130" i="14"/>
  <c r="B130" i="14"/>
  <c r="T129" i="14"/>
  <c r="K129" i="14"/>
  <c r="G129" i="14"/>
  <c r="E129" i="14"/>
  <c r="D129" i="14"/>
  <c r="C129" i="14"/>
  <c r="T128" i="14"/>
  <c r="K128" i="14"/>
  <c r="H128" i="14"/>
  <c r="G128" i="14"/>
  <c r="E128" i="14"/>
  <c r="D128" i="14"/>
  <c r="C128" i="14"/>
  <c r="B128" i="14"/>
  <c r="T127" i="14"/>
  <c r="K127" i="14"/>
  <c r="G127" i="14"/>
  <c r="E127" i="14"/>
  <c r="D127" i="14"/>
  <c r="C127" i="14"/>
  <c r="T126" i="14"/>
  <c r="K126" i="14"/>
  <c r="H126" i="14"/>
  <c r="G126" i="14"/>
  <c r="E126" i="14"/>
  <c r="D126" i="14"/>
  <c r="C126" i="14"/>
  <c r="B126" i="14"/>
  <c r="T125" i="14"/>
  <c r="K125" i="14"/>
  <c r="G125" i="14"/>
  <c r="E125" i="14"/>
  <c r="D125" i="14"/>
  <c r="C125" i="14"/>
  <c r="T124" i="14"/>
  <c r="K124" i="14"/>
  <c r="H124" i="14"/>
  <c r="G124" i="14"/>
  <c r="E124" i="14"/>
  <c r="D124" i="14"/>
  <c r="C124" i="14"/>
  <c r="B124" i="14"/>
  <c r="T123" i="14"/>
  <c r="K123" i="14"/>
  <c r="G123" i="14"/>
  <c r="E123" i="14"/>
  <c r="D123" i="14"/>
  <c r="C123" i="14"/>
  <c r="T122" i="14"/>
  <c r="K122" i="14"/>
  <c r="H122" i="14"/>
  <c r="G122" i="14"/>
  <c r="E122" i="14"/>
  <c r="D122" i="14"/>
  <c r="C122" i="14"/>
  <c r="B122" i="14"/>
  <c r="T116" i="14"/>
  <c r="S116" i="14"/>
  <c r="R116" i="14"/>
  <c r="Q116" i="14"/>
  <c r="P116" i="14"/>
  <c r="O116" i="14"/>
  <c r="K116" i="14"/>
  <c r="J116" i="14"/>
  <c r="I116" i="14"/>
  <c r="H116" i="14"/>
  <c r="G116" i="14"/>
  <c r="F116" i="14"/>
  <c r="E116" i="14"/>
  <c r="D116" i="14"/>
  <c r="X115" i="14"/>
  <c r="T115" i="14"/>
  <c r="K115" i="14"/>
  <c r="G115" i="14"/>
  <c r="E115" i="14"/>
  <c r="D115" i="14"/>
  <c r="C115" i="14"/>
  <c r="T114" i="14"/>
  <c r="K114" i="14"/>
  <c r="H114" i="14"/>
  <c r="G114" i="14"/>
  <c r="E114" i="14"/>
  <c r="D114" i="14"/>
  <c r="C114" i="14"/>
  <c r="B114" i="14"/>
  <c r="T113" i="14"/>
  <c r="K113" i="14"/>
  <c r="G113" i="14"/>
  <c r="E113" i="14"/>
  <c r="D113" i="14"/>
  <c r="C113" i="14"/>
  <c r="T112" i="14"/>
  <c r="K112" i="14"/>
  <c r="H112" i="14"/>
  <c r="G112" i="14"/>
  <c r="E112" i="14"/>
  <c r="D112" i="14"/>
  <c r="C112" i="14"/>
  <c r="B112" i="14"/>
  <c r="T111" i="14"/>
  <c r="K111" i="14"/>
  <c r="G111" i="14"/>
  <c r="E111" i="14"/>
  <c r="D111" i="14"/>
  <c r="C111" i="14"/>
  <c r="T110" i="14"/>
  <c r="K110" i="14"/>
  <c r="H110" i="14"/>
  <c r="G110" i="14"/>
  <c r="E110" i="14"/>
  <c r="D110" i="14"/>
  <c r="C110" i="14"/>
  <c r="B110" i="14"/>
  <c r="T109" i="14"/>
  <c r="K109" i="14"/>
  <c r="G109" i="14"/>
  <c r="E109" i="14"/>
  <c r="D109" i="14"/>
  <c r="C109" i="14"/>
  <c r="T108" i="14"/>
  <c r="K108" i="14"/>
  <c r="H108" i="14"/>
  <c r="G108" i="14"/>
  <c r="E108" i="14"/>
  <c r="D108" i="14"/>
  <c r="C108" i="14"/>
  <c r="B108" i="14"/>
  <c r="T107" i="14"/>
  <c r="K107" i="14"/>
  <c r="G107" i="14"/>
  <c r="E107" i="14"/>
  <c r="D107" i="14"/>
  <c r="C107" i="14"/>
  <c r="T106" i="14"/>
  <c r="K106" i="14"/>
  <c r="H106" i="14"/>
  <c r="G106" i="14"/>
  <c r="E106" i="14"/>
  <c r="D106" i="14"/>
  <c r="C106" i="14"/>
  <c r="B106" i="14"/>
  <c r="T100" i="14"/>
  <c r="S100" i="14"/>
  <c r="R100" i="14"/>
  <c r="Q100" i="14"/>
  <c r="P100" i="14"/>
  <c r="O100" i="14"/>
  <c r="K100" i="14"/>
  <c r="J100" i="14"/>
  <c r="I100" i="14"/>
  <c r="H100" i="14"/>
  <c r="G100" i="14"/>
  <c r="F100" i="14"/>
  <c r="E100" i="14"/>
  <c r="D100" i="14"/>
  <c r="X99" i="14"/>
  <c r="T99" i="14"/>
  <c r="K99" i="14"/>
  <c r="G99" i="14"/>
  <c r="E99" i="14"/>
  <c r="D99" i="14"/>
  <c r="C99" i="14"/>
  <c r="T98" i="14"/>
  <c r="K98" i="14"/>
  <c r="H98" i="14"/>
  <c r="G98" i="14"/>
  <c r="E98" i="14"/>
  <c r="D98" i="14"/>
  <c r="C98" i="14"/>
  <c r="B98" i="14"/>
  <c r="T97" i="14"/>
  <c r="K97" i="14"/>
  <c r="G97" i="14"/>
  <c r="E97" i="14"/>
  <c r="D97" i="14"/>
  <c r="C97" i="14"/>
  <c r="T96" i="14"/>
  <c r="K96" i="14"/>
  <c r="H96" i="14"/>
  <c r="G96" i="14"/>
  <c r="E96" i="14"/>
  <c r="D96" i="14"/>
  <c r="C96" i="14"/>
  <c r="B96" i="14"/>
  <c r="T95" i="14"/>
  <c r="K95" i="14"/>
  <c r="G95" i="14"/>
  <c r="E95" i="14"/>
  <c r="D95" i="14"/>
  <c r="C95" i="14"/>
  <c r="T94" i="14"/>
  <c r="K94" i="14"/>
  <c r="H94" i="14"/>
  <c r="G94" i="14"/>
  <c r="E94" i="14"/>
  <c r="D94" i="14"/>
  <c r="C94" i="14"/>
  <c r="B94" i="14"/>
  <c r="T93" i="14"/>
  <c r="K93" i="14"/>
  <c r="G93" i="14"/>
  <c r="E93" i="14"/>
  <c r="D93" i="14"/>
  <c r="C93" i="14"/>
  <c r="T92" i="14"/>
  <c r="K92" i="14"/>
  <c r="H92" i="14"/>
  <c r="G92" i="14"/>
  <c r="E92" i="14"/>
  <c r="D92" i="14"/>
  <c r="C92" i="14"/>
  <c r="B92" i="14"/>
  <c r="T91" i="14"/>
  <c r="K91" i="14"/>
  <c r="G91" i="14"/>
  <c r="E91" i="14"/>
  <c r="D91" i="14"/>
  <c r="C91" i="14"/>
  <c r="T90" i="14"/>
  <c r="K90" i="14"/>
  <c r="H90" i="14"/>
  <c r="G90" i="14"/>
  <c r="E90" i="14"/>
  <c r="D90" i="14"/>
  <c r="C90" i="14"/>
  <c r="B90" i="14"/>
  <c r="T84" i="14"/>
  <c r="S84" i="14"/>
  <c r="R84" i="14"/>
  <c r="Q84" i="14"/>
  <c r="P84" i="14"/>
  <c r="O84" i="14"/>
  <c r="K84" i="14"/>
  <c r="J84" i="14"/>
  <c r="I84" i="14"/>
  <c r="H84" i="14"/>
  <c r="G84" i="14"/>
  <c r="F84" i="14"/>
  <c r="E84" i="14"/>
  <c r="D84" i="14"/>
  <c r="X83" i="14"/>
  <c r="T83" i="14"/>
  <c r="K83" i="14"/>
  <c r="G83" i="14"/>
  <c r="E83" i="14"/>
  <c r="D83" i="14"/>
  <c r="C83" i="14"/>
  <c r="T82" i="14"/>
  <c r="K82" i="14"/>
  <c r="H82" i="14"/>
  <c r="G82" i="14"/>
  <c r="E82" i="14"/>
  <c r="D82" i="14"/>
  <c r="C82" i="14"/>
  <c r="B82" i="14"/>
  <c r="T81" i="14"/>
  <c r="K81" i="14"/>
  <c r="G81" i="14"/>
  <c r="E81" i="14"/>
  <c r="D81" i="14"/>
  <c r="C81" i="14"/>
  <c r="T80" i="14"/>
  <c r="K80" i="14"/>
  <c r="H80" i="14"/>
  <c r="G80" i="14"/>
  <c r="E80" i="14"/>
  <c r="D80" i="14"/>
  <c r="C80" i="14"/>
  <c r="B80" i="14"/>
  <c r="T79" i="14"/>
  <c r="K79" i="14"/>
  <c r="G79" i="14"/>
  <c r="E79" i="14"/>
  <c r="D79" i="14"/>
  <c r="C79" i="14"/>
  <c r="T78" i="14"/>
  <c r="K78" i="14"/>
  <c r="H78" i="14"/>
  <c r="G78" i="14"/>
  <c r="E78" i="14"/>
  <c r="D78" i="14"/>
  <c r="C78" i="14"/>
  <c r="B78" i="14"/>
  <c r="T77" i="14"/>
  <c r="K77" i="14"/>
  <c r="G77" i="14"/>
  <c r="E77" i="14"/>
  <c r="D77" i="14"/>
  <c r="C77" i="14"/>
  <c r="T76" i="14"/>
  <c r="K76" i="14"/>
  <c r="H76" i="14"/>
  <c r="G76" i="14"/>
  <c r="E76" i="14"/>
  <c r="D76" i="14"/>
  <c r="C76" i="14"/>
  <c r="B76" i="14"/>
  <c r="T75" i="14"/>
  <c r="K75" i="14"/>
  <c r="G75" i="14"/>
  <c r="E75" i="14"/>
  <c r="D75" i="14"/>
  <c r="C75" i="14"/>
  <c r="T74" i="14"/>
  <c r="K74" i="14"/>
  <c r="H74" i="14"/>
  <c r="G74" i="14"/>
  <c r="E74" i="14"/>
  <c r="D74" i="14"/>
  <c r="C74" i="14"/>
  <c r="B74" i="14"/>
  <c r="V66" i="14"/>
  <c r="L66" i="14"/>
  <c r="H66" i="14"/>
  <c r="T65" i="14"/>
  <c r="S65" i="14"/>
  <c r="R65" i="14"/>
  <c r="Q65" i="14"/>
  <c r="P65" i="14"/>
  <c r="O65" i="14"/>
  <c r="K65" i="14"/>
  <c r="J65" i="14"/>
  <c r="I65" i="14"/>
  <c r="H65" i="14"/>
  <c r="G65" i="14"/>
  <c r="F65" i="14"/>
  <c r="E65" i="14"/>
  <c r="D65" i="14"/>
  <c r="X64" i="14"/>
  <c r="T64" i="14"/>
  <c r="K64" i="14"/>
  <c r="G64" i="14"/>
  <c r="E64" i="14"/>
  <c r="D64" i="14"/>
  <c r="C64" i="14"/>
  <c r="T63" i="14"/>
  <c r="K63" i="14"/>
  <c r="H63" i="14"/>
  <c r="G63" i="14"/>
  <c r="E63" i="14"/>
  <c r="D63" i="14"/>
  <c r="C63" i="14"/>
  <c r="B63" i="14"/>
  <c r="T62" i="14"/>
  <c r="K62" i="14"/>
  <c r="G62" i="14"/>
  <c r="E62" i="14"/>
  <c r="D62" i="14"/>
  <c r="C62" i="14"/>
  <c r="T61" i="14"/>
  <c r="K61" i="14"/>
  <c r="H61" i="14"/>
  <c r="G61" i="14"/>
  <c r="E61" i="14"/>
  <c r="D61" i="14"/>
  <c r="C61" i="14"/>
  <c r="B61" i="14"/>
  <c r="T60" i="14"/>
  <c r="K60" i="14"/>
  <c r="G60" i="14"/>
  <c r="E60" i="14"/>
  <c r="D60" i="14"/>
  <c r="C60" i="14"/>
  <c r="T59" i="14"/>
  <c r="K59" i="14"/>
  <c r="H59" i="14"/>
  <c r="G59" i="14"/>
  <c r="E59" i="14"/>
  <c r="D59" i="14"/>
  <c r="C59" i="14"/>
  <c r="B59" i="14"/>
  <c r="T58" i="14"/>
  <c r="K58" i="14"/>
  <c r="G58" i="14"/>
  <c r="E58" i="14"/>
  <c r="D58" i="14"/>
  <c r="C58" i="14"/>
  <c r="T57" i="14"/>
  <c r="K57" i="14"/>
  <c r="H57" i="14"/>
  <c r="G57" i="14"/>
  <c r="E57" i="14"/>
  <c r="D57" i="14"/>
  <c r="C57" i="14"/>
  <c r="B57" i="14"/>
  <c r="T56" i="14"/>
  <c r="K56" i="14"/>
  <c r="G56" i="14"/>
  <c r="E56" i="14"/>
  <c r="D56" i="14"/>
  <c r="C56" i="14"/>
  <c r="T55" i="14"/>
  <c r="K55" i="14"/>
  <c r="H55" i="14"/>
  <c r="G55" i="14"/>
  <c r="E55" i="14"/>
  <c r="D55" i="14"/>
  <c r="C55" i="14"/>
  <c r="B55" i="14"/>
  <c r="T49" i="14"/>
  <c r="S49" i="14"/>
  <c r="R49" i="14"/>
  <c r="Q49" i="14"/>
  <c r="P49" i="14"/>
  <c r="O49" i="14"/>
  <c r="K49" i="14"/>
  <c r="J49" i="14"/>
  <c r="I49" i="14"/>
  <c r="H49" i="14"/>
  <c r="G49" i="14"/>
  <c r="F49" i="14"/>
  <c r="E49" i="14"/>
  <c r="D49" i="14"/>
  <c r="X48" i="14"/>
  <c r="T48" i="14"/>
  <c r="K48" i="14"/>
  <c r="G48" i="14"/>
  <c r="E48" i="14"/>
  <c r="D48" i="14"/>
  <c r="C48" i="14"/>
  <c r="T47" i="14"/>
  <c r="K47" i="14"/>
  <c r="H47" i="14"/>
  <c r="G47" i="14"/>
  <c r="E47" i="14"/>
  <c r="D47" i="14"/>
  <c r="C47" i="14"/>
  <c r="B47" i="14"/>
  <c r="T46" i="14"/>
  <c r="K46" i="14"/>
  <c r="G46" i="14"/>
  <c r="E46" i="14"/>
  <c r="D46" i="14"/>
  <c r="C46" i="14"/>
  <c r="T45" i="14"/>
  <c r="K45" i="14"/>
  <c r="H45" i="14"/>
  <c r="G45" i="14"/>
  <c r="E45" i="14"/>
  <c r="D45" i="14"/>
  <c r="C45" i="14"/>
  <c r="B45" i="14"/>
  <c r="T44" i="14"/>
  <c r="K44" i="14"/>
  <c r="G44" i="14"/>
  <c r="E44" i="14"/>
  <c r="D44" i="14"/>
  <c r="C44" i="14"/>
  <c r="T43" i="14"/>
  <c r="K43" i="14"/>
  <c r="H43" i="14"/>
  <c r="G43" i="14"/>
  <c r="E43" i="14"/>
  <c r="D43" i="14"/>
  <c r="C43" i="14"/>
  <c r="B43" i="14"/>
  <c r="T42" i="14"/>
  <c r="K42" i="14"/>
  <c r="G42" i="14"/>
  <c r="E42" i="14"/>
  <c r="D42" i="14"/>
  <c r="C42" i="14"/>
  <c r="T41" i="14"/>
  <c r="K41" i="14"/>
  <c r="H41" i="14"/>
  <c r="G41" i="14"/>
  <c r="E41" i="14"/>
  <c r="D41" i="14"/>
  <c r="C41" i="14"/>
  <c r="B41" i="14"/>
  <c r="T40" i="14"/>
  <c r="K40" i="14"/>
  <c r="G40" i="14"/>
  <c r="E40" i="14"/>
  <c r="D40" i="14"/>
  <c r="C40" i="14"/>
  <c r="T39" i="14"/>
  <c r="K39" i="14"/>
  <c r="H39" i="14"/>
  <c r="G39" i="14"/>
  <c r="E39" i="14"/>
  <c r="D39" i="14"/>
  <c r="C39" i="14"/>
  <c r="B39" i="14"/>
  <c r="T33" i="14"/>
  <c r="S33" i="14"/>
  <c r="R33" i="14"/>
  <c r="Q33" i="14"/>
  <c r="P33" i="14"/>
  <c r="O33" i="14"/>
  <c r="K33" i="14"/>
  <c r="J33" i="14"/>
  <c r="I33" i="14"/>
  <c r="H33" i="14"/>
  <c r="G33" i="14"/>
  <c r="F33" i="14"/>
  <c r="E33" i="14"/>
  <c r="D33" i="14"/>
  <c r="X32" i="14"/>
  <c r="T32" i="14"/>
  <c r="K32" i="14"/>
  <c r="G32" i="14"/>
  <c r="E32" i="14"/>
  <c r="D32" i="14"/>
  <c r="C32" i="14"/>
  <c r="T31" i="14"/>
  <c r="K31" i="14"/>
  <c r="H31" i="14"/>
  <c r="G31" i="14"/>
  <c r="E31" i="14"/>
  <c r="D31" i="14"/>
  <c r="C31" i="14"/>
  <c r="B31" i="14"/>
  <c r="T30" i="14"/>
  <c r="K30" i="14"/>
  <c r="G30" i="14"/>
  <c r="E30" i="14"/>
  <c r="D30" i="14"/>
  <c r="C30" i="14"/>
  <c r="T29" i="14"/>
  <c r="K29" i="14"/>
  <c r="H29" i="14"/>
  <c r="G29" i="14"/>
  <c r="E29" i="14"/>
  <c r="D29" i="14"/>
  <c r="C29" i="14"/>
  <c r="B29" i="14"/>
  <c r="T28" i="14"/>
  <c r="K28" i="14"/>
  <c r="G28" i="14"/>
  <c r="E28" i="14"/>
  <c r="D28" i="14"/>
  <c r="C28" i="14"/>
  <c r="T27" i="14"/>
  <c r="K27" i="14"/>
  <c r="H27" i="14"/>
  <c r="G27" i="14"/>
  <c r="E27" i="14"/>
  <c r="D27" i="14"/>
  <c r="C27" i="14"/>
  <c r="B27" i="14"/>
  <c r="T26" i="14"/>
  <c r="K26" i="14"/>
  <c r="G26" i="14"/>
  <c r="E26" i="14"/>
  <c r="D26" i="14"/>
  <c r="C26" i="14"/>
  <c r="T25" i="14"/>
  <c r="K25" i="14"/>
  <c r="H25" i="14"/>
  <c r="G25" i="14"/>
  <c r="E25" i="14"/>
  <c r="D25" i="14"/>
  <c r="C25" i="14"/>
  <c r="B25" i="14"/>
  <c r="T24" i="14"/>
  <c r="K24" i="14"/>
  <c r="G24" i="14"/>
  <c r="E24" i="14"/>
  <c r="D24" i="14"/>
  <c r="C24" i="14"/>
  <c r="T23" i="14"/>
  <c r="K23" i="14"/>
  <c r="H23" i="14"/>
  <c r="G23" i="14"/>
  <c r="E23" i="14"/>
  <c r="D23" i="14"/>
  <c r="C23" i="14"/>
  <c r="B23" i="14"/>
  <c r="T17" i="14"/>
  <c r="S17" i="14"/>
  <c r="R17" i="14"/>
  <c r="Q17" i="14"/>
  <c r="P17" i="14"/>
  <c r="O17" i="14"/>
  <c r="K17" i="14"/>
  <c r="J17" i="14"/>
  <c r="I17" i="14"/>
  <c r="H17" i="14"/>
  <c r="G17" i="14"/>
  <c r="F17" i="14"/>
  <c r="E17" i="14"/>
  <c r="D17" i="14"/>
  <c r="X16" i="14"/>
  <c r="T16" i="14"/>
  <c r="K16" i="14"/>
  <c r="G16" i="14"/>
  <c r="C16" i="14"/>
  <c r="T15" i="14"/>
  <c r="K15" i="14"/>
  <c r="H15" i="14"/>
  <c r="G15" i="14"/>
  <c r="C15" i="14"/>
  <c r="T14" i="14"/>
  <c r="K14" i="14"/>
  <c r="G14" i="14"/>
  <c r="C14" i="14"/>
  <c r="T13" i="14"/>
  <c r="K13" i="14"/>
  <c r="H13" i="14"/>
  <c r="G13" i="14"/>
  <c r="C13" i="14"/>
  <c r="T12" i="14"/>
  <c r="K12" i="14"/>
  <c r="G12" i="14"/>
  <c r="C12" i="14"/>
  <c r="T11" i="14"/>
  <c r="K11" i="14"/>
  <c r="H11" i="14"/>
  <c r="G11" i="14"/>
  <c r="C11" i="14"/>
  <c r="T10" i="14"/>
  <c r="K10" i="14"/>
  <c r="G10" i="14"/>
  <c r="C10" i="14"/>
  <c r="T9" i="14"/>
  <c r="K9" i="14"/>
  <c r="H9" i="14"/>
  <c r="G9" i="14"/>
  <c r="C9" i="14"/>
  <c r="T8" i="14"/>
  <c r="K8" i="14"/>
  <c r="G8" i="14"/>
  <c r="C8" i="14"/>
  <c r="T7" i="14"/>
  <c r="K7" i="14"/>
  <c r="H7" i="14"/>
  <c r="G7" i="14"/>
  <c r="M1" i="14"/>
  <c r="C1" i="14"/>
  <c r="D267" i="14" s="1"/>
  <c r="Q301" i="13"/>
  <c r="Q298" i="13"/>
  <c r="N298" i="13"/>
  <c r="Q296" i="13"/>
  <c r="N296" i="13"/>
  <c r="U294" i="13"/>
  <c r="Q294" i="13"/>
  <c r="N294" i="13"/>
  <c r="Q292" i="13"/>
  <c r="N292" i="13"/>
  <c r="Q290" i="13"/>
  <c r="N290" i="13"/>
  <c r="Q288" i="13"/>
  <c r="N288" i="13"/>
  <c r="Q286" i="13"/>
  <c r="N286" i="13"/>
  <c r="Q284" i="13"/>
  <c r="N284" i="13"/>
  <c r="Q282" i="13"/>
  <c r="N282" i="13"/>
  <c r="L276" i="13"/>
  <c r="V267" i="13"/>
  <c r="L267" i="13"/>
  <c r="T266" i="13"/>
  <c r="S266" i="13"/>
  <c r="R266" i="13"/>
  <c r="Q266" i="13"/>
  <c r="P266" i="13"/>
  <c r="O266" i="13"/>
  <c r="K266" i="13"/>
  <c r="J266" i="13"/>
  <c r="I266" i="13"/>
  <c r="H266" i="13"/>
  <c r="G266" i="13"/>
  <c r="F266" i="13"/>
  <c r="E266" i="13"/>
  <c r="D266" i="13"/>
  <c r="X265" i="13"/>
  <c r="T265" i="13"/>
  <c r="K265" i="13"/>
  <c r="G265" i="13"/>
  <c r="E265" i="13"/>
  <c r="D265" i="13"/>
  <c r="C265" i="13"/>
  <c r="T264" i="13"/>
  <c r="K264" i="13"/>
  <c r="H264" i="13"/>
  <c r="G264" i="13"/>
  <c r="E264" i="13"/>
  <c r="D264" i="13"/>
  <c r="C264" i="13"/>
  <c r="T263" i="13"/>
  <c r="K263" i="13"/>
  <c r="G263" i="13"/>
  <c r="E263" i="13"/>
  <c r="D263" i="13"/>
  <c r="C263" i="13"/>
  <c r="T262" i="13"/>
  <c r="K262" i="13"/>
  <c r="H262" i="13"/>
  <c r="G262" i="13"/>
  <c r="E262" i="13"/>
  <c r="D262" i="13"/>
  <c r="C262" i="13"/>
  <c r="T261" i="13"/>
  <c r="K261" i="13"/>
  <c r="G261" i="13"/>
  <c r="E261" i="13"/>
  <c r="D261" i="13"/>
  <c r="C261" i="13"/>
  <c r="T260" i="13"/>
  <c r="K260" i="13"/>
  <c r="H260" i="13"/>
  <c r="G260" i="13"/>
  <c r="E260" i="13"/>
  <c r="D260" i="13"/>
  <c r="C260" i="13"/>
  <c r="T259" i="13"/>
  <c r="K259" i="13"/>
  <c r="G259" i="13"/>
  <c r="E259" i="13"/>
  <c r="D259" i="13"/>
  <c r="C259" i="13"/>
  <c r="T258" i="13"/>
  <c r="K258" i="13"/>
  <c r="H258" i="13"/>
  <c r="G258" i="13"/>
  <c r="E258" i="13"/>
  <c r="D258" i="13"/>
  <c r="C258" i="13"/>
  <c r="T257" i="13"/>
  <c r="K257" i="13"/>
  <c r="G257" i="13"/>
  <c r="E257" i="13"/>
  <c r="D257" i="13"/>
  <c r="C257" i="13"/>
  <c r="T256" i="13"/>
  <c r="K256" i="13"/>
  <c r="H256" i="13"/>
  <c r="G256" i="13"/>
  <c r="E256" i="13"/>
  <c r="D256" i="13"/>
  <c r="C256" i="13"/>
  <c r="T250" i="13"/>
  <c r="S250" i="13"/>
  <c r="R250" i="13"/>
  <c r="Q250" i="13"/>
  <c r="P250" i="13"/>
  <c r="O250" i="13"/>
  <c r="K250" i="13"/>
  <c r="J250" i="13"/>
  <c r="I250" i="13"/>
  <c r="H250" i="13"/>
  <c r="G250" i="13"/>
  <c r="F250" i="13"/>
  <c r="E250" i="13"/>
  <c r="D250" i="13"/>
  <c r="X249" i="13"/>
  <c r="T249" i="13"/>
  <c r="K249" i="13"/>
  <c r="G249" i="13"/>
  <c r="E249" i="13"/>
  <c r="D249" i="13"/>
  <c r="C249" i="13"/>
  <c r="T248" i="13"/>
  <c r="K248" i="13"/>
  <c r="H248" i="13"/>
  <c r="G248" i="13"/>
  <c r="E248" i="13"/>
  <c r="D248" i="13"/>
  <c r="C248" i="13"/>
  <c r="T247" i="13"/>
  <c r="K247" i="13"/>
  <c r="G247" i="13"/>
  <c r="E247" i="13"/>
  <c r="D247" i="13"/>
  <c r="C247" i="13"/>
  <c r="T246" i="13"/>
  <c r="K246" i="13"/>
  <c r="H246" i="13"/>
  <c r="G246" i="13"/>
  <c r="E246" i="13"/>
  <c r="D246" i="13"/>
  <c r="C246" i="13"/>
  <c r="T245" i="13"/>
  <c r="K245" i="13"/>
  <c r="G245" i="13"/>
  <c r="E245" i="13"/>
  <c r="D245" i="13"/>
  <c r="C245" i="13"/>
  <c r="T244" i="13"/>
  <c r="K244" i="13"/>
  <c r="H244" i="13"/>
  <c r="G244" i="13"/>
  <c r="E244" i="13"/>
  <c r="D244" i="13"/>
  <c r="C244" i="13"/>
  <c r="T243" i="13"/>
  <c r="K243" i="13"/>
  <c r="G243" i="13"/>
  <c r="E243" i="13"/>
  <c r="D243" i="13"/>
  <c r="C243" i="13"/>
  <c r="T242" i="13"/>
  <c r="K242" i="13"/>
  <c r="H242" i="13"/>
  <c r="G242" i="13"/>
  <c r="E242" i="13"/>
  <c r="D242" i="13"/>
  <c r="C242" i="13"/>
  <c r="T241" i="13"/>
  <c r="K241" i="13"/>
  <c r="G241" i="13"/>
  <c r="E241" i="13"/>
  <c r="D241" i="13"/>
  <c r="C241" i="13"/>
  <c r="T240" i="13"/>
  <c r="K240" i="13"/>
  <c r="H240" i="13"/>
  <c r="G240" i="13"/>
  <c r="E240" i="13"/>
  <c r="D240" i="13"/>
  <c r="C240" i="13"/>
  <c r="T234" i="13"/>
  <c r="S234" i="13"/>
  <c r="R234" i="13"/>
  <c r="Q234" i="13"/>
  <c r="P234" i="13"/>
  <c r="O234" i="13"/>
  <c r="K234" i="13"/>
  <c r="J234" i="13"/>
  <c r="I234" i="13"/>
  <c r="H234" i="13"/>
  <c r="G234" i="13"/>
  <c r="F234" i="13"/>
  <c r="E234" i="13"/>
  <c r="D234" i="13"/>
  <c r="X233" i="13"/>
  <c r="T233" i="13"/>
  <c r="K233" i="13"/>
  <c r="G233" i="13"/>
  <c r="E233" i="13"/>
  <c r="D233" i="13"/>
  <c r="C233" i="13"/>
  <c r="T232" i="13"/>
  <c r="K232" i="13"/>
  <c r="H232" i="13"/>
  <c r="G232" i="13"/>
  <c r="E232" i="13"/>
  <c r="D232" i="13"/>
  <c r="C232" i="13"/>
  <c r="T231" i="13"/>
  <c r="K231" i="13"/>
  <c r="G231" i="13"/>
  <c r="E231" i="13"/>
  <c r="D231" i="13"/>
  <c r="C231" i="13"/>
  <c r="T230" i="13"/>
  <c r="K230" i="13"/>
  <c r="H230" i="13"/>
  <c r="G230" i="13"/>
  <c r="E230" i="13"/>
  <c r="D230" i="13"/>
  <c r="C230" i="13"/>
  <c r="T229" i="13"/>
  <c r="K229" i="13"/>
  <c r="G229" i="13"/>
  <c r="E229" i="13"/>
  <c r="D229" i="13"/>
  <c r="C229" i="13"/>
  <c r="T228" i="13"/>
  <c r="K228" i="13"/>
  <c r="H228" i="13"/>
  <c r="G228" i="13"/>
  <c r="E228" i="13"/>
  <c r="D228" i="13"/>
  <c r="C228" i="13"/>
  <c r="T227" i="13"/>
  <c r="K227" i="13"/>
  <c r="G227" i="13"/>
  <c r="E227" i="13"/>
  <c r="D227" i="13"/>
  <c r="C227" i="13"/>
  <c r="T226" i="13"/>
  <c r="K226" i="13"/>
  <c r="H226" i="13"/>
  <c r="G226" i="13"/>
  <c r="E226" i="13"/>
  <c r="D226" i="13"/>
  <c r="C226" i="13"/>
  <c r="T225" i="13"/>
  <c r="K225" i="13"/>
  <c r="G225" i="13"/>
  <c r="E225" i="13"/>
  <c r="D225" i="13"/>
  <c r="C225" i="13"/>
  <c r="T224" i="13"/>
  <c r="K224" i="13"/>
  <c r="H224" i="13"/>
  <c r="G224" i="13"/>
  <c r="E224" i="13"/>
  <c r="D224" i="13"/>
  <c r="C224" i="13"/>
  <c r="T218" i="13"/>
  <c r="S218" i="13"/>
  <c r="R218" i="13"/>
  <c r="Q218" i="13"/>
  <c r="P218" i="13"/>
  <c r="O218" i="13"/>
  <c r="K218" i="13"/>
  <c r="J218" i="13"/>
  <c r="I218" i="13"/>
  <c r="H218" i="13"/>
  <c r="G218" i="13"/>
  <c r="F218" i="13"/>
  <c r="E218" i="13"/>
  <c r="D218" i="13"/>
  <c r="X217" i="13"/>
  <c r="T217" i="13"/>
  <c r="K217" i="13"/>
  <c r="G217" i="13"/>
  <c r="E217" i="13"/>
  <c r="D217" i="13"/>
  <c r="C217" i="13"/>
  <c r="T216" i="13"/>
  <c r="K216" i="13"/>
  <c r="H216" i="13"/>
  <c r="G216" i="13"/>
  <c r="E216" i="13"/>
  <c r="D216" i="13"/>
  <c r="C216" i="13"/>
  <c r="T215" i="13"/>
  <c r="K215" i="13"/>
  <c r="G215" i="13"/>
  <c r="E215" i="13"/>
  <c r="D215" i="13"/>
  <c r="C215" i="13"/>
  <c r="T214" i="13"/>
  <c r="K214" i="13"/>
  <c r="H214" i="13"/>
  <c r="G214" i="13"/>
  <c r="E214" i="13"/>
  <c r="D214" i="13"/>
  <c r="C214" i="13"/>
  <c r="T213" i="13"/>
  <c r="K213" i="13"/>
  <c r="G213" i="13"/>
  <c r="E213" i="13"/>
  <c r="D213" i="13"/>
  <c r="C213" i="13"/>
  <c r="T212" i="13"/>
  <c r="K212" i="13"/>
  <c r="H212" i="13"/>
  <c r="G212" i="13"/>
  <c r="E212" i="13"/>
  <c r="D212" i="13"/>
  <c r="C212" i="13"/>
  <c r="T211" i="13"/>
  <c r="K211" i="13"/>
  <c r="G211" i="13"/>
  <c r="E211" i="13"/>
  <c r="D211" i="13"/>
  <c r="C211" i="13"/>
  <c r="T210" i="13"/>
  <c r="K210" i="13"/>
  <c r="H210" i="13"/>
  <c r="G210" i="13"/>
  <c r="E210" i="13"/>
  <c r="D210" i="13"/>
  <c r="C210" i="13"/>
  <c r="T209" i="13"/>
  <c r="K209" i="13"/>
  <c r="G209" i="13"/>
  <c r="E209" i="13"/>
  <c r="D209" i="13"/>
  <c r="C209" i="13"/>
  <c r="T208" i="13"/>
  <c r="K208" i="13"/>
  <c r="H208" i="13"/>
  <c r="G208" i="13"/>
  <c r="E208" i="13"/>
  <c r="D208" i="13"/>
  <c r="C208" i="13"/>
  <c r="V200" i="13"/>
  <c r="L200" i="13"/>
  <c r="T199" i="13"/>
  <c r="S199" i="13"/>
  <c r="R199" i="13"/>
  <c r="Q199" i="13"/>
  <c r="P199" i="13"/>
  <c r="O199" i="13"/>
  <c r="K199" i="13"/>
  <c r="J199" i="13"/>
  <c r="I199" i="13"/>
  <c r="H199" i="13"/>
  <c r="G199" i="13"/>
  <c r="F199" i="13"/>
  <c r="E199" i="13"/>
  <c r="D199" i="13"/>
  <c r="X198" i="13"/>
  <c r="T198" i="13"/>
  <c r="K198" i="13"/>
  <c r="G198" i="13"/>
  <c r="E198" i="13"/>
  <c r="D198" i="13"/>
  <c r="C198" i="13"/>
  <c r="T197" i="13"/>
  <c r="K197" i="13"/>
  <c r="H197" i="13"/>
  <c r="G197" i="13"/>
  <c r="E197" i="13"/>
  <c r="D197" i="13"/>
  <c r="C197" i="13"/>
  <c r="B197" i="13"/>
  <c r="T196" i="13"/>
  <c r="K196" i="13"/>
  <c r="G196" i="13"/>
  <c r="E196" i="13"/>
  <c r="D196" i="13"/>
  <c r="C196" i="13"/>
  <c r="T195" i="13"/>
  <c r="K195" i="13"/>
  <c r="H195" i="13"/>
  <c r="G195" i="13"/>
  <c r="E195" i="13"/>
  <c r="D195" i="13"/>
  <c r="C195" i="13"/>
  <c r="B195" i="13"/>
  <c r="T194" i="13"/>
  <c r="K194" i="13"/>
  <c r="G194" i="13"/>
  <c r="E194" i="13"/>
  <c r="D194" i="13"/>
  <c r="C194" i="13"/>
  <c r="T193" i="13"/>
  <c r="K193" i="13"/>
  <c r="H193" i="13"/>
  <c r="G193" i="13"/>
  <c r="E193" i="13"/>
  <c r="D193" i="13"/>
  <c r="C193" i="13"/>
  <c r="B193" i="13"/>
  <c r="T192" i="13"/>
  <c r="K192" i="13"/>
  <c r="G192" i="13"/>
  <c r="E192" i="13"/>
  <c r="D192" i="13"/>
  <c r="C192" i="13"/>
  <c r="T191" i="13"/>
  <c r="K191" i="13"/>
  <c r="H191" i="13"/>
  <c r="G191" i="13"/>
  <c r="E191" i="13"/>
  <c r="D191" i="13"/>
  <c r="C191" i="13"/>
  <c r="B191" i="13"/>
  <c r="T190" i="13"/>
  <c r="K190" i="13"/>
  <c r="G190" i="13"/>
  <c r="E190" i="13"/>
  <c r="D190" i="13"/>
  <c r="C190" i="13"/>
  <c r="T189" i="13"/>
  <c r="K189" i="13"/>
  <c r="H189" i="13"/>
  <c r="G189" i="13"/>
  <c r="E189" i="13"/>
  <c r="D189" i="13"/>
  <c r="C189" i="13"/>
  <c r="B189" i="13"/>
  <c r="T183" i="13"/>
  <c r="S183" i="13"/>
  <c r="R183" i="13"/>
  <c r="Q183" i="13"/>
  <c r="P183" i="13"/>
  <c r="O183" i="13"/>
  <c r="K183" i="13"/>
  <c r="J183" i="13"/>
  <c r="I183" i="13"/>
  <c r="H183" i="13"/>
  <c r="G183" i="13"/>
  <c r="F183" i="13"/>
  <c r="E183" i="13"/>
  <c r="D183" i="13"/>
  <c r="X182" i="13"/>
  <c r="T182" i="13"/>
  <c r="K182" i="13"/>
  <c r="G182" i="13"/>
  <c r="E182" i="13"/>
  <c r="D182" i="13"/>
  <c r="C182" i="13"/>
  <c r="T181" i="13"/>
  <c r="K181" i="13"/>
  <c r="H181" i="13"/>
  <c r="G181" i="13"/>
  <c r="E181" i="13"/>
  <c r="D181" i="13"/>
  <c r="C181" i="13"/>
  <c r="B181" i="13"/>
  <c r="T180" i="13"/>
  <c r="K180" i="13"/>
  <c r="G180" i="13"/>
  <c r="E180" i="13"/>
  <c r="D180" i="13"/>
  <c r="C180" i="13"/>
  <c r="T179" i="13"/>
  <c r="K179" i="13"/>
  <c r="H179" i="13"/>
  <c r="G179" i="13"/>
  <c r="E179" i="13"/>
  <c r="D179" i="13"/>
  <c r="C179" i="13"/>
  <c r="B179" i="13"/>
  <c r="T178" i="13"/>
  <c r="K178" i="13"/>
  <c r="G178" i="13"/>
  <c r="E178" i="13"/>
  <c r="D178" i="13"/>
  <c r="C178" i="13"/>
  <c r="T177" i="13"/>
  <c r="K177" i="13"/>
  <c r="H177" i="13"/>
  <c r="G177" i="13"/>
  <c r="E177" i="13"/>
  <c r="D177" i="13"/>
  <c r="C177" i="13"/>
  <c r="B177" i="13"/>
  <c r="T176" i="13"/>
  <c r="K176" i="13"/>
  <c r="G176" i="13"/>
  <c r="E176" i="13"/>
  <c r="D176" i="13"/>
  <c r="C176" i="13"/>
  <c r="T175" i="13"/>
  <c r="K175" i="13"/>
  <c r="H175" i="13"/>
  <c r="G175" i="13"/>
  <c r="E175" i="13"/>
  <c r="D175" i="13"/>
  <c r="C175" i="13"/>
  <c r="B175" i="13"/>
  <c r="T174" i="13"/>
  <c r="K174" i="13"/>
  <c r="G174" i="13"/>
  <c r="E174" i="13"/>
  <c r="D174" i="13"/>
  <c r="C174" i="13"/>
  <c r="T173" i="13"/>
  <c r="K173" i="13"/>
  <c r="H173" i="13"/>
  <c r="G173" i="13"/>
  <c r="E173" i="13"/>
  <c r="D173" i="13"/>
  <c r="C173" i="13"/>
  <c r="B173" i="13"/>
  <c r="T167" i="13"/>
  <c r="S167" i="13"/>
  <c r="R167" i="13"/>
  <c r="Q167" i="13"/>
  <c r="P167" i="13"/>
  <c r="O167" i="13"/>
  <c r="K167" i="13"/>
  <c r="J167" i="13"/>
  <c r="I167" i="13"/>
  <c r="H167" i="13"/>
  <c r="G167" i="13"/>
  <c r="F167" i="13"/>
  <c r="E167" i="13"/>
  <c r="D167" i="13"/>
  <c r="X166" i="13"/>
  <c r="T166" i="13"/>
  <c r="K166" i="13"/>
  <c r="G166" i="13"/>
  <c r="E166" i="13"/>
  <c r="D166" i="13"/>
  <c r="C166" i="13"/>
  <c r="T165" i="13"/>
  <c r="K165" i="13"/>
  <c r="H165" i="13"/>
  <c r="G165" i="13"/>
  <c r="E165" i="13"/>
  <c r="D165" i="13"/>
  <c r="C165" i="13"/>
  <c r="B165" i="13"/>
  <c r="T164" i="13"/>
  <c r="K164" i="13"/>
  <c r="G164" i="13"/>
  <c r="E164" i="13"/>
  <c r="D164" i="13"/>
  <c r="C164" i="13"/>
  <c r="T163" i="13"/>
  <c r="K163" i="13"/>
  <c r="H163" i="13"/>
  <c r="G163" i="13"/>
  <c r="E163" i="13"/>
  <c r="D163" i="13"/>
  <c r="C163" i="13"/>
  <c r="B163" i="13"/>
  <c r="T162" i="13"/>
  <c r="K162" i="13"/>
  <c r="G162" i="13"/>
  <c r="E162" i="13"/>
  <c r="D162" i="13"/>
  <c r="C162" i="13"/>
  <c r="T161" i="13"/>
  <c r="K161" i="13"/>
  <c r="H161" i="13"/>
  <c r="G161" i="13"/>
  <c r="E161" i="13"/>
  <c r="D161" i="13"/>
  <c r="C161" i="13"/>
  <c r="B161" i="13"/>
  <c r="T160" i="13"/>
  <c r="K160" i="13"/>
  <c r="G160" i="13"/>
  <c r="E160" i="13"/>
  <c r="D160" i="13"/>
  <c r="C160" i="13"/>
  <c r="T159" i="13"/>
  <c r="K159" i="13"/>
  <c r="H159" i="13"/>
  <c r="G159" i="13"/>
  <c r="E159" i="13"/>
  <c r="D159" i="13"/>
  <c r="C159" i="13"/>
  <c r="B159" i="13"/>
  <c r="T158" i="13"/>
  <c r="K158" i="13"/>
  <c r="G158" i="13"/>
  <c r="E158" i="13"/>
  <c r="D158" i="13"/>
  <c r="C158" i="13"/>
  <c r="T157" i="13"/>
  <c r="K157" i="13"/>
  <c r="H157" i="13"/>
  <c r="G157" i="13"/>
  <c r="E157" i="13"/>
  <c r="D157" i="13"/>
  <c r="C157" i="13"/>
  <c r="B157" i="13"/>
  <c r="T151" i="13"/>
  <c r="S151" i="13"/>
  <c r="R151" i="13"/>
  <c r="Q151" i="13"/>
  <c r="P151" i="13"/>
  <c r="O151" i="13"/>
  <c r="K151" i="13"/>
  <c r="J151" i="13"/>
  <c r="I151" i="13"/>
  <c r="H151" i="13"/>
  <c r="G151" i="13"/>
  <c r="F151" i="13"/>
  <c r="E151" i="13"/>
  <c r="D151" i="13"/>
  <c r="X150" i="13"/>
  <c r="T150" i="13"/>
  <c r="K150" i="13"/>
  <c r="G150" i="13"/>
  <c r="E150" i="13"/>
  <c r="D150" i="13"/>
  <c r="C150" i="13"/>
  <c r="T149" i="13"/>
  <c r="K149" i="13"/>
  <c r="H149" i="13"/>
  <c r="G149" i="13"/>
  <c r="E149" i="13"/>
  <c r="D149" i="13"/>
  <c r="C149" i="13"/>
  <c r="B149" i="13"/>
  <c r="T148" i="13"/>
  <c r="K148" i="13"/>
  <c r="G148" i="13"/>
  <c r="E148" i="13"/>
  <c r="D148" i="13"/>
  <c r="C148" i="13"/>
  <c r="T147" i="13"/>
  <c r="K147" i="13"/>
  <c r="H147" i="13"/>
  <c r="G147" i="13"/>
  <c r="E147" i="13"/>
  <c r="D147" i="13"/>
  <c r="C147" i="13"/>
  <c r="B147" i="13"/>
  <c r="T146" i="13"/>
  <c r="K146" i="13"/>
  <c r="G146" i="13"/>
  <c r="E146" i="13"/>
  <c r="D146" i="13"/>
  <c r="C146" i="13"/>
  <c r="T145" i="13"/>
  <c r="K145" i="13"/>
  <c r="H145" i="13"/>
  <c r="G145" i="13"/>
  <c r="E145" i="13"/>
  <c r="D145" i="13"/>
  <c r="C145" i="13"/>
  <c r="B145" i="13"/>
  <c r="T144" i="13"/>
  <c r="K144" i="13"/>
  <c r="G144" i="13"/>
  <c r="E144" i="13"/>
  <c r="D144" i="13"/>
  <c r="C144" i="13"/>
  <c r="T143" i="13"/>
  <c r="K143" i="13"/>
  <c r="H143" i="13"/>
  <c r="G143" i="13"/>
  <c r="E143" i="13"/>
  <c r="D143" i="13"/>
  <c r="C143" i="13"/>
  <c r="B143" i="13"/>
  <c r="T142" i="13"/>
  <c r="K142" i="13"/>
  <c r="G142" i="13"/>
  <c r="E142" i="13"/>
  <c r="D142" i="13"/>
  <c r="C142" i="13"/>
  <c r="T141" i="13"/>
  <c r="K141" i="13"/>
  <c r="H141" i="13"/>
  <c r="G141" i="13"/>
  <c r="E141" i="13"/>
  <c r="D141" i="13"/>
  <c r="C141" i="13"/>
  <c r="B141" i="13"/>
  <c r="V133" i="13"/>
  <c r="L133" i="13"/>
  <c r="T132" i="13"/>
  <c r="S132" i="13"/>
  <c r="R132" i="13"/>
  <c r="Q132" i="13"/>
  <c r="P132" i="13"/>
  <c r="O132" i="13"/>
  <c r="K132" i="13"/>
  <c r="J132" i="13"/>
  <c r="I132" i="13"/>
  <c r="H132" i="13"/>
  <c r="G132" i="13"/>
  <c r="F132" i="13"/>
  <c r="E132" i="13"/>
  <c r="D132" i="13"/>
  <c r="X131" i="13"/>
  <c r="T131" i="13"/>
  <c r="K131" i="13"/>
  <c r="G131" i="13"/>
  <c r="E131" i="13"/>
  <c r="D131" i="13"/>
  <c r="C131" i="13"/>
  <c r="T130" i="13"/>
  <c r="K130" i="13"/>
  <c r="H130" i="13"/>
  <c r="G130" i="13"/>
  <c r="E130" i="13"/>
  <c r="D130" i="13"/>
  <c r="C130" i="13"/>
  <c r="B130" i="13"/>
  <c r="T129" i="13"/>
  <c r="K129" i="13"/>
  <c r="G129" i="13"/>
  <c r="E129" i="13"/>
  <c r="D129" i="13"/>
  <c r="C129" i="13"/>
  <c r="T128" i="13"/>
  <c r="K128" i="13"/>
  <c r="H128" i="13"/>
  <c r="G128" i="13"/>
  <c r="E128" i="13"/>
  <c r="D128" i="13"/>
  <c r="C128" i="13"/>
  <c r="B128" i="13"/>
  <c r="T127" i="13"/>
  <c r="K127" i="13"/>
  <c r="G127" i="13"/>
  <c r="E127" i="13"/>
  <c r="D127" i="13"/>
  <c r="C127" i="13"/>
  <c r="T126" i="13"/>
  <c r="K126" i="13"/>
  <c r="H126" i="13"/>
  <c r="G126" i="13"/>
  <c r="E126" i="13"/>
  <c r="D126" i="13"/>
  <c r="C126" i="13"/>
  <c r="B126" i="13"/>
  <c r="T125" i="13"/>
  <c r="K125" i="13"/>
  <c r="G125" i="13"/>
  <c r="E125" i="13"/>
  <c r="D125" i="13"/>
  <c r="C125" i="13"/>
  <c r="T124" i="13"/>
  <c r="K124" i="13"/>
  <c r="H124" i="13"/>
  <c r="G124" i="13"/>
  <c r="E124" i="13"/>
  <c r="D124" i="13"/>
  <c r="C124" i="13"/>
  <c r="B124" i="13"/>
  <c r="T123" i="13"/>
  <c r="K123" i="13"/>
  <c r="G123" i="13"/>
  <c r="E123" i="13"/>
  <c r="D123" i="13"/>
  <c r="C123" i="13"/>
  <c r="T122" i="13"/>
  <c r="K122" i="13"/>
  <c r="H122" i="13"/>
  <c r="G122" i="13"/>
  <c r="E122" i="13"/>
  <c r="D122" i="13"/>
  <c r="C122" i="13"/>
  <c r="B122" i="13"/>
  <c r="T116" i="13"/>
  <c r="S116" i="13"/>
  <c r="R116" i="13"/>
  <c r="Q116" i="13"/>
  <c r="P116" i="13"/>
  <c r="O116" i="13"/>
  <c r="K116" i="13"/>
  <c r="J116" i="13"/>
  <c r="I116" i="13"/>
  <c r="H116" i="13"/>
  <c r="G116" i="13"/>
  <c r="F116" i="13"/>
  <c r="E116" i="13"/>
  <c r="D116" i="13"/>
  <c r="X115" i="13"/>
  <c r="T115" i="13"/>
  <c r="K115" i="13"/>
  <c r="G115" i="13"/>
  <c r="E115" i="13"/>
  <c r="D115" i="13"/>
  <c r="C115" i="13"/>
  <c r="T114" i="13"/>
  <c r="K114" i="13"/>
  <c r="H114" i="13"/>
  <c r="G114" i="13"/>
  <c r="E114" i="13"/>
  <c r="D114" i="13"/>
  <c r="C114" i="13"/>
  <c r="B114" i="13"/>
  <c r="T113" i="13"/>
  <c r="K113" i="13"/>
  <c r="G113" i="13"/>
  <c r="E113" i="13"/>
  <c r="D113" i="13"/>
  <c r="C113" i="13"/>
  <c r="T112" i="13"/>
  <c r="K112" i="13"/>
  <c r="H112" i="13"/>
  <c r="G112" i="13"/>
  <c r="E112" i="13"/>
  <c r="D112" i="13"/>
  <c r="C112" i="13"/>
  <c r="B112" i="13"/>
  <c r="T111" i="13"/>
  <c r="K111" i="13"/>
  <c r="G111" i="13"/>
  <c r="E111" i="13"/>
  <c r="D111" i="13"/>
  <c r="C111" i="13"/>
  <c r="T110" i="13"/>
  <c r="K110" i="13"/>
  <c r="H110" i="13"/>
  <c r="G110" i="13"/>
  <c r="E110" i="13"/>
  <c r="D110" i="13"/>
  <c r="C110" i="13"/>
  <c r="B110" i="13"/>
  <c r="T109" i="13"/>
  <c r="K109" i="13"/>
  <c r="G109" i="13"/>
  <c r="E109" i="13"/>
  <c r="D109" i="13"/>
  <c r="C109" i="13"/>
  <c r="T108" i="13"/>
  <c r="K108" i="13"/>
  <c r="H108" i="13"/>
  <c r="G108" i="13"/>
  <c r="E108" i="13"/>
  <c r="D108" i="13"/>
  <c r="C108" i="13"/>
  <c r="B108" i="13"/>
  <c r="T107" i="13"/>
  <c r="K107" i="13"/>
  <c r="G107" i="13"/>
  <c r="E107" i="13"/>
  <c r="D107" i="13"/>
  <c r="C107" i="13"/>
  <c r="T106" i="13"/>
  <c r="K106" i="13"/>
  <c r="H106" i="13"/>
  <c r="G106" i="13"/>
  <c r="E106" i="13"/>
  <c r="D106" i="13"/>
  <c r="C106" i="13"/>
  <c r="B106" i="13"/>
  <c r="T100" i="13"/>
  <c r="S100" i="13"/>
  <c r="R100" i="13"/>
  <c r="Q100" i="13"/>
  <c r="P100" i="13"/>
  <c r="O100" i="13"/>
  <c r="K100" i="13"/>
  <c r="J100" i="13"/>
  <c r="I100" i="13"/>
  <c r="H100" i="13"/>
  <c r="G100" i="13"/>
  <c r="F100" i="13"/>
  <c r="E100" i="13"/>
  <c r="D100" i="13"/>
  <c r="X99" i="13"/>
  <c r="T99" i="13"/>
  <c r="K99" i="13"/>
  <c r="G99" i="13"/>
  <c r="E99" i="13"/>
  <c r="D99" i="13"/>
  <c r="C99" i="13"/>
  <c r="T98" i="13"/>
  <c r="K98" i="13"/>
  <c r="H98" i="13"/>
  <c r="G98" i="13"/>
  <c r="E98" i="13"/>
  <c r="D98" i="13"/>
  <c r="C98" i="13"/>
  <c r="B98" i="13"/>
  <c r="T97" i="13"/>
  <c r="K97" i="13"/>
  <c r="G97" i="13"/>
  <c r="E97" i="13"/>
  <c r="D97" i="13"/>
  <c r="C97" i="13"/>
  <c r="T96" i="13"/>
  <c r="K96" i="13"/>
  <c r="H96" i="13"/>
  <c r="G96" i="13"/>
  <c r="E96" i="13"/>
  <c r="D96" i="13"/>
  <c r="C96" i="13"/>
  <c r="B96" i="13"/>
  <c r="T95" i="13"/>
  <c r="K95" i="13"/>
  <c r="G95" i="13"/>
  <c r="E95" i="13"/>
  <c r="D95" i="13"/>
  <c r="C95" i="13"/>
  <c r="T94" i="13"/>
  <c r="K94" i="13"/>
  <c r="H94" i="13"/>
  <c r="G94" i="13"/>
  <c r="E94" i="13"/>
  <c r="D94" i="13"/>
  <c r="C94" i="13"/>
  <c r="B94" i="13"/>
  <c r="T93" i="13"/>
  <c r="K93" i="13"/>
  <c r="G93" i="13"/>
  <c r="E93" i="13"/>
  <c r="D93" i="13"/>
  <c r="C93" i="13"/>
  <c r="T92" i="13"/>
  <c r="K92" i="13"/>
  <c r="H92" i="13"/>
  <c r="G92" i="13"/>
  <c r="E92" i="13"/>
  <c r="D92" i="13"/>
  <c r="C92" i="13"/>
  <c r="B92" i="13"/>
  <c r="T91" i="13"/>
  <c r="K91" i="13"/>
  <c r="G91" i="13"/>
  <c r="E91" i="13"/>
  <c r="D91" i="13"/>
  <c r="C91" i="13"/>
  <c r="T90" i="13"/>
  <c r="K90" i="13"/>
  <c r="H90" i="13"/>
  <c r="G90" i="13"/>
  <c r="E90" i="13"/>
  <c r="D90" i="13"/>
  <c r="C90" i="13"/>
  <c r="B90" i="13"/>
  <c r="T84" i="13"/>
  <c r="S84" i="13"/>
  <c r="R84" i="13"/>
  <c r="Q84" i="13"/>
  <c r="P84" i="13"/>
  <c r="O84" i="13"/>
  <c r="K84" i="13"/>
  <c r="J84" i="13"/>
  <c r="I84" i="13"/>
  <c r="H84" i="13"/>
  <c r="G84" i="13"/>
  <c r="F84" i="13"/>
  <c r="E84" i="13"/>
  <c r="D84" i="13"/>
  <c r="X83" i="13"/>
  <c r="T83" i="13"/>
  <c r="K83" i="13"/>
  <c r="G83" i="13"/>
  <c r="E83" i="13"/>
  <c r="D83" i="13"/>
  <c r="C83" i="13"/>
  <c r="T82" i="13"/>
  <c r="K82" i="13"/>
  <c r="H82" i="13"/>
  <c r="G82" i="13"/>
  <c r="E82" i="13"/>
  <c r="D82" i="13"/>
  <c r="C82" i="13"/>
  <c r="B82" i="13"/>
  <c r="T81" i="13"/>
  <c r="K81" i="13"/>
  <c r="G81" i="13"/>
  <c r="E81" i="13"/>
  <c r="D81" i="13"/>
  <c r="C81" i="13"/>
  <c r="T80" i="13"/>
  <c r="K80" i="13"/>
  <c r="H80" i="13"/>
  <c r="G80" i="13"/>
  <c r="E80" i="13"/>
  <c r="D80" i="13"/>
  <c r="C80" i="13"/>
  <c r="B80" i="13"/>
  <c r="T79" i="13"/>
  <c r="K79" i="13"/>
  <c r="G79" i="13"/>
  <c r="E79" i="13"/>
  <c r="D79" i="13"/>
  <c r="C79" i="13"/>
  <c r="T78" i="13"/>
  <c r="K78" i="13"/>
  <c r="H78" i="13"/>
  <c r="G78" i="13"/>
  <c r="E78" i="13"/>
  <c r="D78" i="13"/>
  <c r="C78" i="13"/>
  <c r="B78" i="13"/>
  <c r="T77" i="13"/>
  <c r="K77" i="13"/>
  <c r="G77" i="13"/>
  <c r="E77" i="13"/>
  <c r="D77" i="13"/>
  <c r="C77" i="13"/>
  <c r="T76" i="13"/>
  <c r="K76" i="13"/>
  <c r="H76" i="13"/>
  <c r="G76" i="13"/>
  <c r="E76" i="13"/>
  <c r="D76" i="13"/>
  <c r="C76" i="13"/>
  <c r="B76" i="13"/>
  <c r="T75" i="13"/>
  <c r="K75" i="13"/>
  <c r="G75" i="13"/>
  <c r="E75" i="13"/>
  <c r="D75" i="13"/>
  <c r="C75" i="13"/>
  <c r="T74" i="13"/>
  <c r="K74" i="13"/>
  <c r="H74" i="13"/>
  <c r="G74" i="13"/>
  <c r="E74" i="13"/>
  <c r="D74" i="13"/>
  <c r="C74" i="13"/>
  <c r="B74" i="13"/>
  <c r="V66" i="13"/>
  <c r="L66" i="13"/>
  <c r="H66" i="13"/>
  <c r="T65" i="13"/>
  <c r="S65" i="13"/>
  <c r="R65" i="13"/>
  <c r="Q65" i="13"/>
  <c r="P65" i="13"/>
  <c r="O65" i="13"/>
  <c r="K65" i="13"/>
  <c r="J65" i="13"/>
  <c r="I65" i="13"/>
  <c r="H65" i="13"/>
  <c r="G65" i="13"/>
  <c r="F65" i="13"/>
  <c r="E65" i="13"/>
  <c r="D65" i="13"/>
  <c r="X64" i="13"/>
  <c r="T64" i="13"/>
  <c r="K64" i="13"/>
  <c r="G64" i="13"/>
  <c r="E64" i="13"/>
  <c r="D64" i="13"/>
  <c r="C64" i="13"/>
  <c r="T63" i="13"/>
  <c r="K63" i="13"/>
  <c r="H63" i="13"/>
  <c r="G63" i="13"/>
  <c r="E63" i="13"/>
  <c r="D63" i="13"/>
  <c r="C63" i="13"/>
  <c r="B63" i="13"/>
  <c r="T62" i="13"/>
  <c r="K62" i="13"/>
  <c r="G62" i="13"/>
  <c r="E62" i="13"/>
  <c r="D62" i="13"/>
  <c r="C62" i="13"/>
  <c r="T61" i="13"/>
  <c r="K61" i="13"/>
  <c r="H61" i="13"/>
  <c r="G61" i="13"/>
  <c r="E61" i="13"/>
  <c r="D61" i="13"/>
  <c r="C61" i="13"/>
  <c r="B61" i="13"/>
  <c r="T60" i="13"/>
  <c r="K60" i="13"/>
  <c r="G60" i="13"/>
  <c r="E60" i="13"/>
  <c r="D60" i="13"/>
  <c r="C60" i="13"/>
  <c r="T59" i="13"/>
  <c r="K59" i="13"/>
  <c r="H59" i="13"/>
  <c r="G59" i="13"/>
  <c r="E59" i="13"/>
  <c r="D59" i="13"/>
  <c r="C59" i="13"/>
  <c r="B59" i="13"/>
  <c r="T58" i="13"/>
  <c r="K58" i="13"/>
  <c r="G58" i="13"/>
  <c r="E58" i="13"/>
  <c r="D58" i="13"/>
  <c r="C58" i="13"/>
  <c r="T57" i="13"/>
  <c r="K57" i="13"/>
  <c r="H57" i="13"/>
  <c r="G57" i="13"/>
  <c r="E57" i="13"/>
  <c r="D57" i="13"/>
  <c r="C57" i="13"/>
  <c r="B57" i="13"/>
  <c r="T56" i="13"/>
  <c r="K56" i="13"/>
  <c r="G56" i="13"/>
  <c r="E56" i="13"/>
  <c r="D56" i="13"/>
  <c r="C56" i="13"/>
  <c r="T55" i="13"/>
  <c r="K55" i="13"/>
  <c r="H55" i="13"/>
  <c r="G55" i="13"/>
  <c r="E55" i="13"/>
  <c r="D55" i="13"/>
  <c r="C55" i="13"/>
  <c r="B55" i="13"/>
  <c r="T49" i="13"/>
  <c r="S49" i="13"/>
  <c r="R49" i="13"/>
  <c r="Q49" i="13"/>
  <c r="P49" i="13"/>
  <c r="O49" i="13"/>
  <c r="K49" i="13"/>
  <c r="J49" i="13"/>
  <c r="I49" i="13"/>
  <c r="H49" i="13"/>
  <c r="G49" i="13"/>
  <c r="F49" i="13"/>
  <c r="E49" i="13"/>
  <c r="D49" i="13"/>
  <c r="X48" i="13"/>
  <c r="T48" i="13"/>
  <c r="K48" i="13"/>
  <c r="G48" i="13"/>
  <c r="E48" i="13"/>
  <c r="D48" i="13"/>
  <c r="C48" i="13"/>
  <c r="T47" i="13"/>
  <c r="K47" i="13"/>
  <c r="H47" i="13"/>
  <c r="G47" i="13"/>
  <c r="E47" i="13"/>
  <c r="D47" i="13"/>
  <c r="C47" i="13"/>
  <c r="B47" i="13"/>
  <c r="T46" i="13"/>
  <c r="K46" i="13"/>
  <c r="G46" i="13"/>
  <c r="E46" i="13"/>
  <c r="D46" i="13"/>
  <c r="C46" i="13"/>
  <c r="T45" i="13"/>
  <c r="K45" i="13"/>
  <c r="H45" i="13"/>
  <c r="G45" i="13"/>
  <c r="E45" i="13"/>
  <c r="D45" i="13"/>
  <c r="C45" i="13"/>
  <c r="B45" i="13"/>
  <c r="T44" i="13"/>
  <c r="K44" i="13"/>
  <c r="G44" i="13"/>
  <c r="E44" i="13"/>
  <c r="D44" i="13"/>
  <c r="C44" i="13"/>
  <c r="T43" i="13"/>
  <c r="K43" i="13"/>
  <c r="H43" i="13"/>
  <c r="G43" i="13"/>
  <c r="E43" i="13"/>
  <c r="D43" i="13"/>
  <c r="C43" i="13"/>
  <c r="B43" i="13"/>
  <c r="T42" i="13"/>
  <c r="K42" i="13"/>
  <c r="G42" i="13"/>
  <c r="E42" i="13"/>
  <c r="D42" i="13"/>
  <c r="C42" i="13"/>
  <c r="T41" i="13"/>
  <c r="K41" i="13"/>
  <c r="H41" i="13"/>
  <c r="G41" i="13"/>
  <c r="E41" i="13"/>
  <c r="D41" i="13"/>
  <c r="C41" i="13"/>
  <c r="B41" i="13"/>
  <c r="T40" i="13"/>
  <c r="K40" i="13"/>
  <c r="G40" i="13"/>
  <c r="E40" i="13"/>
  <c r="D40" i="13"/>
  <c r="C40" i="13"/>
  <c r="T39" i="13"/>
  <c r="K39" i="13"/>
  <c r="H39" i="13"/>
  <c r="G39" i="13"/>
  <c r="E39" i="13"/>
  <c r="D39" i="13"/>
  <c r="C39" i="13"/>
  <c r="B39" i="13"/>
  <c r="T33" i="13"/>
  <c r="S33" i="13"/>
  <c r="R33" i="13"/>
  <c r="Q33" i="13"/>
  <c r="P33" i="13"/>
  <c r="O33" i="13"/>
  <c r="K33" i="13"/>
  <c r="J33" i="13"/>
  <c r="I33" i="13"/>
  <c r="H33" i="13"/>
  <c r="G33" i="13"/>
  <c r="F33" i="13"/>
  <c r="E33" i="13"/>
  <c r="D33" i="13"/>
  <c r="X32" i="13"/>
  <c r="T32" i="13"/>
  <c r="K32" i="13"/>
  <c r="G32" i="13"/>
  <c r="E32" i="13"/>
  <c r="D32" i="13"/>
  <c r="C32" i="13"/>
  <c r="T31" i="13"/>
  <c r="K31" i="13"/>
  <c r="H31" i="13"/>
  <c r="G31" i="13"/>
  <c r="E31" i="13"/>
  <c r="D31" i="13"/>
  <c r="C31" i="13"/>
  <c r="B31" i="13"/>
  <c r="T30" i="13"/>
  <c r="K30" i="13"/>
  <c r="G30" i="13"/>
  <c r="E30" i="13"/>
  <c r="D30" i="13"/>
  <c r="C30" i="13"/>
  <c r="T29" i="13"/>
  <c r="K29" i="13"/>
  <c r="H29" i="13"/>
  <c r="G29" i="13"/>
  <c r="E29" i="13"/>
  <c r="D29" i="13"/>
  <c r="C29" i="13"/>
  <c r="B29" i="13"/>
  <c r="T28" i="13"/>
  <c r="K28" i="13"/>
  <c r="G28" i="13"/>
  <c r="E28" i="13"/>
  <c r="D28" i="13"/>
  <c r="C28" i="13"/>
  <c r="T27" i="13"/>
  <c r="K27" i="13"/>
  <c r="H27" i="13"/>
  <c r="G27" i="13"/>
  <c r="E27" i="13"/>
  <c r="D27" i="13"/>
  <c r="C27" i="13"/>
  <c r="B27" i="13"/>
  <c r="T26" i="13"/>
  <c r="K26" i="13"/>
  <c r="G26" i="13"/>
  <c r="E26" i="13"/>
  <c r="D26" i="13"/>
  <c r="C26" i="13"/>
  <c r="T25" i="13"/>
  <c r="K25" i="13"/>
  <c r="H25" i="13"/>
  <c r="G25" i="13"/>
  <c r="E25" i="13"/>
  <c r="D25" i="13"/>
  <c r="C25" i="13"/>
  <c r="B25" i="13"/>
  <c r="T24" i="13"/>
  <c r="K24" i="13"/>
  <c r="G24" i="13"/>
  <c r="E24" i="13"/>
  <c r="D24" i="13"/>
  <c r="C24" i="13"/>
  <c r="T23" i="13"/>
  <c r="K23" i="13"/>
  <c r="H23" i="13"/>
  <c r="G23" i="13"/>
  <c r="E23" i="13"/>
  <c r="D23" i="13"/>
  <c r="C23" i="13"/>
  <c r="B23" i="13"/>
  <c r="T17" i="13"/>
  <c r="S17" i="13"/>
  <c r="R17" i="13"/>
  <c r="Q17" i="13"/>
  <c r="P17" i="13"/>
  <c r="O17" i="13"/>
  <c r="K17" i="13"/>
  <c r="J17" i="13"/>
  <c r="I17" i="13"/>
  <c r="H17" i="13"/>
  <c r="G17" i="13"/>
  <c r="F17" i="13"/>
  <c r="E17" i="13"/>
  <c r="D17" i="13"/>
  <c r="X16" i="13"/>
  <c r="T16" i="13"/>
  <c r="K16" i="13"/>
  <c r="G16" i="13"/>
  <c r="C16" i="13"/>
  <c r="T15" i="13"/>
  <c r="K15" i="13"/>
  <c r="H15" i="13"/>
  <c r="G15" i="13"/>
  <c r="C15" i="13"/>
  <c r="T14" i="13"/>
  <c r="K14" i="13"/>
  <c r="G14" i="13"/>
  <c r="C14" i="13"/>
  <c r="T13" i="13"/>
  <c r="K13" i="13"/>
  <c r="H13" i="13"/>
  <c r="G13" i="13"/>
  <c r="C13" i="13"/>
  <c r="T12" i="13"/>
  <c r="K12" i="13"/>
  <c r="G12" i="13"/>
  <c r="C12" i="13"/>
  <c r="T11" i="13"/>
  <c r="K11" i="13"/>
  <c r="H11" i="13"/>
  <c r="G11" i="13"/>
  <c r="C11" i="13"/>
  <c r="T10" i="13"/>
  <c r="K10" i="13"/>
  <c r="G10" i="13"/>
  <c r="C10" i="13"/>
  <c r="T9" i="13"/>
  <c r="K9" i="13"/>
  <c r="H9" i="13"/>
  <c r="G9" i="13"/>
  <c r="C9" i="13"/>
  <c r="T8" i="13"/>
  <c r="K8" i="13"/>
  <c r="G8" i="13"/>
  <c r="C8" i="13"/>
  <c r="T7" i="13"/>
  <c r="K7" i="13"/>
  <c r="H7" i="13"/>
  <c r="G7" i="13"/>
  <c r="M1" i="13"/>
  <c r="C1" i="13"/>
  <c r="D133" i="13" s="1"/>
  <c r="Q301" i="12"/>
  <c r="Q298" i="12"/>
  <c r="N298" i="12"/>
  <c r="Q296" i="12"/>
  <c r="N296" i="12"/>
  <c r="U294" i="12"/>
  <c r="Q294" i="12"/>
  <c r="N294" i="12"/>
  <c r="Q292" i="12"/>
  <c r="N292" i="12"/>
  <c r="Q290" i="12"/>
  <c r="N290" i="12"/>
  <c r="Q288" i="12"/>
  <c r="N288" i="12"/>
  <c r="Q286" i="12"/>
  <c r="N286" i="12"/>
  <c r="Q284" i="12"/>
  <c r="N284" i="12"/>
  <c r="Q282" i="12"/>
  <c r="N282" i="12"/>
  <c r="L276" i="12"/>
  <c r="V267" i="12"/>
  <c r="L267" i="12"/>
  <c r="T266" i="12"/>
  <c r="S266" i="12"/>
  <c r="R266" i="12"/>
  <c r="Q266" i="12"/>
  <c r="P266" i="12"/>
  <c r="O266" i="12"/>
  <c r="K266" i="12"/>
  <c r="J266" i="12"/>
  <c r="I266" i="12"/>
  <c r="H266" i="12"/>
  <c r="G266" i="12"/>
  <c r="F266" i="12"/>
  <c r="E266" i="12"/>
  <c r="D266" i="12"/>
  <c r="X265" i="12"/>
  <c r="T265" i="12"/>
  <c r="K265" i="12"/>
  <c r="G265" i="12"/>
  <c r="E265" i="12"/>
  <c r="D265" i="12"/>
  <c r="C265" i="12"/>
  <c r="T264" i="12"/>
  <c r="K264" i="12"/>
  <c r="H264" i="12"/>
  <c r="G264" i="12"/>
  <c r="E264" i="12"/>
  <c r="D264" i="12"/>
  <c r="C264" i="12"/>
  <c r="T263" i="12"/>
  <c r="K263" i="12"/>
  <c r="G263" i="12"/>
  <c r="E263" i="12"/>
  <c r="D263" i="12"/>
  <c r="C263" i="12"/>
  <c r="T262" i="12"/>
  <c r="K262" i="12"/>
  <c r="H262" i="12"/>
  <c r="G262" i="12"/>
  <c r="E262" i="12"/>
  <c r="D262" i="12"/>
  <c r="C262" i="12"/>
  <c r="T261" i="12"/>
  <c r="K261" i="12"/>
  <c r="G261" i="12"/>
  <c r="E261" i="12"/>
  <c r="D261" i="12"/>
  <c r="C261" i="12"/>
  <c r="T260" i="12"/>
  <c r="K260" i="12"/>
  <c r="H260" i="12"/>
  <c r="G260" i="12"/>
  <c r="E260" i="12"/>
  <c r="D260" i="12"/>
  <c r="C260" i="12"/>
  <c r="T259" i="12"/>
  <c r="K259" i="12"/>
  <c r="G259" i="12"/>
  <c r="E259" i="12"/>
  <c r="D259" i="12"/>
  <c r="C259" i="12"/>
  <c r="T258" i="12"/>
  <c r="K258" i="12"/>
  <c r="H258" i="12"/>
  <c r="G258" i="12"/>
  <c r="E258" i="12"/>
  <c r="D258" i="12"/>
  <c r="C258" i="12"/>
  <c r="T257" i="12"/>
  <c r="K257" i="12"/>
  <c r="G257" i="12"/>
  <c r="E257" i="12"/>
  <c r="D257" i="12"/>
  <c r="C257" i="12"/>
  <c r="T256" i="12"/>
  <c r="K256" i="12"/>
  <c r="H256" i="12"/>
  <c r="G256" i="12"/>
  <c r="E256" i="12"/>
  <c r="D256" i="12"/>
  <c r="C256" i="12"/>
  <c r="T250" i="12"/>
  <c r="S250" i="12"/>
  <c r="R250" i="12"/>
  <c r="Q250" i="12"/>
  <c r="P250" i="12"/>
  <c r="O250" i="12"/>
  <c r="K250" i="12"/>
  <c r="J250" i="12"/>
  <c r="I250" i="12"/>
  <c r="H250" i="12"/>
  <c r="G250" i="12"/>
  <c r="F250" i="12"/>
  <c r="E250" i="12"/>
  <c r="D250" i="12"/>
  <c r="X249" i="12"/>
  <c r="T249" i="12"/>
  <c r="K249" i="12"/>
  <c r="G249" i="12"/>
  <c r="E249" i="12"/>
  <c r="D249" i="12"/>
  <c r="C249" i="12"/>
  <c r="T248" i="12"/>
  <c r="K248" i="12"/>
  <c r="H248" i="12"/>
  <c r="G248" i="12"/>
  <c r="E248" i="12"/>
  <c r="D248" i="12"/>
  <c r="C248" i="12"/>
  <c r="T247" i="12"/>
  <c r="K247" i="12"/>
  <c r="G247" i="12"/>
  <c r="E247" i="12"/>
  <c r="D247" i="12"/>
  <c r="C247" i="12"/>
  <c r="T246" i="12"/>
  <c r="K246" i="12"/>
  <c r="H246" i="12"/>
  <c r="G246" i="12"/>
  <c r="E246" i="12"/>
  <c r="D246" i="12"/>
  <c r="C246" i="12"/>
  <c r="T245" i="12"/>
  <c r="K245" i="12"/>
  <c r="G245" i="12"/>
  <c r="E245" i="12"/>
  <c r="D245" i="12"/>
  <c r="C245" i="12"/>
  <c r="T244" i="12"/>
  <c r="K244" i="12"/>
  <c r="H244" i="12"/>
  <c r="G244" i="12"/>
  <c r="E244" i="12"/>
  <c r="D244" i="12"/>
  <c r="C244" i="12"/>
  <c r="T243" i="12"/>
  <c r="K243" i="12"/>
  <c r="G243" i="12"/>
  <c r="E243" i="12"/>
  <c r="D243" i="12"/>
  <c r="C243" i="12"/>
  <c r="T242" i="12"/>
  <c r="K242" i="12"/>
  <c r="H242" i="12"/>
  <c r="G242" i="12"/>
  <c r="E242" i="12"/>
  <c r="D242" i="12"/>
  <c r="C242" i="12"/>
  <c r="T241" i="12"/>
  <c r="K241" i="12"/>
  <c r="G241" i="12"/>
  <c r="E241" i="12"/>
  <c r="D241" i="12"/>
  <c r="C241" i="12"/>
  <c r="T240" i="12"/>
  <c r="K240" i="12"/>
  <c r="H240" i="12"/>
  <c r="G240" i="12"/>
  <c r="E240" i="12"/>
  <c r="D240" i="12"/>
  <c r="C240" i="12"/>
  <c r="T234" i="12"/>
  <c r="S234" i="12"/>
  <c r="R234" i="12"/>
  <c r="Q234" i="12"/>
  <c r="P234" i="12"/>
  <c r="O234" i="12"/>
  <c r="K234" i="12"/>
  <c r="J234" i="12"/>
  <c r="I234" i="12"/>
  <c r="H234" i="12"/>
  <c r="G234" i="12"/>
  <c r="F234" i="12"/>
  <c r="E234" i="12"/>
  <c r="D234" i="12"/>
  <c r="X233" i="12"/>
  <c r="T233" i="12"/>
  <c r="K233" i="12"/>
  <c r="G233" i="12"/>
  <c r="E233" i="12"/>
  <c r="D233" i="12"/>
  <c r="C233" i="12"/>
  <c r="T232" i="12"/>
  <c r="K232" i="12"/>
  <c r="H232" i="12"/>
  <c r="G232" i="12"/>
  <c r="E232" i="12"/>
  <c r="D232" i="12"/>
  <c r="C232" i="12"/>
  <c r="T231" i="12"/>
  <c r="K231" i="12"/>
  <c r="G231" i="12"/>
  <c r="E231" i="12"/>
  <c r="D231" i="12"/>
  <c r="C231" i="12"/>
  <c r="T230" i="12"/>
  <c r="K230" i="12"/>
  <c r="H230" i="12"/>
  <c r="G230" i="12"/>
  <c r="E230" i="12"/>
  <c r="D230" i="12"/>
  <c r="C230" i="12"/>
  <c r="T229" i="12"/>
  <c r="K229" i="12"/>
  <c r="G229" i="12"/>
  <c r="E229" i="12"/>
  <c r="D229" i="12"/>
  <c r="C229" i="12"/>
  <c r="T228" i="12"/>
  <c r="K228" i="12"/>
  <c r="H228" i="12"/>
  <c r="G228" i="12"/>
  <c r="E228" i="12"/>
  <c r="D228" i="12"/>
  <c r="C228" i="12"/>
  <c r="T227" i="12"/>
  <c r="K227" i="12"/>
  <c r="G227" i="12"/>
  <c r="E227" i="12"/>
  <c r="D227" i="12"/>
  <c r="C227" i="12"/>
  <c r="T226" i="12"/>
  <c r="K226" i="12"/>
  <c r="H226" i="12"/>
  <c r="G226" i="12"/>
  <c r="E226" i="12"/>
  <c r="D226" i="12"/>
  <c r="C226" i="12"/>
  <c r="T225" i="12"/>
  <c r="K225" i="12"/>
  <c r="G225" i="12"/>
  <c r="E225" i="12"/>
  <c r="D225" i="12"/>
  <c r="C225" i="12"/>
  <c r="T224" i="12"/>
  <c r="K224" i="12"/>
  <c r="H224" i="12"/>
  <c r="G224" i="12"/>
  <c r="E224" i="12"/>
  <c r="D224" i="12"/>
  <c r="C224" i="12"/>
  <c r="T218" i="12"/>
  <c r="S218" i="12"/>
  <c r="R218" i="12"/>
  <c r="Q218" i="12"/>
  <c r="P218" i="12"/>
  <c r="O218" i="12"/>
  <c r="K218" i="12"/>
  <c r="J218" i="12"/>
  <c r="I218" i="12"/>
  <c r="H218" i="12"/>
  <c r="G218" i="12"/>
  <c r="F218" i="12"/>
  <c r="E218" i="12"/>
  <c r="D218" i="12"/>
  <c r="X217" i="12"/>
  <c r="T217" i="12"/>
  <c r="K217" i="12"/>
  <c r="G217" i="12"/>
  <c r="E217" i="12"/>
  <c r="D217" i="12"/>
  <c r="C217" i="12"/>
  <c r="T216" i="12"/>
  <c r="K216" i="12"/>
  <c r="H216" i="12"/>
  <c r="G216" i="12"/>
  <c r="E216" i="12"/>
  <c r="D216" i="12"/>
  <c r="C216" i="12"/>
  <c r="T215" i="12"/>
  <c r="K215" i="12"/>
  <c r="G215" i="12"/>
  <c r="E215" i="12"/>
  <c r="D215" i="12"/>
  <c r="C215" i="12"/>
  <c r="T214" i="12"/>
  <c r="K214" i="12"/>
  <c r="H214" i="12"/>
  <c r="G214" i="12"/>
  <c r="E214" i="12"/>
  <c r="D214" i="12"/>
  <c r="C214" i="12"/>
  <c r="T213" i="12"/>
  <c r="K213" i="12"/>
  <c r="G213" i="12"/>
  <c r="E213" i="12"/>
  <c r="D213" i="12"/>
  <c r="C213" i="12"/>
  <c r="T212" i="12"/>
  <c r="K212" i="12"/>
  <c r="H212" i="12"/>
  <c r="G212" i="12"/>
  <c r="E212" i="12"/>
  <c r="D212" i="12"/>
  <c r="C212" i="12"/>
  <c r="T211" i="12"/>
  <c r="K211" i="12"/>
  <c r="G211" i="12"/>
  <c r="E211" i="12"/>
  <c r="D211" i="12"/>
  <c r="C211" i="12"/>
  <c r="T210" i="12"/>
  <c r="K210" i="12"/>
  <c r="H210" i="12"/>
  <c r="G210" i="12"/>
  <c r="E210" i="12"/>
  <c r="D210" i="12"/>
  <c r="C210" i="12"/>
  <c r="T209" i="12"/>
  <c r="K209" i="12"/>
  <c r="G209" i="12"/>
  <c r="E209" i="12"/>
  <c r="D209" i="12"/>
  <c r="C209" i="12"/>
  <c r="T208" i="12"/>
  <c r="K208" i="12"/>
  <c r="H208" i="12"/>
  <c r="G208" i="12"/>
  <c r="E208" i="12"/>
  <c r="D208" i="12"/>
  <c r="C208" i="12"/>
  <c r="V200" i="12"/>
  <c r="L200" i="12"/>
  <c r="T199" i="12"/>
  <c r="S199" i="12"/>
  <c r="R199" i="12"/>
  <c r="Q199" i="12"/>
  <c r="P199" i="12"/>
  <c r="O199" i="12"/>
  <c r="K199" i="12"/>
  <c r="J199" i="12"/>
  <c r="I199" i="12"/>
  <c r="H199" i="12"/>
  <c r="G199" i="12"/>
  <c r="F199" i="12"/>
  <c r="E199" i="12"/>
  <c r="D199" i="12"/>
  <c r="X198" i="12"/>
  <c r="T198" i="12"/>
  <c r="K198" i="12"/>
  <c r="G198" i="12"/>
  <c r="E198" i="12"/>
  <c r="D198" i="12"/>
  <c r="C198" i="12"/>
  <c r="T197" i="12"/>
  <c r="K197" i="12"/>
  <c r="H197" i="12"/>
  <c r="G197" i="12"/>
  <c r="E197" i="12"/>
  <c r="D197" i="12"/>
  <c r="C197" i="12"/>
  <c r="B197" i="12"/>
  <c r="T196" i="12"/>
  <c r="K196" i="12"/>
  <c r="G196" i="12"/>
  <c r="E196" i="12"/>
  <c r="D196" i="12"/>
  <c r="C196" i="12"/>
  <c r="T195" i="12"/>
  <c r="K195" i="12"/>
  <c r="H195" i="12"/>
  <c r="G195" i="12"/>
  <c r="E195" i="12"/>
  <c r="D195" i="12"/>
  <c r="C195" i="12"/>
  <c r="B195" i="12"/>
  <c r="T194" i="12"/>
  <c r="K194" i="12"/>
  <c r="G194" i="12"/>
  <c r="E194" i="12"/>
  <c r="D194" i="12"/>
  <c r="C194" i="12"/>
  <c r="T193" i="12"/>
  <c r="K193" i="12"/>
  <c r="H193" i="12"/>
  <c r="G193" i="12"/>
  <c r="E193" i="12"/>
  <c r="D193" i="12"/>
  <c r="C193" i="12"/>
  <c r="B193" i="12"/>
  <c r="T192" i="12"/>
  <c r="K192" i="12"/>
  <c r="G192" i="12"/>
  <c r="E192" i="12"/>
  <c r="D192" i="12"/>
  <c r="C192" i="12"/>
  <c r="T191" i="12"/>
  <c r="K191" i="12"/>
  <c r="H191" i="12"/>
  <c r="G191" i="12"/>
  <c r="E191" i="12"/>
  <c r="D191" i="12"/>
  <c r="C191" i="12"/>
  <c r="B191" i="12"/>
  <c r="T190" i="12"/>
  <c r="K190" i="12"/>
  <c r="G190" i="12"/>
  <c r="E190" i="12"/>
  <c r="D190" i="12"/>
  <c r="C190" i="12"/>
  <c r="T189" i="12"/>
  <c r="K189" i="12"/>
  <c r="H189" i="12"/>
  <c r="G189" i="12"/>
  <c r="E189" i="12"/>
  <c r="D189" i="12"/>
  <c r="C189" i="12"/>
  <c r="B189" i="12"/>
  <c r="T183" i="12"/>
  <c r="S183" i="12"/>
  <c r="R183" i="12"/>
  <c r="Q183" i="12"/>
  <c r="P183" i="12"/>
  <c r="O183" i="12"/>
  <c r="K183" i="12"/>
  <c r="J183" i="12"/>
  <c r="I183" i="12"/>
  <c r="H183" i="12"/>
  <c r="G183" i="12"/>
  <c r="F183" i="12"/>
  <c r="E183" i="12"/>
  <c r="D183" i="12"/>
  <c r="X182" i="12"/>
  <c r="T182" i="12"/>
  <c r="K182" i="12"/>
  <c r="G182" i="12"/>
  <c r="E182" i="12"/>
  <c r="D182" i="12"/>
  <c r="C182" i="12"/>
  <c r="T181" i="12"/>
  <c r="K181" i="12"/>
  <c r="H181" i="12"/>
  <c r="G181" i="12"/>
  <c r="E181" i="12"/>
  <c r="D181" i="12"/>
  <c r="C181" i="12"/>
  <c r="B181" i="12"/>
  <c r="T180" i="12"/>
  <c r="K180" i="12"/>
  <c r="G180" i="12"/>
  <c r="E180" i="12"/>
  <c r="D180" i="12"/>
  <c r="C180" i="12"/>
  <c r="T179" i="12"/>
  <c r="K179" i="12"/>
  <c r="H179" i="12"/>
  <c r="G179" i="12"/>
  <c r="E179" i="12"/>
  <c r="D179" i="12"/>
  <c r="C179" i="12"/>
  <c r="B179" i="12"/>
  <c r="T178" i="12"/>
  <c r="K178" i="12"/>
  <c r="G178" i="12"/>
  <c r="E178" i="12"/>
  <c r="D178" i="12"/>
  <c r="C178" i="12"/>
  <c r="T177" i="12"/>
  <c r="K177" i="12"/>
  <c r="H177" i="12"/>
  <c r="G177" i="12"/>
  <c r="E177" i="12"/>
  <c r="D177" i="12"/>
  <c r="C177" i="12"/>
  <c r="B177" i="12"/>
  <c r="T176" i="12"/>
  <c r="K176" i="12"/>
  <c r="G176" i="12"/>
  <c r="E176" i="12"/>
  <c r="D176" i="12"/>
  <c r="C176" i="12"/>
  <c r="T175" i="12"/>
  <c r="K175" i="12"/>
  <c r="H175" i="12"/>
  <c r="G175" i="12"/>
  <c r="E175" i="12"/>
  <c r="D175" i="12"/>
  <c r="C175" i="12"/>
  <c r="B175" i="12"/>
  <c r="T174" i="12"/>
  <c r="K174" i="12"/>
  <c r="G174" i="12"/>
  <c r="E174" i="12"/>
  <c r="D174" i="12"/>
  <c r="C174" i="12"/>
  <c r="T173" i="12"/>
  <c r="K173" i="12"/>
  <c r="H173" i="12"/>
  <c r="G173" i="12"/>
  <c r="E173" i="12"/>
  <c r="D173" i="12"/>
  <c r="C173" i="12"/>
  <c r="B173" i="12"/>
  <c r="T167" i="12"/>
  <c r="S167" i="12"/>
  <c r="R167" i="12"/>
  <c r="Q167" i="12"/>
  <c r="P167" i="12"/>
  <c r="O167" i="12"/>
  <c r="K167" i="12"/>
  <c r="J167" i="12"/>
  <c r="I167" i="12"/>
  <c r="H167" i="12"/>
  <c r="G167" i="12"/>
  <c r="F167" i="12"/>
  <c r="E167" i="12"/>
  <c r="D167" i="12"/>
  <c r="X166" i="12"/>
  <c r="T166" i="12"/>
  <c r="K166" i="12"/>
  <c r="G166" i="12"/>
  <c r="E166" i="12"/>
  <c r="D166" i="12"/>
  <c r="C166" i="12"/>
  <c r="T165" i="12"/>
  <c r="K165" i="12"/>
  <c r="H165" i="12"/>
  <c r="G165" i="12"/>
  <c r="E165" i="12"/>
  <c r="D165" i="12"/>
  <c r="C165" i="12"/>
  <c r="B165" i="12"/>
  <c r="T164" i="12"/>
  <c r="K164" i="12"/>
  <c r="G164" i="12"/>
  <c r="E164" i="12"/>
  <c r="D164" i="12"/>
  <c r="C164" i="12"/>
  <c r="T163" i="12"/>
  <c r="K163" i="12"/>
  <c r="H163" i="12"/>
  <c r="G163" i="12"/>
  <c r="E163" i="12"/>
  <c r="D163" i="12"/>
  <c r="C163" i="12"/>
  <c r="B163" i="12"/>
  <c r="T162" i="12"/>
  <c r="K162" i="12"/>
  <c r="G162" i="12"/>
  <c r="E162" i="12"/>
  <c r="D162" i="12"/>
  <c r="C162" i="12"/>
  <c r="T161" i="12"/>
  <c r="K161" i="12"/>
  <c r="H161" i="12"/>
  <c r="G161" i="12"/>
  <c r="E161" i="12"/>
  <c r="D161" i="12"/>
  <c r="C161" i="12"/>
  <c r="B161" i="12"/>
  <c r="T160" i="12"/>
  <c r="K160" i="12"/>
  <c r="G160" i="12"/>
  <c r="E160" i="12"/>
  <c r="D160" i="12"/>
  <c r="C160" i="12"/>
  <c r="T159" i="12"/>
  <c r="K159" i="12"/>
  <c r="H159" i="12"/>
  <c r="G159" i="12"/>
  <c r="E159" i="12"/>
  <c r="D159" i="12"/>
  <c r="C159" i="12"/>
  <c r="B159" i="12"/>
  <c r="T158" i="12"/>
  <c r="K158" i="12"/>
  <c r="G158" i="12"/>
  <c r="E158" i="12"/>
  <c r="D158" i="12"/>
  <c r="C158" i="12"/>
  <c r="T157" i="12"/>
  <c r="K157" i="12"/>
  <c r="H157" i="12"/>
  <c r="G157" i="12"/>
  <c r="E157" i="12"/>
  <c r="D157" i="12"/>
  <c r="C157" i="12"/>
  <c r="B157" i="12"/>
  <c r="T151" i="12"/>
  <c r="S151" i="12"/>
  <c r="R151" i="12"/>
  <c r="Q151" i="12"/>
  <c r="P151" i="12"/>
  <c r="O151" i="12"/>
  <c r="K151" i="12"/>
  <c r="J151" i="12"/>
  <c r="I151" i="12"/>
  <c r="H151" i="12"/>
  <c r="G151" i="12"/>
  <c r="F151" i="12"/>
  <c r="E151" i="12"/>
  <c r="D151" i="12"/>
  <c r="X150" i="12"/>
  <c r="T150" i="12"/>
  <c r="K150" i="12"/>
  <c r="G150" i="12"/>
  <c r="E150" i="12"/>
  <c r="D150" i="12"/>
  <c r="C150" i="12"/>
  <c r="T149" i="12"/>
  <c r="K149" i="12"/>
  <c r="H149" i="12"/>
  <c r="G149" i="12"/>
  <c r="E149" i="12"/>
  <c r="D149" i="12"/>
  <c r="C149" i="12"/>
  <c r="B149" i="12"/>
  <c r="T148" i="12"/>
  <c r="K148" i="12"/>
  <c r="G148" i="12"/>
  <c r="E148" i="12"/>
  <c r="D148" i="12"/>
  <c r="C148" i="12"/>
  <c r="T147" i="12"/>
  <c r="K147" i="12"/>
  <c r="H147" i="12"/>
  <c r="G147" i="12"/>
  <c r="E147" i="12"/>
  <c r="D147" i="12"/>
  <c r="C147" i="12"/>
  <c r="B147" i="12"/>
  <c r="T146" i="12"/>
  <c r="K146" i="12"/>
  <c r="G146" i="12"/>
  <c r="E146" i="12"/>
  <c r="D146" i="12"/>
  <c r="C146" i="12"/>
  <c r="T145" i="12"/>
  <c r="K145" i="12"/>
  <c r="H145" i="12"/>
  <c r="G145" i="12"/>
  <c r="E145" i="12"/>
  <c r="D145" i="12"/>
  <c r="C145" i="12"/>
  <c r="B145" i="12"/>
  <c r="T144" i="12"/>
  <c r="K144" i="12"/>
  <c r="G144" i="12"/>
  <c r="E144" i="12"/>
  <c r="D144" i="12"/>
  <c r="C144" i="12"/>
  <c r="T143" i="12"/>
  <c r="K143" i="12"/>
  <c r="H143" i="12"/>
  <c r="G143" i="12"/>
  <c r="E143" i="12"/>
  <c r="D143" i="12"/>
  <c r="C143" i="12"/>
  <c r="B143" i="12"/>
  <c r="T142" i="12"/>
  <c r="K142" i="12"/>
  <c r="G142" i="12"/>
  <c r="E142" i="12"/>
  <c r="D142" i="12"/>
  <c r="C142" i="12"/>
  <c r="T141" i="12"/>
  <c r="K141" i="12"/>
  <c r="H141" i="12"/>
  <c r="G141" i="12"/>
  <c r="E141" i="12"/>
  <c r="D141" i="12"/>
  <c r="C141" i="12"/>
  <c r="B141" i="12"/>
  <c r="V133" i="12"/>
  <c r="L133" i="12"/>
  <c r="T132" i="12"/>
  <c r="S132" i="12"/>
  <c r="R132" i="12"/>
  <c r="Q132" i="12"/>
  <c r="P132" i="12"/>
  <c r="O132" i="12"/>
  <c r="K132" i="12"/>
  <c r="J132" i="12"/>
  <c r="I132" i="12"/>
  <c r="H132" i="12"/>
  <c r="G132" i="12"/>
  <c r="F132" i="12"/>
  <c r="E132" i="12"/>
  <c r="D132" i="12"/>
  <c r="X131" i="12"/>
  <c r="T131" i="12"/>
  <c r="K131" i="12"/>
  <c r="G131" i="12"/>
  <c r="E131" i="12"/>
  <c r="D131" i="12"/>
  <c r="C131" i="12"/>
  <c r="T130" i="12"/>
  <c r="K130" i="12"/>
  <c r="H130" i="12"/>
  <c r="G130" i="12"/>
  <c r="E130" i="12"/>
  <c r="D130" i="12"/>
  <c r="C130" i="12"/>
  <c r="B130" i="12"/>
  <c r="T129" i="12"/>
  <c r="K129" i="12"/>
  <c r="G129" i="12"/>
  <c r="E129" i="12"/>
  <c r="D129" i="12"/>
  <c r="C129" i="12"/>
  <c r="T128" i="12"/>
  <c r="K128" i="12"/>
  <c r="H128" i="12"/>
  <c r="G128" i="12"/>
  <c r="E128" i="12"/>
  <c r="D128" i="12"/>
  <c r="C128" i="12"/>
  <c r="B128" i="12"/>
  <c r="T127" i="12"/>
  <c r="K127" i="12"/>
  <c r="G127" i="12"/>
  <c r="E127" i="12"/>
  <c r="D127" i="12"/>
  <c r="C127" i="12"/>
  <c r="T126" i="12"/>
  <c r="K126" i="12"/>
  <c r="H126" i="12"/>
  <c r="G126" i="12"/>
  <c r="E126" i="12"/>
  <c r="D126" i="12"/>
  <c r="C126" i="12"/>
  <c r="B126" i="12"/>
  <c r="T125" i="12"/>
  <c r="K125" i="12"/>
  <c r="G125" i="12"/>
  <c r="E125" i="12"/>
  <c r="D125" i="12"/>
  <c r="C125" i="12"/>
  <c r="T124" i="12"/>
  <c r="K124" i="12"/>
  <c r="H124" i="12"/>
  <c r="G124" i="12"/>
  <c r="E124" i="12"/>
  <c r="D124" i="12"/>
  <c r="C124" i="12"/>
  <c r="B124" i="12"/>
  <c r="T123" i="12"/>
  <c r="K123" i="12"/>
  <c r="G123" i="12"/>
  <c r="E123" i="12"/>
  <c r="D123" i="12"/>
  <c r="C123" i="12"/>
  <c r="T122" i="12"/>
  <c r="K122" i="12"/>
  <c r="H122" i="12"/>
  <c r="G122" i="12"/>
  <c r="E122" i="12"/>
  <c r="D122" i="12"/>
  <c r="C122" i="12"/>
  <c r="B122" i="12"/>
  <c r="T116" i="12"/>
  <c r="S116" i="12"/>
  <c r="R116" i="12"/>
  <c r="Q116" i="12"/>
  <c r="P116" i="12"/>
  <c r="O116" i="12"/>
  <c r="K116" i="12"/>
  <c r="J116" i="12"/>
  <c r="I116" i="12"/>
  <c r="H116" i="12"/>
  <c r="G116" i="12"/>
  <c r="F116" i="12"/>
  <c r="E116" i="12"/>
  <c r="D116" i="12"/>
  <c r="X115" i="12"/>
  <c r="T115" i="12"/>
  <c r="K115" i="12"/>
  <c r="G115" i="12"/>
  <c r="E115" i="12"/>
  <c r="D115" i="12"/>
  <c r="C115" i="12"/>
  <c r="T114" i="12"/>
  <c r="K114" i="12"/>
  <c r="H114" i="12"/>
  <c r="G114" i="12"/>
  <c r="E114" i="12"/>
  <c r="D114" i="12"/>
  <c r="C114" i="12"/>
  <c r="B114" i="12"/>
  <c r="T113" i="12"/>
  <c r="K113" i="12"/>
  <c r="G113" i="12"/>
  <c r="E113" i="12"/>
  <c r="D113" i="12"/>
  <c r="C113" i="12"/>
  <c r="T112" i="12"/>
  <c r="K112" i="12"/>
  <c r="H112" i="12"/>
  <c r="G112" i="12"/>
  <c r="E112" i="12"/>
  <c r="D112" i="12"/>
  <c r="C112" i="12"/>
  <c r="B112" i="12"/>
  <c r="T111" i="12"/>
  <c r="K111" i="12"/>
  <c r="G111" i="12"/>
  <c r="E111" i="12"/>
  <c r="D111" i="12"/>
  <c r="C111" i="12"/>
  <c r="T110" i="12"/>
  <c r="K110" i="12"/>
  <c r="H110" i="12"/>
  <c r="G110" i="12"/>
  <c r="E110" i="12"/>
  <c r="D110" i="12"/>
  <c r="C110" i="12"/>
  <c r="B110" i="12"/>
  <c r="T109" i="12"/>
  <c r="K109" i="12"/>
  <c r="G109" i="12"/>
  <c r="E109" i="12"/>
  <c r="D109" i="12"/>
  <c r="C109" i="12"/>
  <c r="T108" i="12"/>
  <c r="K108" i="12"/>
  <c r="H108" i="12"/>
  <c r="G108" i="12"/>
  <c r="E108" i="12"/>
  <c r="D108" i="12"/>
  <c r="C108" i="12"/>
  <c r="B108" i="12"/>
  <c r="T107" i="12"/>
  <c r="K107" i="12"/>
  <c r="G107" i="12"/>
  <c r="E107" i="12"/>
  <c r="D107" i="12"/>
  <c r="C107" i="12"/>
  <c r="T106" i="12"/>
  <c r="K106" i="12"/>
  <c r="H106" i="12"/>
  <c r="G106" i="12"/>
  <c r="E106" i="12"/>
  <c r="D106" i="12"/>
  <c r="C106" i="12"/>
  <c r="B106" i="12"/>
  <c r="T100" i="12"/>
  <c r="S100" i="12"/>
  <c r="R100" i="12"/>
  <c r="Q100" i="12"/>
  <c r="P100" i="12"/>
  <c r="O100" i="12"/>
  <c r="K100" i="12"/>
  <c r="J100" i="12"/>
  <c r="I100" i="12"/>
  <c r="H100" i="12"/>
  <c r="G100" i="12"/>
  <c r="F100" i="12"/>
  <c r="E100" i="12"/>
  <c r="D100" i="12"/>
  <c r="X99" i="12"/>
  <c r="T99" i="12"/>
  <c r="K99" i="12"/>
  <c r="G99" i="12"/>
  <c r="E99" i="12"/>
  <c r="D99" i="12"/>
  <c r="C99" i="12"/>
  <c r="T98" i="12"/>
  <c r="K98" i="12"/>
  <c r="H98" i="12"/>
  <c r="G98" i="12"/>
  <c r="E98" i="12"/>
  <c r="D98" i="12"/>
  <c r="C98" i="12"/>
  <c r="B98" i="12"/>
  <c r="T97" i="12"/>
  <c r="K97" i="12"/>
  <c r="G97" i="12"/>
  <c r="E97" i="12"/>
  <c r="D97" i="12"/>
  <c r="C97" i="12"/>
  <c r="T96" i="12"/>
  <c r="K96" i="12"/>
  <c r="H96" i="12"/>
  <c r="G96" i="12"/>
  <c r="E96" i="12"/>
  <c r="D96" i="12"/>
  <c r="C96" i="12"/>
  <c r="B96" i="12"/>
  <c r="T95" i="12"/>
  <c r="K95" i="12"/>
  <c r="G95" i="12"/>
  <c r="E95" i="12"/>
  <c r="D95" i="12"/>
  <c r="C95" i="12"/>
  <c r="T94" i="12"/>
  <c r="K94" i="12"/>
  <c r="H94" i="12"/>
  <c r="G94" i="12"/>
  <c r="E94" i="12"/>
  <c r="D94" i="12"/>
  <c r="C94" i="12"/>
  <c r="B94" i="12"/>
  <c r="T93" i="12"/>
  <c r="K93" i="12"/>
  <c r="G93" i="12"/>
  <c r="E93" i="12"/>
  <c r="D93" i="12"/>
  <c r="C93" i="12"/>
  <c r="T92" i="12"/>
  <c r="K92" i="12"/>
  <c r="H92" i="12"/>
  <c r="G92" i="12"/>
  <c r="E92" i="12"/>
  <c r="D92" i="12"/>
  <c r="C92" i="12"/>
  <c r="B92" i="12"/>
  <c r="T91" i="12"/>
  <c r="K91" i="12"/>
  <c r="G91" i="12"/>
  <c r="E91" i="12"/>
  <c r="D91" i="12"/>
  <c r="C91" i="12"/>
  <c r="T90" i="12"/>
  <c r="K90" i="12"/>
  <c r="H90" i="12"/>
  <c r="G90" i="12"/>
  <c r="E90" i="12"/>
  <c r="D90" i="12"/>
  <c r="C90" i="12"/>
  <c r="B90" i="12"/>
  <c r="T84" i="12"/>
  <c r="S84" i="12"/>
  <c r="R84" i="12"/>
  <c r="Q84" i="12"/>
  <c r="P84" i="12"/>
  <c r="O84" i="12"/>
  <c r="K84" i="12"/>
  <c r="J84" i="12"/>
  <c r="I84" i="12"/>
  <c r="H84" i="12"/>
  <c r="G84" i="12"/>
  <c r="F84" i="12"/>
  <c r="E84" i="12"/>
  <c r="D84" i="12"/>
  <c r="X83" i="12"/>
  <c r="T83" i="12"/>
  <c r="K83" i="12"/>
  <c r="G83" i="12"/>
  <c r="E83" i="12"/>
  <c r="D83" i="12"/>
  <c r="C83" i="12"/>
  <c r="T82" i="12"/>
  <c r="K82" i="12"/>
  <c r="H82" i="12"/>
  <c r="G82" i="12"/>
  <c r="E82" i="12"/>
  <c r="D82" i="12"/>
  <c r="C82" i="12"/>
  <c r="B82" i="12"/>
  <c r="T81" i="12"/>
  <c r="K81" i="12"/>
  <c r="G81" i="12"/>
  <c r="E81" i="12"/>
  <c r="D81" i="12"/>
  <c r="C81" i="12"/>
  <c r="T80" i="12"/>
  <c r="K80" i="12"/>
  <c r="H80" i="12"/>
  <c r="G80" i="12"/>
  <c r="E80" i="12"/>
  <c r="D80" i="12"/>
  <c r="C80" i="12"/>
  <c r="B80" i="12"/>
  <c r="T79" i="12"/>
  <c r="K79" i="12"/>
  <c r="G79" i="12"/>
  <c r="E79" i="12"/>
  <c r="D79" i="12"/>
  <c r="C79" i="12"/>
  <c r="T78" i="12"/>
  <c r="K78" i="12"/>
  <c r="H78" i="12"/>
  <c r="G78" i="12"/>
  <c r="E78" i="12"/>
  <c r="D78" i="12"/>
  <c r="C78" i="12"/>
  <c r="B78" i="12"/>
  <c r="T77" i="12"/>
  <c r="K77" i="12"/>
  <c r="G77" i="12"/>
  <c r="E77" i="12"/>
  <c r="D77" i="12"/>
  <c r="C77" i="12"/>
  <c r="T76" i="12"/>
  <c r="K76" i="12"/>
  <c r="H76" i="12"/>
  <c r="G76" i="12"/>
  <c r="E76" i="12"/>
  <c r="D76" i="12"/>
  <c r="C76" i="12"/>
  <c r="B76" i="12"/>
  <c r="T75" i="12"/>
  <c r="K75" i="12"/>
  <c r="G75" i="12"/>
  <c r="E75" i="12"/>
  <c r="D75" i="12"/>
  <c r="C75" i="12"/>
  <c r="T74" i="12"/>
  <c r="K74" i="12"/>
  <c r="H74" i="12"/>
  <c r="G74" i="12"/>
  <c r="E74" i="12"/>
  <c r="D74" i="12"/>
  <c r="C74" i="12"/>
  <c r="B74" i="12"/>
  <c r="V66" i="12"/>
  <c r="L66" i="12"/>
  <c r="H66" i="12"/>
  <c r="T65" i="12"/>
  <c r="S65" i="12"/>
  <c r="R65" i="12"/>
  <c r="Q65" i="12"/>
  <c r="P65" i="12"/>
  <c r="O65" i="12"/>
  <c r="K65" i="12"/>
  <c r="J65" i="12"/>
  <c r="I65" i="12"/>
  <c r="H65" i="12"/>
  <c r="G65" i="12"/>
  <c r="F65" i="12"/>
  <c r="E65" i="12"/>
  <c r="D65" i="12"/>
  <c r="X64" i="12"/>
  <c r="T64" i="12"/>
  <c r="K64" i="12"/>
  <c r="G64" i="12"/>
  <c r="E64" i="12"/>
  <c r="D64" i="12"/>
  <c r="C64" i="12"/>
  <c r="T63" i="12"/>
  <c r="K63" i="12"/>
  <c r="H63" i="12"/>
  <c r="G63" i="12"/>
  <c r="E63" i="12"/>
  <c r="D63" i="12"/>
  <c r="C63" i="12"/>
  <c r="B63" i="12"/>
  <c r="T62" i="12"/>
  <c r="K62" i="12"/>
  <c r="G62" i="12"/>
  <c r="E62" i="12"/>
  <c r="D62" i="12"/>
  <c r="C62" i="12"/>
  <c r="T61" i="12"/>
  <c r="K61" i="12"/>
  <c r="H61" i="12"/>
  <c r="G61" i="12"/>
  <c r="E61" i="12"/>
  <c r="D61" i="12"/>
  <c r="C61" i="12"/>
  <c r="B61" i="12"/>
  <c r="T60" i="12"/>
  <c r="K60" i="12"/>
  <c r="G60" i="12"/>
  <c r="E60" i="12"/>
  <c r="D60" i="12"/>
  <c r="C60" i="12"/>
  <c r="T59" i="12"/>
  <c r="K59" i="12"/>
  <c r="H59" i="12"/>
  <c r="G59" i="12"/>
  <c r="E59" i="12"/>
  <c r="D59" i="12"/>
  <c r="C59" i="12"/>
  <c r="B59" i="12"/>
  <c r="T58" i="12"/>
  <c r="K58" i="12"/>
  <c r="G58" i="12"/>
  <c r="E58" i="12"/>
  <c r="D58" i="12"/>
  <c r="C58" i="12"/>
  <c r="T57" i="12"/>
  <c r="K57" i="12"/>
  <c r="H57" i="12"/>
  <c r="G57" i="12"/>
  <c r="E57" i="12"/>
  <c r="D57" i="12"/>
  <c r="C57" i="12"/>
  <c r="B57" i="12"/>
  <c r="T56" i="12"/>
  <c r="K56" i="12"/>
  <c r="G56" i="12"/>
  <c r="E56" i="12"/>
  <c r="D56" i="12"/>
  <c r="C56" i="12"/>
  <c r="T55" i="12"/>
  <c r="K55" i="12"/>
  <c r="H55" i="12"/>
  <c r="G55" i="12"/>
  <c r="E55" i="12"/>
  <c r="D55" i="12"/>
  <c r="C55" i="12"/>
  <c r="B55" i="12"/>
  <c r="T49" i="12"/>
  <c r="S49" i="12"/>
  <c r="R49" i="12"/>
  <c r="Q49" i="12"/>
  <c r="P49" i="12"/>
  <c r="O49" i="12"/>
  <c r="K49" i="12"/>
  <c r="J49" i="12"/>
  <c r="I49" i="12"/>
  <c r="H49" i="12"/>
  <c r="G49" i="12"/>
  <c r="F49" i="12"/>
  <c r="E49" i="12"/>
  <c r="D49" i="12"/>
  <c r="X48" i="12"/>
  <c r="T48" i="12"/>
  <c r="K48" i="12"/>
  <c r="G48" i="12"/>
  <c r="E48" i="12"/>
  <c r="D48" i="12"/>
  <c r="C48" i="12"/>
  <c r="T47" i="12"/>
  <c r="K47" i="12"/>
  <c r="H47" i="12"/>
  <c r="G47" i="12"/>
  <c r="E47" i="12"/>
  <c r="D47" i="12"/>
  <c r="C47" i="12"/>
  <c r="B47" i="12"/>
  <c r="T46" i="12"/>
  <c r="K46" i="12"/>
  <c r="G46" i="12"/>
  <c r="E46" i="12"/>
  <c r="D46" i="12"/>
  <c r="C46" i="12"/>
  <c r="T45" i="12"/>
  <c r="K45" i="12"/>
  <c r="H45" i="12"/>
  <c r="G45" i="12"/>
  <c r="E45" i="12"/>
  <c r="D45" i="12"/>
  <c r="C45" i="12"/>
  <c r="B45" i="12"/>
  <c r="T44" i="12"/>
  <c r="K44" i="12"/>
  <c r="G44" i="12"/>
  <c r="E44" i="12"/>
  <c r="D44" i="12"/>
  <c r="C44" i="12"/>
  <c r="T43" i="12"/>
  <c r="K43" i="12"/>
  <c r="H43" i="12"/>
  <c r="G43" i="12"/>
  <c r="E43" i="12"/>
  <c r="D43" i="12"/>
  <c r="C43" i="12"/>
  <c r="B43" i="12"/>
  <c r="T42" i="12"/>
  <c r="K42" i="12"/>
  <c r="G42" i="12"/>
  <c r="E42" i="12"/>
  <c r="D42" i="12"/>
  <c r="C42" i="12"/>
  <c r="T41" i="12"/>
  <c r="K41" i="12"/>
  <c r="H41" i="12"/>
  <c r="G41" i="12"/>
  <c r="E41" i="12"/>
  <c r="D41" i="12"/>
  <c r="C41" i="12"/>
  <c r="B41" i="12"/>
  <c r="T40" i="12"/>
  <c r="K40" i="12"/>
  <c r="G40" i="12"/>
  <c r="E40" i="12"/>
  <c r="D40" i="12"/>
  <c r="C40" i="12"/>
  <c r="T39" i="12"/>
  <c r="K39" i="12"/>
  <c r="H39" i="12"/>
  <c r="G39" i="12"/>
  <c r="E39" i="12"/>
  <c r="D39" i="12"/>
  <c r="C39" i="12"/>
  <c r="B39" i="12"/>
  <c r="T33" i="12"/>
  <c r="S33" i="12"/>
  <c r="R33" i="12"/>
  <c r="Q33" i="12"/>
  <c r="P33" i="12"/>
  <c r="O33" i="12"/>
  <c r="K33" i="12"/>
  <c r="J33" i="12"/>
  <c r="I33" i="12"/>
  <c r="H33" i="12"/>
  <c r="G33" i="12"/>
  <c r="F33" i="12"/>
  <c r="E33" i="12"/>
  <c r="D33" i="12"/>
  <c r="X32" i="12"/>
  <c r="T32" i="12"/>
  <c r="K32" i="12"/>
  <c r="G32" i="12"/>
  <c r="E32" i="12"/>
  <c r="D32" i="12"/>
  <c r="C32" i="12"/>
  <c r="T31" i="12"/>
  <c r="K31" i="12"/>
  <c r="H31" i="12"/>
  <c r="G31" i="12"/>
  <c r="E31" i="12"/>
  <c r="D31" i="12"/>
  <c r="C31" i="12"/>
  <c r="B31" i="12"/>
  <c r="T30" i="12"/>
  <c r="K30" i="12"/>
  <c r="G30" i="12"/>
  <c r="E30" i="12"/>
  <c r="D30" i="12"/>
  <c r="C30" i="12"/>
  <c r="T29" i="12"/>
  <c r="K29" i="12"/>
  <c r="H29" i="12"/>
  <c r="G29" i="12"/>
  <c r="E29" i="12"/>
  <c r="D29" i="12"/>
  <c r="C29" i="12"/>
  <c r="B29" i="12"/>
  <c r="T28" i="12"/>
  <c r="K28" i="12"/>
  <c r="G28" i="12"/>
  <c r="E28" i="12"/>
  <c r="D28" i="12"/>
  <c r="C28" i="12"/>
  <c r="T27" i="12"/>
  <c r="K27" i="12"/>
  <c r="H27" i="12"/>
  <c r="G27" i="12"/>
  <c r="E27" i="12"/>
  <c r="D27" i="12"/>
  <c r="C27" i="12"/>
  <c r="B27" i="12"/>
  <c r="T26" i="12"/>
  <c r="K26" i="12"/>
  <c r="G26" i="12"/>
  <c r="E26" i="12"/>
  <c r="D26" i="12"/>
  <c r="C26" i="12"/>
  <c r="T25" i="12"/>
  <c r="K25" i="12"/>
  <c r="H25" i="12"/>
  <c r="G25" i="12"/>
  <c r="E25" i="12"/>
  <c r="D25" i="12"/>
  <c r="C25" i="12"/>
  <c r="B25" i="12"/>
  <c r="T24" i="12"/>
  <c r="K24" i="12"/>
  <c r="G24" i="12"/>
  <c r="E24" i="12"/>
  <c r="D24" i="12"/>
  <c r="C24" i="12"/>
  <c r="T23" i="12"/>
  <c r="K23" i="12"/>
  <c r="H23" i="12"/>
  <c r="G23" i="12"/>
  <c r="E23" i="12"/>
  <c r="D23" i="12"/>
  <c r="C23" i="12"/>
  <c r="B23" i="12"/>
  <c r="T17" i="12"/>
  <c r="S17" i="12"/>
  <c r="R17" i="12"/>
  <c r="Q17" i="12"/>
  <c r="P17" i="12"/>
  <c r="O17" i="12"/>
  <c r="K17" i="12"/>
  <c r="J17" i="12"/>
  <c r="I17" i="12"/>
  <c r="H17" i="12"/>
  <c r="G17" i="12"/>
  <c r="F17" i="12"/>
  <c r="E17" i="12"/>
  <c r="D17" i="12"/>
  <c r="X16" i="12"/>
  <c r="T16" i="12"/>
  <c r="K16" i="12"/>
  <c r="G16" i="12"/>
  <c r="C16" i="12"/>
  <c r="T15" i="12"/>
  <c r="K15" i="12"/>
  <c r="H15" i="12"/>
  <c r="G15" i="12"/>
  <c r="C15" i="12"/>
  <c r="T14" i="12"/>
  <c r="K14" i="12"/>
  <c r="G14" i="12"/>
  <c r="C14" i="12"/>
  <c r="T13" i="12"/>
  <c r="K13" i="12"/>
  <c r="H13" i="12"/>
  <c r="G13" i="12"/>
  <c r="C13" i="12"/>
  <c r="T12" i="12"/>
  <c r="K12" i="12"/>
  <c r="G12" i="12"/>
  <c r="C12" i="12"/>
  <c r="T11" i="12"/>
  <c r="K11" i="12"/>
  <c r="H11" i="12"/>
  <c r="G11" i="12"/>
  <c r="C11" i="12"/>
  <c r="T10" i="12"/>
  <c r="K10" i="12"/>
  <c r="G10" i="12"/>
  <c r="C10" i="12"/>
  <c r="T9" i="12"/>
  <c r="K9" i="12"/>
  <c r="H9" i="12"/>
  <c r="G9" i="12"/>
  <c r="C9" i="12"/>
  <c r="T8" i="12"/>
  <c r="K8" i="12"/>
  <c r="G8" i="12"/>
  <c r="C8" i="12"/>
  <c r="T7" i="12"/>
  <c r="K7" i="12"/>
  <c r="H7" i="12"/>
  <c r="G7" i="12"/>
  <c r="M1" i="12"/>
  <c r="C1" i="12"/>
  <c r="D133" i="12" s="1"/>
  <c r="Q301" i="11"/>
  <c r="Q298" i="11"/>
  <c r="N298" i="11"/>
  <c r="Q296" i="11"/>
  <c r="N296" i="11"/>
  <c r="U294" i="11"/>
  <c r="Q294" i="11"/>
  <c r="N294" i="11"/>
  <c r="Q292" i="11"/>
  <c r="N292" i="11"/>
  <c r="Q290" i="11"/>
  <c r="N290" i="11"/>
  <c r="Q288" i="11"/>
  <c r="N288" i="11"/>
  <c r="Q286" i="11"/>
  <c r="N286" i="11"/>
  <c r="Q284" i="11"/>
  <c r="N284" i="11"/>
  <c r="Q282" i="11"/>
  <c r="N282" i="11"/>
  <c r="L276" i="11"/>
  <c r="V267" i="11"/>
  <c r="L267" i="11"/>
  <c r="D267" i="11"/>
  <c r="T266" i="11"/>
  <c r="S266" i="11"/>
  <c r="R266" i="11"/>
  <c r="Q266" i="11"/>
  <c r="P266" i="11"/>
  <c r="O266" i="11"/>
  <c r="K266" i="11"/>
  <c r="J266" i="11"/>
  <c r="I266" i="11"/>
  <c r="H266" i="11"/>
  <c r="G266" i="11"/>
  <c r="F266" i="11"/>
  <c r="E266" i="11"/>
  <c r="D266" i="11"/>
  <c r="X265" i="11"/>
  <c r="T265" i="11"/>
  <c r="K265" i="11"/>
  <c r="G265" i="11"/>
  <c r="E265" i="11"/>
  <c r="D265" i="11"/>
  <c r="C265" i="11"/>
  <c r="T264" i="11"/>
  <c r="K264" i="11"/>
  <c r="H264" i="11"/>
  <c r="G264" i="11"/>
  <c r="E264" i="11"/>
  <c r="D264" i="11"/>
  <c r="C264" i="11"/>
  <c r="T263" i="11"/>
  <c r="K263" i="11"/>
  <c r="G263" i="11"/>
  <c r="E263" i="11"/>
  <c r="D263" i="11"/>
  <c r="C263" i="11"/>
  <c r="T262" i="11"/>
  <c r="K262" i="11"/>
  <c r="H262" i="11"/>
  <c r="G262" i="11"/>
  <c r="E262" i="11"/>
  <c r="D262" i="11"/>
  <c r="C262" i="11"/>
  <c r="T261" i="11"/>
  <c r="K261" i="11"/>
  <c r="G261" i="11"/>
  <c r="E261" i="11"/>
  <c r="D261" i="11"/>
  <c r="C261" i="11"/>
  <c r="T260" i="11"/>
  <c r="K260" i="11"/>
  <c r="H260" i="11"/>
  <c r="G260" i="11"/>
  <c r="E260" i="11"/>
  <c r="D260" i="11"/>
  <c r="C260" i="11"/>
  <c r="T259" i="11"/>
  <c r="K259" i="11"/>
  <c r="G259" i="11"/>
  <c r="E259" i="11"/>
  <c r="D259" i="11"/>
  <c r="C259" i="11"/>
  <c r="T258" i="11"/>
  <c r="K258" i="11"/>
  <c r="H258" i="11"/>
  <c r="G258" i="11"/>
  <c r="E258" i="11"/>
  <c r="D258" i="11"/>
  <c r="C258" i="11"/>
  <c r="T257" i="11"/>
  <c r="K257" i="11"/>
  <c r="G257" i="11"/>
  <c r="E257" i="11"/>
  <c r="D257" i="11"/>
  <c r="C257" i="11"/>
  <c r="T256" i="11"/>
  <c r="K256" i="11"/>
  <c r="H256" i="11"/>
  <c r="G256" i="11"/>
  <c r="E256" i="11"/>
  <c r="D256" i="11"/>
  <c r="C256" i="11"/>
  <c r="T250" i="11"/>
  <c r="S250" i="11"/>
  <c r="R250" i="11"/>
  <c r="Q250" i="11"/>
  <c r="P250" i="11"/>
  <c r="O250" i="11"/>
  <c r="K250" i="11"/>
  <c r="J250" i="11"/>
  <c r="I250" i="11"/>
  <c r="H250" i="11"/>
  <c r="G250" i="11"/>
  <c r="F250" i="11"/>
  <c r="E250" i="11"/>
  <c r="D250" i="11"/>
  <c r="X249" i="11"/>
  <c r="T249" i="11"/>
  <c r="K249" i="11"/>
  <c r="G249" i="11"/>
  <c r="E249" i="11"/>
  <c r="D249" i="11"/>
  <c r="C249" i="11"/>
  <c r="T248" i="11"/>
  <c r="K248" i="11"/>
  <c r="H248" i="11"/>
  <c r="G248" i="11"/>
  <c r="E248" i="11"/>
  <c r="D248" i="11"/>
  <c r="C248" i="11"/>
  <c r="T247" i="11"/>
  <c r="K247" i="11"/>
  <c r="G247" i="11"/>
  <c r="E247" i="11"/>
  <c r="D247" i="11"/>
  <c r="C247" i="11"/>
  <c r="T246" i="11"/>
  <c r="K246" i="11"/>
  <c r="H246" i="11"/>
  <c r="G246" i="11"/>
  <c r="E246" i="11"/>
  <c r="D246" i="11"/>
  <c r="C246" i="11"/>
  <c r="T245" i="11"/>
  <c r="K245" i="11"/>
  <c r="G245" i="11"/>
  <c r="E245" i="11"/>
  <c r="D245" i="11"/>
  <c r="C245" i="11"/>
  <c r="T244" i="11"/>
  <c r="K244" i="11"/>
  <c r="H244" i="11"/>
  <c r="G244" i="11"/>
  <c r="E244" i="11"/>
  <c r="D244" i="11"/>
  <c r="C244" i="11"/>
  <c r="T243" i="11"/>
  <c r="K243" i="11"/>
  <c r="G243" i="11"/>
  <c r="E243" i="11"/>
  <c r="D243" i="11"/>
  <c r="C243" i="11"/>
  <c r="T242" i="11"/>
  <c r="K242" i="11"/>
  <c r="H242" i="11"/>
  <c r="G242" i="11"/>
  <c r="E242" i="11"/>
  <c r="D242" i="11"/>
  <c r="C242" i="11"/>
  <c r="T241" i="11"/>
  <c r="K241" i="11"/>
  <c r="G241" i="11"/>
  <c r="E241" i="11"/>
  <c r="D241" i="11"/>
  <c r="C241" i="11"/>
  <c r="T240" i="11"/>
  <c r="K240" i="11"/>
  <c r="H240" i="11"/>
  <c r="G240" i="11"/>
  <c r="E240" i="11"/>
  <c r="D240" i="11"/>
  <c r="C240" i="11"/>
  <c r="T234" i="11"/>
  <c r="S234" i="11"/>
  <c r="R234" i="11"/>
  <c r="Q234" i="11"/>
  <c r="P234" i="11"/>
  <c r="O234" i="11"/>
  <c r="K234" i="11"/>
  <c r="J234" i="11"/>
  <c r="I234" i="11"/>
  <c r="H234" i="11"/>
  <c r="G234" i="11"/>
  <c r="F234" i="11"/>
  <c r="E234" i="11"/>
  <c r="D234" i="11"/>
  <c r="X233" i="11"/>
  <c r="T233" i="11"/>
  <c r="K233" i="11"/>
  <c r="G233" i="11"/>
  <c r="E233" i="11"/>
  <c r="D233" i="11"/>
  <c r="C233" i="11"/>
  <c r="T232" i="11"/>
  <c r="K232" i="11"/>
  <c r="H232" i="11"/>
  <c r="G232" i="11"/>
  <c r="E232" i="11"/>
  <c r="D232" i="11"/>
  <c r="C232" i="11"/>
  <c r="T231" i="11"/>
  <c r="K231" i="11"/>
  <c r="G231" i="11"/>
  <c r="E231" i="11"/>
  <c r="D231" i="11"/>
  <c r="C231" i="11"/>
  <c r="T230" i="11"/>
  <c r="K230" i="11"/>
  <c r="H230" i="11"/>
  <c r="G230" i="11"/>
  <c r="E230" i="11"/>
  <c r="D230" i="11"/>
  <c r="C230" i="11"/>
  <c r="T229" i="11"/>
  <c r="K229" i="11"/>
  <c r="G229" i="11"/>
  <c r="E229" i="11"/>
  <c r="D229" i="11"/>
  <c r="C229" i="11"/>
  <c r="T228" i="11"/>
  <c r="K228" i="11"/>
  <c r="H228" i="11"/>
  <c r="G228" i="11"/>
  <c r="E228" i="11"/>
  <c r="D228" i="11"/>
  <c r="C228" i="11"/>
  <c r="T227" i="11"/>
  <c r="K227" i="11"/>
  <c r="G227" i="11"/>
  <c r="E227" i="11"/>
  <c r="D227" i="11"/>
  <c r="C227" i="11"/>
  <c r="T226" i="11"/>
  <c r="K226" i="11"/>
  <c r="H226" i="11"/>
  <c r="G226" i="11"/>
  <c r="E226" i="11"/>
  <c r="D226" i="11"/>
  <c r="C226" i="11"/>
  <c r="T225" i="11"/>
  <c r="K225" i="11"/>
  <c r="G225" i="11"/>
  <c r="E225" i="11"/>
  <c r="D225" i="11"/>
  <c r="C225" i="11"/>
  <c r="T224" i="11"/>
  <c r="K224" i="11"/>
  <c r="H224" i="11"/>
  <c r="G224" i="11"/>
  <c r="E224" i="11"/>
  <c r="D224" i="11"/>
  <c r="C224" i="11"/>
  <c r="T218" i="11"/>
  <c r="S218" i="11"/>
  <c r="R218" i="11"/>
  <c r="Q218" i="11"/>
  <c r="P218" i="11"/>
  <c r="O218" i="11"/>
  <c r="K218" i="11"/>
  <c r="J218" i="11"/>
  <c r="I218" i="11"/>
  <c r="H218" i="11"/>
  <c r="G218" i="11"/>
  <c r="F218" i="11"/>
  <c r="E218" i="11"/>
  <c r="D218" i="11"/>
  <c r="X217" i="11"/>
  <c r="T217" i="11"/>
  <c r="K217" i="11"/>
  <c r="G217" i="11"/>
  <c r="E217" i="11"/>
  <c r="D217" i="11"/>
  <c r="C217" i="11"/>
  <c r="T216" i="11"/>
  <c r="K216" i="11"/>
  <c r="H216" i="11"/>
  <c r="G216" i="11"/>
  <c r="E216" i="11"/>
  <c r="D216" i="11"/>
  <c r="C216" i="11"/>
  <c r="T215" i="11"/>
  <c r="K215" i="11"/>
  <c r="G215" i="11"/>
  <c r="E215" i="11"/>
  <c r="D215" i="11"/>
  <c r="C215" i="11"/>
  <c r="T214" i="11"/>
  <c r="K214" i="11"/>
  <c r="H214" i="11"/>
  <c r="G214" i="11"/>
  <c r="E214" i="11"/>
  <c r="D214" i="11"/>
  <c r="C214" i="11"/>
  <c r="T213" i="11"/>
  <c r="K213" i="11"/>
  <c r="G213" i="11"/>
  <c r="E213" i="11"/>
  <c r="D213" i="11"/>
  <c r="C213" i="11"/>
  <c r="T212" i="11"/>
  <c r="K212" i="11"/>
  <c r="H212" i="11"/>
  <c r="G212" i="11"/>
  <c r="E212" i="11"/>
  <c r="D212" i="11"/>
  <c r="C212" i="11"/>
  <c r="T211" i="11"/>
  <c r="K211" i="11"/>
  <c r="G211" i="11"/>
  <c r="E211" i="11"/>
  <c r="D211" i="11"/>
  <c r="C211" i="11"/>
  <c r="T210" i="11"/>
  <c r="K210" i="11"/>
  <c r="H210" i="11"/>
  <c r="G210" i="11"/>
  <c r="E210" i="11"/>
  <c r="D210" i="11"/>
  <c r="C210" i="11"/>
  <c r="T209" i="11"/>
  <c r="K209" i="11"/>
  <c r="G209" i="11"/>
  <c r="E209" i="11"/>
  <c r="D209" i="11"/>
  <c r="C209" i="11"/>
  <c r="T208" i="11"/>
  <c r="K208" i="11"/>
  <c r="H208" i="11"/>
  <c r="G208" i="11"/>
  <c r="E208" i="11"/>
  <c r="D208" i="11"/>
  <c r="C208" i="11"/>
  <c r="V200" i="11"/>
  <c r="L200" i="11"/>
  <c r="T199" i="11"/>
  <c r="S199" i="11"/>
  <c r="R199" i="11"/>
  <c r="Q199" i="11"/>
  <c r="P199" i="11"/>
  <c r="O199" i="11"/>
  <c r="K199" i="11"/>
  <c r="J199" i="11"/>
  <c r="I199" i="11"/>
  <c r="H199" i="11"/>
  <c r="G199" i="11"/>
  <c r="F199" i="11"/>
  <c r="E199" i="11"/>
  <c r="D199" i="11"/>
  <c r="X198" i="11"/>
  <c r="T198" i="11"/>
  <c r="K198" i="11"/>
  <c r="G198" i="11"/>
  <c r="E198" i="11"/>
  <c r="D198" i="11"/>
  <c r="C198" i="11"/>
  <c r="T197" i="11"/>
  <c r="K197" i="11"/>
  <c r="H197" i="11"/>
  <c r="G197" i="11"/>
  <c r="E197" i="11"/>
  <c r="D197" i="11"/>
  <c r="C197" i="11"/>
  <c r="B197" i="11"/>
  <c r="T196" i="11"/>
  <c r="K196" i="11"/>
  <c r="G196" i="11"/>
  <c r="E196" i="11"/>
  <c r="D196" i="11"/>
  <c r="C196" i="11"/>
  <c r="T195" i="11"/>
  <c r="K195" i="11"/>
  <c r="H195" i="11"/>
  <c r="G195" i="11"/>
  <c r="E195" i="11"/>
  <c r="D195" i="11"/>
  <c r="C195" i="11"/>
  <c r="B195" i="11"/>
  <c r="T194" i="11"/>
  <c r="K194" i="11"/>
  <c r="G194" i="11"/>
  <c r="E194" i="11"/>
  <c r="D194" i="11"/>
  <c r="C194" i="11"/>
  <c r="T193" i="11"/>
  <c r="K193" i="11"/>
  <c r="H193" i="11"/>
  <c r="G193" i="11"/>
  <c r="E193" i="11"/>
  <c r="D193" i="11"/>
  <c r="C193" i="11"/>
  <c r="B193" i="11"/>
  <c r="T192" i="11"/>
  <c r="K192" i="11"/>
  <c r="G192" i="11"/>
  <c r="E192" i="11"/>
  <c r="D192" i="11"/>
  <c r="C192" i="11"/>
  <c r="T191" i="11"/>
  <c r="K191" i="11"/>
  <c r="H191" i="11"/>
  <c r="G191" i="11"/>
  <c r="E191" i="11"/>
  <c r="D191" i="11"/>
  <c r="C191" i="11"/>
  <c r="B191" i="11"/>
  <c r="T190" i="11"/>
  <c r="K190" i="11"/>
  <c r="G190" i="11"/>
  <c r="E190" i="11"/>
  <c r="D190" i="11"/>
  <c r="C190" i="11"/>
  <c r="T189" i="11"/>
  <c r="K189" i="11"/>
  <c r="H189" i="11"/>
  <c r="G189" i="11"/>
  <c r="E189" i="11"/>
  <c r="D189" i="11"/>
  <c r="C189" i="11"/>
  <c r="B189" i="11"/>
  <c r="T183" i="11"/>
  <c r="S183" i="11"/>
  <c r="R183" i="11"/>
  <c r="Q183" i="11"/>
  <c r="P183" i="11"/>
  <c r="O183" i="11"/>
  <c r="K183" i="11"/>
  <c r="J183" i="11"/>
  <c r="I183" i="11"/>
  <c r="H183" i="11"/>
  <c r="G183" i="11"/>
  <c r="F183" i="11"/>
  <c r="E183" i="11"/>
  <c r="D183" i="11"/>
  <c r="X182" i="11"/>
  <c r="T182" i="11"/>
  <c r="K182" i="11"/>
  <c r="G182" i="11"/>
  <c r="E182" i="11"/>
  <c r="D182" i="11"/>
  <c r="C182" i="11"/>
  <c r="T181" i="11"/>
  <c r="K181" i="11"/>
  <c r="H181" i="11"/>
  <c r="G181" i="11"/>
  <c r="E181" i="11"/>
  <c r="D181" i="11"/>
  <c r="C181" i="11"/>
  <c r="B181" i="11"/>
  <c r="T180" i="11"/>
  <c r="K180" i="11"/>
  <c r="G180" i="11"/>
  <c r="E180" i="11"/>
  <c r="D180" i="11"/>
  <c r="C180" i="11"/>
  <c r="T179" i="11"/>
  <c r="K179" i="11"/>
  <c r="H179" i="11"/>
  <c r="G179" i="11"/>
  <c r="E179" i="11"/>
  <c r="D179" i="11"/>
  <c r="C179" i="11"/>
  <c r="B179" i="11"/>
  <c r="T178" i="11"/>
  <c r="K178" i="11"/>
  <c r="G178" i="11"/>
  <c r="E178" i="11"/>
  <c r="D178" i="11"/>
  <c r="C178" i="11"/>
  <c r="T177" i="11"/>
  <c r="K177" i="11"/>
  <c r="H177" i="11"/>
  <c r="G177" i="11"/>
  <c r="E177" i="11"/>
  <c r="D177" i="11"/>
  <c r="C177" i="11"/>
  <c r="B177" i="11"/>
  <c r="T176" i="11"/>
  <c r="K176" i="11"/>
  <c r="G176" i="11"/>
  <c r="E176" i="11"/>
  <c r="D176" i="11"/>
  <c r="C176" i="11"/>
  <c r="T175" i="11"/>
  <c r="K175" i="11"/>
  <c r="H175" i="11"/>
  <c r="G175" i="11"/>
  <c r="E175" i="11"/>
  <c r="D175" i="11"/>
  <c r="C175" i="11"/>
  <c r="B175" i="11"/>
  <c r="T174" i="11"/>
  <c r="K174" i="11"/>
  <c r="G174" i="11"/>
  <c r="E174" i="11"/>
  <c r="D174" i="11"/>
  <c r="C174" i="11"/>
  <c r="T173" i="11"/>
  <c r="K173" i="11"/>
  <c r="H173" i="11"/>
  <c r="G173" i="11"/>
  <c r="E173" i="11"/>
  <c r="D173" i="11"/>
  <c r="C173" i="11"/>
  <c r="B173" i="11"/>
  <c r="T167" i="11"/>
  <c r="S167" i="11"/>
  <c r="R167" i="11"/>
  <c r="Q167" i="11"/>
  <c r="P167" i="11"/>
  <c r="O167" i="11"/>
  <c r="K167" i="11"/>
  <c r="J167" i="11"/>
  <c r="I167" i="11"/>
  <c r="H167" i="11"/>
  <c r="G167" i="11"/>
  <c r="F167" i="11"/>
  <c r="E167" i="11"/>
  <c r="D167" i="11"/>
  <c r="X166" i="11"/>
  <c r="T166" i="11"/>
  <c r="K166" i="11"/>
  <c r="G166" i="11"/>
  <c r="E166" i="11"/>
  <c r="D166" i="11"/>
  <c r="C166" i="11"/>
  <c r="T165" i="11"/>
  <c r="K165" i="11"/>
  <c r="H165" i="11"/>
  <c r="G165" i="11"/>
  <c r="E165" i="11"/>
  <c r="D165" i="11"/>
  <c r="C165" i="11"/>
  <c r="B165" i="11"/>
  <c r="T164" i="11"/>
  <c r="K164" i="11"/>
  <c r="G164" i="11"/>
  <c r="E164" i="11"/>
  <c r="D164" i="11"/>
  <c r="C164" i="11"/>
  <c r="T163" i="11"/>
  <c r="K163" i="11"/>
  <c r="H163" i="11"/>
  <c r="G163" i="11"/>
  <c r="E163" i="11"/>
  <c r="D163" i="11"/>
  <c r="C163" i="11"/>
  <c r="B163" i="11"/>
  <c r="T162" i="11"/>
  <c r="K162" i="11"/>
  <c r="G162" i="11"/>
  <c r="E162" i="11"/>
  <c r="D162" i="11"/>
  <c r="C162" i="11"/>
  <c r="T161" i="11"/>
  <c r="K161" i="11"/>
  <c r="H161" i="11"/>
  <c r="G161" i="11"/>
  <c r="E161" i="11"/>
  <c r="D161" i="11"/>
  <c r="C161" i="11"/>
  <c r="B161" i="11"/>
  <c r="T160" i="11"/>
  <c r="K160" i="11"/>
  <c r="G160" i="11"/>
  <c r="E160" i="11"/>
  <c r="D160" i="11"/>
  <c r="C160" i="11"/>
  <c r="T159" i="11"/>
  <c r="K159" i="11"/>
  <c r="H159" i="11"/>
  <c r="G159" i="11"/>
  <c r="E159" i="11"/>
  <c r="D159" i="11"/>
  <c r="C159" i="11"/>
  <c r="B159" i="11"/>
  <c r="T158" i="11"/>
  <c r="K158" i="11"/>
  <c r="G158" i="11"/>
  <c r="E158" i="11"/>
  <c r="D158" i="11"/>
  <c r="C158" i="11"/>
  <c r="T157" i="11"/>
  <c r="K157" i="11"/>
  <c r="H157" i="11"/>
  <c r="G157" i="11"/>
  <c r="E157" i="11"/>
  <c r="D157" i="11"/>
  <c r="C157" i="11"/>
  <c r="B157" i="11"/>
  <c r="T151" i="11"/>
  <c r="S151" i="11"/>
  <c r="R151" i="11"/>
  <c r="Q151" i="11"/>
  <c r="P151" i="11"/>
  <c r="O151" i="11"/>
  <c r="K151" i="11"/>
  <c r="J151" i="11"/>
  <c r="I151" i="11"/>
  <c r="H151" i="11"/>
  <c r="G151" i="11"/>
  <c r="F151" i="11"/>
  <c r="E151" i="11"/>
  <c r="D151" i="11"/>
  <c r="X150" i="11"/>
  <c r="T150" i="11"/>
  <c r="K150" i="11"/>
  <c r="G150" i="11"/>
  <c r="E150" i="11"/>
  <c r="D150" i="11"/>
  <c r="C150" i="11"/>
  <c r="T149" i="11"/>
  <c r="K149" i="11"/>
  <c r="H149" i="11"/>
  <c r="G149" i="11"/>
  <c r="E149" i="11"/>
  <c r="D149" i="11"/>
  <c r="C149" i="11"/>
  <c r="B149" i="11"/>
  <c r="T148" i="11"/>
  <c r="K148" i="11"/>
  <c r="G148" i="11"/>
  <c r="E148" i="11"/>
  <c r="D148" i="11"/>
  <c r="C148" i="11"/>
  <c r="T147" i="11"/>
  <c r="K147" i="11"/>
  <c r="H147" i="11"/>
  <c r="G147" i="11"/>
  <c r="E147" i="11"/>
  <c r="D147" i="11"/>
  <c r="C147" i="11"/>
  <c r="B147" i="11"/>
  <c r="T146" i="11"/>
  <c r="K146" i="11"/>
  <c r="G146" i="11"/>
  <c r="E146" i="11"/>
  <c r="D146" i="11"/>
  <c r="C146" i="11"/>
  <c r="T145" i="11"/>
  <c r="K145" i="11"/>
  <c r="H145" i="11"/>
  <c r="G145" i="11"/>
  <c r="E145" i="11"/>
  <c r="D145" i="11"/>
  <c r="C145" i="11"/>
  <c r="B145" i="11"/>
  <c r="T144" i="11"/>
  <c r="K144" i="11"/>
  <c r="G144" i="11"/>
  <c r="E144" i="11"/>
  <c r="D144" i="11"/>
  <c r="C144" i="11"/>
  <c r="T143" i="11"/>
  <c r="K143" i="11"/>
  <c r="H143" i="11"/>
  <c r="G143" i="11"/>
  <c r="E143" i="11"/>
  <c r="D143" i="11"/>
  <c r="C143" i="11"/>
  <c r="B143" i="11"/>
  <c r="T142" i="11"/>
  <c r="K142" i="11"/>
  <c r="G142" i="11"/>
  <c r="E142" i="11"/>
  <c r="D142" i="11"/>
  <c r="C142" i="11"/>
  <c r="T141" i="11"/>
  <c r="K141" i="11"/>
  <c r="H141" i="11"/>
  <c r="G141" i="11"/>
  <c r="E141" i="11"/>
  <c r="D141" i="11"/>
  <c r="C141" i="11"/>
  <c r="B141" i="11"/>
  <c r="V133" i="11"/>
  <c r="L133" i="11"/>
  <c r="T132" i="11"/>
  <c r="S132" i="11"/>
  <c r="R132" i="11"/>
  <c r="Q132" i="11"/>
  <c r="P132" i="11"/>
  <c r="O132" i="11"/>
  <c r="K132" i="11"/>
  <c r="J132" i="11"/>
  <c r="I132" i="11"/>
  <c r="H132" i="11"/>
  <c r="G132" i="11"/>
  <c r="F132" i="11"/>
  <c r="E132" i="11"/>
  <c r="D132" i="11"/>
  <c r="X131" i="11"/>
  <c r="T131" i="11"/>
  <c r="K131" i="11"/>
  <c r="G131" i="11"/>
  <c r="E131" i="11"/>
  <c r="D131" i="11"/>
  <c r="C131" i="11"/>
  <c r="T130" i="11"/>
  <c r="K130" i="11"/>
  <c r="H130" i="11"/>
  <c r="G130" i="11"/>
  <c r="E130" i="11"/>
  <c r="D130" i="11"/>
  <c r="C130" i="11"/>
  <c r="B130" i="11"/>
  <c r="T129" i="11"/>
  <c r="K129" i="11"/>
  <c r="G129" i="11"/>
  <c r="E129" i="11"/>
  <c r="D129" i="11"/>
  <c r="C129" i="11"/>
  <c r="T128" i="11"/>
  <c r="K128" i="11"/>
  <c r="H128" i="11"/>
  <c r="G128" i="11"/>
  <c r="E128" i="11"/>
  <c r="D128" i="11"/>
  <c r="C128" i="11"/>
  <c r="B128" i="11"/>
  <c r="T127" i="11"/>
  <c r="K127" i="11"/>
  <c r="G127" i="11"/>
  <c r="E127" i="11"/>
  <c r="D127" i="11"/>
  <c r="C127" i="11"/>
  <c r="T126" i="11"/>
  <c r="K126" i="11"/>
  <c r="H126" i="11"/>
  <c r="G126" i="11"/>
  <c r="E126" i="11"/>
  <c r="D126" i="11"/>
  <c r="C126" i="11"/>
  <c r="B126" i="11"/>
  <c r="T125" i="11"/>
  <c r="K125" i="11"/>
  <c r="G125" i="11"/>
  <c r="E125" i="11"/>
  <c r="D125" i="11"/>
  <c r="C125" i="11"/>
  <c r="T124" i="11"/>
  <c r="K124" i="11"/>
  <c r="H124" i="11"/>
  <c r="G124" i="11"/>
  <c r="E124" i="11"/>
  <c r="D124" i="11"/>
  <c r="C124" i="11"/>
  <c r="B124" i="11"/>
  <c r="T123" i="11"/>
  <c r="K123" i="11"/>
  <c r="G123" i="11"/>
  <c r="E123" i="11"/>
  <c r="D123" i="11"/>
  <c r="C123" i="11"/>
  <c r="T122" i="11"/>
  <c r="K122" i="11"/>
  <c r="H122" i="11"/>
  <c r="G122" i="11"/>
  <c r="E122" i="11"/>
  <c r="D122" i="11"/>
  <c r="C122" i="11"/>
  <c r="B122" i="11"/>
  <c r="T116" i="11"/>
  <c r="S116" i="11"/>
  <c r="R116" i="11"/>
  <c r="Q116" i="11"/>
  <c r="P116" i="11"/>
  <c r="O116" i="11"/>
  <c r="K116" i="11"/>
  <c r="J116" i="11"/>
  <c r="I116" i="11"/>
  <c r="H116" i="11"/>
  <c r="G116" i="11"/>
  <c r="F116" i="11"/>
  <c r="E116" i="11"/>
  <c r="D116" i="11"/>
  <c r="X115" i="11"/>
  <c r="T115" i="11"/>
  <c r="K115" i="11"/>
  <c r="G115" i="11"/>
  <c r="E115" i="11"/>
  <c r="D115" i="11"/>
  <c r="C115" i="11"/>
  <c r="T114" i="11"/>
  <c r="K114" i="11"/>
  <c r="H114" i="11"/>
  <c r="G114" i="11"/>
  <c r="E114" i="11"/>
  <c r="D114" i="11"/>
  <c r="C114" i="11"/>
  <c r="B114" i="11"/>
  <c r="T113" i="11"/>
  <c r="K113" i="11"/>
  <c r="G113" i="11"/>
  <c r="E113" i="11"/>
  <c r="D113" i="11"/>
  <c r="C113" i="11"/>
  <c r="T112" i="11"/>
  <c r="K112" i="11"/>
  <c r="H112" i="11"/>
  <c r="G112" i="11"/>
  <c r="E112" i="11"/>
  <c r="D112" i="11"/>
  <c r="C112" i="11"/>
  <c r="B112" i="11"/>
  <c r="T111" i="11"/>
  <c r="K111" i="11"/>
  <c r="G111" i="11"/>
  <c r="E111" i="11"/>
  <c r="D111" i="11"/>
  <c r="C111" i="11"/>
  <c r="T110" i="11"/>
  <c r="K110" i="11"/>
  <c r="H110" i="11"/>
  <c r="G110" i="11"/>
  <c r="E110" i="11"/>
  <c r="D110" i="11"/>
  <c r="C110" i="11"/>
  <c r="B110" i="11"/>
  <c r="T109" i="11"/>
  <c r="K109" i="11"/>
  <c r="G109" i="11"/>
  <c r="E109" i="11"/>
  <c r="D109" i="11"/>
  <c r="C109" i="11"/>
  <c r="T108" i="11"/>
  <c r="K108" i="11"/>
  <c r="H108" i="11"/>
  <c r="G108" i="11"/>
  <c r="E108" i="11"/>
  <c r="D108" i="11"/>
  <c r="C108" i="11"/>
  <c r="B108" i="11"/>
  <c r="T107" i="11"/>
  <c r="K107" i="11"/>
  <c r="G107" i="11"/>
  <c r="E107" i="11"/>
  <c r="D107" i="11"/>
  <c r="C107" i="11"/>
  <c r="T106" i="11"/>
  <c r="K106" i="11"/>
  <c r="H106" i="11"/>
  <c r="G106" i="11"/>
  <c r="E106" i="11"/>
  <c r="D106" i="11"/>
  <c r="C106" i="11"/>
  <c r="B106" i="11"/>
  <c r="T100" i="11"/>
  <c r="S100" i="11"/>
  <c r="R100" i="11"/>
  <c r="Q100" i="11"/>
  <c r="P100" i="11"/>
  <c r="O100" i="11"/>
  <c r="K100" i="11"/>
  <c r="J100" i="11"/>
  <c r="I100" i="11"/>
  <c r="H100" i="11"/>
  <c r="G100" i="11"/>
  <c r="F100" i="11"/>
  <c r="E100" i="11"/>
  <c r="D100" i="11"/>
  <c r="X99" i="11"/>
  <c r="T99" i="11"/>
  <c r="K99" i="11"/>
  <c r="G99" i="11"/>
  <c r="E99" i="11"/>
  <c r="D99" i="11"/>
  <c r="C99" i="11"/>
  <c r="T98" i="11"/>
  <c r="K98" i="11"/>
  <c r="H98" i="11"/>
  <c r="G98" i="11"/>
  <c r="E98" i="11"/>
  <c r="D98" i="11"/>
  <c r="C98" i="11"/>
  <c r="B98" i="11"/>
  <c r="T97" i="11"/>
  <c r="K97" i="11"/>
  <c r="G97" i="11"/>
  <c r="E97" i="11"/>
  <c r="D97" i="11"/>
  <c r="C97" i="11"/>
  <c r="T96" i="11"/>
  <c r="K96" i="11"/>
  <c r="H96" i="11"/>
  <c r="G96" i="11"/>
  <c r="E96" i="11"/>
  <c r="D96" i="11"/>
  <c r="C96" i="11"/>
  <c r="B96" i="11"/>
  <c r="T95" i="11"/>
  <c r="K95" i="11"/>
  <c r="G95" i="11"/>
  <c r="E95" i="11"/>
  <c r="D95" i="11"/>
  <c r="C95" i="11"/>
  <c r="T94" i="11"/>
  <c r="K94" i="11"/>
  <c r="H94" i="11"/>
  <c r="G94" i="11"/>
  <c r="E94" i="11"/>
  <c r="D94" i="11"/>
  <c r="C94" i="11"/>
  <c r="B94" i="11"/>
  <c r="T93" i="11"/>
  <c r="K93" i="11"/>
  <c r="G93" i="11"/>
  <c r="E93" i="11"/>
  <c r="D93" i="11"/>
  <c r="C93" i="11"/>
  <c r="T92" i="11"/>
  <c r="K92" i="11"/>
  <c r="H92" i="11"/>
  <c r="G92" i="11"/>
  <c r="E92" i="11"/>
  <c r="D92" i="11"/>
  <c r="C92" i="11"/>
  <c r="B92" i="11"/>
  <c r="T91" i="11"/>
  <c r="K91" i="11"/>
  <c r="G91" i="11"/>
  <c r="E91" i="11"/>
  <c r="D91" i="11"/>
  <c r="C91" i="11"/>
  <c r="T90" i="11"/>
  <c r="K90" i="11"/>
  <c r="H90" i="11"/>
  <c r="G90" i="11"/>
  <c r="E90" i="11"/>
  <c r="D90" i="11"/>
  <c r="C90" i="11"/>
  <c r="B90" i="11"/>
  <c r="T84" i="11"/>
  <c r="S84" i="11"/>
  <c r="R84" i="11"/>
  <c r="Q84" i="11"/>
  <c r="P84" i="11"/>
  <c r="O84" i="11"/>
  <c r="K84" i="11"/>
  <c r="J84" i="11"/>
  <c r="I84" i="11"/>
  <c r="H84" i="11"/>
  <c r="G84" i="11"/>
  <c r="F84" i="11"/>
  <c r="E84" i="11"/>
  <c r="D84" i="11"/>
  <c r="X83" i="11"/>
  <c r="T83" i="11"/>
  <c r="K83" i="11"/>
  <c r="G83" i="11"/>
  <c r="E83" i="11"/>
  <c r="D83" i="11"/>
  <c r="C83" i="11"/>
  <c r="T82" i="11"/>
  <c r="K82" i="11"/>
  <c r="H82" i="11"/>
  <c r="G82" i="11"/>
  <c r="E82" i="11"/>
  <c r="D82" i="11"/>
  <c r="C82" i="11"/>
  <c r="B82" i="11"/>
  <c r="T81" i="11"/>
  <c r="K81" i="11"/>
  <c r="G81" i="11"/>
  <c r="E81" i="11"/>
  <c r="D81" i="11"/>
  <c r="C81" i="11"/>
  <c r="T80" i="11"/>
  <c r="K80" i="11"/>
  <c r="H80" i="11"/>
  <c r="G80" i="11"/>
  <c r="E80" i="11"/>
  <c r="D80" i="11"/>
  <c r="C80" i="11"/>
  <c r="B80" i="11"/>
  <c r="T79" i="11"/>
  <c r="K79" i="11"/>
  <c r="G79" i="11"/>
  <c r="E79" i="11"/>
  <c r="D79" i="11"/>
  <c r="C79" i="11"/>
  <c r="T78" i="11"/>
  <c r="K78" i="11"/>
  <c r="H78" i="11"/>
  <c r="G78" i="11"/>
  <c r="E78" i="11"/>
  <c r="D78" i="11"/>
  <c r="C78" i="11"/>
  <c r="B78" i="11"/>
  <c r="T77" i="11"/>
  <c r="K77" i="11"/>
  <c r="G77" i="11"/>
  <c r="E77" i="11"/>
  <c r="D77" i="11"/>
  <c r="C77" i="11"/>
  <c r="T76" i="11"/>
  <c r="K76" i="11"/>
  <c r="H76" i="11"/>
  <c r="G76" i="11"/>
  <c r="E76" i="11"/>
  <c r="D76" i="11"/>
  <c r="C76" i="11"/>
  <c r="B76" i="11"/>
  <c r="T75" i="11"/>
  <c r="K75" i="11"/>
  <c r="G75" i="11"/>
  <c r="E75" i="11"/>
  <c r="D75" i="11"/>
  <c r="C75" i="11"/>
  <c r="T74" i="11"/>
  <c r="K74" i="11"/>
  <c r="H74" i="11"/>
  <c r="G74" i="11"/>
  <c r="E74" i="11"/>
  <c r="D74" i="11"/>
  <c r="C74" i="11"/>
  <c r="B74" i="11"/>
  <c r="V66" i="11"/>
  <c r="L66" i="11"/>
  <c r="H66" i="11"/>
  <c r="T65" i="11"/>
  <c r="S65" i="11"/>
  <c r="R65" i="11"/>
  <c r="Q65" i="11"/>
  <c r="P65" i="11"/>
  <c r="O65" i="11"/>
  <c r="K65" i="11"/>
  <c r="J65" i="11"/>
  <c r="I65" i="11"/>
  <c r="H65" i="11"/>
  <c r="G65" i="11"/>
  <c r="F65" i="11"/>
  <c r="E65" i="11"/>
  <c r="D65" i="11"/>
  <c r="X64" i="11"/>
  <c r="T64" i="11"/>
  <c r="K64" i="11"/>
  <c r="G64" i="11"/>
  <c r="E64" i="11"/>
  <c r="D64" i="11"/>
  <c r="C64" i="11"/>
  <c r="T63" i="11"/>
  <c r="K63" i="11"/>
  <c r="H63" i="11"/>
  <c r="G63" i="11"/>
  <c r="E63" i="11"/>
  <c r="D63" i="11"/>
  <c r="C63" i="11"/>
  <c r="B63" i="11"/>
  <c r="T62" i="11"/>
  <c r="K62" i="11"/>
  <c r="G62" i="11"/>
  <c r="E62" i="11"/>
  <c r="D62" i="11"/>
  <c r="C62" i="11"/>
  <c r="T61" i="11"/>
  <c r="K61" i="11"/>
  <c r="H61" i="11"/>
  <c r="G61" i="11"/>
  <c r="E61" i="11"/>
  <c r="D61" i="11"/>
  <c r="C61" i="11"/>
  <c r="B61" i="11"/>
  <c r="T60" i="11"/>
  <c r="K60" i="11"/>
  <c r="G60" i="11"/>
  <c r="E60" i="11"/>
  <c r="D60" i="11"/>
  <c r="C60" i="11"/>
  <c r="T59" i="11"/>
  <c r="K59" i="11"/>
  <c r="H59" i="11"/>
  <c r="G59" i="11"/>
  <c r="E59" i="11"/>
  <c r="D59" i="11"/>
  <c r="C59" i="11"/>
  <c r="B59" i="11"/>
  <c r="T58" i="11"/>
  <c r="K58" i="11"/>
  <c r="G58" i="11"/>
  <c r="E58" i="11"/>
  <c r="D58" i="11"/>
  <c r="C58" i="11"/>
  <c r="T57" i="11"/>
  <c r="K57" i="11"/>
  <c r="H57" i="11"/>
  <c r="G57" i="11"/>
  <c r="E57" i="11"/>
  <c r="D57" i="11"/>
  <c r="C57" i="11"/>
  <c r="B57" i="11"/>
  <c r="T56" i="11"/>
  <c r="K56" i="11"/>
  <c r="G56" i="11"/>
  <c r="E56" i="11"/>
  <c r="D56" i="11"/>
  <c r="C56" i="11"/>
  <c r="T55" i="11"/>
  <c r="K55" i="11"/>
  <c r="H55" i="11"/>
  <c r="G55" i="11"/>
  <c r="E55" i="11"/>
  <c r="D55" i="11"/>
  <c r="C55" i="11"/>
  <c r="B55" i="11"/>
  <c r="T49" i="11"/>
  <c r="S49" i="11"/>
  <c r="R49" i="11"/>
  <c r="Q49" i="11"/>
  <c r="P49" i="11"/>
  <c r="O49" i="11"/>
  <c r="K49" i="11"/>
  <c r="J49" i="11"/>
  <c r="I49" i="11"/>
  <c r="H49" i="11"/>
  <c r="G49" i="11"/>
  <c r="F49" i="11"/>
  <c r="E49" i="11"/>
  <c r="D49" i="11"/>
  <c r="X48" i="11"/>
  <c r="T48" i="11"/>
  <c r="K48" i="11"/>
  <c r="G48" i="11"/>
  <c r="E48" i="11"/>
  <c r="D48" i="11"/>
  <c r="C48" i="11"/>
  <c r="T47" i="11"/>
  <c r="K47" i="11"/>
  <c r="H47" i="11"/>
  <c r="G47" i="11"/>
  <c r="E47" i="11"/>
  <c r="D47" i="11"/>
  <c r="C47" i="11"/>
  <c r="B47" i="11"/>
  <c r="T46" i="11"/>
  <c r="K46" i="11"/>
  <c r="G46" i="11"/>
  <c r="E46" i="11"/>
  <c r="D46" i="11"/>
  <c r="C46" i="11"/>
  <c r="T45" i="11"/>
  <c r="K45" i="11"/>
  <c r="H45" i="11"/>
  <c r="G45" i="11"/>
  <c r="E45" i="11"/>
  <c r="D45" i="11"/>
  <c r="C45" i="11"/>
  <c r="B45" i="11"/>
  <c r="T44" i="11"/>
  <c r="K44" i="11"/>
  <c r="G44" i="11"/>
  <c r="E44" i="11"/>
  <c r="D44" i="11"/>
  <c r="C44" i="11"/>
  <c r="T43" i="11"/>
  <c r="K43" i="11"/>
  <c r="H43" i="11"/>
  <c r="G43" i="11"/>
  <c r="E43" i="11"/>
  <c r="D43" i="11"/>
  <c r="C43" i="11"/>
  <c r="B43" i="11"/>
  <c r="T42" i="11"/>
  <c r="K42" i="11"/>
  <c r="G42" i="11"/>
  <c r="E42" i="11"/>
  <c r="D42" i="11"/>
  <c r="C42" i="11"/>
  <c r="T41" i="11"/>
  <c r="K41" i="11"/>
  <c r="H41" i="11"/>
  <c r="G41" i="11"/>
  <c r="E41" i="11"/>
  <c r="D41" i="11"/>
  <c r="C41" i="11"/>
  <c r="B41" i="11"/>
  <c r="T40" i="11"/>
  <c r="K40" i="11"/>
  <c r="G40" i="11"/>
  <c r="E40" i="11"/>
  <c r="D40" i="11"/>
  <c r="C40" i="11"/>
  <c r="T39" i="11"/>
  <c r="K39" i="11"/>
  <c r="H39" i="11"/>
  <c r="G39" i="11"/>
  <c r="E39" i="11"/>
  <c r="D39" i="11"/>
  <c r="C39" i="11"/>
  <c r="B39" i="11"/>
  <c r="T33" i="11"/>
  <c r="S33" i="11"/>
  <c r="R33" i="11"/>
  <c r="Q33" i="11"/>
  <c r="P33" i="11"/>
  <c r="O33" i="11"/>
  <c r="K33" i="11"/>
  <c r="J33" i="11"/>
  <c r="I33" i="11"/>
  <c r="H33" i="11"/>
  <c r="G33" i="11"/>
  <c r="F33" i="11"/>
  <c r="E33" i="11"/>
  <c r="D33" i="11"/>
  <c r="X32" i="11"/>
  <c r="T32" i="11"/>
  <c r="K32" i="11"/>
  <c r="G32" i="11"/>
  <c r="E32" i="11"/>
  <c r="D32" i="11"/>
  <c r="C32" i="11"/>
  <c r="T31" i="11"/>
  <c r="K31" i="11"/>
  <c r="H31" i="11"/>
  <c r="G31" i="11"/>
  <c r="E31" i="11"/>
  <c r="D31" i="11"/>
  <c r="C31" i="11"/>
  <c r="B31" i="11"/>
  <c r="T30" i="11"/>
  <c r="K30" i="11"/>
  <c r="G30" i="11"/>
  <c r="E30" i="11"/>
  <c r="D30" i="11"/>
  <c r="C30" i="11"/>
  <c r="T29" i="11"/>
  <c r="K29" i="11"/>
  <c r="H29" i="11"/>
  <c r="G29" i="11"/>
  <c r="E29" i="11"/>
  <c r="D29" i="11"/>
  <c r="C29" i="11"/>
  <c r="B29" i="11"/>
  <c r="T28" i="11"/>
  <c r="K28" i="11"/>
  <c r="G28" i="11"/>
  <c r="E28" i="11"/>
  <c r="D28" i="11"/>
  <c r="C28" i="11"/>
  <c r="T27" i="11"/>
  <c r="K27" i="11"/>
  <c r="H27" i="11"/>
  <c r="G27" i="11"/>
  <c r="E27" i="11"/>
  <c r="D27" i="11"/>
  <c r="C27" i="11"/>
  <c r="B27" i="11"/>
  <c r="T26" i="11"/>
  <c r="K26" i="11"/>
  <c r="G26" i="11"/>
  <c r="E26" i="11"/>
  <c r="D26" i="11"/>
  <c r="C26" i="11"/>
  <c r="T25" i="11"/>
  <c r="K25" i="11"/>
  <c r="H25" i="11"/>
  <c r="G25" i="11"/>
  <c r="E25" i="11"/>
  <c r="D25" i="11"/>
  <c r="C25" i="11"/>
  <c r="B25" i="11"/>
  <c r="T24" i="11"/>
  <c r="K24" i="11"/>
  <c r="G24" i="11"/>
  <c r="E24" i="11"/>
  <c r="D24" i="11"/>
  <c r="C24" i="11"/>
  <c r="T23" i="11"/>
  <c r="K23" i="11"/>
  <c r="H23" i="11"/>
  <c r="G23" i="11"/>
  <c r="E23" i="11"/>
  <c r="D23" i="11"/>
  <c r="C23" i="11"/>
  <c r="B23" i="11"/>
  <c r="T17" i="11"/>
  <c r="S17" i="11"/>
  <c r="R17" i="11"/>
  <c r="Q17" i="11"/>
  <c r="P17" i="11"/>
  <c r="O17" i="11"/>
  <c r="K17" i="11"/>
  <c r="J17" i="11"/>
  <c r="I17" i="11"/>
  <c r="H17" i="11"/>
  <c r="G17" i="11"/>
  <c r="F17" i="11"/>
  <c r="E17" i="11"/>
  <c r="D17" i="11"/>
  <c r="X16" i="11"/>
  <c r="T16" i="11"/>
  <c r="K16" i="11"/>
  <c r="G16" i="11"/>
  <c r="C16" i="11"/>
  <c r="T15" i="11"/>
  <c r="K15" i="11"/>
  <c r="H15" i="11"/>
  <c r="G15" i="11"/>
  <c r="C15" i="11"/>
  <c r="T14" i="11"/>
  <c r="K14" i="11"/>
  <c r="G14" i="11"/>
  <c r="C14" i="11"/>
  <c r="T13" i="11"/>
  <c r="K13" i="11"/>
  <c r="H13" i="11"/>
  <c r="G13" i="11"/>
  <c r="C13" i="11"/>
  <c r="T12" i="11"/>
  <c r="K12" i="11"/>
  <c r="G12" i="11"/>
  <c r="C12" i="11"/>
  <c r="T11" i="11"/>
  <c r="K11" i="11"/>
  <c r="H11" i="11"/>
  <c r="G11" i="11"/>
  <c r="C11" i="11"/>
  <c r="T10" i="11"/>
  <c r="K10" i="11"/>
  <c r="G10" i="11"/>
  <c r="C10" i="11"/>
  <c r="T9" i="11"/>
  <c r="K9" i="11"/>
  <c r="H9" i="11"/>
  <c r="G9" i="11"/>
  <c r="C9" i="11"/>
  <c r="T8" i="11"/>
  <c r="K8" i="11"/>
  <c r="G8" i="11"/>
  <c r="C8" i="11"/>
  <c r="T7" i="11"/>
  <c r="K7" i="11"/>
  <c r="H7" i="11"/>
  <c r="G7" i="11"/>
  <c r="M1" i="11"/>
  <c r="C1" i="11"/>
  <c r="D200" i="11" s="1"/>
  <c r="Q301" i="10"/>
  <c r="Q298" i="10"/>
  <c r="N298" i="10"/>
  <c r="Q296" i="10"/>
  <c r="N296" i="10"/>
  <c r="U294" i="10"/>
  <c r="Q294" i="10"/>
  <c r="N294" i="10"/>
  <c r="Q292" i="10"/>
  <c r="N292" i="10"/>
  <c r="Q290" i="10"/>
  <c r="N290" i="10"/>
  <c r="Q288" i="10"/>
  <c r="N288" i="10"/>
  <c r="Q286" i="10"/>
  <c r="N286" i="10"/>
  <c r="Q284" i="10"/>
  <c r="N284" i="10"/>
  <c r="Q282" i="10"/>
  <c r="N282" i="10"/>
  <c r="L276" i="10"/>
  <c r="V267" i="10"/>
  <c r="L267" i="10"/>
  <c r="T266" i="10"/>
  <c r="S266" i="10"/>
  <c r="R266" i="10"/>
  <c r="Q266" i="10"/>
  <c r="P266" i="10"/>
  <c r="O266" i="10"/>
  <c r="K266" i="10"/>
  <c r="J266" i="10"/>
  <c r="I266" i="10"/>
  <c r="H266" i="10"/>
  <c r="G266" i="10"/>
  <c r="F266" i="10"/>
  <c r="E266" i="10"/>
  <c r="D266" i="10"/>
  <c r="X265" i="10"/>
  <c r="T265" i="10"/>
  <c r="K265" i="10"/>
  <c r="G265" i="10"/>
  <c r="E265" i="10"/>
  <c r="D265" i="10"/>
  <c r="C265" i="10"/>
  <c r="T264" i="10"/>
  <c r="K264" i="10"/>
  <c r="H264" i="10"/>
  <c r="G264" i="10"/>
  <c r="E264" i="10"/>
  <c r="D264" i="10"/>
  <c r="C264" i="10"/>
  <c r="T263" i="10"/>
  <c r="K263" i="10"/>
  <c r="G263" i="10"/>
  <c r="E263" i="10"/>
  <c r="D263" i="10"/>
  <c r="C263" i="10"/>
  <c r="T262" i="10"/>
  <c r="K262" i="10"/>
  <c r="H262" i="10"/>
  <c r="G262" i="10"/>
  <c r="E262" i="10"/>
  <c r="D262" i="10"/>
  <c r="C262" i="10"/>
  <c r="T261" i="10"/>
  <c r="K261" i="10"/>
  <c r="G261" i="10"/>
  <c r="E261" i="10"/>
  <c r="D261" i="10"/>
  <c r="C261" i="10"/>
  <c r="T260" i="10"/>
  <c r="K260" i="10"/>
  <c r="H260" i="10"/>
  <c r="G260" i="10"/>
  <c r="E260" i="10"/>
  <c r="D260" i="10"/>
  <c r="C260" i="10"/>
  <c r="T259" i="10"/>
  <c r="K259" i="10"/>
  <c r="G259" i="10"/>
  <c r="E259" i="10"/>
  <c r="D259" i="10"/>
  <c r="C259" i="10"/>
  <c r="T258" i="10"/>
  <c r="K258" i="10"/>
  <c r="H258" i="10"/>
  <c r="G258" i="10"/>
  <c r="E258" i="10"/>
  <c r="D258" i="10"/>
  <c r="C258" i="10"/>
  <c r="T257" i="10"/>
  <c r="K257" i="10"/>
  <c r="G257" i="10"/>
  <c r="E257" i="10"/>
  <c r="D257" i="10"/>
  <c r="C257" i="10"/>
  <c r="T256" i="10"/>
  <c r="K256" i="10"/>
  <c r="H256" i="10"/>
  <c r="G256" i="10"/>
  <c r="E256" i="10"/>
  <c r="D256" i="10"/>
  <c r="C256" i="10"/>
  <c r="T250" i="10"/>
  <c r="S250" i="10"/>
  <c r="R250" i="10"/>
  <c r="Q250" i="10"/>
  <c r="P250" i="10"/>
  <c r="O250" i="10"/>
  <c r="K250" i="10"/>
  <c r="J250" i="10"/>
  <c r="I250" i="10"/>
  <c r="H250" i="10"/>
  <c r="G250" i="10"/>
  <c r="F250" i="10"/>
  <c r="E250" i="10"/>
  <c r="D250" i="10"/>
  <c r="X249" i="10"/>
  <c r="T249" i="10"/>
  <c r="K249" i="10"/>
  <c r="G249" i="10"/>
  <c r="E249" i="10"/>
  <c r="D249" i="10"/>
  <c r="C249" i="10"/>
  <c r="T248" i="10"/>
  <c r="K248" i="10"/>
  <c r="H248" i="10"/>
  <c r="G248" i="10"/>
  <c r="E248" i="10"/>
  <c r="D248" i="10"/>
  <c r="C248" i="10"/>
  <c r="T247" i="10"/>
  <c r="K247" i="10"/>
  <c r="G247" i="10"/>
  <c r="E247" i="10"/>
  <c r="D247" i="10"/>
  <c r="C247" i="10"/>
  <c r="T246" i="10"/>
  <c r="K246" i="10"/>
  <c r="H246" i="10"/>
  <c r="G246" i="10"/>
  <c r="E246" i="10"/>
  <c r="D246" i="10"/>
  <c r="C246" i="10"/>
  <c r="T245" i="10"/>
  <c r="K245" i="10"/>
  <c r="G245" i="10"/>
  <c r="E245" i="10"/>
  <c r="D245" i="10"/>
  <c r="C245" i="10"/>
  <c r="T244" i="10"/>
  <c r="K244" i="10"/>
  <c r="H244" i="10"/>
  <c r="G244" i="10"/>
  <c r="E244" i="10"/>
  <c r="D244" i="10"/>
  <c r="C244" i="10"/>
  <c r="T243" i="10"/>
  <c r="K243" i="10"/>
  <c r="G243" i="10"/>
  <c r="E243" i="10"/>
  <c r="D243" i="10"/>
  <c r="C243" i="10"/>
  <c r="T242" i="10"/>
  <c r="K242" i="10"/>
  <c r="H242" i="10"/>
  <c r="G242" i="10"/>
  <c r="E242" i="10"/>
  <c r="D242" i="10"/>
  <c r="C242" i="10"/>
  <c r="T241" i="10"/>
  <c r="K241" i="10"/>
  <c r="G241" i="10"/>
  <c r="E241" i="10"/>
  <c r="D241" i="10"/>
  <c r="C241" i="10"/>
  <c r="T240" i="10"/>
  <c r="K240" i="10"/>
  <c r="H240" i="10"/>
  <c r="G240" i="10"/>
  <c r="E240" i="10"/>
  <c r="D240" i="10"/>
  <c r="C240" i="10"/>
  <c r="T234" i="10"/>
  <c r="S234" i="10"/>
  <c r="R234" i="10"/>
  <c r="Q234" i="10"/>
  <c r="P234" i="10"/>
  <c r="O234" i="10"/>
  <c r="K234" i="10"/>
  <c r="J234" i="10"/>
  <c r="I234" i="10"/>
  <c r="H234" i="10"/>
  <c r="G234" i="10"/>
  <c r="F234" i="10"/>
  <c r="E234" i="10"/>
  <c r="D234" i="10"/>
  <c r="X233" i="10"/>
  <c r="T233" i="10"/>
  <c r="K233" i="10"/>
  <c r="G233" i="10"/>
  <c r="E233" i="10"/>
  <c r="D233" i="10"/>
  <c r="C233" i="10"/>
  <c r="T232" i="10"/>
  <c r="K232" i="10"/>
  <c r="H232" i="10"/>
  <c r="G232" i="10"/>
  <c r="E232" i="10"/>
  <c r="D232" i="10"/>
  <c r="C232" i="10"/>
  <c r="T231" i="10"/>
  <c r="K231" i="10"/>
  <c r="G231" i="10"/>
  <c r="E231" i="10"/>
  <c r="D231" i="10"/>
  <c r="C231" i="10"/>
  <c r="T230" i="10"/>
  <c r="K230" i="10"/>
  <c r="H230" i="10"/>
  <c r="G230" i="10"/>
  <c r="E230" i="10"/>
  <c r="D230" i="10"/>
  <c r="C230" i="10"/>
  <c r="T229" i="10"/>
  <c r="K229" i="10"/>
  <c r="G229" i="10"/>
  <c r="E229" i="10"/>
  <c r="D229" i="10"/>
  <c r="C229" i="10"/>
  <c r="T228" i="10"/>
  <c r="K228" i="10"/>
  <c r="H228" i="10"/>
  <c r="G228" i="10"/>
  <c r="E228" i="10"/>
  <c r="D228" i="10"/>
  <c r="C228" i="10"/>
  <c r="T227" i="10"/>
  <c r="K227" i="10"/>
  <c r="G227" i="10"/>
  <c r="E227" i="10"/>
  <c r="D227" i="10"/>
  <c r="C227" i="10"/>
  <c r="T226" i="10"/>
  <c r="K226" i="10"/>
  <c r="H226" i="10"/>
  <c r="G226" i="10"/>
  <c r="E226" i="10"/>
  <c r="D226" i="10"/>
  <c r="C226" i="10"/>
  <c r="T225" i="10"/>
  <c r="K225" i="10"/>
  <c r="G225" i="10"/>
  <c r="E225" i="10"/>
  <c r="D225" i="10"/>
  <c r="C225" i="10"/>
  <c r="T224" i="10"/>
  <c r="K224" i="10"/>
  <c r="H224" i="10"/>
  <c r="G224" i="10"/>
  <c r="E224" i="10"/>
  <c r="D224" i="10"/>
  <c r="C224" i="10"/>
  <c r="T218" i="10"/>
  <c r="S218" i="10"/>
  <c r="R218" i="10"/>
  <c r="Q218" i="10"/>
  <c r="P218" i="10"/>
  <c r="O218" i="10"/>
  <c r="K218" i="10"/>
  <c r="J218" i="10"/>
  <c r="I218" i="10"/>
  <c r="H218" i="10"/>
  <c r="G218" i="10"/>
  <c r="F218" i="10"/>
  <c r="E218" i="10"/>
  <c r="D218" i="10"/>
  <c r="X217" i="10"/>
  <c r="T217" i="10"/>
  <c r="K217" i="10"/>
  <c r="G217" i="10"/>
  <c r="E217" i="10"/>
  <c r="D217" i="10"/>
  <c r="C217" i="10"/>
  <c r="T216" i="10"/>
  <c r="K216" i="10"/>
  <c r="H216" i="10"/>
  <c r="G216" i="10"/>
  <c r="E216" i="10"/>
  <c r="D216" i="10"/>
  <c r="C216" i="10"/>
  <c r="T215" i="10"/>
  <c r="K215" i="10"/>
  <c r="G215" i="10"/>
  <c r="E215" i="10"/>
  <c r="D215" i="10"/>
  <c r="C215" i="10"/>
  <c r="T214" i="10"/>
  <c r="K214" i="10"/>
  <c r="H214" i="10"/>
  <c r="G214" i="10"/>
  <c r="E214" i="10"/>
  <c r="D214" i="10"/>
  <c r="C214" i="10"/>
  <c r="T213" i="10"/>
  <c r="K213" i="10"/>
  <c r="G213" i="10"/>
  <c r="E213" i="10"/>
  <c r="D213" i="10"/>
  <c r="C213" i="10"/>
  <c r="T212" i="10"/>
  <c r="K212" i="10"/>
  <c r="H212" i="10"/>
  <c r="G212" i="10"/>
  <c r="E212" i="10"/>
  <c r="D212" i="10"/>
  <c r="C212" i="10"/>
  <c r="T211" i="10"/>
  <c r="K211" i="10"/>
  <c r="G211" i="10"/>
  <c r="E211" i="10"/>
  <c r="D211" i="10"/>
  <c r="C211" i="10"/>
  <c r="T210" i="10"/>
  <c r="K210" i="10"/>
  <c r="H210" i="10"/>
  <c r="G210" i="10"/>
  <c r="E210" i="10"/>
  <c r="D210" i="10"/>
  <c r="C210" i="10"/>
  <c r="T209" i="10"/>
  <c r="K209" i="10"/>
  <c r="G209" i="10"/>
  <c r="E209" i="10"/>
  <c r="D209" i="10"/>
  <c r="C209" i="10"/>
  <c r="T208" i="10"/>
  <c r="K208" i="10"/>
  <c r="H208" i="10"/>
  <c r="G208" i="10"/>
  <c r="E208" i="10"/>
  <c r="D208" i="10"/>
  <c r="C208" i="10"/>
  <c r="V200" i="10"/>
  <c r="L200" i="10"/>
  <c r="T199" i="10"/>
  <c r="S199" i="10"/>
  <c r="R199" i="10"/>
  <c r="Q199" i="10"/>
  <c r="P199" i="10"/>
  <c r="O199" i="10"/>
  <c r="K199" i="10"/>
  <c r="J199" i="10"/>
  <c r="I199" i="10"/>
  <c r="H199" i="10"/>
  <c r="G199" i="10"/>
  <c r="F199" i="10"/>
  <c r="E199" i="10"/>
  <c r="D199" i="10"/>
  <c r="X198" i="10"/>
  <c r="T198" i="10"/>
  <c r="K198" i="10"/>
  <c r="G198" i="10"/>
  <c r="E198" i="10"/>
  <c r="D198" i="10"/>
  <c r="C198" i="10"/>
  <c r="T197" i="10"/>
  <c r="K197" i="10"/>
  <c r="H197" i="10"/>
  <c r="G197" i="10"/>
  <c r="E197" i="10"/>
  <c r="D197" i="10"/>
  <c r="C197" i="10"/>
  <c r="B197" i="10"/>
  <c r="T196" i="10"/>
  <c r="K196" i="10"/>
  <c r="G196" i="10"/>
  <c r="E196" i="10"/>
  <c r="D196" i="10"/>
  <c r="C196" i="10"/>
  <c r="T195" i="10"/>
  <c r="K195" i="10"/>
  <c r="H195" i="10"/>
  <c r="G195" i="10"/>
  <c r="E195" i="10"/>
  <c r="D195" i="10"/>
  <c r="C195" i="10"/>
  <c r="B195" i="10"/>
  <c r="T194" i="10"/>
  <c r="K194" i="10"/>
  <c r="G194" i="10"/>
  <c r="E194" i="10"/>
  <c r="D194" i="10"/>
  <c r="C194" i="10"/>
  <c r="T193" i="10"/>
  <c r="K193" i="10"/>
  <c r="H193" i="10"/>
  <c r="G193" i="10"/>
  <c r="E193" i="10"/>
  <c r="D193" i="10"/>
  <c r="C193" i="10"/>
  <c r="B193" i="10"/>
  <c r="T192" i="10"/>
  <c r="K192" i="10"/>
  <c r="G192" i="10"/>
  <c r="E192" i="10"/>
  <c r="D192" i="10"/>
  <c r="C192" i="10"/>
  <c r="T191" i="10"/>
  <c r="K191" i="10"/>
  <c r="H191" i="10"/>
  <c r="G191" i="10"/>
  <c r="E191" i="10"/>
  <c r="D191" i="10"/>
  <c r="C191" i="10"/>
  <c r="B191" i="10"/>
  <c r="T190" i="10"/>
  <c r="K190" i="10"/>
  <c r="G190" i="10"/>
  <c r="E190" i="10"/>
  <c r="D190" i="10"/>
  <c r="C190" i="10"/>
  <c r="T189" i="10"/>
  <c r="K189" i="10"/>
  <c r="H189" i="10"/>
  <c r="G189" i="10"/>
  <c r="E189" i="10"/>
  <c r="D189" i="10"/>
  <c r="C189" i="10"/>
  <c r="B189" i="10"/>
  <c r="T183" i="10"/>
  <c r="S183" i="10"/>
  <c r="R183" i="10"/>
  <c r="Q183" i="10"/>
  <c r="P183" i="10"/>
  <c r="O183" i="10"/>
  <c r="K183" i="10"/>
  <c r="J183" i="10"/>
  <c r="I183" i="10"/>
  <c r="H183" i="10"/>
  <c r="G183" i="10"/>
  <c r="F183" i="10"/>
  <c r="E183" i="10"/>
  <c r="D183" i="10"/>
  <c r="X182" i="10"/>
  <c r="T182" i="10"/>
  <c r="K182" i="10"/>
  <c r="G182" i="10"/>
  <c r="E182" i="10"/>
  <c r="D182" i="10"/>
  <c r="C182" i="10"/>
  <c r="T181" i="10"/>
  <c r="K181" i="10"/>
  <c r="H181" i="10"/>
  <c r="G181" i="10"/>
  <c r="E181" i="10"/>
  <c r="D181" i="10"/>
  <c r="C181" i="10"/>
  <c r="B181" i="10"/>
  <c r="T180" i="10"/>
  <c r="K180" i="10"/>
  <c r="G180" i="10"/>
  <c r="E180" i="10"/>
  <c r="D180" i="10"/>
  <c r="C180" i="10"/>
  <c r="T179" i="10"/>
  <c r="K179" i="10"/>
  <c r="H179" i="10"/>
  <c r="G179" i="10"/>
  <c r="E179" i="10"/>
  <c r="D179" i="10"/>
  <c r="C179" i="10"/>
  <c r="B179" i="10"/>
  <c r="T178" i="10"/>
  <c r="K178" i="10"/>
  <c r="G178" i="10"/>
  <c r="E178" i="10"/>
  <c r="D178" i="10"/>
  <c r="C178" i="10"/>
  <c r="T177" i="10"/>
  <c r="K177" i="10"/>
  <c r="H177" i="10"/>
  <c r="G177" i="10"/>
  <c r="E177" i="10"/>
  <c r="D177" i="10"/>
  <c r="C177" i="10"/>
  <c r="B177" i="10"/>
  <c r="T176" i="10"/>
  <c r="K176" i="10"/>
  <c r="G176" i="10"/>
  <c r="E176" i="10"/>
  <c r="D176" i="10"/>
  <c r="C176" i="10"/>
  <c r="T175" i="10"/>
  <c r="K175" i="10"/>
  <c r="H175" i="10"/>
  <c r="G175" i="10"/>
  <c r="E175" i="10"/>
  <c r="D175" i="10"/>
  <c r="C175" i="10"/>
  <c r="B175" i="10"/>
  <c r="T174" i="10"/>
  <c r="K174" i="10"/>
  <c r="G174" i="10"/>
  <c r="E174" i="10"/>
  <c r="D174" i="10"/>
  <c r="C174" i="10"/>
  <c r="T173" i="10"/>
  <c r="K173" i="10"/>
  <c r="H173" i="10"/>
  <c r="G173" i="10"/>
  <c r="E173" i="10"/>
  <c r="D173" i="10"/>
  <c r="C173" i="10"/>
  <c r="B173" i="10"/>
  <c r="T167" i="10"/>
  <c r="S167" i="10"/>
  <c r="R167" i="10"/>
  <c r="Q167" i="10"/>
  <c r="P167" i="10"/>
  <c r="O167" i="10"/>
  <c r="K167" i="10"/>
  <c r="J167" i="10"/>
  <c r="I167" i="10"/>
  <c r="H167" i="10"/>
  <c r="G167" i="10"/>
  <c r="F167" i="10"/>
  <c r="E167" i="10"/>
  <c r="D167" i="10"/>
  <c r="X166" i="10"/>
  <c r="T166" i="10"/>
  <c r="K166" i="10"/>
  <c r="G166" i="10"/>
  <c r="E166" i="10"/>
  <c r="D166" i="10"/>
  <c r="C166" i="10"/>
  <c r="T165" i="10"/>
  <c r="K165" i="10"/>
  <c r="H165" i="10"/>
  <c r="G165" i="10"/>
  <c r="E165" i="10"/>
  <c r="D165" i="10"/>
  <c r="C165" i="10"/>
  <c r="B165" i="10"/>
  <c r="T164" i="10"/>
  <c r="K164" i="10"/>
  <c r="G164" i="10"/>
  <c r="E164" i="10"/>
  <c r="D164" i="10"/>
  <c r="C164" i="10"/>
  <c r="T163" i="10"/>
  <c r="K163" i="10"/>
  <c r="H163" i="10"/>
  <c r="G163" i="10"/>
  <c r="E163" i="10"/>
  <c r="D163" i="10"/>
  <c r="C163" i="10"/>
  <c r="B163" i="10"/>
  <c r="T162" i="10"/>
  <c r="K162" i="10"/>
  <c r="G162" i="10"/>
  <c r="E162" i="10"/>
  <c r="D162" i="10"/>
  <c r="C162" i="10"/>
  <c r="T161" i="10"/>
  <c r="K161" i="10"/>
  <c r="H161" i="10"/>
  <c r="G161" i="10"/>
  <c r="E161" i="10"/>
  <c r="D161" i="10"/>
  <c r="C161" i="10"/>
  <c r="B161" i="10"/>
  <c r="T160" i="10"/>
  <c r="K160" i="10"/>
  <c r="G160" i="10"/>
  <c r="E160" i="10"/>
  <c r="D160" i="10"/>
  <c r="C160" i="10"/>
  <c r="T159" i="10"/>
  <c r="K159" i="10"/>
  <c r="H159" i="10"/>
  <c r="G159" i="10"/>
  <c r="E159" i="10"/>
  <c r="D159" i="10"/>
  <c r="C159" i="10"/>
  <c r="B159" i="10"/>
  <c r="T158" i="10"/>
  <c r="K158" i="10"/>
  <c r="G158" i="10"/>
  <c r="E158" i="10"/>
  <c r="D158" i="10"/>
  <c r="C158" i="10"/>
  <c r="T157" i="10"/>
  <c r="K157" i="10"/>
  <c r="H157" i="10"/>
  <c r="G157" i="10"/>
  <c r="E157" i="10"/>
  <c r="D157" i="10"/>
  <c r="C157" i="10"/>
  <c r="B157" i="10"/>
  <c r="T151" i="10"/>
  <c r="S151" i="10"/>
  <c r="R151" i="10"/>
  <c r="Q151" i="10"/>
  <c r="P151" i="10"/>
  <c r="O151" i="10"/>
  <c r="K151" i="10"/>
  <c r="J151" i="10"/>
  <c r="I151" i="10"/>
  <c r="H151" i="10"/>
  <c r="G151" i="10"/>
  <c r="F151" i="10"/>
  <c r="E151" i="10"/>
  <c r="D151" i="10"/>
  <c r="X150" i="10"/>
  <c r="T150" i="10"/>
  <c r="K150" i="10"/>
  <c r="G150" i="10"/>
  <c r="E150" i="10"/>
  <c r="D150" i="10"/>
  <c r="C150" i="10"/>
  <c r="T149" i="10"/>
  <c r="K149" i="10"/>
  <c r="H149" i="10"/>
  <c r="G149" i="10"/>
  <c r="E149" i="10"/>
  <c r="D149" i="10"/>
  <c r="C149" i="10"/>
  <c r="B149" i="10"/>
  <c r="T148" i="10"/>
  <c r="K148" i="10"/>
  <c r="G148" i="10"/>
  <c r="E148" i="10"/>
  <c r="D148" i="10"/>
  <c r="C148" i="10"/>
  <c r="T147" i="10"/>
  <c r="K147" i="10"/>
  <c r="H147" i="10"/>
  <c r="G147" i="10"/>
  <c r="E147" i="10"/>
  <c r="D147" i="10"/>
  <c r="C147" i="10"/>
  <c r="B147" i="10"/>
  <c r="T146" i="10"/>
  <c r="K146" i="10"/>
  <c r="G146" i="10"/>
  <c r="E146" i="10"/>
  <c r="D146" i="10"/>
  <c r="C146" i="10"/>
  <c r="T145" i="10"/>
  <c r="K145" i="10"/>
  <c r="H145" i="10"/>
  <c r="G145" i="10"/>
  <c r="E145" i="10"/>
  <c r="D145" i="10"/>
  <c r="C145" i="10"/>
  <c r="B145" i="10"/>
  <c r="T144" i="10"/>
  <c r="K144" i="10"/>
  <c r="G144" i="10"/>
  <c r="E144" i="10"/>
  <c r="D144" i="10"/>
  <c r="C144" i="10"/>
  <c r="T143" i="10"/>
  <c r="K143" i="10"/>
  <c r="H143" i="10"/>
  <c r="G143" i="10"/>
  <c r="E143" i="10"/>
  <c r="D143" i="10"/>
  <c r="C143" i="10"/>
  <c r="B143" i="10"/>
  <c r="T142" i="10"/>
  <c r="K142" i="10"/>
  <c r="G142" i="10"/>
  <c r="E142" i="10"/>
  <c r="D142" i="10"/>
  <c r="C142" i="10"/>
  <c r="T141" i="10"/>
  <c r="K141" i="10"/>
  <c r="H141" i="10"/>
  <c r="G141" i="10"/>
  <c r="E141" i="10"/>
  <c r="D141" i="10"/>
  <c r="C141" i="10"/>
  <c r="B141" i="10"/>
  <c r="V133" i="10"/>
  <c r="L133" i="10"/>
  <c r="T132" i="10"/>
  <c r="S132" i="10"/>
  <c r="R132" i="10"/>
  <c r="Q132" i="10"/>
  <c r="P132" i="10"/>
  <c r="O132" i="10"/>
  <c r="K132" i="10"/>
  <c r="J132" i="10"/>
  <c r="I132" i="10"/>
  <c r="H132" i="10"/>
  <c r="G132" i="10"/>
  <c r="F132" i="10"/>
  <c r="E132" i="10"/>
  <c r="D132" i="10"/>
  <c r="X131" i="10"/>
  <c r="T131" i="10"/>
  <c r="K131" i="10"/>
  <c r="G131" i="10"/>
  <c r="E131" i="10"/>
  <c r="D131" i="10"/>
  <c r="C131" i="10"/>
  <c r="T130" i="10"/>
  <c r="K130" i="10"/>
  <c r="H130" i="10"/>
  <c r="G130" i="10"/>
  <c r="E130" i="10"/>
  <c r="D130" i="10"/>
  <c r="C130" i="10"/>
  <c r="B130" i="10"/>
  <c r="T129" i="10"/>
  <c r="K129" i="10"/>
  <c r="G129" i="10"/>
  <c r="E129" i="10"/>
  <c r="D129" i="10"/>
  <c r="C129" i="10"/>
  <c r="T128" i="10"/>
  <c r="K128" i="10"/>
  <c r="H128" i="10"/>
  <c r="G128" i="10"/>
  <c r="E128" i="10"/>
  <c r="D128" i="10"/>
  <c r="C128" i="10"/>
  <c r="B128" i="10"/>
  <c r="T127" i="10"/>
  <c r="K127" i="10"/>
  <c r="G127" i="10"/>
  <c r="E127" i="10"/>
  <c r="D127" i="10"/>
  <c r="C127" i="10"/>
  <c r="T126" i="10"/>
  <c r="K126" i="10"/>
  <c r="H126" i="10"/>
  <c r="G126" i="10"/>
  <c r="E126" i="10"/>
  <c r="D126" i="10"/>
  <c r="C126" i="10"/>
  <c r="B126" i="10"/>
  <c r="T125" i="10"/>
  <c r="K125" i="10"/>
  <c r="G125" i="10"/>
  <c r="E125" i="10"/>
  <c r="D125" i="10"/>
  <c r="C125" i="10"/>
  <c r="T124" i="10"/>
  <c r="K124" i="10"/>
  <c r="H124" i="10"/>
  <c r="G124" i="10"/>
  <c r="E124" i="10"/>
  <c r="D124" i="10"/>
  <c r="C124" i="10"/>
  <c r="B124" i="10"/>
  <c r="T123" i="10"/>
  <c r="K123" i="10"/>
  <c r="G123" i="10"/>
  <c r="E123" i="10"/>
  <c r="D123" i="10"/>
  <c r="C123" i="10"/>
  <c r="T122" i="10"/>
  <c r="K122" i="10"/>
  <c r="H122" i="10"/>
  <c r="G122" i="10"/>
  <c r="E122" i="10"/>
  <c r="D122" i="10"/>
  <c r="C122" i="10"/>
  <c r="B122" i="10"/>
  <c r="T116" i="10"/>
  <c r="S116" i="10"/>
  <c r="R116" i="10"/>
  <c r="Q116" i="10"/>
  <c r="P116" i="10"/>
  <c r="O116" i="10"/>
  <c r="K116" i="10"/>
  <c r="J116" i="10"/>
  <c r="I116" i="10"/>
  <c r="H116" i="10"/>
  <c r="G116" i="10"/>
  <c r="F116" i="10"/>
  <c r="E116" i="10"/>
  <c r="D116" i="10"/>
  <c r="X115" i="10"/>
  <c r="T115" i="10"/>
  <c r="K115" i="10"/>
  <c r="G115" i="10"/>
  <c r="E115" i="10"/>
  <c r="D115" i="10"/>
  <c r="C115" i="10"/>
  <c r="T114" i="10"/>
  <c r="K114" i="10"/>
  <c r="H114" i="10"/>
  <c r="G114" i="10"/>
  <c r="E114" i="10"/>
  <c r="D114" i="10"/>
  <c r="C114" i="10"/>
  <c r="B114" i="10"/>
  <c r="T113" i="10"/>
  <c r="K113" i="10"/>
  <c r="G113" i="10"/>
  <c r="E113" i="10"/>
  <c r="D113" i="10"/>
  <c r="C113" i="10"/>
  <c r="T112" i="10"/>
  <c r="K112" i="10"/>
  <c r="H112" i="10"/>
  <c r="G112" i="10"/>
  <c r="E112" i="10"/>
  <c r="D112" i="10"/>
  <c r="C112" i="10"/>
  <c r="B112" i="10"/>
  <c r="T111" i="10"/>
  <c r="K111" i="10"/>
  <c r="G111" i="10"/>
  <c r="E111" i="10"/>
  <c r="D111" i="10"/>
  <c r="C111" i="10"/>
  <c r="T110" i="10"/>
  <c r="K110" i="10"/>
  <c r="H110" i="10"/>
  <c r="G110" i="10"/>
  <c r="E110" i="10"/>
  <c r="D110" i="10"/>
  <c r="C110" i="10"/>
  <c r="B110" i="10"/>
  <c r="T109" i="10"/>
  <c r="K109" i="10"/>
  <c r="G109" i="10"/>
  <c r="E109" i="10"/>
  <c r="D109" i="10"/>
  <c r="C109" i="10"/>
  <c r="T108" i="10"/>
  <c r="K108" i="10"/>
  <c r="H108" i="10"/>
  <c r="G108" i="10"/>
  <c r="E108" i="10"/>
  <c r="D108" i="10"/>
  <c r="C108" i="10"/>
  <c r="B108" i="10"/>
  <c r="T107" i="10"/>
  <c r="K107" i="10"/>
  <c r="G107" i="10"/>
  <c r="E107" i="10"/>
  <c r="D107" i="10"/>
  <c r="C107" i="10"/>
  <c r="T106" i="10"/>
  <c r="K106" i="10"/>
  <c r="H106" i="10"/>
  <c r="G106" i="10"/>
  <c r="E106" i="10"/>
  <c r="D106" i="10"/>
  <c r="C106" i="10"/>
  <c r="B106" i="10"/>
  <c r="T100" i="10"/>
  <c r="S100" i="10"/>
  <c r="R100" i="10"/>
  <c r="Q100" i="10"/>
  <c r="P100" i="10"/>
  <c r="O100" i="10"/>
  <c r="K100" i="10"/>
  <c r="J100" i="10"/>
  <c r="I100" i="10"/>
  <c r="H100" i="10"/>
  <c r="G100" i="10"/>
  <c r="F100" i="10"/>
  <c r="E100" i="10"/>
  <c r="D100" i="10"/>
  <c r="X99" i="10"/>
  <c r="T99" i="10"/>
  <c r="K99" i="10"/>
  <c r="G99" i="10"/>
  <c r="E99" i="10"/>
  <c r="D99" i="10"/>
  <c r="C99" i="10"/>
  <c r="T98" i="10"/>
  <c r="K98" i="10"/>
  <c r="H98" i="10"/>
  <c r="G98" i="10"/>
  <c r="E98" i="10"/>
  <c r="D98" i="10"/>
  <c r="C98" i="10"/>
  <c r="B98" i="10"/>
  <c r="T97" i="10"/>
  <c r="K97" i="10"/>
  <c r="G97" i="10"/>
  <c r="E97" i="10"/>
  <c r="D97" i="10"/>
  <c r="C97" i="10"/>
  <c r="T96" i="10"/>
  <c r="K96" i="10"/>
  <c r="H96" i="10"/>
  <c r="G96" i="10"/>
  <c r="E96" i="10"/>
  <c r="D96" i="10"/>
  <c r="C96" i="10"/>
  <c r="B96" i="10"/>
  <c r="T95" i="10"/>
  <c r="K95" i="10"/>
  <c r="G95" i="10"/>
  <c r="E95" i="10"/>
  <c r="D95" i="10"/>
  <c r="C95" i="10"/>
  <c r="T94" i="10"/>
  <c r="K94" i="10"/>
  <c r="H94" i="10"/>
  <c r="G94" i="10"/>
  <c r="E94" i="10"/>
  <c r="D94" i="10"/>
  <c r="C94" i="10"/>
  <c r="B94" i="10"/>
  <c r="T93" i="10"/>
  <c r="K93" i="10"/>
  <c r="G93" i="10"/>
  <c r="E93" i="10"/>
  <c r="D93" i="10"/>
  <c r="C93" i="10"/>
  <c r="T92" i="10"/>
  <c r="K92" i="10"/>
  <c r="H92" i="10"/>
  <c r="G92" i="10"/>
  <c r="E92" i="10"/>
  <c r="D92" i="10"/>
  <c r="C92" i="10"/>
  <c r="B92" i="10"/>
  <c r="T91" i="10"/>
  <c r="K91" i="10"/>
  <c r="G91" i="10"/>
  <c r="E91" i="10"/>
  <c r="D91" i="10"/>
  <c r="C91" i="10"/>
  <c r="T90" i="10"/>
  <c r="K90" i="10"/>
  <c r="H90" i="10"/>
  <c r="G90" i="10"/>
  <c r="E90" i="10"/>
  <c r="D90" i="10"/>
  <c r="C90" i="10"/>
  <c r="B90" i="10"/>
  <c r="T84" i="10"/>
  <c r="S84" i="10"/>
  <c r="R84" i="10"/>
  <c r="Q84" i="10"/>
  <c r="P84" i="10"/>
  <c r="O84" i="10"/>
  <c r="K84" i="10"/>
  <c r="J84" i="10"/>
  <c r="I84" i="10"/>
  <c r="H84" i="10"/>
  <c r="G84" i="10"/>
  <c r="F84" i="10"/>
  <c r="E84" i="10"/>
  <c r="D84" i="10"/>
  <c r="X83" i="10"/>
  <c r="T83" i="10"/>
  <c r="K83" i="10"/>
  <c r="G83" i="10"/>
  <c r="E83" i="10"/>
  <c r="D83" i="10"/>
  <c r="C83" i="10"/>
  <c r="T82" i="10"/>
  <c r="K82" i="10"/>
  <c r="H82" i="10"/>
  <c r="G82" i="10"/>
  <c r="E82" i="10"/>
  <c r="D82" i="10"/>
  <c r="C82" i="10"/>
  <c r="B82" i="10"/>
  <c r="T81" i="10"/>
  <c r="K81" i="10"/>
  <c r="G81" i="10"/>
  <c r="E81" i="10"/>
  <c r="D81" i="10"/>
  <c r="C81" i="10"/>
  <c r="T80" i="10"/>
  <c r="K80" i="10"/>
  <c r="H80" i="10"/>
  <c r="G80" i="10"/>
  <c r="E80" i="10"/>
  <c r="D80" i="10"/>
  <c r="C80" i="10"/>
  <c r="B80" i="10"/>
  <c r="T79" i="10"/>
  <c r="K79" i="10"/>
  <c r="G79" i="10"/>
  <c r="E79" i="10"/>
  <c r="D79" i="10"/>
  <c r="C79" i="10"/>
  <c r="T78" i="10"/>
  <c r="K78" i="10"/>
  <c r="H78" i="10"/>
  <c r="G78" i="10"/>
  <c r="E78" i="10"/>
  <c r="D78" i="10"/>
  <c r="C78" i="10"/>
  <c r="B78" i="10"/>
  <c r="T77" i="10"/>
  <c r="K77" i="10"/>
  <c r="G77" i="10"/>
  <c r="E77" i="10"/>
  <c r="D77" i="10"/>
  <c r="C77" i="10"/>
  <c r="T76" i="10"/>
  <c r="K76" i="10"/>
  <c r="H76" i="10"/>
  <c r="G76" i="10"/>
  <c r="E76" i="10"/>
  <c r="D76" i="10"/>
  <c r="C76" i="10"/>
  <c r="B76" i="10"/>
  <c r="T75" i="10"/>
  <c r="K75" i="10"/>
  <c r="G75" i="10"/>
  <c r="E75" i="10"/>
  <c r="D75" i="10"/>
  <c r="C75" i="10"/>
  <c r="T74" i="10"/>
  <c r="K74" i="10"/>
  <c r="H74" i="10"/>
  <c r="G74" i="10"/>
  <c r="E74" i="10"/>
  <c r="D74" i="10"/>
  <c r="C74" i="10"/>
  <c r="B74" i="10"/>
  <c r="V66" i="10"/>
  <c r="L66" i="10"/>
  <c r="H66" i="10"/>
  <c r="T65" i="10"/>
  <c r="S65" i="10"/>
  <c r="R65" i="10"/>
  <c r="Q65" i="10"/>
  <c r="P65" i="10"/>
  <c r="O65" i="10"/>
  <c r="K65" i="10"/>
  <c r="J65" i="10"/>
  <c r="I65" i="10"/>
  <c r="H65" i="10"/>
  <c r="G65" i="10"/>
  <c r="F65" i="10"/>
  <c r="E65" i="10"/>
  <c r="D65" i="10"/>
  <c r="X64" i="10"/>
  <c r="T64" i="10"/>
  <c r="K64" i="10"/>
  <c r="G64" i="10"/>
  <c r="E64" i="10"/>
  <c r="D64" i="10"/>
  <c r="C64" i="10"/>
  <c r="T63" i="10"/>
  <c r="K63" i="10"/>
  <c r="H63" i="10"/>
  <c r="G63" i="10"/>
  <c r="E63" i="10"/>
  <c r="D63" i="10"/>
  <c r="C63" i="10"/>
  <c r="B63" i="10"/>
  <c r="T62" i="10"/>
  <c r="K62" i="10"/>
  <c r="G62" i="10"/>
  <c r="E62" i="10"/>
  <c r="D62" i="10"/>
  <c r="C62" i="10"/>
  <c r="T61" i="10"/>
  <c r="K61" i="10"/>
  <c r="H61" i="10"/>
  <c r="G61" i="10"/>
  <c r="E61" i="10"/>
  <c r="D61" i="10"/>
  <c r="C61" i="10"/>
  <c r="B61" i="10"/>
  <c r="T60" i="10"/>
  <c r="K60" i="10"/>
  <c r="G60" i="10"/>
  <c r="E60" i="10"/>
  <c r="D60" i="10"/>
  <c r="C60" i="10"/>
  <c r="T59" i="10"/>
  <c r="K59" i="10"/>
  <c r="H59" i="10"/>
  <c r="G59" i="10"/>
  <c r="E59" i="10"/>
  <c r="D59" i="10"/>
  <c r="C59" i="10"/>
  <c r="B59" i="10"/>
  <c r="T58" i="10"/>
  <c r="K58" i="10"/>
  <c r="G58" i="10"/>
  <c r="E58" i="10"/>
  <c r="D58" i="10"/>
  <c r="C58" i="10"/>
  <c r="T57" i="10"/>
  <c r="K57" i="10"/>
  <c r="H57" i="10"/>
  <c r="G57" i="10"/>
  <c r="E57" i="10"/>
  <c r="D57" i="10"/>
  <c r="C57" i="10"/>
  <c r="B57" i="10"/>
  <c r="T56" i="10"/>
  <c r="K56" i="10"/>
  <c r="G56" i="10"/>
  <c r="E56" i="10"/>
  <c r="D56" i="10"/>
  <c r="C56" i="10"/>
  <c r="T55" i="10"/>
  <c r="K55" i="10"/>
  <c r="H55" i="10"/>
  <c r="G55" i="10"/>
  <c r="E55" i="10"/>
  <c r="D55" i="10"/>
  <c r="C55" i="10"/>
  <c r="B55" i="10"/>
  <c r="T49" i="10"/>
  <c r="S49" i="10"/>
  <c r="R49" i="10"/>
  <c r="Q49" i="10"/>
  <c r="P49" i="10"/>
  <c r="O49" i="10"/>
  <c r="K49" i="10"/>
  <c r="J49" i="10"/>
  <c r="I49" i="10"/>
  <c r="H49" i="10"/>
  <c r="G49" i="10"/>
  <c r="F49" i="10"/>
  <c r="E49" i="10"/>
  <c r="D49" i="10"/>
  <c r="X48" i="10"/>
  <c r="T48" i="10"/>
  <c r="K48" i="10"/>
  <c r="G48" i="10"/>
  <c r="E48" i="10"/>
  <c r="D48" i="10"/>
  <c r="C48" i="10"/>
  <c r="T47" i="10"/>
  <c r="K47" i="10"/>
  <c r="H47" i="10"/>
  <c r="G47" i="10"/>
  <c r="E47" i="10"/>
  <c r="D47" i="10"/>
  <c r="C47" i="10"/>
  <c r="B47" i="10"/>
  <c r="T46" i="10"/>
  <c r="K46" i="10"/>
  <c r="G46" i="10"/>
  <c r="E46" i="10"/>
  <c r="D46" i="10"/>
  <c r="C46" i="10"/>
  <c r="T45" i="10"/>
  <c r="K45" i="10"/>
  <c r="H45" i="10"/>
  <c r="G45" i="10"/>
  <c r="E45" i="10"/>
  <c r="D45" i="10"/>
  <c r="C45" i="10"/>
  <c r="B45" i="10"/>
  <c r="T44" i="10"/>
  <c r="K44" i="10"/>
  <c r="G44" i="10"/>
  <c r="E44" i="10"/>
  <c r="D44" i="10"/>
  <c r="C44" i="10"/>
  <c r="T43" i="10"/>
  <c r="K43" i="10"/>
  <c r="H43" i="10"/>
  <c r="G43" i="10"/>
  <c r="E43" i="10"/>
  <c r="D43" i="10"/>
  <c r="C43" i="10"/>
  <c r="B43" i="10"/>
  <c r="T42" i="10"/>
  <c r="K42" i="10"/>
  <c r="G42" i="10"/>
  <c r="E42" i="10"/>
  <c r="D42" i="10"/>
  <c r="C42" i="10"/>
  <c r="T41" i="10"/>
  <c r="K41" i="10"/>
  <c r="H41" i="10"/>
  <c r="G41" i="10"/>
  <c r="E41" i="10"/>
  <c r="D41" i="10"/>
  <c r="C41" i="10"/>
  <c r="B41" i="10"/>
  <c r="T40" i="10"/>
  <c r="K40" i="10"/>
  <c r="G40" i="10"/>
  <c r="E40" i="10"/>
  <c r="D40" i="10"/>
  <c r="C40" i="10"/>
  <c r="T39" i="10"/>
  <c r="K39" i="10"/>
  <c r="H39" i="10"/>
  <c r="G39" i="10"/>
  <c r="E39" i="10"/>
  <c r="D39" i="10"/>
  <c r="C39" i="10"/>
  <c r="B39" i="10"/>
  <c r="T33" i="10"/>
  <c r="S33" i="10"/>
  <c r="R33" i="10"/>
  <c r="Q33" i="10"/>
  <c r="P33" i="10"/>
  <c r="O33" i="10"/>
  <c r="K33" i="10"/>
  <c r="J33" i="10"/>
  <c r="I33" i="10"/>
  <c r="H33" i="10"/>
  <c r="G33" i="10"/>
  <c r="F33" i="10"/>
  <c r="E33" i="10"/>
  <c r="D33" i="10"/>
  <c r="X32" i="10"/>
  <c r="T32" i="10"/>
  <c r="K32" i="10"/>
  <c r="G32" i="10"/>
  <c r="E32" i="10"/>
  <c r="D32" i="10"/>
  <c r="C32" i="10"/>
  <c r="T31" i="10"/>
  <c r="K31" i="10"/>
  <c r="H31" i="10"/>
  <c r="G31" i="10"/>
  <c r="E31" i="10"/>
  <c r="D31" i="10"/>
  <c r="C31" i="10"/>
  <c r="B31" i="10"/>
  <c r="T30" i="10"/>
  <c r="K30" i="10"/>
  <c r="G30" i="10"/>
  <c r="E30" i="10"/>
  <c r="D30" i="10"/>
  <c r="C30" i="10"/>
  <c r="T29" i="10"/>
  <c r="K29" i="10"/>
  <c r="H29" i="10"/>
  <c r="G29" i="10"/>
  <c r="E29" i="10"/>
  <c r="D29" i="10"/>
  <c r="C29" i="10"/>
  <c r="B29" i="10"/>
  <c r="T28" i="10"/>
  <c r="K28" i="10"/>
  <c r="G28" i="10"/>
  <c r="E28" i="10"/>
  <c r="D28" i="10"/>
  <c r="C28" i="10"/>
  <c r="T27" i="10"/>
  <c r="K27" i="10"/>
  <c r="H27" i="10"/>
  <c r="G27" i="10"/>
  <c r="E27" i="10"/>
  <c r="D27" i="10"/>
  <c r="C27" i="10"/>
  <c r="B27" i="10"/>
  <c r="T26" i="10"/>
  <c r="K26" i="10"/>
  <c r="G26" i="10"/>
  <c r="E26" i="10"/>
  <c r="D26" i="10"/>
  <c r="C26" i="10"/>
  <c r="T25" i="10"/>
  <c r="K25" i="10"/>
  <c r="H25" i="10"/>
  <c r="G25" i="10"/>
  <c r="E25" i="10"/>
  <c r="D25" i="10"/>
  <c r="C25" i="10"/>
  <c r="B25" i="10"/>
  <c r="T24" i="10"/>
  <c r="K24" i="10"/>
  <c r="G24" i="10"/>
  <c r="E24" i="10"/>
  <c r="D24" i="10"/>
  <c r="C24" i="10"/>
  <c r="T23" i="10"/>
  <c r="K23" i="10"/>
  <c r="H23" i="10"/>
  <c r="G23" i="10"/>
  <c r="E23" i="10"/>
  <c r="D23" i="10"/>
  <c r="C23" i="10"/>
  <c r="B23" i="10"/>
  <c r="T17" i="10"/>
  <c r="S17" i="10"/>
  <c r="R17" i="10"/>
  <c r="Q17" i="10"/>
  <c r="P17" i="10"/>
  <c r="O17" i="10"/>
  <c r="K17" i="10"/>
  <c r="J17" i="10"/>
  <c r="I17" i="10"/>
  <c r="H17" i="10"/>
  <c r="G17" i="10"/>
  <c r="F17" i="10"/>
  <c r="E17" i="10"/>
  <c r="D17" i="10"/>
  <c r="X16" i="10"/>
  <c r="T16" i="10"/>
  <c r="K16" i="10"/>
  <c r="G16" i="10"/>
  <c r="C16" i="10"/>
  <c r="T15" i="10"/>
  <c r="K15" i="10"/>
  <c r="H15" i="10"/>
  <c r="G15" i="10"/>
  <c r="C15" i="10"/>
  <c r="T14" i="10"/>
  <c r="K14" i="10"/>
  <c r="G14" i="10"/>
  <c r="C14" i="10"/>
  <c r="T13" i="10"/>
  <c r="K13" i="10"/>
  <c r="H13" i="10"/>
  <c r="G13" i="10"/>
  <c r="C13" i="10"/>
  <c r="T12" i="10"/>
  <c r="K12" i="10"/>
  <c r="G12" i="10"/>
  <c r="C12" i="10"/>
  <c r="T11" i="10"/>
  <c r="K11" i="10"/>
  <c r="H11" i="10"/>
  <c r="G11" i="10"/>
  <c r="C11" i="10"/>
  <c r="T10" i="10"/>
  <c r="K10" i="10"/>
  <c r="G10" i="10"/>
  <c r="C10" i="10"/>
  <c r="T9" i="10"/>
  <c r="K9" i="10"/>
  <c r="H9" i="10"/>
  <c r="G9" i="10"/>
  <c r="C9" i="10"/>
  <c r="T8" i="10"/>
  <c r="K8" i="10"/>
  <c r="G8" i="10"/>
  <c r="C8" i="10"/>
  <c r="T7" i="10"/>
  <c r="K7" i="10"/>
  <c r="H7" i="10"/>
  <c r="G7" i="10"/>
  <c r="M1" i="10"/>
  <c r="C1" i="10"/>
  <c r="L274" i="10" s="1"/>
  <c r="Q301" i="9"/>
  <c r="Q298" i="9"/>
  <c r="N298" i="9"/>
  <c r="Q296" i="9"/>
  <c r="N296" i="9"/>
  <c r="U294" i="9"/>
  <c r="Q294" i="9"/>
  <c r="N294" i="9"/>
  <c r="Q292" i="9"/>
  <c r="N292" i="9"/>
  <c r="Q290" i="9"/>
  <c r="N290" i="9"/>
  <c r="Q288" i="9"/>
  <c r="N288" i="9"/>
  <c r="Q286" i="9"/>
  <c r="N286" i="9"/>
  <c r="Q284" i="9"/>
  <c r="N284" i="9"/>
  <c r="Q282" i="9"/>
  <c r="N282" i="9"/>
  <c r="L276" i="9"/>
  <c r="V267" i="9"/>
  <c r="L267" i="9"/>
  <c r="T266" i="9"/>
  <c r="S266" i="9"/>
  <c r="R266" i="9"/>
  <c r="Q266" i="9"/>
  <c r="P266" i="9"/>
  <c r="O266" i="9"/>
  <c r="K266" i="9"/>
  <c r="J266" i="9"/>
  <c r="I266" i="9"/>
  <c r="H266" i="9"/>
  <c r="G266" i="9"/>
  <c r="F266" i="9"/>
  <c r="E266" i="9"/>
  <c r="D266" i="9"/>
  <c r="X265" i="9"/>
  <c r="T265" i="9"/>
  <c r="K265" i="9"/>
  <c r="G265" i="9"/>
  <c r="E265" i="9"/>
  <c r="D265" i="9"/>
  <c r="C265" i="9"/>
  <c r="T264" i="9"/>
  <c r="K264" i="9"/>
  <c r="H264" i="9"/>
  <c r="G264" i="9"/>
  <c r="E264" i="9"/>
  <c r="D264" i="9"/>
  <c r="C264" i="9"/>
  <c r="T263" i="9"/>
  <c r="K263" i="9"/>
  <c r="G263" i="9"/>
  <c r="E263" i="9"/>
  <c r="D263" i="9"/>
  <c r="C263" i="9"/>
  <c r="T262" i="9"/>
  <c r="K262" i="9"/>
  <c r="H262" i="9"/>
  <c r="G262" i="9"/>
  <c r="E262" i="9"/>
  <c r="D262" i="9"/>
  <c r="C262" i="9"/>
  <c r="T261" i="9"/>
  <c r="K261" i="9"/>
  <c r="G261" i="9"/>
  <c r="E261" i="9"/>
  <c r="D261" i="9"/>
  <c r="C261" i="9"/>
  <c r="T260" i="9"/>
  <c r="K260" i="9"/>
  <c r="H260" i="9"/>
  <c r="G260" i="9"/>
  <c r="E260" i="9"/>
  <c r="D260" i="9"/>
  <c r="C260" i="9"/>
  <c r="T259" i="9"/>
  <c r="K259" i="9"/>
  <c r="G259" i="9"/>
  <c r="E259" i="9"/>
  <c r="D259" i="9"/>
  <c r="C259" i="9"/>
  <c r="T258" i="9"/>
  <c r="K258" i="9"/>
  <c r="H258" i="9"/>
  <c r="G258" i="9"/>
  <c r="E258" i="9"/>
  <c r="D258" i="9"/>
  <c r="C258" i="9"/>
  <c r="T257" i="9"/>
  <c r="K257" i="9"/>
  <c r="G257" i="9"/>
  <c r="E257" i="9"/>
  <c r="D257" i="9"/>
  <c r="C257" i="9"/>
  <c r="T256" i="9"/>
  <c r="K256" i="9"/>
  <c r="H256" i="9"/>
  <c r="G256" i="9"/>
  <c r="E256" i="9"/>
  <c r="D256" i="9"/>
  <c r="C256" i="9"/>
  <c r="T250" i="9"/>
  <c r="S250" i="9"/>
  <c r="R250" i="9"/>
  <c r="Q250" i="9"/>
  <c r="P250" i="9"/>
  <c r="O250" i="9"/>
  <c r="K250" i="9"/>
  <c r="J250" i="9"/>
  <c r="I250" i="9"/>
  <c r="H250" i="9"/>
  <c r="G250" i="9"/>
  <c r="F250" i="9"/>
  <c r="E250" i="9"/>
  <c r="D250" i="9"/>
  <c r="X249" i="9"/>
  <c r="T249" i="9"/>
  <c r="K249" i="9"/>
  <c r="G249" i="9"/>
  <c r="E249" i="9"/>
  <c r="D249" i="9"/>
  <c r="C249" i="9"/>
  <c r="T248" i="9"/>
  <c r="K248" i="9"/>
  <c r="H248" i="9"/>
  <c r="G248" i="9"/>
  <c r="E248" i="9"/>
  <c r="D248" i="9"/>
  <c r="C248" i="9"/>
  <c r="T247" i="9"/>
  <c r="K247" i="9"/>
  <c r="G247" i="9"/>
  <c r="E247" i="9"/>
  <c r="D247" i="9"/>
  <c r="C247" i="9"/>
  <c r="T246" i="9"/>
  <c r="K246" i="9"/>
  <c r="H246" i="9"/>
  <c r="G246" i="9"/>
  <c r="E246" i="9"/>
  <c r="D246" i="9"/>
  <c r="C246" i="9"/>
  <c r="T245" i="9"/>
  <c r="K245" i="9"/>
  <c r="G245" i="9"/>
  <c r="E245" i="9"/>
  <c r="D245" i="9"/>
  <c r="C245" i="9"/>
  <c r="T244" i="9"/>
  <c r="K244" i="9"/>
  <c r="H244" i="9"/>
  <c r="G244" i="9"/>
  <c r="E244" i="9"/>
  <c r="D244" i="9"/>
  <c r="C244" i="9"/>
  <c r="T243" i="9"/>
  <c r="K243" i="9"/>
  <c r="G243" i="9"/>
  <c r="E243" i="9"/>
  <c r="D243" i="9"/>
  <c r="C243" i="9"/>
  <c r="T242" i="9"/>
  <c r="K242" i="9"/>
  <c r="H242" i="9"/>
  <c r="G242" i="9"/>
  <c r="E242" i="9"/>
  <c r="D242" i="9"/>
  <c r="C242" i="9"/>
  <c r="T241" i="9"/>
  <c r="K241" i="9"/>
  <c r="G241" i="9"/>
  <c r="E241" i="9"/>
  <c r="D241" i="9"/>
  <c r="C241" i="9"/>
  <c r="T240" i="9"/>
  <c r="K240" i="9"/>
  <c r="H240" i="9"/>
  <c r="G240" i="9"/>
  <c r="E240" i="9"/>
  <c r="D240" i="9"/>
  <c r="C240" i="9"/>
  <c r="T234" i="9"/>
  <c r="S234" i="9"/>
  <c r="R234" i="9"/>
  <c r="Q234" i="9"/>
  <c r="P234" i="9"/>
  <c r="O234" i="9"/>
  <c r="K234" i="9"/>
  <c r="J234" i="9"/>
  <c r="I234" i="9"/>
  <c r="H234" i="9"/>
  <c r="G234" i="9"/>
  <c r="F234" i="9"/>
  <c r="E234" i="9"/>
  <c r="D234" i="9"/>
  <c r="X233" i="9"/>
  <c r="T233" i="9"/>
  <c r="K233" i="9"/>
  <c r="G233" i="9"/>
  <c r="E233" i="9"/>
  <c r="D233" i="9"/>
  <c r="C233" i="9"/>
  <c r="T232" i="9"/>
  <c r="K232" i="9"/>
  <c r="H232" i="9"/>
  <c r="G232" i="9"/>
  <c r="E232" i="9"/>
  <c r="D232" i="9"/>
  <c r="C232" i="9"/>
  <c r="T231" i="9"/>
  <c r="K231" i="9"/>
  <c r="G231" i="9"/>
  <c r="E231" i="9"/>
  <c r="D231" i="9"/>
  <c r="C231" i="9"/>
  <c r="T230" i="9"/>
  <c r="K230" i="9"/>
  <c r="H230" i="9"/>
  <c r="G230" i="9"/>
  <c r="E230" i="9"/>
  <c r="D230" i="9"/>
  <c r="C230" i="9"/>
  <c r="T229" i="9"/>
  <c r="K229" i="9"/>
  <c r="G229" i="9"/>
  <c r="E229" i="9"/>
  <c r="D229" i="9"/>
  <c r="C229" i="9"/>
  <c r="T228" i="9"/>
  <c r="K228" i="9"/>
  <c r="H228" i="9"/>
  <c r="G228" i="9"/>
  <c r="E228" i="9"/>
  <c r="D228" i="9"/>
  <c r="C228" i="9"/>
  <c r="T227" i="9"/>
  <c r="K227" i="9"/>
  <c r="G227" i="9"/>
  <c r="E227" i="9"/>
  <c r="D227" i="9"/>
  <c r="C227" i="9"/>
  <c r="T226" i="9"/>
  <c r="K226" i="9"/>
  <c r="H226" i="9"/>
  <c r="G226" i="9"/>
  <c r="E226" i="9"/>
  <c r="D226" i="9"/>
  <c r="C226" i="9"/>
  <c r="T225" i="9"/>
  <c r="K225" i="9"/>
  <c r="G225" i="9"/>
  <c r="E225" i="9"/>
  <c r="D225" i="9"/>
  <c r="C225" i="9"/>
  <c r="T224" i="9"/>
  <c r="K224" i="9"/>
  <c r="H224" i="9"/>
  <c r="G224" i="9"/>
  <c r="E224" i="9"/>
  <c r="D224" i="9"/>
  <c r="C224" i="9"/>
  <c r="T218" i="9"/>
  <c r="S218" i="9"/>
  <c r="R218" i="9"/>
  <c r="Q218" i="9"/>
  <c r="P218" i="9"/>
  <c r="O218" i="9"/>
  <c r="K218" i="9"/>
  <c r="J218" i="9"/>
  <c r="I218" i="9"/>
  <c r="H218" i="9"/>
  <c r="G218" i="9"/>
  <c r="F218" i="9"/>
  <c r="E218" i="9"/>
  <c r="D218" i="9"/>
  <c r="X217" i="9"/>
  <c r="T217" i="9"/>
  <c r="K217" i="9"/>
  <c r="G217" i="9"/>
  <c r="E217" i="9"/>
  <c r="D217" i="9"/>
  <c r="C217" i="9"/>
  <c r="T216" i="9"/>
  <c r="K216" i="9"/>
  <c r="H216" i="9"/>
  <c r="G216" i="9"/>
  <c r="E216" i="9"/>
  <c r="D216" i="9"/>
  <c r="C216" i="9"/>
  <c r="T215" i="9"/>
  <c r="K215" i="9"/>
  <c r="G215" i="9"/>
  <c r="E215" i="9"/>
  <c r="D215" i="9"/>
  <c r="C215" i="9"/>
  <c r="T214" i="9"/>
  <c r="K214" i="9"/>
  <c r="H214" i="9"/>
  <c r="G214" i="9"/>
  <c r="E214" i="9"/>
  <c r="D214" i="9"/>
  <c r="C214" i="9"/>
  <c r="T213" i="9"/>
  <c r="K213" i="9"/>
  <c r="G213" i="9"/>
  <c r="E213" i="9"/>
  <c r="D213" i="9"/>
  <c r="C213" i="9"/>
  <c r="T212" i="9"/>
  <c r="K212" i="9"/>
  <c r="H212" i="9"/>
  <c r="G212" i="9"/>
  <c r="E212" i="9"/>
  <c r="D212" i="9"/>
  <c r="C212" i="9"/>
  <c r="T211" i="9"/>
  <c r="K211" i="9"/>
  <c r="G211" i="9"/>
  <c r="E211" i="9"/>
  <c r="D211" i="9"/>
  <c r="C211" i="9"/>
  <c r="T210" i="9"/>
  <c r="K210" i="9"/>
  <c r="H210" i="9"/>
  <c r="G210" i="9"/>
  <c r="E210" i="9"/>
  <c r="D210" i="9"/>
  <c r="C210" i="9"/>
  <c r="T209" i="9"/>
  <c r="K209" i="9"/>
  <c r="G209" i="9"/>
  <c r="E209" i="9"/>
  <c r="D209" i="9"/>
  <c r="C209" i="9"/>
  <c r="T208" i="9"/>
  <c r="K208" i="9"/>
  <c r="H208" i="9"/>
  <c r="G208" i="9"/>
  <c r="E208" i="9"/>
  <c r="D208" i="9"/>
  <c r="C208" i="9"/>
  <c r="V200" i="9"/>
  <c r="L200" i="9"/>
  <c r="T199" i="9"/>
  <c r="S199" i="9"/>
  <c r="R199" i="9"/>
  <c r="Q199" i="9"/>
  <c r="P199" i="9"/>
  <c r="O199" i="9"/>
  <c r="K199" i="9"/>
  <c r="J199" i="9"/>
  <c r="I199" i="9"/>
  <c r="H199" i="9"/>
  <c r="G199" i="9"/>
  <c r="F199" i="9"/>
  <c r="E199" i="9"/>
  <c r="D199" i="9"/>
  <c r="X198" i="9"/>
  <c r="T198" i="9"/>
  <c r="K198" i="9"/>
  <c r="G198" i="9"/>
  <c r="E198" i="9"/>
  <c r="D198" i="9"/>
  <c r="C198" i="9"/>
  <c r="T197" i="9"/>
  <c r="K197" i="9"/>
  <c r="H197" i="9"/>
  <c r="G197" i="9"/>
  <c r="E197" i="9"/>
  <c r="D197" i="9"/>
  <c r="C197" i="9"/>
  <c r="B197" i="9"/>
  <c r="T196" i="9"/>
  <c r="K196" i="9"/>
  <c r="G196" i="9"/>
  <c r="E196" i="9"/>
  <c r="D196" i="9"/>
  <c r="C196" i="9"/>
  <c r="T195" i="9"/>
  <c r="K195" i="9"/>
  <c r="H195" i="9"/>
  <c r="G195" i="9"/>
  <c r="E195" i="9"/>
  <c r="D195" i="9"/>
  <c r="C195" i="9"/>
  <c r="B195" i="9"/>
  <c r="T194" i="9"/>
  <c r="K194" i="9"/>
  <c r="G194" i="9"/>
  <c r="E194" i="9"/>
  <c r="D194" i="9"/>
  <c r="C194" i="9"/>
  <c r="T193" i="9"/>
  <c r="K193" i="9"/>
  <c r="H193" i="9"/>
  <c r="G193" i="9"/>
  <c r="E193" i="9"/>
  <c r="D193" i="9"/>
  <c r="C193" i="9"/>
  <c r="B193" i="9"/>
  <c r="T192" i="9"/>
  <c r="K192" i="9"/>
  <c r="G192" i="9"/>
  <c r="E192" i="9"/>
  <c r="D192" i="9"/>
  <c r="C192" i="9"/>
  <c r="T191" i="9"/>
  <c r="K191" i="9"/>
  <c r="H191" i="9"/>
  <c r="G191" i="9"/>
  <c r="E191" i="9"/>
  <c r="D191" i="9"/>
  <c r="C191" i="9"/>
  <c r="B191" i="9"/>
  <c r="T190" i="9"/>
  <c r="K190" i="9"/>
  <c r="G190" i="9"/>
  <c r="E190" i="9"/>
  <c r="D190" i="9"/>
  <c r="C190" i="9"/>
  <c r="T189" i="9"/>
  <c r="K189" i="9"/>
  <c r="H189" i="9"/>
  <c r="G189" i="9"/>
  <c r="E189" i="9"/>
  <c r="D189" i="9"/>
  <c r="C189" i="9"/>
  <c r="B189" i="9"/>
  <c r="T183" i="9"/>
  <c r="S183" i="9"/>
  <c r="R183" i="9"/>
  <c r="Q183" i="9"/>
  <c r="P183" i="9"/>
  <c r="O183" i="9"/>
  <c r="K183" i="9"/>
  <c r="J183" i="9"/>
  <c r="I183" i="9"/>
  <c r="H183" i="9"/>
  <c r="G183" i="9"/>
  <c r="F183" i="9"/>
  <c r="E183" i="9"/>
  <c r="D183" i="9"/>
  <c r="X182" i="9"/>
  <c r="T182" i="9"/>
  <c r="K182" i="9"/>
  <c r="G182" i="9"/>
  <c r="E182" i="9"/>
  <c r="D182" i="9"/>
  <c r="C182" i="9"/>
  <c r="T181" i="9"/>
  <c r="K181" i="9"/>
  <c r="H181" i="9"/>
  <c r="G181" i="9"/>
  <c r="E181" i="9"/>
  <c r="D181" i="9"/>
  <c r="C181" i="9"/>
  <c r="B181" i="9"/>
  <c r="T180" i="9"/>
  <c r="K180" i="9"/>
  <c r="G180" i="9"/>
  <c r="E180" i="9"/>
  <c r="D180" i="9"/>
  <c r="C180" i="9"/>
  <c r="T179" i="9"/>
  <c r="K179" i="9"/>
  <c r="H179" i="9"/>
  <c r="G179" i="9"/>
  <c r="E179" i="9"/>
  <c r="D179" i="9"/>
  <c r="C179" i="9"/>
  <c r="B179" i="9"/>
  <c r="T178" i="9"/>
  <c r="K178" i="9"/>
  <c r="G178" i="9"/>
  <c r="E178" i="9"/>
  <c r="D178" i="9"/>
  <c r="C178" i="9"/>
  <c r="T177" i="9"/>
  <c r="K177" i="9"/>
  <c r="H177" i="9"/>
  <c r="G177" i="9"/>
  <c r="E177" i="9"/>
  <c r="D177" i="9"/>
  <c r="C177" i="9"/>
  <c r="B177" i="9"/>
  <c r="T176" i="9"/>
  <c r="K176" i="9"/>
  <c r="G176" i="9"/>
  <c r="E176" i="9"/>
  <c r="D176" i="9"/>
  <c r="C176" i="9"/>
  <c r="T175" i="9"/>
  <c r="K175" i="9"/>
  <c r="H175" i="9"/>
  <c r="G175" i="9"/>
  <c r="E175" i="9"/>
  <c r="D175" i="9"/>
  <c r="C175" i="9"/>
  <c r="B175" i="9"/>
  <c r="T174" i="9"/>
  <c r="K174" i="9"/>
  <c r="G174" i="9"/>
  <c r="E174" i="9"/>
  <c r="D174" i="9"/>
  <c r="C174" i="9"/>
  <c r="T173" i="9"/>
  <c r="K173" i="9"/>
  <c r="H173" i="9"/>
  <c r="G173" i="9"/>
  <c r="E173" i="9"/>
  <c r="D173" i="9"/>
  <c r="C173" i="9"/>
  <c r="B173" i="9"/>
  <c r="T167" i="9"/>
  <c r="S167" i="9"/>
  <c r="R167" i="9"/>
  <c r="Q167" i="9"/>
  <c r="P167" i="9"/>
  <c r="O167" i="9"/>
  <c r="K167" i="9"/>
  <c r="J167" i="9"/>
  <c r="I167" i="9"/>
  <c r="H167" i="9"/>
  <c r="G167" i="9"/>
  <c r="F167" i="9"/>
  <c r="E167" i="9"/>
  <c r="D167" i="9"/>
  <c r="X166" i="9"/>
  <c r="T166" i="9"/>
  <c r="K166" i="9"/>
  <c r="G166" i="9"/>
  <c r="E166" i="9"/>
  <c r="D166" i="9"/>
  <c r="C166" i="9"/>
  <c r="T165" i="9"/>
  <c r="K165" i="9"/>
  <c r="H165" i="9"/>
  <c r="G165" i="9"/>
  <c r="E165" i="9"/>
  <c r="D165" i="9"/>
  <c r="C165" i="9"/>
  <c r="B165" i="9"/>
  <c r="T164" i="9"/>
  <c r="K164" i="9"/>
  <c r="G164" i="9"/>
  <c r="E164" i="9"/>
  <c r="D164" i="9"/>
  <c r="C164" i="9"/>
  <c r="T163" i="9"/>
  <c r="K163" i="9"/>
  <c r="H163" i="9"/>
  <c r="G163" i="9"/>
  <c r="E163" i="9"/>
  <c r="D163" i="9"/>
  <c r="C163" i="9"/>
  <c r="B163" i="9"/>
  <c r="T162" i="9"/>
  <c r="K162" i="9"/>
  <c r="G162" i="9"/>
  <c r="E162" i="9"/>
  <c r="D162" i="9"/>
  <c r="C162" i="9"/>
  <c r="T161" i="9"/>
  <c r="K161" i="9"/>
  <c r="H161" i="9"/>
  <c r="G161" i="9"/>
  <c r="E161" i="9"/>
  <c r="D161" i="9"/>
  <c r="C161" i="9"/>
  <c r="B161" i="9"/>
  <c r="T160" i="9"/>
  <c r="K160" i="9"/>
  <c r="G160" i="9"/>
  <c r="E160" i="9"/>
  <c r="D160" i="9"/>
  <c r="C160" i="9"/>
  <c r="T159" i="9"/>
  <c r="K159" i="9"/>
  <c r="H159" i="9"/>
  <c r="G159" i="9"/>
  <c r="E159" i="9"/>
  <c r="D159" i="9"/>
  <c r="C159" i="9"/>
  <c r="B159" i="9"/>
  <c r="T158" i="9"/>
  <c r="K158" i="9"/>
  <c r="G158" i="9"/>
  <c r="E158" i="9"/>
  <c r="D158" i="9"/>
  <c r="C158" i="9"/>
  <c r="T157" i="9"/>
  <c r="K157" i="9"/>
  <c r="H157" i="9"/>
  <c r="G157" i="9"/>
  <c r="E157" i="9"/>
  <c r="D157" i="9"/>
  <c r="C157" i="9"/>
  <c r="B157" i="9"/>
  <c r="T151" i="9"/>
  <c r="S151" i="9"/>
  <c r="R151" i="9"/>
  <c r="Q151" i="9"/>
  <c r="P151" i="9"/>
  <c r="O151" i="9"/>
  <c r="K151" i="9"/>
  <c r="J151" i="9"/>
  <c r="I151" i="9"/>
  <c r="H151" i="9"/>
  <c r="G151" i="9"/>
  <c r="F151" i="9"/>
  <c r="E151" i="9"/>
  <c r="D151" i="9"/>
  <c r="X150" i="9"/>
  <c r="T150" i="9"/>
  <c r="K150" i="9"/>
  <c r="G150" i="9"/>
  <c r="E150" i="9"/>
  <c r="D150" i="9"/>
  <c r="C150" i="9"/>
  <c r="T149" i="9"/>
  <c r="K149" i="9"/>
  <c r="H149" i="9"/>
  <c r="G149" i="9"/>
  <c r="E149" i="9"/>
  <c r="D149" i="9"/>
  <c r="C149" i="9"/>
  <c r="B149" i="9"/>
  <c r="T148" i="9"/>
  <c r="K148" i="9"/>
  <c r="G148" i="9"/>
  <c r="E148" i="9"/>
  <c r="D148" i="9"/>
  <c r="C148" i="9"/>
  <c r="T147" i="9"/>
  <c r="K147" i="9"/>
  <c r="H147" i="9"/>
  <c r="G147" i="9"/>
  <c r="E147" i="9"/>
  <c r="D147" i="9"/>
  <c r="C147" i="9"/>
  <c r="B147" i="9"/>
  <c r="T146" i="9"/>
  <c r="K146" i="9"/>
  <c r="G146" i="9"/>
  <c r="E146" i="9"/>
  <c r="D146" i="9"/>
  <c r="C146" i="9"/>
  <c r="T145" i="9"/>
  <c r="K145" i="9"/>
  <c r="H145" i="9"/>
  <c r="G145" i="9"/>
  <c r="E145" i="9"/>
  <c r="D145" i="9"/>
  <c r="C145" i="9"/>
  <c r="B145" i="9"/>
  <c r="T144" i="9"/>
  <c r="K144" i="9"/>
  <c r="G144" i="9"/>
  <c r="E144" i="9"/>
  <c r="D144" i="9"/>
  <c r="C144" i="9"/>
  <c r="T143" i="9"/>
  <c r="K143" i="9"/>
  <c r="H143" i="9"/>
  <c r="G143" i="9"/>
  <c r="E143" i="9"/>
  <c r="D143" i="9"/>
  <c r="C143" i="9"/>
  <c r="B143" i="9"/>
  <c r="T142" i="9"/>
  <c r="K142" i="9"/>
  <c r="G142" i="9"/>
  <c r="E142" i="9"/>
  <c r="D142" i="9"/>
  <c r="C142" i="9"/>
  <c r="T141" i="9"/>
  <c r="K141" i="9"/>
  <c r="H141" i="9"/>
  <c r="G141" i="9"/>
  <c r="E141" i="9"/>
  <c r="D141" i="9"/>
  <c r="C141" i="9"/>
  <c r="B141" i="9"/>
  <c r="V133" i="9"/>
  <c r="L133" i="9"/>
  <c r="T132" i="9"/>
  <c r="S132" i="9"/>
  <c r="R132" i="9"/>
  <c r="Q132" i="9"/>
  <c r="P132" i="9"/>
  <c r="O132" i="9"/>
  <c r="K132" i="9"/>
  <c r="J132" i="9"/>
  <c r="I132" i="9"/>
  <c r="H132" i="9"/>
  <c r="G132" i="9"/>
  <c r="F132" i="9"/>
  <c r="E132" i="9"/>
  <c r="D132" i="9"/>
  <c r="X131" i="9"/>
  <c r="T131" i="9"/>
  <c r="K131" i="9"/>
  <c r="G131" i="9"/>
  <c r="E131" i="9"/>
  <c r="D131" i="9"/>
  <c r="C131" i="9"/>
  <c r="T130" i="9"/>
  <c r="K130" i="9"/>
  <c r="H130" i="9"/>
  <c r="G130" i="9"/>
  <c r="E130" i="9"/>
  <c r="D130" i="9"/>
  <c r="C130" i="9"/>
  <c r="B130" i="9"/>
  <c r="T129" i="9"/>
  <c r="K129" i="9"/>
  <c r="G129" i="9"/>
  <c r="E129" i="9"/>
  <c r="D129" i="9"/>
  <c r="C129" i="9"/>
  <c r="T128" i="9"/>
  <c r="K128" i="9"/>
  <c r="H128" i="9"/>
  <c r="G128" i="9"/>
  <c r="E128" i="9"/>
  <c r="D128" i="9"/>
  <c r="C128" i="9"/>
  <c r="B128" i="9"/>
  <c r="T127" i="9"/>
  <c r="K127" i="9"/>
  <c r="G127" i="9"/>
  <c r="E127" i="9"/>
  <c r="D127" i="9"/>
  <c r="C127" i="9"/>
  <c r="T126" i="9"/>
  <c r="K126" i="9"/>
  <c r="H126" i="9"/>
  <c r="G126" i="9"/>
  <c r="E126" i="9"/>
  <c r="D126" i="9"/>
  <c r="C126" i="9"/>
  <c r="B126" i="9"/>
  <c r="T125" i="9"/>
  <c r="K125" i="9"/>
  <c r="G125" i="9"/>
  <c r="E125" i="9"/>
  <c r="D125" i="9"/>
  <c r="C125" i="9"/>
  <c r="T124" i="9"/>
  <c r="K124" i="9"/>
  <c r="H124" i="9"/>
  <c r="G124" i="9"/>
  <c r="E124" i="9"/>
  <c r="D124" i="9"/>
  <c r="C124" i="9"/>
  <c r="B124" i="9"/>
  <c r="T123" i="9"/>
  <c r="K123" i="9"/>
  <c r="G123" i="9"/>
  <c r="E123" i="9"/>
  <c r="D123" i="9"/>
  <c r="C123" i="9"/>
  <c r="T122" i="9"/>
  <c r="K122" i="9"/>
  <c r="H122" i="9"/>
  <c r="G122" i="9"/>
  <c r="E122" i="9"/>
  <c r="D122" i="9"/>
  <c r="C122" i="9"/>
  <c r="B122" i="9"/>
  <c r="T116" i="9"/>
  <c r="S116" i="9"/>
  <c r="R116" i="9"/>
  <c r="Q116" i="9"/>
  <c r="P116" i="9"/>
  <c r="O116" i="9"/>
  <c r="K116" i="9"/>
  <c r="J116" i="9"/>
  <c r="I116" i="9"/>
  <c r="H116" i="9"/>
  <c r="G116" i="9"/>
  <c r="F116" i="9"/>
  <c r="E116" i="9"/>
  <c r="D116" i="9"/>
  <c r="X115" i="9"/>
  <c r="T115" i="9"/>
  <c r="K115" i="9"/>
  <c r="G115" i="9"/>
  <c r="E115" i="9"/>
  <c r="D115" i="9"/>
  <c r="C115" i="9"/>
  <c r="T114" i="9"/>
  <c r="K114" i="9"/>
  <c r="H114" i="9"/>
  <c r="G114" i="9"/>
  <c r="E114" i="9"/>
  <c r="D114" i="9"/>
  <c r="C114" i="9"/>
  <c r="B114" i="9"/>
  <c r="T113" i="9"/>
  <c r="K113" i="9"/>
  <c r="G113" i="9"/>
  <c r="E113" i="9"/>
  <c r="D113" i="9"/>
  <c r="C113" i="9"/>
  <c r="T112" i="9"/>
  <c r="K112" i="9"/>
  <c r="H112" i="9"/>
  <c r="G112" i="9"/>
  <c r="E112" i="9"/>
  <c r="D112" i="9"/>
  <c r="C112" i="9"/>
  <c r="B112" i="9"/>
  <c r="T111" i="9"/>
  <c r="K111" i="9"/>
  <c r="G111" i="9"/>
  <c r="E111" i="9"/>
  <c r="D111" i="9"/>
  <c r="C111" i="9"/>
  <c r="T110" i="9"/>
  <c r="K110" i="9"/>
  <c r="H110" i="9"/>
  <c r="G110" i="9"/>
  <c r="E110" i="9"/>
  <c r="D110" i="9"/>
  <c r="C110" i="9"/>
  <c r="B110" i="9"/>
  <c r="T109" i="9"/>
  <c r="K109" i="9"/>
  <c r="G109" i="9"/>
  <c r="E109" i="9"/>
  <c r="D109" i="9"/>
  <c r="C109" i="9"/>
  <c r="T108" i="9"/>
  <c r="K108" i="9"/>
  <c r="H108" i="9"/>
  <c r="G108" i="9"/>
  <c r="E108" i="9"/>
  <c r="D108" i="9"/>
  <c r="C108" i="9"/>
  <c r="B108" i="9"/>
  <c r="T107" i="9"/>
  <c r="K107" i="9"/>
  <c r="G107" i="9"/>
  <c r="E107" i="9"/>
  <c r="D107" i="9"/>
  <c r="C107" i="9"/>
  <c r="T106" i="9"/>
  <c r="K106" i="9"/>
  <c r="H106" i="9"/>
  <c r="G106" i="9"/>
  <c r="E106" i="9"/>
  <c r="D106" i="9"/>
  <c r="C106" i="9"/>
  <c r="B106" i="9"/>
  <c r="T100" i="9"/>
  <c r="S100" i="9"/>
  <c r="R100" i="9"/>
  <c r="Q100" i="9"/>
  <c r="P100" i="9"/>
  <c r="O100" i="9"/>
  <c r="K100" i="9"/>
  <c r="J100" i="9"/>
  <c r="I100" i="9"/>
  <c r="H100" i="9"/>
  <c r="G100" i="9"/>
  <c r="F100" i="9"/>
  <c r="E100" i="9"/>
  <c r="D100" i="9"/>
  <c r="X99" i="9"/>
  <c r="T99" i="9"/>
  <c r="K99" i="9"/>
  <c r="G99" i="9"/>
  <c r="E99" i="9"/>
  <c r="D99" i="9"/>
  <c r="C99" i="9"/>
  <c r="T98" i="9"/>
  <c r="K98" i="9"/>
  <c r="H98" i="9"/>
  <c r="G98" i="9"/>
  <c r="E98" i="9"/>
  <c r="D98" i="9"/>
  <c r="C98" i="9"/>
  <c r="B98" i="9"/>
  <c r="T97" i="9"/>
  <c r="K97" i="9"/>
  <c r="G97" i="9"/>
  <c r="E97" i="9"/>
  <c r="D97" i="9"/>
  <c r="C97" i="9"/>
  <c r="T96" i="9"/>
  <c r="K96" i="9"/>
  <c r="H96" i="9"/>
  <c r="G96" i="9"/>
  <c r="E96" i="9"/>
  <c r="D96" i="9"/>
  <c r="C96" i="9"/>
  <c r="B96" i="9"/>
  <c r="T95" i="9"/>
  <c r="K95" i="9"/>
  <c r="G95" i="9"/>
  <c r="E95" i="9"/>
  <c r="D95" i="9"/>
  <c r="C95" i="9"/>
  <c r="T94" i="9"/>
  <c r="K94" i="9"/>
  <c r="H94" i="9"/>
  <c r="G94" i="9"/>
  <c r="E94" i="9"/>
  <c r="D94" i="9"/>
  <c r="C94" i="9"/>
  <c r="B94" i="9"/>
  <c r="T93" i="9"/>
  <c r="K93" i="9"/>
  <c r="G93" i="9"/>
  <c r="E93" i="9"/>
  <c r="D93" i="9"/>
  <c r="C93" i="9"/>
  <c r="T92" i="9"/>
  <c r="K92" i="9"/>
  <c r="H92" i="9"/>
  <c r="G92" i="9"/>
  <c r="E92" i="9"/>
  <c r="D92" i="9"/>
  <c r="C92" i="9"/>
  <c r="B92" i="9"/>
  <c r="T91" i="9"/>
  <c r="K91" i="9"/>
  <c r="G91" i="9"/>
  <c r="E91" i="9"/>
  <c r="D91" i="9"/>
  <c r="C91" i="9"/>
  <c r="T90" i="9"/>
  <c r="K90" i="9"/>
  <c r="H90" i="9"/>
  <c r="G90" i="9"/>
  <c r="E90" i="9"/>
  <c r="D90" i="9"/>
  <c r="C90" i="9"/>
  <c r="B90" i="9"/>
  <c r="T84" i="9"/>
  <c r="S84" i="9"/>
  <c r="R84" i="9"/>
  <c r="Q84" i="9"/>
  <c r="P84" i="9"/>
  <c r="O84" i="9"/>
  <c r="K84" i="9"/>
  <c r="J84" i="9"/>
  <c r="I84" i="9"/>
  <c r="H84" i="9"/>
  <c r="G84" i="9"/>
  <c r="F84" i="9"/>
  <c r="E84" i="9"/>
  <c r="D84" i="9"/>
  <c r="X83" i="9"/>
  <c r="T83" i="9"/>
  <c r="K83" i="9"/>
  <c r="G83" i="9"/>
  <c r="E83" i="9"/>
  <c r="D83" i="9"/>
  <c r="C83" i="9"/>
  <c r="T82" i="9"/>
  <c r="K82" i="9"/>
  <c r="H82" i="9"/>
  <c r="G82" i="9"/>
  <c r="E82" i="9"/>
  <c r="D82" i="9"/>
  <c r="C82" i="9"/>
  <c r="B82" i="9"/>
  <c r="T81" i="9"/>
  <c r="K81" i="9"/>
  <c r="G81" i="9"/>
  <c r="E81" i="9"/>
  <c r="D81" i="9"/>
  <c r="C81" i="9"/>
  <c r="T80" i="9"/>
  <c r="K80" i="9"/>
  <c r="H80" i="9"/>
  <c r="G80" i="9"/>
  <c r="E80" i="9"/>
  <c r="D80" i="9"/>
  <c r="C80" i="9"/>
  <c r="B80" i="9"/>
  <c r="T79" i="9"/>
  <c r="K79" i="9"/>
  <c r="G79" i="9"/>
  <c r="E79" i="9"/>
  <c r="D79" i="9"/>
  <c r="C79" i="9"/>
  <c r="T78" i="9"/>
  <c r="K78" i="9"/>
  <c r="H78" i="9"/>
  <c r="G78" i="9"/>
  <c r="E78" i="9"/>
  <c r="D78" i="9"/>
  <c r="C78" i="9"/>
  <c r="B78" i="9"/>
  <c r="T77" i="9"/>
  <c r="K77" i="9"/>
  <c r="G77" i="9"/>
  <c r="E77" i="9"/>
  <c r="D77" i="9"/>
  <c r="C77" i="9"/>
  <c r="T76" i="9"/>
  <c r="K76" i="9"/>
  <c r="H76" i="9"/>
  <c r="G76" i="9"/>
  <c r="E76" i="9"/>
  <c r="D76" i="9"/>
  <c r="C76" i="9"/>
  <c r="B76" i="9"/>
  <c r="T75" i="9"/>
  <c r="K75" i="9"/>
  <c r="G75" i="9"/>
  <c r="E75" i="9"/>
  <c r="D75" i="9"/>
  <c r="C75" i="9"/>
  <c r="T74" i="9"/>
  <c r="K74" i="9"/>
  <c r="H74" i="9"/>
  <c r="G74" i="9"/>
  <c r="E74" i="9"/>
  <c r="D74" i="9"/>
  <c r="C74" i="9"/>
  <c r="B74" i="9"/>
  <c r="V66" i="9"/>
  <c r="L66" i="9"/>
  <c r="H66" i="9"/>
  <c r="T65" i="9"/>
  <c r="S65" i="9"/>
  <c r="R65" i="9"/>
  <c r="Q65" i="9"/>
  <c r="P65" i="9"/>
  <c r="O65" i="9"/>
  <c r="K65" i="9"/>
  <c r="J65" i="9"/>
  <c r="I65" i="9"/>
  <c r="H65" i="9"/>
  <c r="G65" i="9"/>
  <c r="F65" i="9"/>
  <c r="E65" i="9"/>
  <c r="D65" i="9"/>
  <c r="X64" i="9"/>
  <c r="T64" i="9"/>
  <c r="K64" i="9"/>
  <c r="G64" i="9"/>
  <c r="E64" i="9"/>
  <c r="D64" i="9"/>
  <c r="C64" i="9"/>
  <c r="T63" i="9"/>
  <c r="K63" i="9"/>
  <c r="H63" i="9"/>
  <c r="G63" i="9"/>
  <c r="E63" i="9"/>
  <c r="D63" i="9"/>
  <c r="C63" i="9"/>
  <c r="B63" i="9"/>
  <c r="T62" i="9"/>
  <c r="K62" i="9"/>
  <c r="G62" i="9"/>
  <c r="E62" i="9"/>
  <c r="D62" i="9"/>
  <c r="C62" i="9"/>
  <c r="T61" i="9"/>
  <c r="K61" i="9"/>
  <c r="H61" i="9"/>
  <c r="G61" i="9"/>
  <c r="E61" i="9"/>
  <c r="D61" i="9"/>
  <c r="C61" i="9"/>
  <c r="B61" i="9"/>
  <c r="T60" i="9"/>
  <c r="K60" i="9"/>
  <c r="G60" i="9"/>
  <c r="E60" i="9"/>
  <c r="D60" i="9"/>
  <c r="C60" i="9"/>
  <c r="T59" i="9"/>
  <c r="K59" i="9"/>
  <c r="H59" i="9"/>
  <c r="G59" i="9"/>
  <c r="E59" i="9"/>
  <c r="D59" i="9"/>
  <c r="C59" i="9"/>
  <c r="B59" i="9"/>
  <c r="T58" i="9"/>
  <c r="K58" i="9"/>
  <c r="G58" i="9"/>
  <c r="E58" i="9"/>
  <c r="D58" i="9"/>
  <c r="C58" i="9"/>
  <c r="T57" i="9"/>
  <c r="K57" i="9"/>
  <c r="H57" i="9"/>
  <c r="G57" i="9"/>
  <c r="E57" i="9"/>
  <c r="D57" i="9"/>
  <c r="C57" i="9"/>
  <c r="B57" i="9"/>
  <c r="T56" i="9"/>
  <c r="K56" i="9"/>
  <c r="G56" i="9"/>
  <c r="E56" i="9"/>
  <c r="D56" i="9"/>
  <c r="C56" i="9"/>
  <c r="T55" i="9"/>
  <c r="K55" i="9"/>
  <c r="H55" i="9"/>
  <c r="G55" i="9"/>
  <c r="E55" i="9"/>
  <c r="D55" i="9"/>
  <c r="C55" i="9"/>
  <c r="B55" i="9"/>
  <c r="T49" i="9"/>
  <c r="S49" i="9"/>
  <c r="R49" i="9"/>
  <c r="Q49" i="9"/>
  <c r="P49" i="9"/>
  <c r="O49" i="9"/>
  <c r="K49" i="9"/>
  <c r="J49" i="9"/>
  <c r="I49" i="9"/>
  <c r="H49" i="9"/>
  <c r="G49" i="9"/>
  <c r="F49" i="9"/>
  <c r="E49" i="9"/>
  <c r="D49" i="9"/>
  <c r="X48" i="9"/>
  <c r="T48" i="9"/>
  <c r="K48" i="9"/>
  <c r="G48" i="9"/>
  <c r="E48" i="9"/>
  <c r="D48" i="9"/>
  <c r="C48" i="9"/>
  <c r="T47" i="9"/>
  <c r="K47" i="9"/>
  <c r="H47" i="9"/>
  <c r="G47" i="9"/>
  <c r="E47" i="9"/>
  <c r="D47" i="9"/>
  <c r="C47" i="9"/>
  <c r="B47" i="9"/>
  <c r="T46" i="9"/>
  <c r="K46" i="9"/>
  <c r="G46" i="9"/>
  <c r="E46" i="9"/>
  <c r="D46" i="9"/>
  <c r="C46" i="9"/>
  <c r="T45" i="9"/>
  <c r="K45" i="9"/>
  <c r="H45" i="9"/>
  <c r="G45" i="9"/>
  <c r="E45" i="9"/>
  <c r="D45" i="9"/>
  <c r="C45" i="9"/>
  <c r="B45" i="9"/>
  <c r="T44" i="9"/>
  <c r="K44" i="9"/>
  <c r="G44" i="9"/>
  <c r="E44" i="9"/>
  <c r="D44" i="9"/>
  <c r="C44" i="9"/>
  <c r="T43" i="9"/>
  <c r="K43" i="9"/>
  <c r="H43" i="9"/>
  <c r="G43" i="9"/>
  <c r="E43" i="9"/>
  <c r="D43" i="9"/>
  <c r="C43" i="9"/>
  <c r="B43" i="9"/>
  <c r="T42" i="9"/>
  <c r="K42" i="9"/>
  <c r="G42" i="9"/>
  <c r="E42" i="9"/>
  <c r="D42" i="9"/>
  <c r="C42" i="9"/>
  <c r="T41" i="9"/>
  <c r="K41" i="9"/>
  <c r="H41" i="9"/>
  <c r="G41" i="9"/>
  <c r="E41" i="9"/>
  <c r="D41" i="9"/>
  <c r="C41" i="9"/>
  <c r="B41" i="9"/>
  <c r="T40" i="9"/>
  <c r="K40" i="9"/>
  <c r="G40" i="9"/>
  <c r="E40" i="9"/>
  <c r="D40" i="9"/>
  <c r="C40" i="9"/>
  <c r="T39" i="9"/>
  <c r="K39" i="9"/>
  <c r="H39" i="9"/>
  <c r="G39" i="9"/>
  <c r="E39" i="9"/>
  <c r="D39" i="9"/>
  <c r="C39" i="9"/>
  <c r="B39" i="9"/>
  <c r="T33" i="9"/>
  <c r="S33" i="9"/>
  <c r="R33" i="9"/>
  <c r="Q33" i="9"/>
  <c r="P33" i="9"/>
  <c r="O33" i="9"/>
  <c r="K33" i="9"/>
  <c r="J33" i="9"/>
  <c r="I33" i="9"/>
  <c r="H33" i="9"/>
  <c r="G33" i="9"/>
  <c r="F33" i="9"/>
  <c r="E33" i="9"/>
  <c r="D33" i="9"/>
  <c r="X32" i="9"/>
  <c r="T32" i="9"/>
  <c r="K32" i="9"/>
  <c r="G32" i="9"/>
  <c r="E32" i="9"/>
  <c r="D32" i="9"/>
  <c r="C32" i="9"/>
  <c r="T31" i="9"/>
  <c r="K31" i="9"/>
  <c r="H31" i="9"/>
  <c r="G31" i="9"/>
  <c r="E31" i="9"/>
  <c r="D31" i="9"/>
  <c r="C31" i="9"/>
  <c r="B31" i="9"/>
  <c r="T30" i="9"/>
  <c r="K30" i="9"/>
  <c r="G30" i="9"/>
  <c r="E30" i="9"/>
  <c r="D30" i="9"/>
  <c r="C30" i="9"/>
  <c r="T29" i="9"/>
  <c r="K29" i="9"/>
  <c r="H29" i="9"/>
  <c r="G29" i="9"/>
  <c r="E29" i="9"/>
  <c r="D29" i="9"/>
  <c r="C29" i="9"/>
  <c r="B29" i="9"/>
  <c r="T28" i="9"/>
  <c r="K28" i="9"/>
  <c r="G28" i="9"/>
  <c r="E28" i="9"/>
  <c r="D28" i="9"/>
  <c r="C28" i="9"/>
  <c r="T27" i="9"/>
  <c r="K27" i="9"/>
  <c r="H27" i="9"/>
  <c r="G27" i="9"/>
  <c r="E27" i="9"/>
  <c r="D27" i="9"/>
  <c r="C27" i="9"/>
  <c r="B27" i="9"/>
  <c r="T26" i="9"/>
  <c r="K26" i="9"/>
  <c r="G26" i="9"/>
  <c r="E26" i="9"/>
  <c r="D26" i="9"/>
  <c r="C26" i="9"/>
  <c r="T25" i="9"/>
  <c r="K25" i="9"/>
  <c r="H25" i="9"/>
  <c r="G25" i="9"/>
  <c r="E25" i="9"/>
  <c r="D25" i="9"/>
  <c r="C25" i="9"/>
  <c r="B25" i="9"/>
  <c r="T24" i="9"/>
  <c r="K24" i="9"/>
  <c r="G24" i="9"/>
  <c r="E24" i="9"/>
  <c r="D24" i="9"/>
  <c r="C24" i="9"/>
  <c r="T23" i="9"/>
  <c r="K23" i="9"/>
  <c r="H23" i="9"/>
  <c r="G23" i="9"/>
  <c r="E23" i="9"/>
  <c r="D23" i="9"/>
  <c r="C23" i="9"/>
  <c r="B23" i="9"/>
  <c r="T17" i="9"/>
  <c r="S17" i="9"/>
  <c r="R17" i="9"/>
  <c r="Q17" i="9"/>
  <c r="P17" i="9"/>
  <c r="O17" i="9"/>
  <c r="K17" i="9"/>
  <c r="J17" i="9"/>
  <c r="I17" i="9"/>
  <c r="H17" i="9"/>
  <c r="G17" i="9"/>
  <c r="F17" i="9"/>
  <c r="E17" i="9"/>
  <c r="D17" i="9"/>
  <c r="X16" i="9"/>
  <c r="T16" i="9"/>
  <c r="K16" i="9"/>
  <c r="G16" i="9"/>
  <c r="C16" i="9"/>
  <c r="T15" i="9"/>
  <c r="K15" i="9"/>
  <c r="H15" i="9"/>
  <c r="G15" i="9"/>
  <c r="C15" i="9"/>
  <c r="T14" i="9"/>
  <c r="K14" i="9"/>
  <c r="G14" i="9"/>
  <c r="C14" i="9"/>
  <c r="T13" i="9"/>
  <c r="K13" i="9"/>
  <c r="H13" i="9"/>
  <c r="G13" i="9"/>
  <c r="C13" i="9"/>
  <c r="T12" i="9"/>
  <c r="K12" i="9"/>
  <c r="G12" i="9"/>
  <c r="C12" i="9"/>
  <c r="T11" i="9"/>
  <c r="K11" i="9"/>
  <c r="H11" i="9"/>
  <c r="G11" i="9"/>
  <c r="C11" i="9"/>
  <c r="T10" i="9"/>
  <c r="K10" i="9"/>
  <c r="G10" i="9"/>
  <c r="C10" i="9"/>
  <c r="T9" i="9"/>
  <c r="K9" i="9"/>
  <c r="H9" i="9"/>
  <c r="G9" i="9"/>
  <c r="C9" i="9"/>
  <c r="T8" i="9"/>
  <c r="K8" i="9"/>
  <c r="G8" i="9"/>
  <c r="C8" i="9"/>
  <c r="T7" i="9"/>
  <c r="K7" i="9"/>
  <c r="H7" i="9"/>
  <c r="G7" i="9"/>
  <c r="M1" i="9"/>
  <c r="C1" i="9"/>
  <c r="L274" i="9" s="1"/>
  <c r="Q301" i="8"/>
  <c r="Q298" i="8"/>
  <c r="N298" i="8"/>
  <c r="Q296" i="8"/>
  <c r="N296" i="8"/>
  <c r="U294" i="8"/>
  <c r="Q294" i="8"/>
  <c r="N294" i="8"/>
  <c r="Q292" i="8"/>
  <c r="N292" i="8"/>
  <c r="Q290" i="8"/>
  <c r="N290" i="8"/>
  <c r="Q288" i="8"/>
  <c r="N288" i="8"/>
  <c r="Q286" i="8"/>
  <c r="N286" i="8"/>
  <c r="Q284" i="8"/>
  <c r="N284" i="8"/>
  <c r="Q282" i="8"/>
  <c r="N282" i="8"/>
  <c r="L276" i="8"/>
  <c r="V267" i="8"/>
  <c r="L267" i="8"/>
  <c r="T266" i="8"/>
  <c r="S266" i="8"/>
  <c r="R266" i="8"/>
  <c r="Q266" i="8"/>
  <c r="P266" i="8"/>
  <c r="O266" i="8"/>
  <c r="K266" i="8"/>
  <c r="J266" i="8"/>
  <c r="I266" i="8"/>
  <c r="H266" i="8"/>
  <c r="G266" i="8"/>
  <c r="F266" i="8"/>
  <c r="E266" i="8"/>
  <c r="D266" i="8"/>
  <c r="X265" i="8"/>
  <c r="T265" i="8"/>
  <c r="K265" i="8"/>
  <c r="G265" i="8"/>
  <c r="E265" i="8"/>
  <c r="D265" i="8"/>
  <c r="C265" i="8"/>
  <c r="T264" i="8"/>
  <c r="K264" i="8"/>
  <c r="H264" i="8"/>
  <c r="G264" i="8"/>
  <c r="E264" i="8"/>
  <c r="D264" i="8"/>
  <c r="C264" i="8"/>
  <c r="T263" i="8"/>
  <c r="K263" i="8"/>
  <c r="G263" i="8"/>
  <c r="E263" i="8"/>
  <c r="D263" i="8"/>
  <c r="C263" i="8"/>
  <c r="T262" i="8"/>
  <c r="K262" i="8"/>
  <c r="H262" i="8"/>
  <c r="G262" i="8"/>
  <c r="E262" i="8"/>
  <c r="D262" i="8"/>
  <c r="C262" i="8"/>
  <c r="T261" i="8"/>
  <c r="K261" i="8"/>
  <c r="G261" i="8"/>
  <c r="E261" i="8"/>
  <c r="D261" i="8"/>
  <c r="C261" i="8"/>
  <c r="T260" i="8"/>
  <c r="K260" i="8"/>
  <c r="H260" i="8"/>
  <c r="G260" i="8"/>
  <c r="E260" i="8"/>
  <c r="D260" i="8"/>
  <c r="C260" i="8"/>
  <c r="T259" i="8"/>
  <c r="K259" i="8"/>
  <c r="G259" i="8"/>
  <c r="E259" i="8"/>
  <c r="D259" i="8"/>
  <c r="C259" i="8"/>
  <c r="T258" i="8"/>
  <c r="K258" i="8"/>
  <c r="H258" i="8"/>
  <c r="G258" i="8"/>
  <c r="E258" i="8"/>
  <c r="D258" i="8"/>
  <c r="C258" i="8"/>
  <c r="T257" i="8"/>
  <c r="K257" i="8"/>
  <c r="G257" i="8"/>
  <c r="E257" i="8"/>
  <c r="D257" i="8"/>
  <c r="C257" i="8"/>
  <c r="T256" i="8"/>
  <c r="K256" i="8"/>
  <c r="H256" i="8"/>
  <c r="G256" i="8"/>
  <c r="E256" i="8"/>
  <c r="D256" i="8"/>
  <c r="C256" i="8"/>
  <c r="T250" i="8"/>
  <c r="S250" i="8"/>
  <c r="R250" i="8"/>
  <c r="Q250" i="8"/>
  <c r="P250" i="8"/>
  <c r="O250" i="8"/>
  <c r="K250" i="8"/>
  <c r="J250" i="8"/>
  <c r="I250" i="8"/>
  <c r="H250" i="8"/>
  <c r="G250" i="8"/>
  <c r="F250" i="8"/>
  <c r="E250" i="8"/>
  <c r="D250" i="8"/>
  <c r="X249" i="8"/>
  <c r="T249" i="8"/>
  <c r="K249" i="8"/>
  <c r="G249" i="8"/>
  <c r="E249" i="8"/>
  <c r="D249" i="8"/>
  <c r="C249" i="8"/>
  <c r="T248" i="8"/>
  <c r="K248" i="8"/>
  <c r="H248" i="8"/>
  <c r="G248" i="8"/>
  <c r="E248" i="8"/>
  <c r="D248" i="8"/>
  <c r="C248" i="8"/>
  <c r="T247" i="8"/>
  <c r="K247" i="8"/>
  <c r="G247" i="8"/>
  <c r="E247" i="8"/>
  <c r="D247" i="8"/>
  <c r="C247" i="8"/>
  <c r="T246" i="8"/>
  <c r="K246" i="8"/>
  <c r="H246" i="8"/>
  <c r="G246" i="8"/>
  <c r="E246" i="8"/>
  <c r="D246" i="8"/>
  <c r="C246" i="8"/>
  <c r="T245" i="8"/>
  <c r="K245" i="8"/>
  <c r="G245" i="8"/>
  <c r="E245" i="8"/>
  <c r="D245" i="8"/>
  <c r="C245" i="8"/>
  <c r="T244" i="8"/>
  <c r="K244" i="8"/>
  <c r="H244" i="8"/>
  <c r="G244" i="8"/>
  <c r="E244" i="8"/>
  <c r="D244" i="8"/>
  <c r="C244" i="8"/>
  <c r="T243" i="8"/>
  <c r="K243" i="8"/>
  <c r="G243" i="8"/>
  <c r="E243" i="8"/>
  <c r="D243" i="8"/>
  <c r="C243" i="8"/>
  <c r="T242" i="8"/>
  <c r="K242" i="8"/>
  <c r="H242" i="8"/>
  <c r="G242" i="8"/>
  <c r="E242" i="8"/>
  <c r="D242" i="8"/>
  <c r="C242" i="8"/>
  <c r="T241" i="8"/>
  <c r="K241" i="8"/>
  <c r="G241" i="8"/>
  <c r="E241" i="8"/>
  <c r="D241" i="8"/>
  <c r="C241" i="8"/>
  <c r="T240" i="8"/>
  <c r="K240" i="8"/>
  <c r="H240" i="8"/>
  <c r="G240" i="8"/>
  <c r="E240" i="8"/>
  <c r="D240" i="8"/>
  <c r="C240" i="8"/>
  <c r="T234" i="8"/>
  <c r="S234" i="8"/>
  <c r="R234" i="8"/>
  <c r="Q234" i="8"/>
  <c r="P234" i="8"/>
  <c r="O234" i="8"/>
  <c r="K234" i="8"/>
  <c r="J234" i="8"/>
  <c r="I234" i="8"/>
  <c r="H234" i="8"/>
  <c r="G234" i="8"/>
  <c r="F234" i="8"/>
  <c r="E234" i="8"/>
  <c r="D234" i="8"/>
  <c r="X233" i="8"/>
  <c r="T233" i="8"/>
  <c r="K233" i="8"/>
  <c r="G233" i="8"/>
  <c r="E233" i="8"/>
  <c r="D233" i="8"/>
  <c r="C233" i="8"/>
  <c r="T232" i="8"/>
  <c r="K232" i="8"/>
  <c r="H232" i="8"/>
  <c r="G232" i="8"/>
  <c r="E232" i="8"/>
  <c r="D232" i="8"/>
  <c r="C232" i="8"/>
  <c r="T231" i="8"/>
  <c r="K231" i="8"/>
  <c r="G231" i="8"/>
  <c r="E231" i="8"/>
  <c r="D231" i="8"/>
  <c r="C231" i="8"/>
  <c r="T230" i="8"/>
  <c r="K230" i="8"/>
  <c r="H230" i="8"/>
  <c r="G230" i="8"/>
  <c r="E230" i="8"/>
  <c r="D230" i="8"/>
  <c r="C230" i="8"/>
  <c r="T229" i="8"/>
  <c r="K229" i="8"/>
  <c r="G229" i="8"/>
  <c r="E229" i="8"/>
  <c r="D229" i="8"/>
  <c r="C229" i="8"/>
  <c r="T228" i="8"/>
  <c r="K228" i="8"/>
  <c r="H228" i="8"/>
  <c r="G228" i="8"/>
  <c r="E228" i="8"/>
  <c r="D228" i="8"/>
  <c r="C228" i="8"/>
  <c r="T227" i="8"/>
  <c r="K227" i="8"/>
  <c r="G227" i="8"/>
  <c r="E227" i="8"/>
  <c r="D227" i="8"/>
  <c r="C227" i="8"/>
  <c r="T226" i="8"/>
  <c r="K226" i="8"/>
  <c r="H226" i="8"/>
  <c r="G226" i="8"/>
  <c r="E226" i="8"/>
  <c r="D226" i="8"/>
  <c r="C226" i="8"/>
  <c r="T225" i="8"/>
  <c r="K225" i="8"/>
  <c r="G225" i="8"/>
  <c r="E225" i="8"/>
  <c r="D225" i="8"/>
  <c r="C225" i="8"/>
  <c r="T224" i="8"/>
  <c r="K224" i="8"/>
  <c r="H224" i="8"/>
  <c r="G224" i="8"/>
  <c r="E224" i="8"/>
  <c r="D224" i="8"/>
  <c r="C224" i="8"/>
  <c r="T218" i="8"/>
  <c r="S218" i="8"/>
  <c r="R218" i="8"/>
  <c r="Q218" i="8"/>
  <c r="P218" i="8"/>
  <c r="O218" i="8"/>
  <c r="K218" i="8"/>
  <c r="J218" i="8"/>
  <c r="I218" i="8"/>
  <c r="H218" i="8"/>
  <c r="G218" i="8"/>
  <c r="F218" i="8"/>
  <c r="E218" i="8"/>
  <c r="D218" i="8"/>
  <c r="X217" i="8"/>
  <c r="T217" i="8"/>
  <c r="K217" i="8"/>
  <c r="G217" i="8"/>
  <c r="E217" i="8"/>
  <c r="D217" i="8"/>
  <c r="C217" i="8"/>
  <c r="T216" i="8"/>
  <c r="K216" i="8"/>
  <c r="H216" i="8"/>
  <c r="G216" i="8"/>
  <c r="E216" i="8"/>
  <c r="D216" i="8"/>
  <c r="C216" i="8"/>
  <c r="T215" i="8"/>
  <c r="K215" i="8"/>
  <c r="G215" i="8"/>
  <c r="E215" i="8"/>
  <c r="D215" i="8"/>
  <c r="C215" i="8"/>
  <c r="T214" i="8"/>
  <c r="K214" i="8"/>
  <c r="H214" i="8"/>
  <c r="G214" i="8"/>
  <c r="E214" i="8"/>
  <c r="D214" i="8"/>
  <c r="C214" i="8"/>
  <c r="T213" i="8"/>
  <c r="K213" i="8"/>
  <c r="G213" i="8"/>
  <c r="E213" i="8"/>
  <c r="D213" i="8"/>
  <c r="C213" i="8"/>
  <c r="T212" i="8"/>
  <c r="K212" i="8"/>
  <c r="H212" i="8"/>
  <c r="G212" i="8"/>
  <c r="E212" i="8"/>
  <c r="D212" i="8"/>
  <c r="C212" i="8"/>
  <c r="T211" i="8"/>
  <c r="K211" i="8"/>
  <c r="G211" i="8"/>
  <c r="E211" i="8"/>
  <c r="D211" i="8"/>
  <c r="C211" i="8"/>
  <c r="T210" i="8"/>
  <c r="K210" i="8"/>
  <c r="H210" i="8"/>
  <c r="G210" i="8"/>
  <c r="E210" i="8"/>
  <c r="D210" i="8"/>
  <c r="C210" i="8"/>
  <c r="T209" i="8"/>
  <c r="K209" i="8"/>
  <c r="G209" i="8"/>
  <c r="E209" i="8"/>
  <c r="D209" i="8"/>
  <c r="C209" i="8"/>
  <c r="T208" i="8"/>
  <c r="K208" i="8"/>
  <c r="H208" i="8"/>
  <c r="G208" i="8"/>
  <c r="E208" i="8"/>
  <c r="D208" i="8"/>
  <c r="C208" i="8"/>
  <c r="V200" i="8"/>
  <c r="L200" i="8"/>
  <c r="T199" i="8"/>
  <c r="S199" i="8"/>
  <c r="R199" i="8"/>
  <c r="Q199" i="8"/>
  <c r="P199" i="8"/>
  <c r="O199" i="8"/>
  <c r="K199" i="8"/>
  <c r="J199" i="8"/>
  <c r="I199" i="8"/>
  <c r="H199" i="8"/>
  <c r="G199" i="8"/>
  <c r="F199" i="8"/>
  <c r="E199" i="8"/>
  <c r="D199" i="8"/>
  <c r="X198" i="8"/>
  <c r="T198" i="8"/>
  <c r="K198" i="8"/>
  <c r="G198" i="8"/>
  <c r="E198" i="8"/>
  <c r="D198" i="8"/>
  <c r="C198" i="8"/>
  <c r="T197" i="8"/>
  <c r="K197" i="8"/>
  <c r="H197" i="8"/>
  <c r="G197" i="8"/>
  <c r="E197" i="8"/>
  <c r="D197" i="8"/>
  <c r="C197" i="8"/>
  <c r="B197" i="8"/>
  <c r="T196" i="8"/>
  <c r="K196" i="8"/>
  <c r="G196" i="8"/>
  <c r="E196" i="8"/>
  <c r="D196" i="8"/>
  <c r="C196" i="8"/>
  <c r="T195" i="8"/>
  <c r="K195" i="8"/>
  <c r="H195" i="8"/>
  <c r="G195" i="8"/>
  <c r="E195" i="8"/>
  <c r="D195" i="8"/>
  <c r="C195" i="8"/>
  <c r="B195" i="8"/>
  <c r="T194" i="8"/>
  <c r="K194" i="8"/>
  <c r="G194" i="8"/>
  <c r="D194" i="8"/>
  <c r="C194" i="8"/>
  <c r="T193" i="8"/>
  <c r="K193" i="8"/>
  <c r="H193" i="8"/>
  <c r="G193" i="8"/>
  <c r="D193" i="8"/>
  <c r="C193" i="8"/>
  <c r="B193" i="8"/>
  <c r="T192" i="8"/>
  <c r="K192" i="8"/>
  <c r="G192" i="8"/>
  <c r="D192" i="8"/>
  <c r="C192" i="8"/>
  <c r="T191" i="8"/>
  <c r="K191" i="8"/>
  <c r="H191" i="8"/>
  <c r="G191" i="8"/>
  <c r="D191" i="8"/>
  <c r="C191" i="8"/>
  <c r="B191" i="8"/>
  <c r="T190" i="8"/>
  <c r="K190" i="8"/>
  <c r="G190" i="8"/>
  <c r="D190" i="8"/>
  <c r="C190" i="8"/>
  <c r="T189" i="8"/>
  <c r="K189" i="8"/>
  <c r="H189" i="8"/>
  <c r="G189" i="8"/>
  <c r="D189" i="8"/>
  <c r="C189" i="8"/>
  <c r="B189" i="8"/>
  <c r="T183" i="8"/>
  <c r="S183" i="8"/>
  <c r="R183" i="8"/>
  <c r="Q183" i="8"/>
  <c r="P183" i="8"/>
  <c r="O183" i="8"/>
  <c r="K183" i="8"/>
  <c r="J183" i="8"/>
  <c r="I183" i="8"/>
  <c r="H183" i="8"/>
  <c r="G183" i="8"/>
  <c r="F183" i="8"/>
  <c r="E183" i="8"/>
  <c r="D183" i="8"/>
  <c r="X182" i="8"/>
  <c r="T182" i="8"/>
  <c r="K182" i="8"/>
  <c r="G182" i="8"/>
  <c r="E182" i="8"/>
  <c r="D182" i="8"/>
  <c r="C182" i="8"/>
  <c r="T181" i="8"/>
  <c r="K181" i="8"/>
  <c r="H181" i="8"/>
  <c r="G181" i="8"/>
  <c r="E181" i="8"/>
  <c r="D181" i="8"/>
  <c r="C181" i="8"/>
  <c r="B181" i="8"/>
  <c r="T180" i="8"/>
  <c r="K180" i="8"/>
  <c r="G180" i="8"/>
  <c r="D180" i="8"/>
  <c r="C180" i="8"/>
  <c r="T179" i="8"/>
  <c r="K179" i="8"/>
  <c r="H179" i="8"/>
  <c r="G179" i="8"/>
  <c r="D179" i="8"/>
  <c r="C179" i="8"/>
  <c r="B179" i="8"/>
  <c r="T178" i="8"/>
  <c r="K178" i="8"/>
  <c r="G178" i="8"/>
  <c r="D178" i="8"/>
  <c r="C178" i="8"/>
  <c r="T177" i="8"/>
  <c r="K177" i="8"/>
  <c r="H177" i="8"/>
  <c r="G177" i="8"/>
  <c r="D177" i="8"/>
  <c r="C177" i="8"/>
  <c r="B177" i="8"/>
  <c r="T176" i="8"/>
  <c r="K176" i="8"/>
  <c r="G176" i="8"/>
  <c r="D176" i="8"/>
  <c r="C176" i="8"/>
  <c r="T175" i="8"/>
  <c r="K175" i="8"/>
  <c r="H175" i="8"/>
  <c r="G175" i="8"/>
  <c r="D175" i="8"/>
  <c r="C175" i="8"/>
  <c r="B175" i="8"/>
  <c r="T174" i="8"/>
  <c r="K174" i="8"/>
  <c r="G174" i="8"/>
  <c r="D174" i="8"/>
  <c r="C174" i="8"/>
  <c r="T173" i="8"/>
  <c r="K173" i="8"/>
  <c r="H173" i="8"/>
  <c r="G173" i="8"/>
  <c r="D173" i="8"/>
  <c r="C173" i="8"/>
  <c r="B173" i="8"/>
  <c r="T167" i="8"/>
  <c r="S167" i="8"/>
  <c r="R167" i="8"/>
  <c r="Q167" i="8"/>
  <c r="P167" i="8"/>
  <c r="O167" i="8"/>
  <c r="K167" i="8"/>
  <c r="J167" i="8"/>
  <c r="I167" i="8"/>
  <c r="H167" i="8"/>
  <c r="G167" i="8"/>
  <c r="F167" i="8"/>
  <c r="E167" i="8"/>
  <c r="D167" i="8"/>
  <c r="X166" i="8"/>
  <c r="T166" i="8"/>
  <c r="K166" i="8"/>
  <c r="G166" i="8"/>
  <c r="E166" i="8"/>
  <c r="D166" i="8"/>
  <c r="C166" i="8"/>
  <c r="T165" i="8"/>
  <c r="K165" i="8"/>
  <c r="H165" i="8"/>
  <c r="G165" i="8"/>
  <c r="E165" i="8"/>
  <c r="D165" i="8"/>
  <c r="C165" i="8"/>
  <c r="B165" i="8"/>
  <c r="T164" i="8"/>
  <c r="K164" i="8"/>
  <c r="G164" i="8"/>
  <c r="D164" i="8"/>
  <c r="C164" i="8"/>
  <c r="T163" i="8"/>
  <c r="K163" i="8"/>
  <c r="H163" i="8"/>
  <c r="G163" i="8"/>
  <c r="D163" i="8"/>
  <c r="C163" i="8"/>
  <c r="B163" i="8"/>
  <c r="T162" i="8"/>
  <c r="K162" i="8"/>
  <c r="G162" i="8"/>
  <c r="D162" i="8"/>
  <c r="C162" i="8"/>
  <c r="T161" i="8"/>
  <c r="K161" i="8"/>
  <c r="H161" i="8"/>
  <c r="G161" i="8"/>
  <c r="D161" i="8"/>
  <c r="C161" i="8"/>
  <c r="B161" i="8"/>
  <c r="T160" i="8"/>
  <c r="K160" i="8"/>
  <c r="G160" i="8"/>
  <c r="D160" i="8"/>
  <c r="C160" i="8"/>
  <c r="T159" i="8"/>
  <c r="K159" i="8"/>
  <c r="H159" i="8"/>
  <c r="G159" i="8"/>
  <c r="D159" i="8"/>
  <c r="C159" i="8"/>
  <c r="B159" i="8"/>
  <c r="T158" i="8"/>
  <c r="K158" i="8"/>
  <c r="G158" i="8"/>
  <c r="D158" i="8"/>
  <c r="C158" i="8"/>
  <c r="T157" i="8"/>
  <c r="K157" i="8"/>
  <c r="H157" i="8"/>
  <c r="G157" i="8"/>
  <c r="D157" i="8"/>
  <c r="C157" i="8"/>
  <c r="B157" i="8"/>
  <c r="T151" i="8"/>
  <c r="S151" i="8"/>
  <c r="R151" i="8"/>
  <c r="Q151" i="8"/>
  <c r="P151" i="8"/>
  <c r="O151" i="8"/>
  <c r="K151" i="8"/>
  <c r="J151" i="8"/>
  <c r="I151" i="8"/>
  <c r="H151" i="8"/>
  <c r="G151" i="8"/>
  <c r="F151" i="8"/>
  <c r="E151" i="8"/>
  <c r="D151" i="8"/>
  <c r="X150" i="8"/>
  <c r="T150" i="8"/>
  <c r="K150" i="8"/>
  <c r="G150" i="8"/>
  <c r="E150" i="8"/>
  <c r="D150" i="8"/>
  <c r="C150" i="8"/>
  <c r="T149" i="8"/>
  <c r="K149" i="8"/>
  <c r="H149" i="8"/>
  <c r="G149" i="8"/>
  <c r="E149" i="8"/>
  <c r="D149" i="8"/>
  <c r="C149" i="8"/>
  <c r="B149" i="8"/>
  <c r="T148" i="8"/>
  <c r="K148" i="8"/>
  <c r="G148" i="8"/>
  <c r="D148" i="8"/>
  <c r="C148" i="8"/>
  <c r="T147" i="8"/>
  <c r="K147" i="8"/>
  <c r="H147" i="8"/>
  <c r="G147" i="8"/>
  <c r="D147" i="8"/>
  <c r="C147" i="8"/>
  <c r="B147" i="8"/>
  <c r="T146" i="8"/>
  <c r="K146" i="8"/>
  <c r="G146" i="8"/>
  <c r="D146" i="8"/>
  <c r="C146" i="8"/>
  <c r="T145" i="8"/>
  <c r="K145" i="8"/>
  <c r="H145" i="8"/>
  <c r="G145" i="8"/>
  <c r="D145" i="8"/>
  <c r="C145" i="8"/>
  <c r="B145" i="8"/>
  <c r="T144" i="8"/>
  <c r="K144" i="8"/>
  <c r="G144" i="8"/>
  <c r="D144" i="8"/>
  <c r="C144" i="8"/>
  <c r="T143" i="8"/>
  <c r="K143" i="8"/>
  <c r="H143" i="8"/>
  <c r="G143" i="8"/>
  <c r="D143" i="8"/>
  <c r="C143" i="8"/>
  <c r="B143" i="8"/>
  <c r="T142" i="8"/>
  <c r="K142" i="8"/>
  <c r="G142" i="8"/>
  <c r="D142" i="8"/>
  <c r="C142" i="8"/>
  <c r="T141" i="8"/>
  <c r="K141" i="8"/>
  <c r="H141" i="8"/>
  <c r="G141" i="8"/>
  <c r="D141" i="8"/>
  <c r="C141" i="8"/>
  <c r="B141" i="8"/>
  <c r="V133" i="8"/>
  <c r="L133" i="8"/>
  <c r="T132" i="8"/>
  <c r="S132" i="8"/>
  <c r="R132" i="8"/>
  <c r="Q132" i="8"/>
  <c r="P132" i="8"/>
  <c r="O132" i="8"/>
  <c r="K132" i="8"/>
  <c r="J132" i="8"/>
  <c r="I132" i="8"/>
  <c r="H132" i="8"/>
  <c r="G132" i="8"/>
  <c r="F132" i="8"/>
  <c r="E132" i="8"/>
  <c r="D132" i="8"/>
  <c r="X131" i="8"/>
  <c r="T131" i="8"/>
  <c r="K131" i="8"/>
  <c r="G131" i="8"/>
  <c r="E131" i="8"/>
  <c r="D131" i="8"/>
  <c r="C131" i="8"/>
  <c r="T130" i="8"/>
  <c r="K130" i="8"/>
  <c r="H130" i="8"/>
  <c r="G130" i="8"/>
  <c r="E130" i="8"/>
  <c r="D130" i="8"/>
  <c r="C130" i="8"/>
  <c r="B130" i="8"/>
  <c r="T129" i="8"/>
  <c r="K129" i="8"/>
  <c r="G129" i="8"/>
  <c r="D129" i="8"/>
  <c r="C129" i="8"/>
  <c r="T128" i="8"/>
  <c r="K128" i="8"/>
  <c r="H128" i="8"/>
  <c r="G128" i="8"/>
  <c r="D128" i="8"/>
  <c r="C128" i="8"/>
  <c r="B128" i="8"/>
  <c r="T127" i="8"/>
  <c r="K127" i="8"/>
  <c r="G127" i="8"/>
  <c r="D127" i="8"/>
  <c r="C127" i="8"/>
  <c r="T126" i="8"/>
  <c r="K126" i="8"/>
  <c r="H126" i="8"/>
  <c r="G126" i="8"/>
  <c r="D126" i="8"/>
  <c r="C126" i="8"/>
  <c r="B126" i="8"/>
  <c r="T125" i="8"/>
  <c r="K125" i="8"/>
  <c r="G125" i="8"/>
  <c r="D125" i="8"/>
  <c r="C125" i="8"/>
  <c r="T124" i="8"/>
  <c r="K124" i="8"/>
  <c r="H124" i="8"/>
  <c r="G124" i="8"/>
  <c r="D124" i="8"/>
  <c r="C124" i="8"/>
  <c r="B124" i="8"/>
  <c r="T123" i="8"/>
  <c r="K123" i="8"/>
  <c r="G123" i="8"/>
  <c r="D123" i="8"/>
  <c r="C123" i="8"/>
  <c r="T122" i="8"/>
  <c r="K122" i="8"/>
  <c r="H122" i="8"/>
  <c r="G122" i="8"/>
  <c r="D122" i="8"/>
  <c r="C122" i="8"/>
  <c r="B122" i="8"/>
  <c r="T116" i="8"/>
  <c r="S116" i="8"/>
  <c r="R116" i="8"/>
  <c r="Q116" i="8"/>
  <c r="P116" i="8"/>
  <c r="O116" i="8"/>
  <c r="K116" i="8"/>
  <c r="J116" i="8"/>
  <c r="I116" i="8"/>
  <c r="H116" i="8"/>
  <c r="G116" i="8"/>
  <c r="F116" i="8"/>
  <c r="E116" i="8"/>
  <c r="D116" i="8"/>
  <c r="X115" i="8"/>
  <c r="T115" i="8"/>
  <c r="K115" i="8"/>
  <c r="G115" i="8"/>
  <c r="E115" i="8"/>
  <c r="D115" i="8"/>
  <c r="C115" i="8"/>
  <c r="T114" i="8"/>
  <c r="K114" i="8"/>
  <c r="H114" i="8"/>
  <c r="G114" i="8"/>
  <c r="E114" i="8"/>
  <c r="D114" i="8"/>
  <c r="C114" i="8"/>
  <c r="B114" i="8"/>
  <c r="T113" i="8"/>
  <c r="K113" i="8"/>
  <c r="G113" i="8"/>
  <c r="D113" i="8"/>
  <c r="C113" i="8"/>
  <c r="T112" i="8"/>
  <c r="K112" i="8"/>
  <c r="H112" i="8"/>
  <c r="G112" i="8"/>
  <c r="D112" i="8"/>
  <c r="C112" i="8"/>
  <c r="B112" i="8"/>
  <c r="T111" i="8"/>
  <c r="K111" i="8"/>
  <c r="G111" i="8"/>
  <c r="D111" i="8"/>
  <c r="C111" i="8"/>
  <c r="T110" i="8"/>
  <c r="K110" i="8"/>
  <c r="H110" i="8"/>
  <c r="G110" i="8"/>
  <c r="D110" i="8"/>
  <c r="C110" i="8"/>
  <c r="B110" i="8"/>
  <c r="T109" i="8"/>
  <c r="K109" i="8"/>
  <c r="G109" i="8"/>
  <c r="D109" i="8"/>
  <c r="C109" i="8"/>
  <c r="T108" i="8"/>
  <c r="K108" i="8"/>
  <c r="H108" i="8"/>
  <c r="G108" i="8"/>
  <c r="D108" i="8"/>
  <c r="C108" i="8"/>
  <c r="B108" i="8"/>
  <c r="T107" i="8"/>
  <c r="K107" i="8"/>
  <c r="G107" i="8"/>
  <c r="D107" i="8"/>
  <c r="C107" i="8"/>
  <c r="T106" i="8"/>
  <c r="K106" i="8"/>
  <c r="H106" i="8"/>
  <c r="G106" i="8"/>
  <c r="D106" i="8"/>
  <c r="C106" i="8"/>
  <c r="B106" i="8"/>
  <c r="T100" i="8"/>
  <c r="S100" i="8"/>
  <c r="R100" i="8"/>
  <c r="Q100" i="8"/>
  <c r="P100" i="8"/>
  <c r="O100" i="8"/>
  <c r="K100" i="8"/>
  <c r="J100" i="8"/>
  <c r="I100" i="8"/>
  <c r="H100" i="8"/>
  <c r="G100" i="8"/>
  <c r="F100" i="8"/>
  <c r="E100" i="8"/>
  <c r="D100" i="8"/>
  <c r="X99" i="8"/>
  <c r="T99" i="8"/>
  <c r="K99" i="8"/>
  <c r="G99" i="8"/>
  <c r="E99" i="8"/>
  <c r="D99" i="8"/>
  <c r="C99" i="8"/>
  <c r="T98" i="8"/>
  <c r="K98" i="8"/>
  <c r="H98" i="8"/>
  <c r="G98" i="8"/>
  <c r="E98" i="8"/>
  <c r="D98" i="8"/>
  <c r="C98" i="8"/>
  <c r="B98" i="8"/>
  <c r="T97" i="8"/>
  <c r="K97" i="8"/>
  <c r="G97" i="8"/>
  <c r="E97" i="8"/>
  <c r="D97" i="8"/>
  <c r="C97" i="8"/>
  <c r="T96" i="8"/>
  <c r="K96" i="8"/>
  <c r="H96" i="8"/>
  <c r="G96" i="8"/>
  <c r="E96" i="8"/>
  <c r="D96" i="8"/>
  <c r="C96" i="8"/>
  <c r="B96" i="8"/>
  <c r="T95" i="8"/>
  <c r="K95" i="8"/>
  <c r="G95" i="8"/>
  <c r="E95" i="8"/>
  <c r="D95" i="8"/>
  <c r="C95" i="8"/>
  <c r="T94" i="8"/>
  <c r="K94" i="8"/>
  <c r="H94" i="8"/>
  <c r="G94" i="8"/>
  <c r="E94" i="8"/>
  <c r="D94" i="8"/>
  <c r="C94" i="8"/>
  <c r="B94" i="8"/>
  <c r="T93" i="8"/>
  <c r="K93" i="8"/>
  <c r="G93" i="8"/>
  <c r="E93" i="8"/>
  <c r="D93" i="8"/>
  <c r="C93" i="8"/>
  <c r="T92" i="8"/>
  <c r="K92" i="8"/>
  <c r="H92" i="8"/>
  <c r="G92" i="8"/>
  <c r="E92" i="8"/>
  <c r="D92" i="8"/>
  <c r="C92" i="8"/>
  <c r="B92" i="8"/>
  <c r="T91" i="8"/>
  <c r="K91" i="8"/>
  <c r="G91" i="8"/>
  <c r="E91" i="8"/>
  <c r="D91" i="8"/>
  <c r="C91" i="8"/>
  <c r="T90" i="8"/>
  <c r="K90" i="8"/>
  <c r="H90" i="8"/>
  <c r="G90" i="8"/>
  <c r="E90" i="8"/>
  <c r="D90" i="8"/>
  <c r="C90" i="8"/>
  <c r="B90" i="8"/>
  <c r="T84" i="8"/>
  <c r="S84" i="8"/>
  <c r="R84" i="8"/>
  <c r="Q84" i="8"/>
  <c r="P84" i="8"/>
  <c r="O84" i="8"/>
  <c r="K84" i="8"/>
  <c r="J84" i="8"/>
  <c r="I84" i="8"/>
  <c r="H84" i="8"/>
  <c r="G84" i="8"/>
  <c r="F84" i="8"/>
  <c r="E84" i="8"/>
  <c r="D84" i="8"/>
  <c r="X83" i="8"/>
  <c r="T83" i="8"/>
  <c r="K83" i="8"/>
  <c r="G83" i="8"/>
  <c r="E83" i="8"/>
  <c r="D83" i="8"/>
  <c r="C83" i="8"/>
  <c r="T82" i="8"/>
  <c r="K82" i="8"/>
  <c r="H82" i="8"/>
  <c r="G82" i="8"/>
  <c r="E82" i="8"/>
  <c r="D82" i="8"/>
  <c r="C82" i="8"/>
  <c r="B82" i="8"/>
  <c r="T81" i="8"/>
  <c r="K81" i="8"/>
  <c r="G81" i="8"/>
  <c r="E81" i="8"/>
  <c r="D81" i="8"/>
  <c r="C81" i="8"/>
  <c r="T80" i="8"/>
  <c r="K80" i="8"/>
  <c r="H80" i="8"/>
  <c r="G80" i="8"/>
  <c r="E80" i="8"/>
  <c r="D80" i="8"/>
  <c r="C80" i="8"/>
  <c r="B80" i="8"/>
  <c r="T79" i="8"/>
  <c r="K79" i="8"/>
  <c r="G79" i="8"/>
  <c r="E79" i="8"/>
  <c r="D79" i="8"/>
  <c r="C79" i="8"/>
  <c r="T78" i="8"/>
  <c r="K78" i="8"/>
  <c r="H78" i="8"/>
  <c r="G78" i="8"/>
  <c r="E78" i="8"/>
  <c r="D78" i="8"/>
  <c r="C78" i="8"/>
  <c r="B78" i="8"/>
  <c r="T77" i="8"/>
  <c r="K77" i="8"/>
  <c r="G77" i="8"/>
  <c r="E77" i="8"/>
  <c r="D77" i="8"/>
  <c r="C77" i="8"/>
  <c r="T76" i="8"/>
  <c r="K76" i="8"/>
  <c r="H76" i="8"/>
  <c r="G76" i="8"/>
  <c r="E76" i="8"/>
  <c r="D76" i="8"/>
  <c r="C76" i="8"/>
  <c r="B76" i="8"/>
  <c r="T75" i="8"/>
  <c r="K75" i="8"/>
  <c r="G75" i="8"/>
  <c r="E75" i="8"/>
  <c r="D75" i="8"/>
  <c r="C75" i="8"/>
  <c r="T74" i="8"/>
  <c r="K74" i="8"/>
  <c r="H74" i="8"/>
  <c r="G74" i="8"/>
  <c r="E74" i="8"/>
  <c r="D74" i="8"/>
  <c r="C74" i="8"/>
  <c r="B74" i="8"/>
  <c r="V66" i="8"/>
  <c r="L66" i="8"/>
  <c r="H66" i="8"/>
  <c r="T65" i="8"/>
  <c r="S65" i="8"/>
  <c r="R65" i="8"/>
  <c r="Q65" i="8"/>
  <c r="P65" i="8"/>
  <c r="O65" i="8"/>
  <c r="K65" i="8"/>
  <c r="J65" i="8"/>
  <c r="I65" i="8"/>
  <c r="H65" i="8"/>
  <c r="G65" i="8"/>
  <c r="F65" i="8"/>
  <c r="E65" i="8"/>
  <c r="D65" i="8"/>
  <c r="X64" i="8"/>
  <c r="T64" i="8"/>
  <c r="K64" i="8"/>
  <c r="G64" i="8"/>
  <c r="E64" i="8"/>
  <c r="D64" i="8"/>
  <c r="C64" i="8"/>
  <c r="T63" i="8"/>
  <c r="K63" i="8"/>
  <c r="H63" i="8"/>
  <c r="G63" i="8"/>
  <c r="E63" i="8"/>
  <c r="D63" i="8"/>
  <c r="C63" i="8"/>
  <c r="B63" i="8"/>
  <c r="T62" i="8"/>
  <c r="K62" i="8"/>
  <c r="G62" i="8"/>
  <c r="E62" i="8"/>
  <c r="D62" i="8"/>
  <c r="C62" i="8"/>
  <c r="T61" i="8"/>
  <c r="K61" i="8"/>
  <c r="H61" i="8"/>
  <c r="G61" i="8"/>
  <c r="E61" i="8"/>
  <c r="D61" i="8"/>
  <c r="C61" i="8"/>
  <c r="B61" i="8"/>
  <c r="T60" i="8"/>
  <c r="K60" i="8"/>
  <c r="G60" i="8"/>
  <c r="E60" i="8"/>
  <c r="D60" i="8"/>
  <c r="C60" i="8"/>
  <c r="T59" i="8"/>
  <c r="K59" i="8"/>
  <c r="H59" i="8"/>
  <c r="G59" i="8"/>
  <c r="E59" i="8"/>
  <c r="D59" i="8"/>
  <c r="C59" i="8"/>
  <c r="B59" i="8"/>
  <c r="T58" i="8"/>
  <c r="K58" i="8"/>
  <c r="G58" i="8"/>
  <c r="E58" i="8"/>
  <c r="D58" i="8"/>
  <c r="C58" i="8"/>
  <c r="T57" i="8"/>
  <c r="K57" i="8"/>
  <c r="H57" i="8"/>
  <c r="G57" i="8"/>
  <c r="E57" i="8"/>
  <c r="D57" i="8"/>
  <c r="C57" i="8"/>
  <c r="B57" i="8"/>
  <c r="T56" i="8"/>
  <c r="K56" i="8"/>
  <c r="G56" i="8"/>
  <c r="E56" i="8"/>
  <c r="D56" i="8"/>
  <c r="C56" i="8"/>
  <c r="T55" i="8"/>
  <c r="K55" i="8"/>
  <c r="H55" i="8"/>
  <c r="G55" i="8"/>
  <c r="E55" i="8"/>
  <c r="D55" i="8"/>
  <c r="C55" i="8"/>
  <c r="B55" i="8"/>
  <c r="T49" i="8"/>
  <c r="S49" i="8"/>
  <c r="R49" i="8"/>
  <c r="Q49" i="8"/>
  <c r="P49" i="8"/>
  <c r="O49" i="8"/>
  <c r="K49" i="8"/>
  <c r="J49" i="8"/>
  <c r="I49" i="8"/>
  <c r="H49" i="8"/>
  <c r="G49" i="8"/>
  <c r="F49" i="8"/>
  <c r="E49" i="8"/>
  <c r="D49" i="8"/>
  <c r="X48" i="8"/>
  <c r="T48" i="8"/>
  <c r="K48" i="8"/>
  <c r="G48" i="8"/>
  <c r="E48" i="8"/>
  <c r="D48" i="8"/>
  <c r="C48" i="8"/>
  <c r="T47" i="8"/>
  <c r="K47" i="8"/>
  <c r="H47" i="8"/>
  <c r="G47" i="8"/>
  <c r="E47" i="8"/>
  <c r="D47" i="8"/>
  <c r="C47" i="8"/>
  <c r="B47" i="8"/>
  <c r="T46" i="8"/>
  <c r="K46" i="8"/>
  <c r="G46" i="8"/>
  <c r="E46" i="8"/>
  <c r="D46" i="8"/>
  <c r="C46" i="8"/>
  <c r="T45" i="8"/>
  <c r="K45" i="8"/>
  <c r="H45" i="8"/>
  <c r="G45" i="8"/>
  <c r="E45" i="8"/>
  <c r="D45" i="8"/>
  <c r="C45" i="8"/>
  <c r="B45" i="8"/>
  <c r="T44" i="8"/>
  <c r="K44" i="8"/>
  <c r="G44" i="8"/>
  <c r="E44" i="8"/>
  <c r="D44" i="8"/>
  <c r="C44" i="8"/>
  <c r="T43" i="8"/>
  <c r="K43" i="8"/>
  <c r="H43" i="8"/>
  <c r="G43" i="8"/>
  <c r="E43" i="8"/>
  <c r="D43" i="8"/>
  <c r="C43" i="8"/>
  <c r="B43" i="8"/>
  <c r="T42" i="8"/>
  <c r="K42" i="8"/>
  <c r="G42" i="8"/>
  <c r="E42" i="8"/>
  <c r="D42" i="8"/>
  <c r="C42" i="8"/>
  <c r="T41" i="8"/>
  <c r="K41" i="8"/>
  <c r="H41" i="8"/>
  <c r="G41" i="8"/>
  <c r="E41" i="8"/>
  <c r="D41" i="8"/>
  <c r="C41" i="8"/>
  <c r="B41" i="8"/>
  <c r="T40" i="8"/>
  <c r="K40" i="8"/>
  <c r="G40" i="8"/>
  <c r="E40" i="8"/>
  <c r="D40" i="8"/>
  <c r="C40" i="8"/>
  <c r="T39" i="8"/>
  <c r="K39" i="8"/>
  <c r="H39" i="8"/>
  <c r="G39" i="8"/>
  <c r="E39" i="8"/>
  <c r="D39" i="8"/>
  <c r="C39" i="8"/>
  <c r="B39" i="8"/>
  <c r="T33" i="8"/>
  <c r="S33" i="8"/>
  <c r="R33" i="8"/>
  <c r="Q33" i="8"/>
  <c r="P33" i="8"/>
  <c r="O33" i="8"/>
  <c r="K33" i="8"/>
  <c r="J33" i="8"/>
  <c r="I33" i="8"/>
  <c r="H33" i="8"/>
  <c r="G33" i="8"/>
  <c r="F33" i="8"/>
  <c r="E33" i="8"/>
  <c r="D33" i="8"/>
  <c r="X32" i="8"/>
  <c r="T32" i="8"/>
  <c r="K32" i="8"/>
  <c r="G32" i="8"/>
  <c r="E32" i="8"/>
  <c r="D32" i="8"/>
  <c r="C32" i="8"/>
  <c r="T31" i="8"/>
  <c r="K31" i="8"/>
  <c r="H31" i="8"/>
  <c r="G31" i="8"/>
  <c r="E31" i="8"/>
  <c r="D31" i="8"/>
  <c r="C31" i="8"/>
  <c r="B31" i="8"/>
  <c r="T30" i="8"/>
  <c r="K30" i="8"/>
  <c r="G30" i="8"/>
  <c r="E30" i="8"/>
  <c r="D30" i="8"/>
  <c r="C30" i="8"/>
  <c r="T29" i="8"/>
  <c r="K29" i="8"/>
  <c r="H29" i="8"/>
  <c r="G29" i="8"/>
  <c r="E29" i="8"/>
  <c r="D29" i="8"/>
  <c r="C29" i="8"/>
  <c r="B29" i="8"/>
  <c r="T28" i="8"/>
  <c r="K28" i="8"/>
  <c r="G28" i="8"/>
  <c r="E28" i="8"/>
  <c r="D28" i="8"/>
  <c r="C28" i="8"/>
  <c r="T27" i="8"/>
  <c r="K27" i="8"/>
  <c r="H27" i="8"/>
  <c r="G27" i="8"/>
  <c r="E27" i="8"/>
  <c r="D27" i="8"/>
  <c r="C27" i="8"/>
  <c r="B27" i="8"/>
  <c r="T26" i="8"/>
  <c r="K26" i="8"/>
  <c r="G26" i="8"/>
  <c r="E26" i="8"/>
  <c r="D26" i="8"/>
  <c r="C26" i="8"/>
  <c r="T25" i="8"/>
  <c r="K25" i="8"/>
  <c r="H25" i="8"/>
  <c r="G25" i="8"/>
  <c r="E25" i="8"/>
  <c r="D25" i="8"/>
  <c r="C25" i="8"/>
  <c r="B25" i="8"/>
  <c r="T24" i="8"/>
  <c r="K24" i="8"/>
  <c r="G24" i="8"/>
  <c r="E24" i="8"/>
  <c r="D24" i="8"/>
  <c r="C24" i="8"/>
  <c r="T23" i="8"/>
  <c r="K23" i="8"/>
  <c r="H23" i="8"/>
  <c r="G23" i="8"/>
  <c r="E23" i="8"/>
  <c r="D23" i="8"/>
  <c r="C23" i="8"/>
  <c r="B23" i="8"/>
  <c r="T17" i="8"/>
  <c r="S17" i="8"/>
  <c r="R17" i="8"/>
  <c r="Q17" i="8"/>
  <c r="P17" i="8"/>
  <c r="O17" i="8"/>
  <c r="K17" i="8"/>
  <c r="J17" i="8"/>
  <c r="I17" i="8"/>
  <c r="H17" i="8"/>
  <c r="G17" i="8"/>
  <c r="F17" i="8"/>
  <c r="E17" i="8"/>
  <c r="D17" i="8"/>
  <c r="X16" i="8"/>
  <c r="T16" i="8"/>
  <c r="K16" i="8"/>
  <c r="G16" i="8"/>
  <c r="C16" i="8"/>
  <c r="T15" i="8"/>
  <c r="K15" i="8"/>
  <c r="H15" i="8"/>
  <c r="G15" i="8"/>
  <c r="C15" i="8"/>
  <c r="T14" i="8"/>
  <c r="K14" i="8"/>
  <c r="G14" i="8"/>
  <c r="C14" i="8"/>
  <c r="T13" i="8"/>
  <c r="K13" i="8"/>
  <c r="H13" i="8"/>
  <c r="G13" i="8"/>
  <c r="C13" i="8"/>
  <c r="T12" i="8"/>
  <c r="K12" i="8"/>
  <c r="G12" i="8"/>
  <c r="C12" i="8"/>
  <c r="T11" i="8"/>
  <c r="K11" i="8"/>
  <c r="H11" i="8"/>
  <c r="G11" i="8"/>
  <c r="C11" i="8"/>
  <c r="T10" i="8"/>
  <c r="K10" i="8"/>
  <c r="G10" i="8"/>
  <c r="C10" i="8"/>
  <c r="T9" i="8"/>
  <c r="K9" i="8"/>
  <c r="H9" i="8"/>
  <c r="G9" i="8"/>
  <c r="C9" i="8"/>
  <c r="T8" i="8"/>
  <c r="K8" i="8"/>
  <c r="G8" i="8"/>
  <c r="C8" i="8"/>
  <c r="T7" i="8"/>
  <c r="K7" i="8"/>
  <c r="H7" i="8"/>
  <c r="G7" i="8"/>
  <c r="M1" i="8"/>
  <c r="C1" i="8"/>
  <c r="D267" i="8" s="1"/>
  <c r="Q301" i="7"/>
  <c r="Q298" i="7"/>
  <c r="N298" i="7"/>
  <c r="Q296" i="7"/>
  <c r="N296" i="7"/>
  <c r="U294" i="7"/>
  <c r="Q294" i="7"/>
  <c r="N294" i="7"/>
  <c r="Q292" i="7"/>
  <c r="N292" i="7"/>
  <c r="Q290" i="7"/>
  <c r="N290" i="7"/>
  <c r="Q288" i="7"/>
  <c r="N288" i="7"/>
  <c r="Q286" i="7"/>
  <c r="N286" i="7"/>
  <c r="Q284" i="7"/>
  <c r="N284" i="7"/>
  <c r="Q282" i="7"/>
  <c r="N282" i="7"/>
  <c r="L276" i="7"/>
  <c r="V267" i="7"/>
  <c r="L267" i="7"/>
  <c r="T266" i="7"/>
  <c r="S266" i="7"/>
  <c r="R266" i="7"/>
  <c r="Q266" i="7"/>
  <c r="P266" i="7"/>
  <c r="O266" i="7"/>
  <c r="K266" i="7"/>
  <c r="J266" i="7"/>
  <c r="I266" i="7"/>
  <c r="H266" i="7"/>
  <c r="G266" i="7"/>
  <c r="F266" i="7"/>
  <c r="E266" i="7"/>
  <c r="D266" i="7"/>
  <c r="X265" i="7"/>
  <c r="T265" i="7"/>
  <c r="K265" i="7"/>
  <c r="G265" i="7"/>
  <c r="E265" i="7"/>
  <c r="D265" i="7"/>
  <c r="C265" i="7"/>
  <c r="T264" i="7"/>
  <c r="K264" i="7"/>
  <c r="H264" i="7"/>
  <c r="G264" i="7"/>
  <c r="E264" i="7"/>
  <c r="D264" i="7"/>
  <c r="C264" i="7"/>
  <c r="T263" i="7"/>
  <c r="K263" i="7"/>
  <c r="G263" i="7"/>
  <c r="E263" i="7"/>
  <c r="D263" i="7"/>
  <c r="C263" i="7"/>
  <c r="T262" i="7"/>
  <c r="K262" i="7"/>
  <c r="H262" i="7"/>
  <c r="G262" i="7"/>
  <c r="E262" i="7"/>
  <c r="D262" i="7"/>
  <c r="C262" i="7"/>
  <c r="T261" i="7"/>
  <c r="K261" i="7"/>
  <c r="G261" i="7"/>
  <c r="E261" i="7"/>
  <c r="D261" i="7"/>
  <c r="C261" i="7"/>
  <c r="T260" i="7"/>
  <c r="K260" i="7"/>
  <c r="H260" i="7"/>
  <c r="G260" i="7"/>
  <c r="E260" i="7"/>
  <c r="D260" i="7"/>
  <c r="C260" i="7"/>
  <c r="T259" i="7"/>
  <c r="K259" i="7"/>
  <c r="G259" i="7"/>
  <c r="E259" i="7"/>
  <c r="D259" i="7"/>
  <c r="C259" i="7"/>
  <c r="T258" i="7"/>
  <c r="K258" i="7"/>
  <c r="H258" i="7"/>
  <c r="G258" i="7"/>
  <c r="E258" i="7"/>
  <c r="D258" i="7"/>
  <c r="C258" i="7"/>
  <c r="T257" i="7"/>
  <c r="K257" i="7"/>
  <c r="G257" i="7"/>
  <c r="E257" i="7"/>
  <c r="D257" i="7"/>
  <c r="C257" i="7"/>
  <c r="T256" i="7"/>
  <c r="K256" i="7"/>
  <c r="H256" i="7"/>
  <c r="G256" i="7"/>
  <c r="E256" i="7"/>
  <c r="D256" i="7"/>
  <c r="C256" i="7"/>
  <c r="T250" i="7"/>
  <c r="S250" i="7"/>
  <c r="R250" i="7"/>
  <c r="Q250" i="7"/>
  <c r="P250" i="7"/>
  <c r="O250" i="7"/>
  <c r="K250" i="7"/>
  <c r="J250" i="7"/>
  <c r="I250" i="7"/>
  <c r="H250" i="7"/>
  <c r="G250" i="7"/>
  <c r="F250" i="7"/>
  <c r="E250" i="7"/>
  <c r="D250" i="7"/>
  <c r="X249" i="7"/>
  <c r="T249" i="7"/>
  <c r="K249" i="7"/>
  <c r="G249" i="7"/>
  <c r="E249" i="7"/>
  <c r="D249" i="7"/>
  <c r="C249" i="7"/>
  <c r="T248" i="7"/>
  <c r="K248" i="7"/>
  <c r="H248" i="7"/>
  <c r="G248" i="7"/>
  <c r="E248" i="7"/>
  <c r="D248" i="7"/>
  <c r="C248" i="7"/>
  <c r="T247" i="7"/>
  <c r="K247" i="7"/>
  <c r="G247" i="7"/>
  <c r="E247" i="7"/>
  <c r="D247" i="7"/>
  <c r="C247" i="7"/>
  <c r="T246" i="7"/>
  <c r="K246" i="7"/>
  <c r="H246" i="7"/>
  <c r="G246" i="7"/>
  <c r="E246" i="7"/>
  <c r="D246" i="7"/>
  <c r="C246" i="7"/>
  <c r="T245" i="7"/>
  <c r="K245" i="7"/>
  <c r="G245" i="7"/>
  <c r="E245" i="7"/>
  <c r="D245" i="7"/>
  <c r="C245" i="7"/>
  <c r="T244" i="7"/>
  <c r="K244" i="7"/>
  <c r="H244" i="7"/>
  <c r="G244" i="7"/>
  <c r="E244" i="7"/>
  <c r="D244" i="7"/>
  <c r="C244" i="7"/>
  <c r="T243" i="7"/>
  <c r="K243" i="7"/>
  <c r="G243" i="7"/>
  <c r="E243" i="7"/>
  <c r="D243" i="7"/>
  <c r="C243" i="7"/>
  <c r="T242" i="7"/>
  <c r="K242" i="7"/>
  <c r="H242" i="7"/>
  <c r="G242" i="7"/>
  <c r="E242" i="7"/>
  <c r="D242" i="7"/>
  <c r="C242" i="7"/>
  <c r="T241" i="7"/>
  <c r="K241" i="7"/>
  <c r="G241" i="7"/>
  <c r="E241" i="7"/>
  <c r="D241" i="7"/>
  <c r="C241" i="7"/>
  <c r="T240" i="7"/>
  <c r="K240" i="7"/>
  <c r="H240" i="7"/>
  <c r="G240" i="7"/>
  <c r="E240" i="7"/>
  <c r="D240" i="7"/>
  <c r="C240" i="7"/>
  <c r="T234" i="7"/>
  <c r="S234" i="7"/>
  <c r="R234" i="7"/>
  <c r="Q234" i="7"/>
  <c r="P234" i="7"/>
  <c r="O234" i="7"/>
  <c r="K234" i="7"/>
  <c r="J234" i="7"/>
  <c r="I234" i="7"/>
  <c r="H234" i="7"/>
  <c r="G234" i="7"/>
  <c r="F234" i="7"/>
  <c r="E234" i="7"/>
  <c r="D234" i="7"/>
  <c r="X233" i="7"/>
  <c r="T233" i="7"/>
  <c r="K233" i="7"/>
  <c r="G233" i="7"/>
  <c r="E233" i="7"/>
  <c r="D233" i="7"/>
  <c r="C233" i="7"/>
  <c r="T232" i="7"/>
  <c r="K232" i="7"/>
  <c r="H232" i="7"/>
  <c r="G232" i="7"/>
  <c r="E232" i="7"/>
  <c r="D232" i="7"/>
  <c r="C232" i="7"/>
  <c r="T231" i="7"/>
  <c r="K231" i="7"/>
  <c r="G231" i="7"/>
  <c r="E231" i="7"/>
  <c r="D231" i="7"/>
  <c r="C231" i="7"/>
  <c r="T230" i="7"/>
  <c r="K230" i="7"/>
  <c r="H230" i="7"/>
  <c r="G230" i="7"/>
  <c r="E230" i="7"/>
  <c r="D230" i="7"/>
  <c r="C230" i="7"/>
  <c r="T229" i="7"/>
  <c r="K229" i="7"/>
  <c r="G229" i="7"/>
  <c r="E229" i="7"/>
  <c r="D229" i="7"/>
  <c r="C229" i="7"/>
  <c r="T228" i="7"/>
  <c r="K228" i="7"/>
  <c r="H228" i="7"/>
  <c r="G228" i="7"/>
  <c r="E228" i="7"/>
  <c r="D228" i="7"/>
  <c r="C228" i="7"/>
  <c r="T227" i="7"/>
  <c r="K227" i="7"/>
  <c r="G227" i="7"/>
  <c r="E227" i="7"/>
  <c r="D227" i="7"/>
  <c r="C227" i="7"/>
  <c r="T226" i="7"/>
  <c r="K226" i="7"/>
  <c r="H226" i="7"/>
  <c r="G226" i="7"/>
  <c r="E226" i="7"/>
  <c r="D226" i="7"/>
  <c r="C226" i="7"/>
  <c r="T225" i="7"/>
  <c r="K225" i="7"/>
  <c r="G225" i="7"/>
  <c r="E225" i="7"/>
  <c r="D225" i="7"/>
  <c r="C225" i="7"/>
  <c r="T224" i="7"/>
  <c r="K224" i="7"/>
  <c r="H224" i="7"/>
  <c r="G224" i="7"/>
  <c r="E224" i="7"/>
  <c r="D224" i="7"/>
  <c r="C224" i="7"/>
  <c r="T218" i="7"/>
  <c r="S218" i="7"/>
  <c r="R218" i="7"/>
  <c r="Q218" i="7"/>
  <c r="P218" i="7"/>
  <c r="O218" i="7"/>
  <c r="K218" i="7"/>
  <c r="J218" i="7"/>
  <c r="I218" i="7"/>
  <c r="H218" i="7"/>
  <c r="G218" i="7"/>
  <c r="F218" i="7"/>
  <c r="E218" i="7"/>
  <c r="D218" i="7"/>
  <c r="X217" i="7"/>
  <c r="T217" i="7"/>
  <c r="K217" i="7"/>
  <c r="G217" i="7"/>
  <c r="E217" i="7"/>
  <c r="D217" i="7"/>
  <c r="C217" i="7"/>
  <c r="T216" i="7"/>
  <c r="K216" i="7"/>
  <c r="H216" i="7"/>
  <c r="G216" i="7"/>
  <c r="E216" i="7"/>
  <c r="D216" i="7"/>
  <c r="C216" i="7"/>
  <c r="T215" i="7"/>
  <c r="K215" i="7"/>
  <c r="G215" i="7"/>
  <c r="E215" i="7"/>
  <c r="D215" i="7"/>
  <c r="C215" i="7"/>
  <c r="T214" i="7"/>
  <c r="K214" i="7"/>
  <c r="H214" i="7"/>
  <c r="G214" i="7"/>
  <c r="E214" i="7"/>
  <c r="D214" i="7"/>
  <c r="C214" i="7"/>
  <c r="T213" i="7"/>
  <c r="K213" i="7"/>
  <c r="G213" i="7"/>
  <c r="E213" i="7"/>
  <c r="D213" i="7"/>
  <c r="C213" i="7"/>
  <c r="T212" i="7"/>
  <c r="K212" i="7"/>
  <c r="H212" i="7"/>
  <c r="G212" i="7"/>
  <c r="E212" i="7"/>
  <c r="D212" i="7"/>
  <c r="C212" i="7"/>
  <c r="T211" i="7"/>
  <c r="K211" i="7"/>
  <c r="G211" i="7"/>
  <c r="E211" i="7"/>
  <c r="D211" i="7"/>
  <c r="C211" i="7"/>
  <c r="T210" i="7"/>
  <c r="K210" i="7"/>
  <c r="H210" i="7"/>
  <c r="G210" i="7"/>
  <c r="E210" i="7"/>
  <c r="D210" i="7"/>
  <c r="C210" i="7"/>
  <c r="T209" i="7"/>
  <c r="K209" i="7"/>
  <c r="G209" i="7"/>
  <c r="E209" i="7"/>
  <c r="D209" i="7"/>
  <c r="C209" i="7"/>
  <c r="T208" i="7"/>
  <c r="K208" i="7"/>
  <c r="H208" i="7"/>
  <c r="G208" i="7"/>
  <c r="E208" i="7"/>
  <c r="D208" i="7"/>
  <c r="C208" i="7"/>
  <c r="V200" i="7"/>
  <c r="L200" i="7"/>
  <c r="T199" i="7"/>
  <c r="S199" i="7"/>
  <c r="R199" i="7"/>
  <c r="Q199" i="7"/>
  <c r="P199" i="7"/>
  <c r="O199" i="7"/>
  <c r="K199" i="7"/>
  <c r="J199" i="7"/>
  <c r="I199" i="7"/>
  <c r="H199" i="7"/>
  <c r="G199" i="7"/>
  <c r="F199" i="7"/>
  <c r="E199" i="7"/>
  <c r="D199" i="7"/>
  <c r="X198" i="7"/>
  <c r="T198" i="7"/>
  <c r="K198" i="7"/>
  <c r="G198" i="7"/>
  <c r="E198" i="7"/>
  <c r="D198" i="7"/>
  <c r="C198" i="7"/>
  <c r="T197" i="7"/>
  <c r="K197" i="7"/>
  <c r="H197" i="7"/>
  <c r="G197" i="7"/>
  <c r="E197" i="7"/>
  <c r="D197" i="7"/>
  <c r="C197" i="7"/>
  <c r="B197" i="7"/>
  <c r="T196" i="7"/>
  <c r="K196" i="7"/>
  <c r="G196" i="7"/>
  <c r="E196" i="7"/>
  <c r="D196" i="7"/>
  <c r="C196" i="7"/>
  <c r="T195" i="7"/>
  <c r="K195" i="7"/>
  <c r="H195" i="7"/>
  <c r="G195" i="7"/>
  <c r="E195" i="7"/>
  <c r="D195" i="7"/>
  <c r="C195" i="7"/>
  <c r="B195" i="7"/>
  <c r="T194" i="7"/>
  <c r="K194" i="7"/>
  <c r="G194" i="7"/>
  <c r="E194" i="7"/>
  <c r="D194" i="7"/>
  <c r="C194" i="7"/>
  <c r="T193" i="7"/>
  <c r="K193" i="7"/>
  <c r="H193" i="7"/>
  <c r="G193" i="7"/>
  <c r="E193" i="7"/>
  <c r="D193" i="7"/>
  <c r="C193" i="7"/>
  <c r="B193" i="7"/>
  <c r="T192" i="7"/>
  <c r="K192" i="7"/>
  <c r="G192" i="7"/>
  <c r="E192" i="7"/>
  <c r="D192" i="7"/>
  <c r="C192" i="7"/>
  <c r="T191" i="7"/>
  <c r="K191" i="7"/>
  <c r="H191" i="7"/>
  <c r="G191" i="7"/>
  <c r="E191" i="7"/>
  <c r="D191" i="7"/>
  <c r="C191" i="7"/>
  <c r="B191" i="7"/>
  <c r="T190" i="7"/>
  <c r="K190" i="7"/>
  <c r="G190" i="7"/>
  <c r="E190" i="7"/>
  <c r="D190" i="7"/>
  <c r="C190" i="7"/>
  <c r="T189" i="7"/>
  <c r="K189" i="7"/>
  <c r="H189" i="7"/>
  <c r="G189" i="7"/>
  <c r="E189" i="7"/>
  <c r="D189" i="7"/>
  <c r="C189" i="7"/>
  <c r="B189" i="7"/>
  <c r="T183" i="7"/>
  <c r="S183" i="7"/>
  <c r="R183" i="7"/>
  <c r="Q183" i="7"/>
  <c r="P183" i="7"/>
  <c r="O183" i="7"/>
  <c r="K183" i="7"/>
  <c r="J183" i="7"/>
  <c r="I183" i="7"/>
  <c r="H183" i="7"/>
  <c r="G183" i="7"/>
  <c r="F183" i="7"/>
  <c r="E183" i="7"/>
  <c r="D183" i="7"/>
  <c r="X182" i="7"/>
  <c r="T182" i="7"/>
  <c r="K182" i="7"/>
  <c r="G182" i="7"/>
  <c r="E182" i="7"/>
  <c r="D182" i="7"/>
  <c r="C182" i="7"/>
  <c r="T181" i="7"/>
  <c r="K181" i="7"/>
  <c r="H181" i="7"/>
  <c r="G181" i="7"/>
  <c r="E181" i="7"/>
  <c r="D181" i="7"/>
  <c r="C181" i="7"/>
  <c r="B181" i="7"/>
  <c r="T180" i="7"/>
  <c r="K180" i="7"/>
  <c r="G180" i="7"/>
  <c r="E180" i="7"/>
  <c r="D180" i="7"/>
  <c r="C180" i="7"/>
  <c r="T179" i="7"/>
  <c r="K179" i="7"/>
  <c r="H179" i="7"/>
  <c r="G179" i="7"/>
  <c r="E179" i="7"/>
  <c r="D179" i="7"/>
  <c r="C179" i="7"/>
  <c r="B179" i="7"/>
  <c r="T178" i="7"/>
  <c r="K178" i="7"/>
  <c r="G178" i="7"/>
  <c r="E178" i="7"/>
  <c r="D178" i="7"/>
  <c r="C178" i="7"/>
  <c r="T177" i="7"/>
  <c r="K177" i="7"/>
  <c r="H177" i="7"/>
  <c r="G177" i="7"/>
  <c r="E177" i="7"/>
  <c r="D177" i="7"/>
  <c r="C177" i="7"/>
  <c r="B177" i="7"/>
  <c r="T176" i="7"/>
  <c r="K176" i="7"/>
  <c r="G176" i="7"/>
  <c r="E176" i="7"/>
  <c r="D176" i="7"/>
  <c r="C176" i="7"/>
  <c r="T175" i="7"/>
  <c r="K175" i="7"/>
  <c r="H175" i="7"/>
  <c r="G175" i="7"/>
  <c r="E175" i="7"/>
  <c r="D175" i="7"/>
  <c r="C175" i="7"/>
  <c r="B175" i="7"/>
  <c r="T174" i="7"/>
  <c r="K174" i="7"/>
  <c r="G174" i="7"/>
  <c r="E174" i="7"/>
  <c r="D174" i="7"/>
  <c r="C174" i="7"/>
  <c r="T173" i="7"/>
  <c r="K173" i="7"/>
  <c r="H173" i="7"/>
  <c r="G173" i="7"/>
  <c r="E173" i="7"/>
  <c r="D173" i="7"/>
  <c r="C173" i="7"/>
  <c r="B173" i="7"/>
  <c r="T167" i="7"/>
  <c r="S167" i="7"/>
  <c r="R167" i="7"/>
  <c r="Q167" i="7"/>
  <c r="P167" i="7"/>
  <c r="O167" i="7"/>
  <c r="K167" i="7"/>
  <c r="J167" i="7"/>
  <c r="I167" i="7"/>
  <c r="H167" i="7"/>
  <c r="G167" i="7"/>
  <c r="F167" i="7"/>
  <c r="E167" i="7"/>
  <c r="D167" i="7"/>
  <c r="X166" i="7"/>
  <c r="T166" i="7"/>
  <c r="K166" i="7"/>
  <c r="G166" i="7"/>
  <c r="E166" i="7"/>
  <c r="D166" i="7"/>
  <c r="C166" i="7"/>
  <c r="T165" i="7"/>
  <c r="K165" i="7"/>
  <c r="H165" i="7"/>
  <c r="G165" i="7"/>
  <c r="E165" i="7"/>
  <c r="D165" i="7"/>
  <c r="C165" i="7"/>
  <c r="B165" i="7"/>
  <c r="T164" i="7"/>
  <c r="K164" i="7"/>
  <c r="G164" i="7"/>
  <c r="E164" i="7"/>
  <c r="D164" i="7"/>
  <c r="C164" i="7"/>
  <c r="T163" i="7"/>
  <c r="K163" i="7"/>
  <c r="H163" i="7"/>
  <c r="G163" i="7"/>
  <c r="E163" i="7"/>
  <c r="D163" i="7"/>
  <c r="C163" i="7"/>
  <c r="B163" i="7"/>
  <c r="T162" i="7"/>
  <c r="K162" i="7"/>
  <c r="G162" i="7"/>
  <c r="E162" i="7"/>
  <c r="D162" i="7"/>
  <c r="C162" i="7"/>
  <c r="T161" i="7"/>
  <c r="K161" i="7"/>
  <c r="H161" i="7"/>
  <c r="G161" i="7"/>
  <c r="E161" i="7"/>
  <c r="D161" i="7"/>
  <c r="C161" i="7"/>
  <c r="B161" i="7"/>
  <c r="T160" i="7"/>
  <c r="K160" i="7"/>
  <c r="G160" i="7"/>
  <c r="E160" i="7"/>
  <c r="D160" i="7"/>
  <c r="C160" i="7"/>
  <c r="T159" i="7"/>
  <c r="K159" i="7"/>
  <c r="H159" i="7"/>
  <c r="G159" i="7"/>
  <c r="E159" i="7"/>
  <c r="D159" i="7"/>
  <c r="C159" i="7"/>
  <c r="B159" i="7"/>
  <c r="T158" i="7"/>
  <c r="K158" i="7"/>
  <c r="G158" i="7"/>
  <c r="E158" i="7"/>
  <c r="D158" i="7"/>
  <c r="C158" i="7"/>
  <c r="T157" i="7"/>
  <c r="K157" i="7"/>
  <c r="H157" i="7"/>
  <c r="G157" i="7"/>
  <c r="E157" i="7"/>
  <c r="D157" i="7"/>
  <c r="C157" i="7"/>
  <c r="B157" i="7"/>
  <c r="T151" i="7"/>
  <c r="S151" i="7"/>
  <c r="R151" i="7"/>
  <c r="Q151" i="7"/>
  <c r="P151" i="7"/>
  <c r="O151" i="7"/>
  <c r="K151" i="7"/>
  <c r="J151" i="7"/>
  <c r="I151" i="7"/>
  <c r="H151" i="7"/>
  <c r="G151" i="7"/>
  <c r="F151" i="7"/>
  <c r="E151" i="7"/>
  <c r="D151" i="7"/>
  <c r="X150" i="7"/>
  <c r="T150" i="7"/>
  <c r="K150" i="7"/>
  <c r="G150" i="7"/>
  <c r="E150" i="7"/>
  <c r="D150" i="7"/>
  <c r="C150" i="7"/>
  <c r="T149" i="7"/>
  <c r="K149" i="7"/>
  <c r="H149" i="7"/>
  <c r="G149" i="7"/>
  <c r="E149" i="7"/>
  <c r="D149" i="7"/>
  <c r="C149" i="7"/>
  <c r="B149" i="7"/>
  <c r="T148" i="7"/>
  <c r="K148" i="7"/>
  <c r="G148" i="7"/>
  <c r="E148" i="7"/>
  <c r="D148" i="7"/>
  <c r="C148" i="7"/>
  <c r="T147" i="7"/>
  <c r="K147" i="7"/>
  <c r="H147" i="7"/>
  <c r="G147" i="7"/>
  <c r="E147" i="7"/>
  <c r="D147" i="7"/>
  <c r="C147" i="7"/>
  <c r="B147" i="7"/>
  <c r="T146" i="7"/>
  <c r="K146" i="7"/>
  <c r="G146" i="7"/>
  <c r="E146" i="7"/>
  <c r="D146" i="7"/>
  <c r="C146" i="7"/>
  <c r="T145" i="7"/>
  <c r="K145" i="7"/>
  <c r="H145" i="7"/>
  <c r="G145" i="7"/>
  <c r="E145" i="7"/>
  <c r="D145" i="7"/>
  <c r="C145" i="7"/>
  <c r="B145" i="7"/>
  <c r="T144" i="7"/>
  <c r="K144" i="7"/>
  <c r="G144" i="7"/>
  <c r="E144" i="7"/>
  <c r="D144" i="7"/>
  <c r="C144" i="7"/>
  <c r="T143" i="7"/>
  <c r="K143" i="7"/>
  <c r="H143" i="7"/>
  <c r="G143" i="7"/>
  <c r="E143" i="7"/>
  <c r="D143" i="7"/>
  <c r="C143" i="7"/>
  <c r="B143" i="7"/>
  <c r="T142" i="7"/>
  <c r="K142" i="7"/>
  <c r="G142" i="7"/>
  <c r="E142" i="7"/>
  <c r="D142" i="7"/>
  <c r="C142" i="7"/>
  <c r="T141" i="7"/>
  <c r="K141" i="7"/>
  <c r="H141" i="7"/>
  <c r="G141" i="7"/>
  <c r="E141" i="7"/>
  <c r="D141" i="7"/>
  <c r="C141" i="7"/>
  <c r="B141" i="7"/>
  <c r="V133" i="7"/>
  <c r="L133" i="7"/>
  <c r="T132" i="7"/>
  <c r="S132" i="7"/>
  <c r="R132" i="7"/>
  <c r="Q132" i="7"/>
  <c r="P132" i="7"/>
  <c r="O132" i="7"/>
  <c r="K132" i="7"/>
  <c r="J132" i="7"/>
  <c r="I132" i="7"/>
  <c r="H132" i="7"/>
  <c r="G132" i="7"/>
  <c r="F132" i="7"/>
  <c r="E132" i="7"/>
  <c r="D132" i="7"/>
  <c r="X131" i="7"/>
  <c r="T131" i="7"/>
  <c r="K131" i="7"/>
  <c r="G131" i="7"/>
  <c r="E131" i="7"/>
  <c r="D131" i="7"/>
  <c r="C131" i="7"/>
  <c r="T130" i="7"/>
  <c r="K130" i="7"/>
  <c r="H130" i="7"/>
  <c r="G130" i="7"/>
  <c r="E130" i="7"/>
  <c r="D130" i="7"/>
  <c r="C130" i="7"/>
  <c r="B130" i="7"/>
  <c r="T129" i="7"/>
  <c r="K129" i="7"/>
  <c r="G129" i="7"/>
  <c r="E129" i="7"/>
  <c r="D129" i="7"/>
  <c r="C129" i="7"/>
  <c r="T128" i="7"/>
  <c r="K128" i="7"/>
  <c r="H128" i="7"/>
  <c r="G128" i="7"/>
  <c r="E128" i="7"/>
  <c r="D128" i="7"/>
  <c r="C128" i="7"/>
  <c r="B128" i="7"/>
  <c r="T127" i="7"/>
  <c r="K127" i="7"/>
  <c r="G127" i="7"/>
  <c r="E127" i="7"/>
  <c r="D127" i="7"/>
  <c r="C127" i="7"/>
  <c r="T126" i="7"/>
  <c r="K126" i="7"/>
  <c r="H126" i="7"/>
  <c r="G126" i="7"/>
  <c r="E126" i="7"/>
  <c r="D126" i="7"/>
  <c r="C126" i="7"/>
  <c r="B126" i="7"/>
  <c r="T125" i="7"/>
  <c r="K125" i="7"/>
  <c r="G125" i="7"/>
  <c r="E125" i="7"/>
  <c r="D125" i="7"/>
  <c r="C125" i="7"/>
  <c r="T124" i="7"/>
  <c r="K124" i="7"/>
  <c r="H124" i="7"/>
  <c r="G124" i="7"/>
  <c r="E124" i="7"/>
  <c r="D124" i="7"/>
  <c r="C124" i="7"/>
  <c r="B124" i="7"/>
  <c r="T123" i="7"/>
  <c r="K123" i="7"/>
  <c r="G123" i="7"/>
  <c r="E123" i="7"/>
  <c r="D123" i="7"/>
  <c r="C123" i="7"/>
  <c r="T122" i="7"/>
  <c r="K122" i="7"/>
  <c r="H122" i="7"/>
  <c r="G122" i="7"/>
  <c r="E122" i="7"/>
  <c r="D122" i="7"/>
  <c r="C122" i="7"/>
  <c r="B122" i="7"/>
  <c r="T116" i="7"/>
  <c r="S116" i="7"/>
  <c r="R116" i="7"/>
  <c r="Q116" i="7"/>
  <c r="P116" i="7"/>
  <c r="O116" i="7"/>
  <c r="K116" i="7"/>
  <c r="J116" i="7"/>
  <c r="I116" i="7"/>
  <c r="H116" i="7"/>
  <c r="G116" i="7"/>
  <c r="F116" i="7"/>
  <c r="E116" i="7"/>
  <c r="D116" i="7"/>
  <c r="X115" i="7"/>
  <c r="T115" i="7"/>
  <c r="K115" i="7"/>
  <c r="G115" i="7"/>
  <c r="E115" i="7"/>
  <c r="D115" i="7"/>
  <c r="C115" i="7"/>
  <c r="T114" i="7"/>
  <c r="K114" i="7"/>
  <c r="H114" i="7"/>
  <c r="G114" i="7"/>
  <c r="E114" i="7"/>
  <c r="D114" i="7"/>
  <c r="C114" i="7"/>
  <c r="B114" i="7"/>
  <c r="T113" i="7"/>
  <c r="K113" i="7"/>
  <c r="G113" i="7"/>
  <c r="E113" i="7"/>
  <c r="D113" i="7"/>
  <c r="C113" i="7"/>
  <c r="T112" i="7"/>
  <c r="K112" i="7"/>
  <c r="H112" i="7"/>
  <c r="G112" i="7"/>
  <c r="E112" i="7"/>
  <c r="D112" i="7"/>
  <c r="C112" i="7"/>
  <c r="B112" i="7"/>
  <c r="T111" i="7"/>
  <c r="K111" i="7"/>
  <c r="G111" i="7"/>
  <c r="E111" i="7"/>
  <c r="D111" i="7"/>
  <c r="C111" i="7"/>
  <c r="T110" i="7"/>
  <c r="K110" i="7"/>
  <c r="H110" i="7"/>
  <c r="G110" i="7"/>
  <c r="E110" i="7"/>
  <c r="D110" i="7"/>
  <c r="C110" i="7"/>
  <c r="B110" i="7"/>
  <c r="T109" i="7"/>
  <c r="K109" i="7"/>
  <c r="G109" i="7"/>
  <c r="E109" i="7"/>
  <c r="D109" i="7"/>
  <c r="C109" i="7"/>
  <c r="T108" i="7"/>
  <c r="K108" i="7"/>
  <c r="H108" i="7"/>
  <c r="G108" i="7"/>
  <c r="E108" i="7"/>
  <c r="D108" i="7"/>
  <c r="C108" i="7"/>
  <c r="B108" i="7"/>
  <c r="T107" i="7"/>
  <c r="K107" i="7"/>
  <c r="G107" i="7"/>
  <c r="E107" i="7"/>
  <c r="D107" i="7"/>
  <c r="C107" i="7"/>
  <c r="T106" i="7"/>
  <c r="K106" i="7"/>
  <c r="H106" i="7"/>
  <c r="G106" i="7"/>
  <c r="E106" i="7"/>
  <c r="D106" i="7"/>
  <c r="C106" i="7"/>
  <c r="B106" i="7"/>
  <c r="T100" i="7"/>
  <c r="S100" i="7"/>
  <c r="R100" i="7"/>
  <c r="Q100" i="7"/>
  <c r="P100" i="7"/>
  <c r="O100" i="7"/>
  <c r="K100" i="7"/>
  <c r="J100" i="7"/>
  <c r="I100" i="7"/>
  <c r="H100" i="7"/>
  <c r="G100" i="7"/>
  <c r="F100" i="7"/>
  <c r="E100" i="7"/>
  <c r="D100" i="7"/>
  <c r="X99" i="7"/>
  <c r="T99" i="7"/>
  <c r="K99" i="7"/>
  <c r="G99" i="7"/>
  <c r="E99" i="7"/>
  <c r="D99" i="7"/>
  <c r="C99" i="7"/>
  <c r="T98" i="7"/>
  <c r="K98" i="7"/>
  <c r="H98" i="7"/>
  <c r="G98" i="7"/>
  <c r="E98" i="7"/>
  <c r="D98" i="7"/>
  <c r="C98" i="7"/>
  <c r="B98" i="7"/>
  <c r="T97" i="7"/>
  <c r="K97" i="7"/>
  <c r="G97" i="7"/>
  <c r="E97" i="7"/>
  <c r="D97" i="7"/>
  <c r="C97" i="7"/>
  <c r="T96" i="7"/>
  <c r="K96" i="7"/>
  <c r="H96" i="7"/>
  <c r="G96" i="7"/>
  <c r="E96" i="7"/>
  <c r="D96" i="7"/>
  <c r="C96" i="7"/>
  <c r="B96" i="7"/>
  <c r="T95" i="7"/>
  <c r="K95" i="7"/>
  <c r="G95" i="7"/>
  <c r="E95" i="7"/>
  <c r="D95" i="7"/>
  <c r="C95" i="7"/>
  <c r="T94" i="7"/>
  <c r="K94" i="7"/>
  <c r="H94" i="7"/>
  <c r="G94" i="7"/>
  <c r="E94" i="7"/>
  <c r="D94" i="7"/>
  <c r="C94" i="7"/>
  <c r="B94" i="7"/>
  <c r="T93" i="7"/>
  <c r="K93" i="7"/>
  <c r="G93" i="7"/>
  <c r="E93" i="7"/>
  <c r="D93" i="7"/>
  <c r="C93" i="7"/>
  <c r="T92" i="7"/>
  <c r="K92" i="7"/>
  <c r="H92" i="7"/>
  <c r="G92" i="7"/>
  <c r="E92" i="7"/>
  <c r="D92" i="7"/>
  <c r="C92" i="7"/>
  <c r="B92" i="7"/>
  <c r="T91" i="7"/>
  <c r="K91" i="7"/>
  <c r="G91" i="7"/>
  <c r="E91" i="7"/>
  <c r="D91" i="7"/>
  <c r="C91" i="7"/>
  <c r="T90" i="7"/>
  <c r="K90" i="7"/>
  <c r="H90" i="7"/>
  <c r="G90" i="7"/>
  <c r="E90" i="7"/>
  <c r="D90" i="7"/>
  <c r="C90" i="7"/>
  <c r="B90" i="7"/>
  <c r="T84" i="7"/>
  <c r="S84" i="7"/>
  <c r="R84" i="7"/>
  <c r="Q84" i="7"/>
  <c r="P84" i="7"/>
  <c r="O84" i="7"/>
  <c r="K84" i="7"/>
  <c r="J84" i="7"/>
  <c r="I84" i="7"/>
  <c r="H84" i="7"/>
  <c r="G84" i="7"/>
  <c r="F84" i="7"/>
  <c r="E84" i="7"/>
  <c r="D84" i="7"/>
  <c r="X83" i="7"/>
  <c r="T83" i="7"/>
  <c r="K83" i="7"/>
  <c r="G83" i="7"/>
  <c r="E83" i="7"/>
  <c r="D83" i="7"/>
  <c r="C83" i="7"/>
  <c r="T82" i="7"/>
  <c r="K82" i="7"/>
  <c r="H82" i="7"/>
  <c r="G82" i="7"/>
  <c r="E82" i="7"/>
  <c r="D82" i="7"/>
  <c r="C82" i="7"/>
  <c r="B82" i="7"/>
  <c r="T81" i="7"/>
  <c r="K81" i="7"/>
  <c r="G81" i="7"/>
  <c r="E81" i="7"/>
  <c r="D81" i="7"/>
  <c r="C81" i="7"/>
  <c r="T80" i="7"/>
  <c r="K80" i="7"/>
  <c r="H80" i="7"/>
  <c r="G80" i="7"/>
  <c r="E80" i="7"/>
  <c r="D80" i="7"/>
  <c r="C80" i="7"/>
  <c r="B80" i="7"/>
  <c r="T79" i="7"/>
  <c r="K79" i="7"/>
  <c r="G79" i="7"/>
  <c r="E79" i="7"/>
  <c r="D79" i="7"/>
  <c r="C79" i="7"/>
  <c r="T78" i="7"/>
  <c r="K78" i="7"/>
  <c r="H78" i="7"/>
  <c r="G78" i="7"/>
  <c r="E78" i="7"/>
  <c r="D78" i="7"/>
  <c r="C78" i="7"/>
  <c r="B78" i="7"/>
  <c r="T77" i="7"/>
  <c r="K77" i="7"/>
  <c r="G77" i="7"/>
  <c r="E77" i="7"/>
  <c r="D77" i="7"/>
  <c r="C77" i="7"/>
  <c r="T76" i="7"/>
  <c r="K76" i="7"/>
  <c r="H76" i="7"/>
  <c r="G76" i="7"/>
  <c r="E76" i="7"/>
  <c r="D76" i="7"/>
  <c r="C76" i="7"/>
  <c r="B76" i="7"/>
  <c r="T75" i="7"/>
  <c r="K75" i="7"/>
  <c r="G75" i="7"/>
  <c r="E75" i="7"/>
  <c r="D75" i="7"/>
  <c r="C75" i="7"/>
  <c r="T74" i="7"/>
  <c r="K74" i="7"/>
  <c r="H74" i="7"/>
  <c r="G74" i="7"/>
  <c r="E74" i="7"/>
  <c r="D74" i="7"/>
  <c r="C74" i="7"/>
  <c r="B74" i="7"/>
  <c r="V66" i="7"/>
  <c r="L66" i="7"/>
  <c r="H66" i="7"/>
  <c r="T65" i="7"/>
  <c r="S65" i="7"/>
  <c r="R65" i="7"/>
  <c r="Q65" i="7"/>
  <c r="P65" i="7"/>
  <c r="O65" i="7"/>
  <c r="K65" i="7"/>
  <c r="J65" i="7"/>
  <c r="I65" i="7"/>
  <c r="H65" i="7"/>
  <c r="G65" i="7"/>
  <c r="F65" i="7"/>
  <c r="E65" i="7"/>
  <c r="D65" i="7"/>
  <c r="X64" i="7"/>
  <c r="T64" i="7"/>
  <c r="K64" i="7"/>
  <c r="G64" i="7"/>
  <c r="E64" i="7"/>
  <c r="D64" i="7"/>
  <c r="C64" i="7"/>
  <c r="T63" i="7"/>
  <c r="K63" i="7"/>
  <c r="H63" i="7"/>
  <c r="G63" i="7"/>
  <c r="E63" i="7"/>
  <c r="D63" i="7"/>
  <c r="C63" i="7"/>
  <c r="B63" i="7"/>
  <c r="T62" i="7"/>
  <c r="K62" i="7"/>
  <c r="G62" i="7"/>
  <c r="E62" i="7"/>
  <c r="D62" i="7"/>
  <c r="C62" i="7"/>
  <c r="T61" i="7"/>
  <c r="K61" i="7"/>
  <c r="H61" i="7"/>
  <c r="G61" i="7"/>
  <c r="E61" i="7"/>
  <c r="D61" i="7"/>
  <c r="C61" i="7"/>
  <c r="B61" i="7"/>
  <c r="T60" i="7"/>
  <c r="K60" i="7"/>
  <c r="G60" i="7"/>
  <c r="E60" i="7"/>
  <c r="D60" i="7"/>
  <c r="C60" i="7"/>
  <c r="T59" i="7"/>
  <c r="K59" i="7"/>
  <c r="H59" i="7"/>
  <c r="G59" i="7"/>
  <c r="E59" i="7"/>
  <c r="D59" i="7"/>
  <c r="C59" i="7"/>
  <c r="B59" i="7"/>
  <c r="T58" i="7"/>
  <c r="K58" i="7"/>
  <c r="G58" i="7"/>
  <c r="E58" i="7"/>
  <c r="D58" i="7"/>
  <c r="C58" i="7"/>
  <c r="T57" i="7"/>
  <c r="K57" i="7"/>
  <c r="H57" i="7"/>
  <c r="G57" i="7"/>
  <c r="E57" i="7"/>
  <c r="D57" i="7"/>
  <c r="C57" i="7"/>
  <c r="B57" i="7"/>
  <c r="T56" i="7"/>
  <c r="K56" i="7"/>
  <c r="G56" i="7"/>
  <c r="E56" i="7"/>
  <c r="D56" i="7"/>
  <c r="C56" i="7"/>
  <c r="T55" i="7"/>
  <c r="K55" i="7"/>
  <c r="H55" i="7"/>
  <c r="G55" i="7"/>
  <c r="E55" i="7"/>
  <c r="D55" i="7"/>
  <c r="C55" i="7"/>
  <c r="B55" i="7"/>
  <c r="T49" i="7"/>
  <c r="S49" i="7"/>
  <c r="R49" i="7"/>
  <c r="Q49" i="7"/>
  <c r="P49" i="7"/>
  <c r="O49" i="7"/>
  <c r="K49" i="7"/>
  <c r="J49" i="7"/>
  <c r="I49" i="7"/>
  <c r="H49" i="7"/>
  <c r="G49" i="7"/>
  <c r="F49" i="7"/>
  <c r="E49" i="7"/>
  <c r="D49" i="7"/>
  <c r="X48" i="7"/>
  <c r="T48" i="7"/>
  <c r="K48" i="7"/>
  <c r="G48" i="7"/>
  <c r="E48" i="7"/>
  <c r="D48" i="7"/>
  <c r="C48" i="7"/>
  <c r="T47" i="7"/>
  <c r="K47" i="7"/>
  <c r="H47" i="7"/>
  <c r="G47" i="7"/>
  <c r="E47" i="7"/>
  <c r="D47" i="7"/>
  <c r="C47" i="7"/>
  <c r="B47" i="7"/>
  <c r="T46" i="7"/>
  <c r="K46" i="7"/>
  <c r="G46" i="7"/>
  <c r="E46" i="7"/>
  <c r="D46" i="7"/>
  <c r="C46" i="7"/>
  <c r="T45" i="7"/>
  <c r="K45" i="7"/>
  <c r="H45" i="7"/>
  <c r="G45" i="7"/>
  <c r="E45" i="7"/>
  <c r="D45" i="7"/>
  <c r="C45" i="7"/>
  <c r="B45" i="7"/>
  <c r="T44" i="7"/>
  <c r="K44" i="7"/>
  <c r="G44" i="7"/>
  <c r="E44" i="7"/>
  <c r="D44" i="7"/>
  <c r="C44" i="7"/>
  <c r="T43" i="7"/>
  <c r="K43" i="7"/>
  <c r="H43" i="7"/>
  <c r="G43" i="7"/>
  <c r="E43" i="7"/>
  <c r="D43" i="7"/>
  <c r="C43" i="7"/>
  <c r="B43" i="7"/>
  <c r="T42" i="7"/>
  <c r="K42" i="7"/>
  <c r="G42" i="7"/>
  <c r="E42" i="7"/>
  <c r="D42" i="7"/>
  <c r="C42" i="7"/>
  <c r="T41" i="7"/>
  <c r="K41" i="7"/>
  <c r="H41" i="7"/>
  <c r="G41" i="7"/>
  <c r="E41" i="7"/>
  <c r="D41" i="7"/>
  <c r="C41" i="7"/>
  <c r="B41" i="7"/>
  <c r="T40" i="7"/>
  <c r="K40" i="7"/>
  <c r="G40" i="7"/>
  <c r="E40" i="7"/>
  <c r="D40" i="7"/>
  <c r="C40" i="7"/>
  <c r="T39" i="7"/>
  <c r="K39" i="7"/>
  <c r="H39" i="7"/>
  <c r="G39" i="7"/>
  <c r="E39" i="7"/>
  <c r="D39" i="7"/>
  <c r="C39" i="7"/>
  <c r="B39" i="7"/>
  <c r="T33" i="7"/>
  <c r="S33" i="7"/>
  <c r="R33" i="7"/>
  <c r="Q33" i="7"/>
  <c r="P33" i="7"/>
  <c r="O33" i="7"/>
  <c r="K33" i="7"/>
  <c r="J33" i="7"/>
  <c r="I33" i="7"/>
  <c r="H33" i="7"/>
  <c r="G33" i="7"/>
  <c r="F33" i="7"/>
  <c r="E33" i="7"/>
  <c r="D33" i="7"/>
  <c r="X32" i="7"/>
  <c r="T32" i="7"/>
  <c r="K32" i="7"/>
  <c r="G32" i="7"/>
  <c r="E32" i="7"/>
  <c r="D32" i="7"/>
  <c r="C32" i="7"/>
  <c r="T31" i="7"/>
  <c r="K31" i="7"/>
  <c r="H31" i="7"/>
  <c r="G31" i="7"/>
  <c r="E31" i="7"/>
  <c r="D31" i="7"/>
  <c r="C31" i="7"/>
  <c r="B31" i="7"/>
  <c r="T30" i="7"/>
  <c r="K30" i="7"/>
  <c r="G30" i="7"/>
  <c r="E30" i="7"/>
  <c r="D30" i="7"/>
  <c r="C30" i="7"/>
  <c r="T29" i="7"/>
  <c r="K29" i="7"/>
  <c r="H29" i="7"/>
  <c r="G29" i="7"/>
  <c r="E29" i="7"/>
  <c r="D29" i="7"/>
  <c r="C29" i="7"/>
  <c r="B29" i="7"/>
  <c r="T28" i="7"/>
  <c r="K28" i="7"/>
  <c r="G28" i="7"/>
  <c r="E28" i="7"/>
  <c r="D28" i="7"/>
  <c r="C28" i="7"/>
  <c r="T27" i="7"/>
  <c r="K27" i="7"/>
  <c r="H27" i="7"/>
  <c r="G27" i="7"/>
  <c r="E27" i="7"/>
  <c r="D27" i="7"/>
  <c r="C27" i="7"/>
  <c r="B27" i="7"/>
  <c r="T26" i="7"/>
  <c r="K26" i="7"/>
  <c r="G26" i="7"/>
  <c r="E26" i="7"/>
  <c r="D26" i="7"/>
  <c r="C26" i="7"/>
  <c r="T25" i="7"/>
  <c r="K25" i="7"/>
  <c r="H25" i="7"/>
  <c r="G25" i="7"/>
  <c r="E25" i="7"/>
  <c r="D25" i="7"/>
  <c r="C25" i="7"/>
  <c r="B25" i="7"/>
  <c r="T24" i="7"/>
  <c r="K24" i="7"/>
  <c r="G24" i="7"/>
  <c r="E24" i="7"/>
  <c r="D24" i="7"/>
  <c r="C24" i="7"/>
  <c r="T23" i="7"/>
  <c r="K23" i="7"/>
  <c r="H23" i="7"/>
  <c r="G23" i="7"/>
  <c r="E23" i="7"/>
  <c r="D23" i="7"/>
  <c r="C23" i="7"/>
  <c r="B23" i="7"/>
  <c r="T17" i="7"/>
  <c r="S17" i="7"/>
  <c r="R17" i="7"/>
  <c r="Q17" i="7"/>
  <c r="P17" i="7"/>
  <c r="O17" i="7"/>
  <c r="K17" i="7"/>
  <c r="J17" i="7"/>
  <c r="I17" i="7"/>
  <c r="H17" i="7"/>
  <c r="G17" i="7"/>
  <c r="F17" i="7"/>
  <c r="E17" i="7"/>
  <c r="D17" i="7"/>
  <c r="X16" i="7"/>
  <c r="T16" i="7"/>
  <c r="K16" i="7"/>
  <c r="G16" i="7"/>
  <c r="C16" i="7"/>
  <c r="T15" i="7"/>
  <c r="K15" i="7"/>
  <c r="H15" i="7"/>
  <c r="G15" i="7"/>
  <c r="C15" i="7"/>
  <c r="T14" i="7"/>
  <c r="K14" i="7"/>
  <c r="G14" i="7"/>
  <c r="C14" i="7"/>
  <c r="T13" i="7"/>
  <c r="K13" i="7"/>
  <c r="H13" i="7"/>
  <c r="G13" i="7"/>
  <c r="C13" i="7"/>
  <c r="T12" i="7"/>
  <c r="K12" i="7"/>
  <c r="G12" i="7"/>
  <c r="C12" i="7"/>
  <c r="T11" i="7"/>
  <c r="K11" i="7"/>
  <c r="H11" i="7"/>
  <c r="G11" i="7"/>
  <c r="C11" i="7"/>
  <c r="T10" i="7"/>
  <c r="K10" i="7"/>
  <c r="G10" i="7"/>
  <c r="C10" i="7"/>
  <c r="T9" i="7"/>
  <c r="K9" i="7"/>
  <c r="H9" i="7"/>
  <c r="G9" i="7"/>
  <c r="C9" i="7"/>
  <c r="T8" i="7"/>
  <c r="K8" i="7"/>
  <c r="G8" i="7"/>
  <c r="C8" i="7"/>
  <c r="T7" i="7"/>
  <c r="K7" i="7"/>
  <c r="H7" i="7"/>
  <c r="G7" i="7"/>
  <c r="M1" i="7"/>
  <c r="C1" i="7"/>
  <c r="L274" i="7" s="1"/>
  <c r="Q301" i="6"/>
  <c r="Q298" i="6"/>
  <c r="N298" i="6"/>
  <c r="Q296" i="6"/>
  <c r="N296" i="6"/>
  <c r="U294" i="6"/>
  <c r="Q294" i="6"/>
  <c r="N294" i="6"/>
  <c r="Q292" i="6"/>
  <c r="N292" i="6"/>
  <c r="Q290" i="6"/>
  <c r="N290" i="6"/>
  <c r="Q288" i="6"/>
  <c r="N288" i="6"/>
  <c r="Q286" i="6"/>
  <c r="N286" i="6"/>
  <c r="Q284" i="6"/>
  <c r="N284" i="6"/>
  <c r="Q282" i="6"/>
  <c r="N282" i="6"/>
  <c r="L276" i="6"/>
  <c r="V267" i="6"/>
  <c r="L267" i="6"/>
  <c r="T266" i="6"/>
  <c r="S266" i="6"/>
  <c r="R266" i="6"/>
  <c r="Q266" i="6"/>
  <c r="P266" i="6"/>
  <c r="O266" i="6"/>
  <c r="K266" i="6"/>
  <c r="J266" i="6"/>
  <c r="I266" i="6"/>
  <c r="H266" i="6"/>
  <c r="G266" i="6"/>
  <c r="F266" i="6"/>
  <c r="E266" i="6"/>
  <c r="D266" i="6"/>
  <c r="X265" i="6"/>
  <c r="T265" i="6"/>
  <c r="K265" i="6"/>
  <c r="G265" i="6"/>
  <c r="E265" i="6"/>
  <c r="D265" i="6"/>
  <c r="C265" i="6"/>
  <c r="T264" i="6"/>
  <c r="K264" i="6"/>
  <c r="H264" i="6"/>
  <c r="G264" i="6"/>
  <c r="E264" i="6"/>
  <c r="D264" i="6"/>
  <c r="C264" i="6"/>
  <c r="T263" i="6"/>
  <c r="K263" i="6"/>
  <c r="G263" i="6"/>
  <c r="E263" i="6"/>
  <c r="D263" i="6"/>
  <c r="C263" i="6"/>
  <c r="T262" i="6"/>
  <c r="K262" i="6"/>
  <c r="H262" i="6"/>
  <c r="G262" i="6"/>
  <c r="E262" i="6"/>
  <c r="D262" i="6"/>
  <c r="C262" i="6"/>
  <c r="T261" i="6"/>
  <c r="K261" i="6"/>
  <c r="G261" i="6"/>
  <c r="E261" i="6"/>
  <c r="D261" i="6"/>
  <c r="C261" i="6"/>
  <c r="T260" i="6"/>
  <c r="K260" i="6"/>
  <c r="H260" i="6"/>
  <c r="G260" i="6"/>
  <c r="E260" i="6"/>
  <c r="D260" i="6"/>
  <c r="C260" i="6"/>
  <c r="T259" i="6"/>
  <c r="K259" i="6"/>
  <c r="G259" i="6"/>
  <c r="E259" i="6"/>
  <c r="D259" i="6"/>
  <c r="C259" i="6"/>
  <c r="T258" i="6"/>
  <c r="K258" i="6"/>
  <c r="H258" i="6"/>
  <c r="G258" i="6"/>
  <c r="E258" i="6"/>
  <c r="D258" i="6"/>
  <c r="C258" i="6"/>
  <c r="T257" i="6"/>
  <c r="K257" i="6"/>
  <c r="G257" i="6"/>
  <c r="E257" i="6"/>
  <c r="D257" i="6"/>
  <c r="C257" i="6"/>
  <c r="T256" i="6"/>
  <c r="K256" i="6"/>
  <c r="H256" i="6"/>
  <c r="G256" i="6"/>
  <c r="E256" i="6"/>
  <c r="D256" i="6"/>
  <c r="C256" i="6"/>
  <c r="T250" i="6"/>
  <c r="S250" i="6"/>
  <c r="R250" i="6"/>
  <c r="Q250" i="6"/>
  <c r="P250" i="6"/>
  <c r="O250" i="6"/>
  <c r="K250" i="6"/>
  <c r="J250" i="6"/>
  <c r="I250" i="6"/>
  <c r="H250" i="6"/>
  <c r="G250" i="6"/>
  <c r="F250" i="6"/>
  <c r="E250" i="6"/>
  <c r="D250" i="6"/>
  <c r="X249" i="6"/>
  <c r="T249" i="6"/>
  <c r="K249" i="6"/>
  <c r="G249" i="6"/>
  <c r="E249" i="6"/>
  <c r="D249" i="6"/>
  <c r="C249" i="6"/>
  <c r="T248" i="6"/>
  <c r="K248" i="6"/>
  <c r="H248" i="6"/>
  <c r="G248" i="6"/>
  <c r="E248" i="6"/>
  <c r="D248" i="6"/>
  <c r="C248" i="6"/>
  <c r="T247" i="6"/>
  <c r="K247" i="6"/>
  <c r="G247" i="6"/>
  <c r="E247" i="6"/>
  <c r="D247" i="6"/>
  <c r="C247" i="6"/>
  <c r="T246" i="6"/>
  <c r="K246" i="6"/>
  <c r="H246" i="6"/>
  <c r="G246" i="6"/>
  <c r="E246" i="6"/>
  <c r="D246" i="6"/>
  <c r="C246" i="6"/>
  <c r="T245" i="6"/>
  <c r="K245" i="6"/>
  <c r="G245" i="6"/>
  <c r="E245" i="6"/>
  <c r="D245" i="6"/>
  <c r="C245" i="6"/>
  <c r="T244" i="6"/>
  <c r="K244" i="6"/>
  <c r="H244" i="6"/>
  <c r="G244" i="6"/>
  <c r="E244" i="6"/>
  <c r="D244" i="6"/>
  <c r="C244" i="6"/>
  <c r="T243" i="6"/>
  <c r="K243" i="6"/>
  <c r="G243" i="6"/>
  <c r="E243" i="6"/>
  <c r="D243" i="6"/>
  <c r="C243" i="6"/>
  <c r="T242" i="6"/>
  <c r="K242" i="6"/>
  <c r="H242" i="6"/>
  <c r="G242" i="6"/>
  <c r="E242" i="6"/>
  <c r="D242" i="6"/>
  <c r="C242" i="6"/>
  <c r="T241" i="6"/>
  <c r="K241" i="6"/>
  <c r="G241" i="6"/>
  <c r="E241" i="6"/>
  <c r="D241" i="6"/>
  <c r="C241" i="6"/>
  <c r="T240" i="6"/>
  <c r="K240" i="6"/>
  <c r="H240" i="6"/>
  <c r="G240" i="6"/>
  <c r="E240" i="6"/>
  <c r="D240" i="6"/>
  <c r="C240" i="6"/>
  <c r="T234" i="6"/>
  <c r="S234" i="6"/>
  <c r="R234" i="6"/>
  <c r="Q234" i="6"/>
  <c r="P234" i="6"/>
  <c r="O234" i="6"/>
  <c r="K234" i="6"/>
  <c r="J234" i="6"/>
  <c r="I234" i="6"/>
  <c r="H234" i="6"/>
  <c r="G234" i="6"/>
  <c r="F234" i="6"/>
  <c r="E234" i="6"/>
  <c r="D234" i="6"/>
  <c r="X233" i="6"/>
  <c r="T233" i="6"/>
  <c r="K233" i="6"/>
  <c r="G233" i="6"/>
  <c r="E233" i="6"/>
  <c r="D233" i="6"/>
  <c r="C233" i="6"/>
  <c r="T232" i="6"/>
  <c r="K232" i="6"/>
  <c r="H232" i="6"/>
  <c r="G232" i="6"/>
  <c r="E232" i="6"/>
  <c r="D232" i="6"/>
  <c r="C232" i="6"/>
  <c r="T231" i="6"/>
  <c r="K231" i="6"/>
  <c r="G231" i="6"/>
  <c r="E231" i="6"/>
  <c r="D231" i="6"/>
  <c r="C231" i="6"/>
  <c r="T230" i="6"/>
  <c r="K230" i="6"/>
  <c r="H230" i="6"/>
  <c r="G230" i="6"/>
  <c r="E230" i="6"/>
  <c r="D230" i="6"/>
  <c r="C230" i="6"/>
  <c r="T229" i="6"/>
  <c r="K229" i="6"/>
  <c r="G229" i="6"/>
  <c r="E229" i="6"/>
  <c r="D229" i="6"/>
  <c r="C229" i="6"/>
  <c r="T228" i="6"/>
  <c r="K228" i="6"/>
  <c r="H228" i="6"/>
  <c r="G228" i="6"/>
  <c r="E228" i="6"/>
  <c r="D228" i="6"/>
  <c r="C228" i="6"/>
  <c r="T227" i="6"/>
  <c r="K227" i="6"/>
  <c r="G227" i="6"/>
  <c r="E227" i="6"/>
  <c r="D227" i="6"/>
  <c r="C227" i="6"/>
  <c r="T226" i="6"/>
  <c r="K226" i="6"/>
  <c r="H226" i="6"/>
  <c r="G226" i="6"/>
  <c r="E226" i="6"/>
  <c r="D226" i="6"/>
  <c r="C226" i="6"/>
  <c r="T225" i="6"/>
  <c r="K225" i="6"/>
  <c r="G225" i="6"/>
  <c r="E225" i="6"/>
  <c r="D225" i="6"/>
  <c r="C225" i="6"/>
  <c r="T224" i="6"/>
  <c r="K224" i="6"/>
  <c r="H224" i="6"/>
  <c r="G224" i="6"/>
  <c r="E224" i="6"/>
  <c r="D224" i="6"/>
  <c r="C224" i="6"/>
  <c r="T218" i="6"/>
  <c r="S218" i="6"/>
  <c r="R218" i="6"/>
  <c r="Q218" i="6"/>
  <c r="P218" i="6"/>
  <c r="O218" i="6"/>
  <c r="K218" i="6"/>
  <c r="J218" i="6"/>
  <c r="I218" i="6"/>
  <c r="H218" i="6"/>
  <c r="G218" i="6"/>
  <c r="F218" i="6"/>
  <c r="E218" i="6"/>
  <c r="D218" i="6"/>
  <c r="X217" i="6"/>
  <c r="T217" i="6"/>
  <c r="K217" i="6"/>
  <c r="G217" i="6"/>
  <c r="E217" i="6"/>
  <c r="D217" i="6"/>
  <c r="C217" i="6"/>
  <c r="T216" i="6"/>
  <c r="K216" i="6"/>
  <c r="H216" i="6"/>
  <c r="G216" i="6"/>
  <c r="E216" i="6"/>
  <c r="D216" i="6"/>
  <c r="C216" i="6"/>
  <c r="T215" i="6"/>
  <c r="K215" i="6"/>
  <c r="G215" i="6"/>
  <c r="E215" i="6"/>
  <c r="D215" i="6"/>
  <c r="C215" i="6"/>
  <c r="T214" i="6"/>
  <c r="K214" i="6"/>
  <c r="H214" i="6"/>
  <c r="G214" i="6"/>
  <c r="E214" i="6"/>
  <c r="D214" i="6"/>
  <c r="C214" i="6"/>
  <c r="T213" i="6"/>
  <c r="K213" i="6"/>
  <c r="G213" i="6"/>
  <c r="E213" i="6"/>
  <c r="D213" i="6"/>
  <c r="C213" i="6"/>
  <c r="T212" i="6"/>
  <c r="K212" i="6"/>
  <c r="H212" i="6"/>
  <c r="G212" i="6"/>
  <c r="E212" i="6"/>
  <c r="D212" i="6"/>
  <c r="C212" i="6"/>
  <c r="T211" i="6"/>
  <c r="K211" i="6"/>
  <c r="G211" i="6"/>
  <c r="E211" i="6"/>
  <c r="D211" i="6"/>
  <c r="C211" i="6"/>
  <c r="T210" i="6"/>
  <c r="K210" i="6"/>
  <c r="H210" i="6"/>
  <c r="G210" i="6"/>
  <c r="E210" i="6"/>
  <c r="D210" i="6"/>
  <c r="C210" i="6"/>
  <c r="T209" i="6"/>
  <c r="K209" i="6"/>
  <c r="G209" i="6"/>
  <c r="E209" i="6"/>
  <c r="D209" i="6"/>
  <c r="C209" i="6"/>
  <c r="T208" i="6"/>
  <c r="K208" i="6"/>
  <c r="H208" i="6"/>
  <c r="G208" i="6"/>
  <c r="E208" i="6"/>
  <c r="D208" i="6"/>
  <c r="C208" i="6"/>
  <c r="V200" i="6"/>
  <c r="L200" i="6"/>
  <c r="T199" i="6"/>
  <c r="S199" i="6"/>
  <c r="R199" i="6"/>
  <c r="Q199" i="6"/>
  <c r="P199" i="6"/>
  <c r="O199" i="6"/>
  <c r="K199" i="6"/>
  <c r="J199" i="6"/>
  <c r="I199" i="6"/>
  <c r="H199" i="6"/>
  <c r="G199" i="6"/>
  <c r="F199" i="6"/>
  <c r="E199" i="6"/>
  <c r="D199" i="6"/>
  <c r="X198" i="6"/>
  <c r="T198" i="6"/>
  <c r="K198" i="6"/>
  <c r="G198" i="6"/>
  <c r="E198" i="6"/>
  <c r="D198" i="6"/>
  <c r="C198" i="6"/>
  <c r="T197" i="6"/>
  <c r="K197" i="6"/>
  <c r="H197" i="6"/>
  <c r="G197" i="6"/>
  <c r="E197" i="6"/>
  <c r="D197" i="6"/>
  <c r="C197" i="6"/>
  <c r="B197" i="6"/>
  <c r="T196" i="6"/>
  <c r="K196" i="6"/>
  <c r="G196" i="6"/>
  <c r="E196" i="6"/>
  <c r="D196" i="6"/>
  <c r="C196" i="6"/>
  <c r="T195" i="6"/>
  <c r="K195" i="6"/>
  <c r="H195" i="6"/>
  <c r="G195" i="6"/>
  <c r="E195" i="6"/>
  <c r="D195" i="6"/>
  <c r="C195" i="6"/>
  <c r="B195" i="6"/>
  <c r="T194" i="6"/>
  <c r="K194" i="6"/>
  <c r="G194" i="6"/>
  <c r="E194" i="6"/>
  <c r="D194" i="6"/>
  <c r="C194" i="6"/>
  <c r="T193" i="6"/>
  <c r="K193" i="6"/>
  <c r="H193" i="6"/>
  <c r="G193" i="6"/>
  <c r="E193" i="6"/>
  <c r="D193" i="6"/>
  <c r="C193" i="6"/>
  <c r="B193" i="6"/>
  <c r="T192" i="6"/>
  <c r="K192" i="6"/>
  <c r="G192" i="6"/>
  <c r="E192" i="6"/>
  <c r="D192" i="6"/>
  <c r="C192" i="6"/>
  <c r="T191" i="6"/>
  <c r="K191" i="6"/>
  <c r="H191" i="6"/>
  <c r="G191" i="6"/>
  <c r="E191" i="6"/>
  <c r="D191" i="6"/>
  <c r="C191" i="6"/>
  <c r="B191" i="6"/>
  <c r="T190" i="6"/>
  <c r="K190" i="6"/>
  <c r="G190" i="6"/>
  <c r="E190" i="6"/>
  <c r="D190" i="6"/>
  <c r="C190" i="6"/>
  <c r="T189" i="6"/>
  <c r="K189" i="6"/>
  <c r="H189" i="6"/>
  <c r="G189" i="6"/>
  <c r="E189" i="6"/>
  <c r="D189" i="6"/>
  <c r="C189" i="6"/>
  <c r="B189" i="6"/>
  <c r="T183" i="6"/>
  <c r="S183" i="6"/>
  <c r="R183" i="6"/>
  <c r="Q183" i="6"/>
  <c r="P183" i="6"/>
  <c r="O183" i="6"/>
  <c r="K183" i="6"/>
  <c r="J183" i="6"/>
  <c r="I183" i="6"/>
  <c r="H183" i="6"/>
  <c r="G183" i="6"/>
  <c r="F183" i="6"/>
  <c r="E183" i="6"/>
  <c r="D183" i="6"/>
  <c r="X182" i="6"/>
  <c r="T182" i="6"/>
  <c r="K182" i="6"/>
  <c r="G182" i="6"/>
  <c r="E182" i="6"/>
  <c r="D182" i="6"/>
  <c r="C182" i="6"/>
  <c r="T181" i="6"/>
  <c r="K181" i="6"/>
  <c r="H181" i="6"/>
  <c r="G181" i="6"/>
  <c r="E181" i="6"/>
  <c r="D181" i="6"/>
  <c r="C181" i="6"/>
  <c r="B181" i="6"/>
  <c r="T180" i="6"/>
  <c r="K180" i="6"/>
  <c r="G180" i="6"/>
  <c r="E180" i="6"/>
  <c r="D180" i="6"/>
  <c r="C180" i="6"/>
  <c r="T179" i="6"/>
  <c r="K179" i="6"/>
  <c r="H179" i="6"/>
  <c r="G179" i="6"/>
  <c r="E179" i="6"/>
  <c r="D179" i="6"/>
  <c r="C179" i="6"/>
  <c r="B179" i="6"/>
  <c r="T178" i="6"/>
  <c r="K178" i="6"/>
  <c r="G178" i="6"/>
  <c r="E178" i="6"/>
  <c r="D178" i="6"/>
  <c r="C178" i="6"/>
  <c r="T177" i="6"/>
  <c r="K177" i="6"/>
  <c r="H177" i="6"/>
  <c r="G177" i="6"/>
  <c r="E177" i="6"/>
  <c r="D177" i="6"/>
  <c r="C177" i="6"/>
  <c r="B177" i="6"/>
  <c r="T176" i="6"/>
  <c r="K176" i="6"/>
  <c r="G176" i="6"/>
  <c r="E176" i="6"/>
  <c r="D176" i="6"/>
  <c r="C176" i="6"/>
  <c r="T175" i="6"/>
  <c r="K175" i="6"/>
  <c r="H175" i="6"/>
  <c r="G175" i="6"/>
  <c r="E175" i="6"/>
  <c r="D175" i="6"/>
  <c r="C175" i="6"/>
  <c r="B175" i="6"/>
  <c r="T174" i="6"/>
  <c r="K174" i="6"/>
  <c r="G174" i="6"/>
  <c r="E174" i="6"/>
  <c r="D174" i="6"/>
  <c r="C174" i="6"/>
  <c r="T173" i="6"/>
  <c r="K173" i="6"/>
  <c r="H173" i="6"/>
  <c r="G173" i="6"/>
  <c r="E173" i="6"/>
  <c r="D173" i="6"/>
  <c r="C173" i="6"/>
  <c r="B173" i="6"/>
  <c r="T167" i="6"/>
  <c r="S167" i="6"/>
  <c r="R167" i="6"/>
  <c r="Q167" i="6"/>
  <c r="P167" i="6"/>
  <c r="O167" i="6"/>
  <c r="K167" i="6"/>
  <c r="J167" i="6"/>
  <c r="I167" i="6"/>
  <c r="H167" i="6"/>
  <c r="G167" i="6"/>
  <c r="F167" i="6"/>
  <c r="E167" i="6"/>
  <c r="D167" i="6"/>
  <c r="X166" i="6"/>
  <c r="T166" i="6"/>
  <c r="K166" i="6"/>
  <c r="G166" i="6"/>
  <c r="E166" i="6"/>
  <c r="D166" i="6"/>
  <c r="C166" i="6"/>
  <c r="T165" i="6"/>
  <c r="K165" i="6"/>
  <c r="H165" i="6"/>
  <c r="G165" i="6"/>
  <c r="E165" i="6"/>
  <c r="D165" i="6"/>
  <c r="C165" i="6"/>
  <c r="B165" i="6"/>
  <c r="T164" i="6"/>
  <c r="K164" i="6"/>
  <c r="G164" i="6"/>
  <c r="E164" i="6"/>
  <c r="D164" i="6"/>
  <c r="C164" i="6"/>
  <c r="T163" i="6"/>
  <c r="K163" i="6"/>
  <c r="H163" i="6"/>
  <c r="G163" i="6"/>
  <c r="E163" i="6"/>
  <c r="D163" i="6"/>
  <c r="C163" i="6"/>
  <c r="B163" i="6"/>
  <c r="T162" i="6"/>
  <c r="K162" i="6"/>
  <c r="G162" i="6"/>
  <c r="E162" i="6"/>
  <c r="D162" i="6"/>
  <c r="C162" i="6"/>
  <c r="T161" i="6"/>
  <c r="K161" i="6"/>
  <c r="H161" i="6"/>
  <c r="G161" i="6"/>
  <c r="E161" i="6"/>
  <c r="D161" i="6"/>
  <c r="C161" i="6"/>
  <c r="B161" i="6"/>
  <c r="T160" i="6"/>
  <c r="K160" i="6"/>
  <c r="G160" i="6"/>
  <c r="E160" i="6"/>
  <c r="D160" i="6"/>
  <c r="C160" i="6"/>
  <c r="T159" i="6"/>
  <c r="K159" i="6"/>
  <c r="H159" i="6"/>
  <c r="G159" i="6"/>
  <c r="E159" i="6"/>
  <c r="D159" i="6"/>
  <c r="C159" i="6"/>
  <c r="B159" i="6"/>
  <c r="T158" i="6"/>
  <c r="K158" i="6"/>
  <c r="G158" i="6"/>
  <c r="E158" i="6"/>
  <c r="D158" i="6"/>
  <c r="C158" i="6"/>
  <c r="T157" i="6"/>
  <c r="K157" i="6"/>
  <c r="H157" i="6"/>
  <c r="G157" i="6"/>
  <c r="E157" i="6"/>
  <c r="D157" i="6"/>
  <c r="C157" i="6"/>
  <c r="B157" i="6"/>
  <c r="T151" i="6"/>
  <c r="S151" i="6"/>
  <c r="R151" i="6"/>
  <c r="Q151" i="6"/>
  <c r="P151" i="6"/>
  <c r="O151" i="6"/>
  <c r="K151" i="6"/>
  <c r="J151" i="6"/>
  <c r="I151" i="6"/>
  <c r="H151" i="6"/>
  <c r="G151" i="6"/>
  <c r="F151" i="6"/>
  <c r="E151" i="6"/>
  <c r="D151" i="6"/>
  <c r="X150" i="6"/>
  <c r="T150" i="6"/>
  <c r="K150" i="6"/>
  <c r="G150" i="6"/>
  <c r="E150" i="6"/>
  <c r="D150" i="6"/>
  <c r="C150" i="6"/>
  <c r="T149" i="6"/>
  <c r="K149" i="6"/>
  <c r="H149" i="6"/>
  <c r="G149" i="6"/>
  <c r="E149" i="6"/>
  <c r="D149" i="6"/>
  <c r="C149" i="6"/>
  <c r="B149" i="6"/>
  <c r="T148" i="6"/>
  <c r="K148" i="6"/>
  <c r="G148" i="6"/>
  <c r="E148" i="6"/>
  <c r="D148" i="6"/>
  <c r="C148" i="6"/>
  <c r="T147" i="6"/>
  <c r="K147" i="6"/>
  <c r="H147" i="6"/>
  <c r="G147" i="6"/>
  <c r="E147" i="6"/>
  <c r="D147" i="6"/>
  <c r="C147" i="6"/>
  <c r="B147" i="6"/>
  <c r="T146" i="6"/>
  <c r="K146" i="6"/>
  <c r="G146" i="6"/>
  <c r="E146" i="6"/>
  <c r="D146" i="6"/>
  <c r="C146" i="6"/>
  <c r="T145" i="6"/>
  <c r="K145" i="6"/>
  <c r="H145" i="6"/>
  <c r="G145" i="6"/>
  <c r="E145" i="6"/>
  <c r="D145" i="6"/>
  <c r="C145" i="6"/>
  <c r="B145" i="6"/>
  <c r="T144" i="6"/>
  <c r="K144" i="6"/>
  <c r="G144" i="6"/>
  <c r="E144" i="6"/>
  <c r="D144" i="6"/>
  <c r="C144" i="6"/>
  <c r="T143" i="6"/>
  <c r="K143" i="6"/>
  <c r="H143" i="6"/>
  <c r="G143" i="6"/>
  <c r="E143" i="6"/>
  <c r="D143" i="6"/>
  <c r="C143" i="6"/>
  <c r="B143" i="6"/>
  <c r="T142" i="6"/>
  <c r="K142" i="6"/>
  <c r="G142" i="6"/>
  <c r="E142" i="6"/>
  <c r="D142" i="6"/>
  <c r="C142" i="6"/>
  <c r="T141" i="6"/>
  <c r="K141" i="6"/>
  <c r="H141" i="6"/>
  <c r="G141" i="6"/>
  <c r="E141" i="6"/>
  <c r="D141" i="6"/>
  <c r="C141" i="6"/>
  <c r="B141" i="6"/>
  <c r="V133" i="6"/>
  <c r="L133" i="6"/>
  <c r="T132" i="6"/>
  <c r="S132" i="6"/>
  <c r="R132" i="6"/>
  <c r="Q132" i="6"/>
  <c r="P132" i="6"/>
  <c r="O132" i="6"/>
  <c r="K132" i="6"/>
  <c r="J132" i="6"/>
  <c r="I132" i="6"/>
  <c r="H132" i="6"/>
  <c r="G132" i="6"/>
  <c r="F132" i="6"/>
  <c r="E132" i="6"/>
  <c r="D132" i="6"/>
  <c r="X131" i="6"/>
  <c r="T131" i="6"/>
  <c r="K131" i="6"/>
  <c r="G131" i="6"/>
  <c r="E131" i="6"/>
  <c r="D131" i="6"/>
  <c r="C131" i="6"/>
  <c r="T130" i="6"/>
  <c r="K130" i="6"/>
  <c r="H130" i="6"/>
  <c r="G130" i="6"/>
  <c r="E130" i="6"/>
  <c r="D130" i="6"/>
  <c r="C130" i="6"/>
  <c r="B130" i="6"/>
  <c r="T129" i="6"/>
  <c r="K129" i="6"/>
  <c r="G129" i="6"/>
  <c r="E129" i="6"/>
  <c r="D129" i="6"/>
  <c r="C129" i="6"/>
  <c r="T128" i="6"/>
  <c r="K128" i="6"/>
  <c r="H128" i="6"/>
  <c r="G128" i="6"/>
  <c r="E128" i="6"/>
  <c r="D128" i="6"/>
  <c r="C128" i="6"/>
  <c r="B128" i="6"/>
  <c r="T127" i="6"/>
  <c r="K127" i="6"/>
  <c r="G127" i="6"/>
  <c r="E127" i="6"/>
  <c r="D127" i="6"/>
  <c r="C127" i="6"/>
  <c r="T126" i="6"/>
  <c r="K126" i="6"/>
  <c r="H126" i="6"/>
  <c r="G126" i="6"/>
  <c r="E126" i="6"/>
  <c r="D126" i="6"/>
  <c r="C126" i="6"/>
  <c r="B126" i="6"/>
  <c r="T125" i="6"/>
  <c r="K125" i="6"/>
  <c r="G125" i="6"/>
  <c r="E125" i="6"/>
  <c r="D125" i="6"/>
  <c r="C125" i="6"/>
  <c r="T124" i="6"/>
  <c r="K124" i="6"/>
  <c r="H124" i="6"/>
  <c r="G124" i="6"/>
  <c r="E124" i="6"/>
  <c r="D124" i="6"/>
  <c r="C124" i="6"/>
  <c r="B124" i="6"/>
  <c r="T123" i="6"/>
  <c r="K123" i="6"/>
  <c r="G123" i="6"/>
  <c r="E123" i="6"/>
  <c r="D123" i="6"/>
  <c r="C123" i="6"/>
  <c r="T122" i="6"/>
  <c r="K122" i="6"/>
  <c r="H122" i="6"/>
  <c r="G122" i="6"/>
  <c r="E122" i="6"/>
  <c r="D122" i="6"/>
  <c r="C122" i="6"/>
  <c r="B122" i="6"/>
  <c r="T116" i="6"/>
  <c r="S116" i="6"/>
  <c r="R116" i="6"/>
  <c r="Q116" i="6"/>
  <c r="P116" i="6"/>
  <c r="O116" i="6"/>
  <c r="K116" i="6"/>
  <c r="J116" i="6"/>
  <c r="I116" i="6"/>
  <c r="H116" i="6"/>
  <c r="G116" i="6"/>
  <c r="F116" i="6"/>
  <c r="E116" i="6"/>
  <c r="D116" i="6"/>
  <c r="X115" i="6"/>
  <c r="T115" i="6"/>
  <c r="K115" i="6"/>
  <c r="G115" i="6"/>
  <c r="E115" i="6"/>
  <c r="D115" i="6"/>
  <c r="C115" i="6"/>
  <c r="T114" i="6"/>
  <c r="K114" i="6"/>
  <c r="H114" i="6"/>
  <c r="G114" i="6"/>
  <c r="E114" i="6"/>
  <c r="D114" i="6"/>
  <c r="C114" i="6"/>
  <c r="B114" i="6"/>
  <c r="T113" i="6"/>
  <c r="K113" i="6"/>
  <c r="G113" i="6"/>
  <c r="E113" i="6"/>
  <c r="D113" i="6"/>
  <c r="C113" i="6"/>
  <c r="T112" i="6"/>
  <c r="K112" i="6"/>
  <c r="H112" i="6"/>
  <c r="G112" i="6"/>
  <c r="E112" i="6"/>
  <c r="D112" i="6"/>
  <c r="C112" i="6"/>
  <c r="B112" i="6"/>
  <c r="T111" i="6"/>
  <c r="K111" i="6"/>
  <c r="G111" i="6"/>
  <c r="E111" i="6"/>
  <c r="D111" i="6"/>
  <c r="C111" i="6"/>
  <c r="T110" i="6"/>
  <c r="K110" i="6"/>
  <c r="H110" i="6"/>
  <c r="G110" i="6"/>
  <c r="E110" i="6"/>
  <c r="D110" i="6"/>
  <c r="C110" i="6"/>
  <c r="B110" i="6"/>
  <c r="T109" i="6"/>
  <c r="K109" i="6"/>
  <c r="G109" i="6"/>
  <c r="E109" i="6"/>
  <c r="D109" i="6"/>
  <c r="C109" i="6"/>
  <c r="T108" i="6"/>
  <c r="K108" i="6"/>
  <c r="H108" i="6"/>
  <c r="G108" i="6"/>
  <c r="E108" i="6"/>
  <c r="D108" i="6"/>
  <c r="C108" i="6"/>
  <c r="B108" i="6"/>
  <c r="T107" i="6"/>
  <c r="K107" i="6"/>
  <c r="G107" i="6"/>
  <c r="E107" i="6"/>
  <c r="D107" i="6"/>
  <c r="C107" i="6"/>
  <c r="T106" i="6"/>
  <c r="K106" i="6"/>
  <c r="H106" i="6"/>
  <c r="G106" i="6"/>
  <c r="E106" i="6"/>
  <c r="D106" i="6"/>
  <c r="C106" i="6"/>
  <c r="B106" i="6"/>
  <c r="T100" i="6"/>
  <c r="S100" i="6"/>
  <c r="R100" i="6"/>
  <c r="Q100" i="6"/>
  <c r="P100" i="6"/>
  <c r="O100" i="6"/>
  <c r="K100" i="6"/>
  <c r="J100" i="6"/>
  <c r="I100" i="6"/>
  <c r="H100" i="6"/>
  <c r="G100" i="6"/>
  <c r="F100" i="6"/>
  <c r="E100" i="6"/>
  <c r="D100" i="6"/>
  <c r="X99" i="6"/>
  <c r="T99" i="6"/>
  <c r="K99" i="6"/>
  <c r="G99" i="6"/>
  <c r="E99" i="6"/>
  <c r="D99" i="6"/>
  <c r="C99" i="6"/>
  <c r="T98" i="6"/>
  <c r="K98" i="6"/>
  <c r="H98" i="6"/>
  <c r="G98" i="6"/>
  <c r="E98" i="6"/>
  <c r="D98" i="6"/>
  <c r="C98" i="6"/>
  <c r="B98" i="6"/>
  <c r="T97" i="6"/>
  <c r="K97" i="6"/>
  <c r="G97" i="6"/>
  <c r="E97" i="6"/>
  <c r="D97" i="6"/>
  <c r="C97" i="6"/>
  <c r="T96" i="6"/>
  <c r="K96" i="6"/>
  <c r="H96" i="6"/>
  <c r="G96" i="6"/>
  <c r="E96" i="6"/>
  <c r="D96" i="6"/>
  <c r="C96" i="6"/>
  <c r="B96" i="6"/>
  <c r="T95" i="6"/>
  <c r="K95" i="6"/>
  <c r="G95" i="6"/>
  <c r="E95" i="6"/>
  <c r="D95" i="6"/>
  <c r="C95" i="6"/>
  <c r="T94" i="6"/>
  <c r="K94" i="6"/>
  <c r="H94" i="6"/>
  <c r="G94" i="6"/>
  <c r="E94" i="6"/>
  <c r="D94" i="6"/>
  <c r="C94" i="6"/>
  <c r="B94" i="6"/>
  <c r="T93" i="6"/>
  <c r="K93" i="6"/>
  <c r="G93" i="6"/>
  <c r="E93" i="6"/>
  <c r="D93" i="6"/>
  <c r="C93" i="6"/>
  <c r="T92" i="6"/>
  <c r="K92" i="6"/>
  <c r="H92" i="6"/>
  <c r="G92" i="6"/>
  <c r="E92" i="6"/>
  <c r="D92" i="6"/>
  <c r="C92" i="6"/>
  <c r="B92" i="6"/>
  <c r="T91" i="6"/>
  <c r="K91" i="6"/>
  <c r="G91" i="6"/>
  <c r="E91" i="6"/>
  <c r="D91" i="6"/>
  <c r="C91" i="6"/>
  <c r="T90" i="6"/>
  <c r="K90" i="6"/>
  <c r="H90" i="6"/>
  <c r="G90" i="6"/>
  <c r="E90" i="6"/>
  <c r="D90" i="6"/>
  <c r="C90" i="6"/>
  <c r="B90" i="6"/>
  <c r="T84" i="6"/>
  <c r="S84" i="6"/>
  <c r="R84" i="6"/>
  <c r="Q84" i="6"/>
  <c r="P84" i="6"/>
  <c r="O84" i="6"/>
  <c r="K84" i="6"/>
  <c r="J84" i="6"/>
  <c r="I84" i="6"/>
  <c r="H84" i="6"/>
  <c r="G84" i="6"/>
  <c r="F84" i="6"/>
  <c r="E84" i="6"/>
  <c r="D84" i="6"/>
  <c r="X83" i="6"/>
  <c r="T83" i="6"/>
  <c r="K83" i="6"/>
  <c r="G83" i="6"/>
  <c r="E83" i="6"/>
  <c r="D83" i="6"/>
  <c r="C83" i="6"/>
  <c r="T82" i="6"/>
  <c r="K82" i="6"/>
  <c r="H82" i="6"/>
  <c r="G82" i="6"/>
  <c r="E82" i="6"/>
  <c r="D82" i="6"/>
  <c r="C82" i="6"/>
  <c r="B82" i="6"/>
  <c r="T81" i="6"/>
  <c r="K81" i="6"/>
  <c r="G81" i="6"/>
  <c r="E81" i="6"/>
  <c r="D81" i="6"/>
  <c r="C81" i="6"/>
  <c r="T80" i="6"/>
  <c r="K80" i="6"/>
  <c r="H80" i="6"/>
  <c r="G80" i="6"/>
  <c r="E80" i="6"/>
  <c r="D80" i="6"/>
  <c r="C80" i="6"/>
  <c r="B80" i="6"/>
  <c r="T79" i="6"/>
  <c r="K79" i="6"/>
  <c r="G79" i="6"/>
  <c r="E79" i="6"/>
  <c r="D79" i="6"/>
  <c r="C79" i="6"/>
  <c r="T78" i="6"/>
  <c r="K78" i="6"/>
  <c r="H78" i="6"/>
  <c r="G78" i="6"/>
  <c r="E78" i="6"/>
  <c r="D78" i="6"/>
  <c r="C78" i="6"/>
  <c r="B78" i="6"/>
  <c r="T77" i="6"/>
  <c r="K77" i="6"/>
  <c r="G77" i="6"/>
  <c r="E77" i="6"/>
  <c r="D77" i="6"/>
  <c r="C77" i="6"/>
  <c r="T76" i="6"/>
  <c r="K76" i="6"/>
  <c r="H76" i="6"/>
  <c r="G76" i="6"/>
  <c r="E76" i="6"/>
  <c r="D76" i="6"/>
  <c r="C76" i="6"/>
  <c r="B76" i="6"/>
  <c r="T75" i="6"/>
  <c r="K75" i="6"/>
  <c r="G75" i="6"/>
  <c r="E75" i="6"/>
  <c r="D75" i="6"/>
  <c r="C75" i="6"/>
  <c r="T74" i="6"/>
  <c r="K74" i="6"/>
  <c r="H74" i="6"/>
  <c r="G74" i="6"/>
  <c r="E74" i="6"/>
  <c r="D74" i="6"/>
  <c r="C74" i="6"/>
  <c r="B74" i="6"/>
  <c r="V66" i="6"/>
  <c r="L66" i="6"/>
  <c r="H66" i="6"/>
  <c r="T65" i="6"/>
  <c r="S65" i="6"/>
  <c r="R65" i="6"/>
  <c r="Q65" i="6"/>
  <c r="P65" i="6"/>
  <c r="O65" i="6"/>
  <c r="K65" i="6"/>
  <c r="J65" i="6"/>
  <c r="I65" i="6"/>
  <c r="H65" i="6"/>
  <c r="G65" i="6"/>
  <c r="F65" i="6"/>
  <c r="E65" i="6"/>
  <c r="D65" i="6"/>
  <c r="X64" i="6"/>
  <c r="T64" i="6"/>
  <c r="K64" i="6"/>
  <c r="G64" i="6"/>
  <c r="E64" i="6"/>
  <c r="D64" i="6"/>
  <c r="C64" i="6"/>
  <c r="T63" i="6"/>
  <c r="K63" i="6"/>
  <c r="H63" i="6"/>
  <c r="G63" i="6"/>
  <c r="E63" i="6"/>
  <c r="D63" i="6"/>
  <c r="C63" i="6"/>
  <c r="B63" i="6"/>
  <c r="T62" i="6"/>
  <c r="K62" i="6"/>
  <c r="G62" i="6"/>
  <c r="E62" i="6"/>
  <c r="D62" i="6"/>
  <c r="C62" i="6"/>
  <c r="T61" i="6"/>
  <c r="K61" i="6"/>
  <c r="H61" i="6"/>
  <c r="G61" i="6"/>
  <c r="E61" i="6"/>
  <c r="D61" i="6"/>
  <c r="C61" i="6"/>
  <c r="B61" i="6"/>
  <c r="T60" i="6"/>
  <c r="K60" i="6"/>
  <c r="G60" i="6"/>
  <c r="E60" i="6"/>
  <c r="D60" i="6"/>
  <c r="C60" i="6"/>
  <c r="T59" i="6"/>
  <c r="K59" i="6"/>
  <c r="H59" i="6"/>
  <c r="G59" i="6"/>
  <c r="E59" i="6"/>
  <c r="D59" i="6"/>
  <c r="C59" i="6"/>
  <c r="B59" i="6"/>
  <c r="T58" i="6"/>
  <c r="K58" i="6"/>
  <c r="G58" i="6"/>
  <c r="E58" i="6"/>
  <c r="D58" i="6"/>
  <c r="C58" i="6"/>
  <c r="T57" i="6"/>
  <c r="K57" i="6"/>
  <c r="H57" i="6"/>
  <c r="G57" i="6"/>
  <c r="E57" i="6"/>
  <c r="D57" i="6"/>
  <c r="C57" i="6"/>
  <c r="B57" i="6"/>
  <c r="T56" i="6"/>
  <c r="K56" i="6"/>
  <c r="G56" i="6"/>
  <c r="E56" i="6"/>
  <c r="D56" i="6"/>
  <c r="C56" i="6"/>
  <c r="T55" i="6"/>
  <c r="K55" i="6"/>
  <c r="H55" i="6"/>
  <c r="G55" i="6"/>
  <c r="E55" i="6"/>
  <c r="D55" i="6"/>
  <c r="C55" i="6"/>
  <c r="B55" i="6"/>
  <c r="T49" i="6"/>
  <c r="S49" i="6"/>
  <c r="R49" i="6"/>
  <c r="Q49" i="6"/>
  <c r="P49" i="6"/>
  <c r="O49" i="6"/>
  <c r="K49" i="6"/>
  <c r="J49" i="6"/>
  <c r="I49" i="6"/>
  <c r="H49" i="6"/>
  <c r="G49" i="6"/>
  <c r="F49" i="6"/>
  <c r="E49" i="6"/>
  <c r="D49" i="6"/>
  <c r="X48" i="6"/>
  <c r="T48" i="6"/>
  <c r="K48" i="6"/>
  <c r="G48" i="6"/>
  <c r="E48" i="6"/>
  <c r="D48" i="6"/>
  <c r="C48" i="6"/>
  <c r="T47" i="6"/>
  <c r="K47" i="6"/>
  <c r="H47" i="6"/>
  <c r="G47" i="6"/>
  <c r="E47" i="6"/>
  <c r="D47" i="6"/>
  <c r="C47" i="6"/>
  <c r="B47" i="6"/>
  <c r="T46" i="6"/>
  <c r="K46" i="6"/>
  <c r="G46" i="6"/>
  <c r="E46" i="6"/>
  <c r="D46" i="6"/>
  <c r="C46" i="6"/>
  <c r="T45" i="6"/>
  <c r="K45" i="6"/>
  <c r="H45" i="6"/>
  <c r="G45" i="6"/>
  <c r="E45" i="6"/>
  <c r="D45" i="6"/>
  <c r="C45" i="6"/>
  <c r="B45" i="6"/>
  <c r="T44" i="6"/>
  <c r="K44" i="6"/>
  <c r="G44" i="6"/>
  <c r="E44" i="6"/>
  <c r="D44" i="6"/>
  <c r="C44" i="6"/>
  <c r="T43" i="6"/>
  <c r="K43" i="6"/>
  <c r="H43" i="6"/>
  <c r="G43" i="6"/>
  <c r="E43" i="6"/>
  <c r="D43" i="6"/>
  <c r="C43" i="6"/>
  <c r="B43" i="6"/>
  <c r="T42" i="6"/>
  <c r="K42" i="6"/>
  <c r="G42" i="6"/>
  <c r="E42" i="6"/>
  <c r="D42" i="6"/>
  <c r="C42" i="6"/>
  <c r="T41" i="6"/>
  <c r="K41" i="6"/>
  <c r="H41" i="6"/>
  <c r="G41" i="6"/>
  <c r="E41" i="6"/>
  <c r="D41" i="6"/>
  <c r="C41" i="6"/>
  <c r="B41" i="6"/>
  <c r="T40" i="6"/>
  <c r="K40" i="6"/>
  <c r="G40" i="6"/>
  <c r="E40" i="6"/>
  <c r="D40" i="6"/>
  <c r="C40" i="6"/>
  <c r="T39" i="6"/>
  <c r="K39" i="6"/>
  <c r="H39" i="6"/>
  <c r="G39" i="6"/>
  <c r="E39" i="6"/>
  <c r="D39" i="6"/>
  <c r="C39" i="6"/>
  <c r="B39" i="6"/>
  <c r="T33" i="6"/>
  <c r="S33" i="6"/>
  <c r="R33" i="6"/>
  <c r="Q33" i="6"/>
  <c r="P33" i="6"/>
  <c r="O33" i="6"/>
  <c r="K33" i="6"/>
  <c r="J33" i="6"/>
  <c r="I33" i="6"/>
  <c r="H33" i="6"/>
  <c r="G33" i="6"/>
  <c r="F33" i="6"/>
  <c r="E33" i="6"/>
  <c r="D33" i="6"/>
  <c r="X32" i="6"/>
  <c r="T32" i="6"/>
  <c r="K32" i="6"/>
  <c r="G32" i="6"/>
  <c r="E32" i="6"/>
  <c r="D32" i="6"/>
  <c r="C32" i="6"/>
  <c r="T31" i="6"/>
  <c r="K31" i="6"/>
  <c r="H31" i="6"/>
  <c r="G31" i="6"/>
  <c r="E31" i="6"/>
  <c r="D31" i="6"/>
  <c r="C31" i="6"/>
  <c r="B31" i="6"/>
  <c r="T30" i="6"/>
  <c r="K30" i="6"/>
  <c r="G30" i="6"/>
  <c r="E30" i="6"/>
  <c r="D30" i="6"/>
  <c r="C30" i="6"/>
  <c r="T29" i="6"/>
  <c r="K29" i="6"/>
  <c r="H29" i="6"/>
  <c r="G29" i="6"/>
  <c r="E29" i="6"/>
  <c r="D29" i="6"/>
  <c r="C29" i="6"/>
  <c r="B29" i="6"/>
  <c r="T28" i="6"/>
  <c r="K28" i="6"/>
  <c r="G28" i="6"/>
  <c r="E28" i="6"/>
  <c r="D28" i="6"/>
  <c r="C28" i="6"/>
  <c r="T27" i="6"/>
  <c r="K27" i="6"/>
  <c r="H27" i="6"/>
  <c r="G27" i="6"/>
  <c r="E27" i="6"/>
  <c r="D27" i="6"/>
  <c r="C27" i="6"/>
  <c r="B27" i="6"/>
  <c r="T26" i="6"/>
  <c r="K26" i="6"/>
  <c r="G26" i="6"/>
  <c r="E26" i="6"/>
  <c r="D26" i="6"/>
  <c r="C26" i="6"/>
  <c r="T25" i="6"/>
  <c r="K25" i="6"/>
  <c r="H25" i="6"/>
  <c r="G25" i="6"/>
  <c r="E25" i="6"/>
  <c r="D25" i="6"/>
  <c r="C25" i="6"/>
  <c r="B25" i="6"/>
  <c r="T24" i="6"/>
  <c r="K24" i="6"/>
  <c r="G24" i="6"/>
  <c r="E24" i="6"/>
  <c r="D24" i="6"/>
  <c r="C24" i="6"/>
  <c r="T23" i="6"/>
  <c r="K23" i="6"/>
  <c r="H23" i="6"/>
  <c r="G23" i="6"/>
  <c r="E23" i="6"/>
  <c r="D23" i="6"/>
  <c r="C23" i="6"/>
  <c r="B23" i="6"/>
  <c r="T17" i="6"/>
  <c r="S17" i="6"/>
  <c r="R17" i="6"/>
  <c r="Q17" i="6"/>
  <c r="P17" i="6"/>
  <c r="O17" i="6"/>
  <c r="K17" i="6"/>
  <c r="J17" i="6"/>
  <c r="I17" i="6"/>
  <c r="H17" i="6"/>
  <c r="G17" i="6"/>
  <c r="F17" i="6"/>
  <c r="E17" i="6"/>
  <c r="D17" i="6"/>
  <c r="X16" i="6"/>
  <c r="T16" i="6"/>
  <c r="K16" i="6"/>
  <c r="G16" i="6"/>
  <c r="C16" i="6"/>
  <c r="T15" i="6"/>
  <c r="K15" i="6"/>
  <c r="H15" i="6"/>
  <c r="G15" i="6"/>
  <c r="C15" i="6"/>
  <c r="T14" i="6"/>
  <c r="K14" i="6"/>
  <c r="G14" i="6"/>
  <c r="C14" i="6"/>
  <c r="T13" i="6"/>
  <c r="K13" i="6"/>
  <c r="H13" i="6"/>
  <c r="G13" i="6"/>
  <c r="C13" i="6"/>
  <c r="T12" i="6"/>
  <c r="K12" i="6"/>
  <c r="G12" i="6"/>
  <c r="C12" i="6"/>
  <c r="T11" i="6"/>
  <c r="K11" i="6"/>
  <c r="H11" i="6"/>
  <c r="G11" i="6"/>
  <c r="C11" i="6"/>
  <c r="T10" i="6"/>
  <c r="K10" i="6"/>
  <c r="G10" i="6"/>
  <c r="C10" i="6"/>
  <c r="T9" i="6"/>
  <c r="K9" i="6"/>
  <c r="H9" i="6"/>
  <c r="G9" i="6"/>
  <c r="C9" i="6"/>
  <c r="T8" i="6"/>
  <c r="K8" i="6"/>
  <c r="G8" i="6"/>
  <c r="C8" i="6"/>
  <c r="T7" i="6"/>
  <c r="K7" i="6"/>
  <c r="H7" i="6"/>
  <c r="G7" i="6"/>
  <c r="M1" i="6"/>
  <c r="C1" i="6"/>
  <c r="D267" i="6" s="1"/>
  <c r="Q301" i="5"/>
  <c r="Q298" i="5"/>
  <c r="N298" i="5"/>
  <c r="Q296" i="5"/>
  <c r="N296" i="5"/>
  <c r="U294" i="5"/>
  <c r="Q294" i="5"/>
  <c r="N294" i="5"/>
  <c r="Q292" i="5"/>
  <c r="N292" i="5"/>
  <c r="Q290" i="5"/>
  <c r="N290" i="5"/>
  <c r="Q288" i="5"/>
  <c r="N288" i="5"/>
  <c r="Q286" i="5"/>
  <c r="N286" i="5"/>
  <c r="Q284" i="5"/>
  <c r="N284" i="5"/>
  <c r="Q282" i="5"/>
  <c r="N282" i="5"/>
  <c r="L276" i="5"/>
  <c r="V267" i="5"/>
  <c r="L267" i="5"/>
  <c r="T266" i="5"/>
  <c r="S266" i="5"/>
  <c r="R266" i="5"/>
  <c r="Q266" i="5"/>
  <c r="P266" i="5"/>
  <c r="O266" i="5"/>
  <c r="K266" i="5"/>
  <c r="J266" i="5"/>
  <c r="I266" i="5"/>
  <c r="H266" i="5"/>
  <c r="G266" i="5"/>
  <c r="F266" i="5"/>
  <c r="E266" i="5"/>
  <c r="D266" i="5"/>
  <c r="X265" i="5"/>
  <c r="T265" i="5"/>
  <c r="K265" i="5"/>
  <c r="G265" i="5"/>
  <c r="E265" i="5"/>
  <c r="D265" i="5"/>
  <c r="C265" i="5"/>
  <c r="T264" i="5"/>
  <c r="K264" i="5"/>
  <c r="H264" i="5"/>
  <c r="G264" i="5"/>
  <c r="E264" i="5"/>
  <c r="D264" i="5"/>
  <c r="C264" i="5"/>
  <c r="T263" i="5"/>
  <c r="K263" i="5"/>
  <c r="G263" i="5"/>
  <c r="E263" i="5"/>
  <c r="D263" i="5"/>
  <c r="C263" i="5"/>
  <c r="T262" i="5"/>
  <c r="K262" i="5"/>
  <c r="H262" i="5"/>
  <c r="G262" i="5"/>
  <c r="E262" i="5"/>
  <c r="D262" i="5"/>
  <c r="C262" i="5"/>
  <c r="T261" i="5"/>
  <c r="K261" i="5"/>
  <c r="G261" i="5"/>
  <c r="E261" i="5"/>
  <c r="D261" i="5"/>
  <c r="C261" i="5"/>
  <c r="T260" i="5"/>
  <c r="K260" i="5"/>
  <c r="H260" i="5"/>
  <c r="G260" i="5"/>
  <c r="E260" i="5"/>
  <c r="D260" i="5"/>
  <c r="C260" i="5"/>
  <c r="T259" i="5"/>
  <c r="K259" i="5"/>
  <c r="G259" i="5"/>
  <c r="E259" i="5"/>
  <c r="D259" i="5"/>
  <c r="C259" i="5"/>
  <c r="T258" i="5"/>
  <c r="K258" i="5"/>
  <c r="H258" i="5"/>
  <c r="G258" i="5"/>
  <c r="E258" i="5"/>
  <c r="D258" i="5"/>
  <c r="C258" i="5"/>
  <c r="T257" i="5"/>
  <c r="K257" i="5"/>
  <c r="G257" i="5"/>
  <c r="E257" i="5"/>
  <c r="D257" i="5"/>
  <c r="C257" i="5"/>
  <c r="T256" i="5"/>
  <c r="K256" i="5"/>
  <c r="H256" i="5"/>
  <c r="G256" i="5"/>
  <c r="E256" i="5"/>
  <c r="D256" i="5"/>
  <c r="C256" i="5"/>
  <c r="T250" i="5"/>
  <c r="S250" i="5"/>
  <c r="R250" i="5"/>
  <c r="Q250" i="5"/>
  <c r="P250" i="5"/>
  <c r="O250" i="5"/>
  <c r="K250" i="5"/>
  <c r="J250" i="5"/>
  <c r="I250" i="5"/>
  <c r="H250" i="5"/>
  <c r="G250" i="5"/>
  <c r="F250" i="5"/>
  <c r="E250" i="5"/>
  <c r="D250" i="5"/>
  <c r="X249" i="5"/>
  <c r="T249" i="5"/>
  <c r="K249" i="5"/>
  <c r="G249" i="5"/>
  <c r="E249" i="5"/>
  <c r="D249" i="5"/>
  <c r="C249" i="5"/>
  <c r="T248" i="5"/>
  <c r="K248" i="5"/>
  <c r="H248" i="5"/>
  <c r="G248" i="5"/>
  <c r="E248" i="5"/>
  <c r="D248" i="5"/>
  <c r="C248" i="5"/>
  <c r="T247" i="5"/>
  <c r="K247" i="5"/>
  <c r="G247" i="5"/>
  <c r="E247" i="5"/>
  <c r="D247" i="5"/>
  <c r="C247" i="5"/>
  <c r="T246" i="5"/>
  <c r="K246" i="5"/>
  <c r="H246" i="5"/>
  <c r="G246" i="5"/>
  <c r="E246" i="5"/>
  <c r="D246" i="5"/>
  <c r="C246" i="5"/>
  <c r="T245" i="5"/>
  <c r="K245" i="5"/>
  <c r="G245" i="5"/>
  <c r="E245" i="5"/>
  <c r="D245" i="5"/>
  <c r="C245" i="5"/>
  <c r="T244" i="5"/>
  <c r="K244" i="5"/>
  <c r="H244" i="5"/>
  <c r="G244" i="5"/>
  <c r="E244" i="5"/>
  <c r="D244" i="5"/>
  <c r="C244" i="5"/>
  <c r="T243" i="5"/>
  <c r="K243" i="5"/>
  <c r="G243" i="5"/>
  <c r="E243" i="5"/>
  <c r="D243" i="5"/>
  <c r="C243" i="5"/>
  <c r="T242" i="5"/>
  <c r="K242" i="5"/>
  <c r="H242" i="5"/>
  <c r="G242" i="5"/>
  <c r="E242" i="5"/>
  <c r="D242" i="5"/>
  <c r="C242" i="5"/>
  <c r="T241" i="5"/>
  <c r="K241" i="5"/>
  <c r="G241" i="5"/>
  <c r="E241" i="5"/>
  <c r="D241" i="5"/>
  <c r="C241" i="5"/>
  <c r="T240" i="5"/>
  <c r="K240" i="5"/>
  <c r="H240" i="5"/>
  <c r="G240" i="5"/>
  <c r="E240" i="5"/>
  <c r="D240" i="5"/>
  <c r="C240" i="5"/>
  <c r="T234" i="5"/>
  <c r="S234" i="5"/>
  <c r="R234" i="5"/>
  <c r="Q234" i="5"/>
  <c r="P234" i="5"/>
  <c r="O234" i="5"/>
  <c r="K234" i="5"/>
  <c r="J234" i="5"/>
  <c r="I234" i="5"/>
  <c r="H234" i="5"/>
  <c r="G234" i="5"/>
  <c r="F234" i="5"/>
  <c r="E234" i="5"/>
  <c r="D234" i="5"/>
  <c r="X233" i="5"/>
  <c r="T233" i="5"/>
  <c r="K233" i="5"/>
  <c r="G233" i="5"/>
  <c r="E233" i="5"/>
  <c r="D233" i="5"/>
  <c r="C233" i="5"/>
  <c r="T232" i="5"/>
  <c r="K232" i="5"/>
  <c r="H232" i="5"/>
  <c r="G232" i="5"/>
  <c r="E232" i="5"/>
  <c r="D232" i="5"/>
  <c r="C232" i="5"/>
  <c r="T231" i="5"/>
  <c r="K231" i="5"/>
  <c r="G231" i="5"/>
  <c r="E231" i="5"/>
  <c r="D231" i="5"/>
  <c r="C231" i="5"/>
  <c r="T230" i="5"/>
  <c r="K230" i="5"/>
  <c r="H230" i="5"/>
  <c r="G230" i="5"/>
  <c r="E230" i="5"/>
  <c r="D230" i="5"/>
  <c r="C230" i="5"/>
  <c r="T229" i="5"/>
  <c r="K229" i="5"/>
  <c r="G229" i="5"/>
  <c r="E229" i="5"/>
  <c r="D229" i="5"/>
  <c r="C229" i="5"/>
  <c r="T228" i="5"/>
  <c r="K228" i="5"/>
  <c r="H228" i="5"/>
  <c r="G228" i="5"/>
  <c r="E228" i="5"/>
  <c r="D228" i="5"/>
  <c r="C228" i="5"/>
  <c r="T227" i="5"/>
  <c r="K227" i="5"/>
  <c r="G227" i="5"/>
  <c r="E227" i="5"/>
  <c r="D227" i="5"/>
  <c r="C227" i="5"/>
  <c r="T226" i="5"/>
  <c r="K226" i="5"/>
  <c r="H226" i="5"/>
  <c r="G226" i="5"/>
  <c r="E226" i="5"/>
  <c r="D226" i="5"/>
  <c r="C226" i="5"/>
  <c r="T225" i="5"/>
  <c r="K225" i="5"/>
  <c r="G225" i="5"/>
  <c r="E225" i="5"/>
  <c r="D225" i="5"/>
  <c r="C225" i="5"/>
  <c r="T224" i="5"/>
  <c r="K224" i="5"/>
  <c r="H224" i="5"/>
  <c r="G224" i="5"/>
  <c r="E224" i="5"/>
  <c r="D224" i="5"/>
  <c r="C224" i="5"/>
  <c r="T218" i="5"/>
  <c r="S218" i="5"/>
  <c r="R218" i="5"/>
  <c r="Q218" i="5"/>
  <c r="P218" i="5"/>
  <c r="O218" i="5"/>
  <c r="K218" i="5"/>
  <c r="J218" i="5"/>
  <c r="I218" i="5"/>
  <c r="H218" i="5"/>
  <c r="G218" i="5"/>
  <c r="F218" i="5"/>
  <c r="E218" i="5"/>
  <c r="D218" i="5"/>
  <c r="X217" i="5"/>
  <c r="T217" i="5"/>
  <c r="K217" i="5"/>
  <c r="G217" i="5"/>
  <c r="E217" i="5"/>
  <c r="D217" i="5"/>
  <c r="C217" i="5"/>
  <c r="T216" i="5"/>
  <c r="K216" i="5"/>
  <c r="H216" i="5"/>
  <c r="G216" i="5"/>
  <c r="E216" i="5"/>
  <c r="D216" i="5"/>
  <c r="C216" i="5"/>
  <c r="T215" i="5"/>
  <c r="K215" i="5"/>
  <c r="G215" i="5"/>
  <c r="E215" i="5"/>
  <c r="D215" i="5"/>
  <c r="C215" i="5"/>
  <c r="T214" i="5"/>
  <c r="K214" i="5"/>
  <c r="H214" i="5"/>
  <c r="G214" i="5"/>
  <c r="E214" i="5"/>
  <c r="D214" i="5"/>
  <c r="C214" i="5"/>
  <c r="T213" i="5"/>
  <c r="K213" i="5"/>
  <c r="G213" i="5"/>
  <c r="E213" i="5"/>
  <c r="D213" i="5"/>
  <c r="C213" i="5"/>
  <c r="T212" i="5"/>
  <c r="K212" i="5"/>
  <c r="H212" i="5"/>
  <c r="G212" i="5"/>
  <c r="E212" i="5"/>
  <c r="D212" i="5"/>
  <c r="C212" i="5"/>
  <c r="T211" i="5"/>
  <c r="K211" i="5"/>
  <c r="G211" i="5"/>
  <c r="E211" i="5"/>
  <c r="D211" i="5"/>
  <c r="C211" i="5"/>
  <c r="T210" i="5"/>
  <c r="K210" i="5"/>
  <c r="H210" i="5"/>
  <c r="G210" i="5"/>
  <c r="E210" i="5"/>
  <c r="D210" i="5"/>
  <c r="C210" i="5"/>
  <c r="T209" i="5"/>
  <c r="K209" i="5"/>
  <c r="G209" i="5"/>
  <c r="E209" i="5"/>
  <c r="D209" i="5"/>
  <c r="C209" i="5"/>
  <c r="T208" i="5"/>
  <c r="K208" i="5"/>
  <c r="H208" i="5"/>
  <c r="G208" i="5"/>
  <c r="E208" i="5"/>
  <c r="D208" i="5"/>
  <c r="C208" i="5"/>
  <c r="V200" i="5"/>
  <c r="L200" i="5"/>
  <c r="T199" i="5"/>
  <c r="S199" i="5"/>
  <c r="R199" i="5"/>
  <c r="Q199" i="5"/>
  <c r="P199" i="5"/>
  <c r="O199" i="5"/>
  <c r="K199" i="5"/>
  <c r="J199" i="5"/>
  <c r="I199" i="5"/>
  <c r="H199" i="5"/>
  <c r="G199" i="5"/>
  <c r="F199" i="5"/>
  <c r="E199" i="5"/>
  <c r="D199" i="5"/>
  <c r="X198" i="5"/>
  <c r="T198" i="5"/>
  <c r="K198" i="5"/>
  <c r="G198" i="5"/>
  <c r="E198" i="5"/>
  <c r="D198" i="5"/>
  <c r="C198" i="5"/>
  <c r="T197" i="5"/>
  <c r="K197" i="5"/>
  <c r="H197" i="5"/>
  <c r="G197" i="5"/>
  <c r="E197" i="5"/>
  <c r="D197" i="5"/>
  <c r="C197" i="5"/>
  <c r="B197" i="5"/>
  <c r="T196" i="5"/>
  <c r="K196" i="5"/>
  <c r="G196" i="5"/>
  <c r="E196" i="5"/>
  <c r="D196" i="5"/>
  <c r="C196" i="5"/>
  <c r="T195" i="5"/>
  <c r="K195" i="5"/>
  <c r="H195" i="5"/>
  <c r="G195" i="5"/>
  <c r="E195" i="5"/>
  <c r="D195" i="5"/>
  <c r="C195" i="5"/>
  <c r="B195" i="5"/>
  <c r="T194" i="5"/>
  <c r="K194" i="5"/>
  <c r="G194" i="5"/>
  <c r="E194" i="5"/>
  <c r="D194" i="5"/>
  <c r="C194" i="5"/>
  <c r="T193" i="5"/>
  <c r="K193" i="5"/>
  <c r="H193" i="5"/>
  <c r="G193" i="5"/>
  <c r="E193" i="5"/>
  <c r="D193" i="5"/>
  <c r="C193" i="5"/>
  <c r="B193" i="5"/>
  <c r="T192" i="5"/>
  <c r="K192" i="5"/>
  <c r="G192" i="5"/>
  <c r="E192" i="5"/>
  <c r="D192" i="5"/>
  <c r="C192" i="5"/>
  <c r="T191" i="5"/>
  <c r="K191" i="5"/>
  <c r="H191" i="5"/>
  <c r="G191" i="5"/>
  <c r="E191" i="5"/>
  <c r="D191" i="5"/>
  <c r="C191" i="5"/>
  <c r="B191" i="5"/>
  <c r="T190" i="5"/>
  <c r="K190" i="5"/>
  <c r="G190" i="5"/>
  <c r="E190" i="5"/>
  <c r="D190" i="5"/>
  <c r="C190" i="5"/>
  <c r="T189" i="5"/>
  <c r="K189" i="5"/>
  <c r="H189" i="5"/>
  <c r="G189" i="5"/>
  <c r="E189" i="5"/>
  <c r="D189" i="5"/>
  <c r="C189" i="5"/>
  <c r="B189" i="5"/>
  <c r="T183" i="5"/>
  <c r="S183" i="5"/>
  <c r="R183" i="5"/>
  <c r="Q183" i="5"/>
  <c r="P183" i="5"/>
  <c r="O183" i="5"/>
  <c r="K183" i="5"/>
  <c r="J183" i="5"/>
  <c r="I183" i="5"/>
  <c r="H183" i="5"/>
  <c r="G183" i="5"/>
  <c r="F183" i="5"/>
  <c r="E183" i="5"/>
  <c r="D183" i="5"/>
  <c r="X182" i="5"/>
  <c r="T182" i="5"/>
  <c r="K182" i="5"/>
  <c r="G182" i="5"/>
  <c r="E182" i="5"/>
  <c r="D182" i="5"/>
  <c r="C182" i="5"/>
  <c r="T181" i="5"/>
  <c r="K181" i="5"/>
  <c r="H181" i="5"/>
  <c r="G181" i="5"/>
  <c r="E181" i="5"/>
  <c r="D181" i="5"/>
  <c r="C181" i="5"/>
  <c r="B181" i="5"/>
  <c r="T180" i="5"/>
  <c r="K180" i="5"/>
  <c r="G180" i="5"/>
  <c r="E180" i="5"/>
  <c r="D180" i="5"/>
  <c r="C180" i="5"/>
  <c r="T179" i="5"/>
  <c r="K179" i="5"/>
  <c r="H179" i="5"/>
  <c r="G179" i="5"/>
  <c r="E179" i="5"/>
  <c r="D179" i="5"/>
  <c r="C179" i="5"/>
  <c r="B179" i="5"/>
  <c r="T178" i="5"/>
  <c r="K178" i="5"/>
  <c r="G178" i="5"/>
  <c r="E178" i="5"/>
  <c r="D178" i="5"/>
  <c r="C178" i="5"/>
  <c r="T177" i="5"/>
  <c r="K177" i="5"/>
  <c r="H177" i="5"/>
  <c r="G177" i="5"/>
  <c r="E177" i="5"/>
  <c r="D177" i="5"/>
  <c r="C177" i="5"/>
  <c r="B177" i="5"/>
  <c r="T176" i="5"/>
  <c r="K176" i="5"/>
  <c r="G176" i="5"/>
  <c r="E176" i="5"/>
  <c r="D176" i="5"/>
  <c r="C176" i="5"/>
  <c r="T175" i="5"/>
  <c r="K175" i="5"/>
  <c r="H175" i="5"/>
  <c r="G175" i="5"/>
  <c r="E175" i="5"/>
  <c r="D175" i="5"/>
  <c r="C175" i="5"/>
  <c r="B175" i="5"/>
  <c r="T174" i="5"/>
  <c r="K174" i="5"/>
  <c r="G174" i="5"/>
  <c r="E174" i="5"/>
  <c r="D174" i="5"/>
  <c r="C174" i="5"/>
  <c r="T173" i="5"/>
  <c r="K173" i="5"/>
  <c r="H173" i="5"/>
  <c r="G173" i="5"/>
  <c r="E173" i="5"/>
  <c r="D173" i="5"/>
  <c r="C173" i="5"/>
  <c r="B173" i="5"/>
  <c r="T167" i="5"/>
  <c r="S167" i="5"/>
  <c r="R167" i="5"/>
  <c r="Q167" i="5"/>
  <c r="P167" i="5"/>
  <c r="O167" i="5"/>
  <c r="K167" i="5"/>
  <c r="J167" i="5"/>
  <c r="I167" i="5"/>
  <c r="H167" i="5"/>
  <c r="G167" i="5"/>
  <c r="F167" i="5"/>
  <c r="E167" i="5"/>
  <c r="D167" i="5"/>
  <c r="X166" i="5"/>
  <c r="T166" i="5"/>
  <c r="K166" i="5"/>
  <c r="G166" i="5"/>
  <c r="E166" i="5"/>
  <c r="D166" i="5"/>
  <c r="C166" i="5"/>
  <c r="T165" i="5"/>
  <c r="K165" i="5"/>
  <c r="H165" i="5"/>
  <c r="G165" i="5"/>
  <c r="E165" i="5"/>
  <c r="D165" i="5"/>
  <c r="C165" i="5"/>
  <c r="B165" i="5"/>
  <c r="T164" i="5"/>
  <c r="K164" i="5"/>
  <c r="G164" i="5"/>
  <c r="E164" i="5"/>
  <c r="D164" i="5"/>
  <c r="C164" i="5"/>
  <c r="T163" i="5"/>
  <c r="K163" i="5"/>
  <c r="H163" i="5"/>
  <c r="G163" i="5"/>
  <c r="E163" i="5"/>
  <c r="D163" i="5"/>
  <c r="C163" i="5"/>
  <c r="B163" i="5"/>
  <c r="T162" i="5"/>
  <c r="K162" i="5"/>
  <c r="G162" i="5"/>
  <c r="E162" i="5"/>
  <c r="D162" i="5"/>
  <c r="C162" i="5"/>
  <c r="T161" i="5"/>
  <c r="K161" i="5"/>
  <c r="H161" i="5"/>
  <c r="G161" i="5"/>
  <c r="E161" i="5"/>
  <c r="D161" i="5"/>
  <c r="C161" i="5"/>
  <c r="B161" i="5"/>
  <c r="T160" i="5"/>
  <c r="K160" i="5"/>
  <c r="G160" i="5"/>
  <c r="E160" i="5"/>
  <c r="D160" i="5"/>
  <c r="C160" i="5"/>
  <c r="T159" i="5"/>
  <c r="K159" i="5"/>
  <c r="H159" i="5"/>
  <c r="G159" i="5"/>
  <c r="E159" i="5"/>
  <c r="D159" i="5"/>
  <c r="C159" i="5"/>
  <c r="B159" i="5"/>
  <c r="T158" i="5"/>
  <c r="K158" i="5"/>
  <c r="G158" i="5"/>
  <c r="E158" i="5"/>
  <c r="D158" i="5"/>
  <c r="C158" i="5"/>
  <c r="T157" i="5"/>
  <c r="K157" i="5"/>
  <c r="H157" i="5"/>
  <c r="G157" i="5"/>
  <c r="E157" i="5"/>
  <c r="D157" i="5"/>
  <c r="C157" i="5"/>
  <c r="B157" i="5"/>
  <c r="T151" i="5"/>
  <c r="S151" i="5"/>
  <c r="R151" i="5"/>
  <c r="Q151" i="5"/>
  <c r="P151" i="5"/>
  <c r="O151" i="5"/>
  <c r="K151" i="5"/>
  <c r="J151" i="5"/>
  <c r="I151" i="5"/>
  <c r="H151" i="5"/>
  <c r="G151" i="5"/>
  <c r="F151" i="5"/>
  <c r="E151" i="5"/>
  <c r="D151" i="5"/>
  <c r="X150" i="5"/>
  <c r="T150" i="5"/>
  <c r="K150" i="5"/>
  <c r="G150" i="5"/>
  <c r="E150" i="5"/>
  <c r="D150" i="5"/>
  <c r="C150" i="5"/>
  <c r="T149" i="5"/>
  <c r="K149" i="5"/>
  <c r="H149" i="5"/>
  <c r="G149" i="5"/>
  <c r="E149" i="5"/>
  <c r="D149" i="5"/>
  <c r="C149" i="5"/>
  <c r="B149" i="5"/>
  <c r="T148" i="5"/>
  <c r="K148" i="5"/>
  <c r="G148" i="5"/>
  <c r="E148" i="5"/>
  <c r="D148" i="5"/>
  <c r="C148" i="5"/>
  <c r="T147" i="5"/>
  <c r="K147" i="5"/>
  <c r="H147" i="5"/>
  <c r="G147" i="5"/>
  <c r="E147" i="5"/>
  <c r="D147" i="5"/>
  <c r="C147" i="5"/>
  <c r="B147" i="5"/>
  <c r="T146" i="5"/>
  <c r="K146" i="5"/>
  <c r="G146" i="5"/>
  <c r="E146" i="5"/>
  <c r="D146" i="5"/>
  <c r="C146" i="5"/>
  <c r="T145" i="5"/>
  <c r="K145" i="5"/>
  <c r="H145" i="5"/>
  <c r="G145" i="5"/>
  <c r="E145" i="5"/>
  <c r="D145" i="5"/>
  <c r="C145" i="5"/>
  <c r="B145" i="5"/>
  <c r="T144" i="5"/>
  <c r="K144" i="5"/>
  <c r="G144" i="5"/>
  <c r="E144" i="5"/>
  <c r="D144" i="5"/>
  <c r="C144" i="5"/>
  <c r="T143" i="5"/>
  <c r="K143" i="5"/>
  <c r="H143" i="5"/>
  <c r="G143" i="5"/>
  <c r="E143" i="5"/>
  <c r="D143" i="5"/>
  <c r="C143" i="5"/>
  <c r="B143" i="5"/>
  <c r="T142" i="5"/>
  <c r="K142" i="5"/>
  <c r="G142" i="5"/>
  <c r="E142" i="5"/>
  <c r="D142" i="5"/>
  <c r="C142" i="5"/>
  <c r="T141" i="5"/>
  <c r="K141" i="5"/>
  <c r="H141" i="5"/>
  <c r="G141" i="5"/>
  <c r="E141" i="5"/>
  <c r="D141" i="5"/>
  <c r="C141" i="5"/>
  <c r="B141" i="5"/>
  <c r="V133" i="5"/>
  <c r="L133" i="5"/>
  <c r="T132" i="5"/>
  <c r="S132" i="5"/>
  <c r="R132" i="5"/>
  <c r="Q132" i="5"/>
  <c r="P132" i="5"/>
  <c r="O132" i="5"/>
  <c r="K132" i="5"/>
  <c r="J132" i="5"/>
  <c r="I132" i="5"/>
  <c r="H132" i="5"/>
  <c r="G132" i="5"/>
  <c r="F132" i="5"/>
  <c r="E132" i="5"/>
  <c r="D132" i="5"/>
  <c r="X131" i="5"/>
  <c r="T131" i="5"/>
  <c r="K131" i="5"/>
  <c r="G131" i="5"/>
  <c r="E131" i="5"/>
  <c r="D131" i="5"/>
  <c r="C131" i="5"/>
  <c r="T130" i="5"/>
  <c r="K130" i="5"/>
  <c r="H130" i="5"/>
  <c r="G130" i="5"/>
  <c r="E130" i="5"/>
  <c r="D130" i="5"/>
  <c r="C130" i="5"/>
  <c r="B130" i="5"/>
  <c r="T129" i="5"/>
  <c r="K129" i="5"/>
  <c r="G129" i="5"/>
  <c r="E129" i="5"/>
  <c r="D129" i="5"/>
  <c r="C129" i="5"/>
  <c r="T128" i="5"/>
  <c r="K128" i="5"/>
  <c r="H128" i="5"/>
  <c r="G128" i="5"/>
  <c r="E128" i="5"/>
  <c r="D128" i="5"/>
  <c r="C128" i="5"/>
  <c r="B128" i="5"/>
  <c r="T127" i="5"/>
  <c r="K127" i="5"/>
  <c r="G127" i="5"/>
  <c r="E127" i="5"/>
  <c r="D127" i="5"/>
  <c r="C127" i="5"/>
  <c r="T126" i="5"/>
  <c r="K126" i="5"/>
  <c r="H126" i="5"/>
  <c r="G126" i="5"/>
  <c r="E126" i="5"/>
  <c r="D126" i="5"/>
  <c r="C126" i="5"/>
  <c r="B126" i="5"/>
  <c r="T125" i="5"/>
  <c r="K125" i="5"/>
  <c r="G125" i="5"/>
  <c r="E125" i="5"/>
  <c r="D125" i="5"/>
  <c r="C125" i="5"/>
  <c r="T124" i="5"/>
  <c r="K124" i="5"/>
  <c r="H124" i="5"/>
  <c r="G124" i="5"/>
  <c r="E124" i="5"/>
  <c r="D124" i="5"/>
  <c r="C124" i="5"/>
  <c r="B124" i="5"/>
  <c r="T123" i="5"/>
  <c r="K123" i="5"/>
  <c r="G123" i="5"/>
  <c r="E123" i="5"/>
  <c r="D123" i="5"/>
  <c r="C123" i="5"/>
  <c r="T122" i="5"/>
  <c r="K122" i="5"/>
  <c r="H122" i="5"/>
  <c r="G122" i="5"/>
  <c r="E122" i="5"/>
  <c r="D122" i="5"/>
  <c r="C122" i="5"/>
  <c r="B122" i="5"/>
  <c r="T116" i="5"/>
  <c r="S116" i="5"/>
  <c r="R116" i="5"/>
  <c r="Q116" i="5"/>
  <c r="P116" i="5"/>
  <c r="O116" i="5"/>
  <c r="K116" i="5"/>
  <c r="J116" i="5"/>
  <c r="I116" i="5"/>
  <c r="H116" i="5"/>
  <c r="G116" i="5"/>
  <c r="F116" i="5"/>
  <c r="E116" i="5"/>
  <c r="D116" i="5"/>
  <c r="X115" i="5"/>
  <c r="T115" i="5"/>
  <c r="K115" i="5"/>
  <c r="G115" i="5"/>
  <c r="E115" i="5"/>
  <c r="D115" i="5"/>
  <c r="C115" i="5"/>
  <c r="T114" i="5"/>
  <c r="K114" i="5"/>
  <c r="H114" i="5"/>
  <c r="G114" i="5"/>
  <c r="E114" i="5"/>
  <c r="D114" i="5"/>
  <c r="C114" i="5"/>
  <c r="B114" i="5"/>
  <c r="T113" i="5"/>
  <c r="K113" i="5"/>
  <c r="G113" i="5"/>
  <c r="E113" i="5"/>
  <c r="D113" i="5"/>
  <c r="C113" i="5"/>
  <c r="T112" i="5"/>
  <c r="K112" i="5"/>
  <c r="H112" i="5"/>
  <c r="G112" i="5"/>
  <c r="E112" i="5"/>
  <c r="D112" i="5"/>
  <c r="C112" i="5"/>
  <c r="B112" i="5"/>
  <c r="T111" i="5"/>
  <c r="K111" i="5"/>
  <c r="G111" i="5"/>
  <c r="E111" i="5"/>
  <c r="D111" i="5"/>
  <c r="C111" i="5"/>
  <c r="T110" i="5"/>
  <c r="K110" i="5"/>
  <c r="H110" i="5"/>
  <c r="G110" i="5"/>
  <c r="E110" i="5"/>
  <c r="D110" i="5"/>
  <c r="C110" i="5"/>
  <c r="B110" i="5"/>
  <c r="T109" i="5"/>
  <c r="K109" i="5"/>
  <c r="G109" i="5"/>
  <c r="E109" i="5"/>
  <c r="D109" i="5"/>
  <c r="C109" i="5"/>
  <c r="T108" i="5"/>
  <c r="K108" i="5"/>
  <c r="H108" i="5"/>
  <c r="G108" i="5"/>
  <c r="E108" i="5"/>
  <c r="D108" i="5"/>
  <c r="C108" i="5"/>
  <c r="B108" i="5"/>
  <c r="T107" i="5"/>
  <c r="K107" i="5"/>
  <c r="G107" i="5"/>
  <c r="E107" i="5"/>
  <c r="D107" i="5"/>
  <c r="C107" i="5"/>
  <c r="T106" i="5"/>
  <c r="K106" i="5"/>
  <c r="H106" i="5"/>
  <c r="G106" i="5"/>
  <c r="E106" i="5"/>
  <c r="D106" i="5"/>
  <c r="C106" i="5"/>
  <c r="B106" i="5"/>
  <c r="T100" i="5"/>
  <c r="S100" i="5"/>
  <c r="R100" i="5"/>
  <c r="Q100" i="5"/>
  <c r="P100" i="5"/>
  <c r="O100" i="5"/>
  <c r="K100" i="5"/>
  <c r="J100" i="5"/>
  <c r="I100" i="5"/>
  <c r="H100" i="5"/>
  <c r="G100" i="5"/>
  <c r="F100" i="5"/>
  <c r="E100" i="5"/>
  <c r="D100" i="5"/>
  <c r="X99" i="5"/>
  <c r="T99" i="5"/>
  <c r="K99" i="5"/>
  <c r="G99" i="5"/>
  <c r="E99" i="5"/>
  <c r="D99" i="5"/>
  <c r="C99" i="5"/>
  <c r="T98" i="5"/>
  <c r="K98" i="5"/>
  <c r="H98" i="5"/>
  <c r="G98" i="5"/>
  <c r="E98" i="5"/>
  <c r="D98" i="5"/>
  <c r="C98" i="5"/>
  <c r="B98" i="5"/>
  <c r="T97" i="5"/>
  <c r="K97" i="5"/>
  <c r="G97" i="5"/>
  <c r="E97" i="5"/>
  <c r="D97" i="5"/>
  <c r="C97" i="5"/>
  <c r="T96" i="5"/>
  <c r="K96" i="5"/>
  <c r="H96" i="5"/>
  <c r="G96" i="5"/>
  <c r="E96" i="5"/>
  <c r="D96" i="5"/>
  <c r="C96" i="5"/>
  <c r="B96" i="5"/>
  <c r="T95" i="5"/>
  <c r="K95" i="5"/>
  <c r="G95" i="5"/>
  <c r="E95" i="5"/>
  <c r="D95" i="5"/>
  <c r="C95" i="5"/>
  <c r="T94" i="5"/>
  <c r="K94" i="5"/>
  <c r="H94" i="5"/>
  <c r="G94" i="5"/>
  <c r="E94" i="5"/>
  <c r="D94" i="5"/>
  <c r="C94" i="5"/>
  <c r="B94" i="5"/>
  <c r="T93" i="5"/>
  <c r="K93" i="5"/>
  <c r="G93" i="5"/>
  <c r="E93" i="5"/>
  <c r="D93" i="5"/>
  <c r="C93" i="5"/>
  <c r="T92" i="5"/>
  <c r="K92" i="5"/>
  <c r="H92" i="5"/>
  <c r="G92" i="5"/>
  <c r="E92" i="5"/>
  <c r="D92" i="5"/>
  <c r="C92" i="5"/>
  <c r="B92" i="5"/>
  <c r="T91" i="5"/>
  <c r="K91" i="5"/>
  <c r="G91" i="5"/>
  <c r="E91" i="5"/>
  <c r="D91" i="5"/>
  <c r="C91" i="5"/>
  <c r="T90" i="5"/>
  <c r="K90" i="5"/>
  <c r="H90" i="5"/>
  <c r="G90" i="5"/>
  <c r="E90" i="5"/>
  <c r="D90" i="5"/>
  <c r="C90" i="5"/>
  <c r="B90" i="5"/>
  <c r="T84" i="5"/>
  <c r="S84" i="5"/>
  <c r="R84" i="5"/>
  <c r="Q84" i="5"/>
  <c r="P84" i="5"/>
  <c r="O84" i="5"/>
  <c r="K84" i="5"/>
  <c r="J84" i="5"/>
  <c r="I84" i="5"/>
  <c r="H84" i="5"/>
  <c r="G84" i="5"/>
  <c r="F84" i="5"/>
  <c r="E84" i="5"/>
  <c r="D84" i="5"/>
  <c r="X83" i="5"/>
  <c r="T83" i="5"/>
  <c r="K83" i="5"/>
  <c r="G83" i="5"/>
  <c r="E83" i="5"/>
  <c r="D83" i="5"/>
  <c r="C83" i="5"/>
  <c r="T82" i="5"/>
  <c r="K82" i="5"/>
  <c r="H82" i="5"/>
  <c r="G82" i="5"/>
  <c r="E82" i="5"/>
  <c r="D82" i="5"/>
  <c r="C82" i="5"/>
  <c r="B82" i="5"/>
  <c r="T81" i="5"/>
  <c r="K81" i="5"/>
  <c r="G81" i="5"/>
  <c r="E81" i="5"/>
  <c r="D81" i="5"/>
  <c r="C81" i="5"/>
  <c r="T80" i="5"/>
  <c r="K80" i="5"/>
  <c r="H80" i="5"/>
  <c r="G80" i="5"/>
  <c r="E80" i="5"/>
  <c r="D80" i="5"/>
  <c r="C80" i="5"/>
  <c r="B80" i="5"/>
  <c r="T79" i="5"/>
  <c r="K79" i="5"/>
  <c r="G79" i="5"/>
  <c r="E79" i="5"/>
  <c r="D79" i="5"/>
  <c r="C79" i="5"/>
  <c r="T78" i="5"/>
  <c r="K78" i="5"/>
  <c r="H78" i="5"/>
  <c r="G78" i="5"/>
  <c r="E78" i="5"/>
  <c r="D78" i="5"/>
  <c r="C78" i="5"/>
  <c r="B78" i="5"/>
  <c r="T77" i="5"/>
  <c r="K77" i="5"/>
  <c r="G77" i="5"/>
  <c r="E77" i="5"/>
  <c r="D77" i="5"/>
  <c r="C77" i="5"/>
  <c r="T76" i="5"/>
  <c r="K76" i="5"/>
  <c r="H76" i="5"/>
  <c r="G76" i="5"/>
  <c r="E76" i="5"/>
  <c r="D76" i="5"/>
  <c r="C76" i="5"/>
  <c r="B76" i="5"/>
  <c r="T75" i="5"/>
  <c r="K75" i="5"/>
  <c r="G75" i="5"/>
  <c r="E75" i="5"/>
  <c r="D75" i="5"/>
  <c r="C75" i="5"/>
  <c r="T74" i="5"/>
  <c r="K74" i="5"/>
  <c r="H74" i="5"/>
  <c r="G74" i="5"/>
  <c r="E74" i="5"/>
  <c r="D74" i="5"/>
  <c r="C74" i="5"/>
  <c r="B74" i="5"/>
  <c r="V66" i="5"/>
  <c r="L66" i="5"/>
  <c r="H66" i="5"/>
  <c r="T65" i="5"/>
  <c r="S65" i="5"/>
  <c r="R65" i="5"/>
  <c r="Q65" i="5"/>
  <c r="P65" i="5"/>
  <c r="O65" i="5"/>
  <c r="K65" i="5"/>
  <c r="J65" i="5"/>
  <c r="I65" i="5"/>
  <c r="H65" i="5"/>
  <c r="G65" i="5"/>
  <c r="F65" i="5"/>
  <c r="E65" i="5"/>
  <c r="D65" i="5"/>
  <c r="X64" i="5"/>
  <c r="T64" i="5"/>
  <c r="K64" i="5"/>
  <c r="G64" i="5"/>
  <c r="E64" i="5"/>
  <c r="D64" i="5"/>
  <c r="C64" i="5"/>
  <c r="T63" i="5"/>
  <c r="K63" i="5"/>
  <c r="H63" i="5"/>
  <c r="G63" i="5"/>
  <c r="E63" i="5"/>
  <c r="D63" i="5"/>
  <c r="C63" i="5"/>
  <c r="B63" i="5"/>
  <c r="T62" i="5"/>
  <c r="K62" i="5"/>
  <c r="G62" i="5"/>
  <c r="E62" i="5"/>
  <c r="D62" i="5"/>
  <c r="C62" i="5"/>
  <c r="T61" i="5"/>
  <c r="K61" i="5"/>
  <c r="H61" i="5"/>
  <c r="G61" i="5"/>
  <c r="E61" i="5"/>
  <c r="D61" i="5"/>
  <c r="C61" i="5"/>
  <c r="B61" i="5"/>
  <c r="T60" i="5"/>
  <c r="K60" i="5"/>
  <c r="G60" i="5"/>
  <c r="E60" i="5"/>
  <c r="D60" i="5"/>
  <c r="C60" i="5"/>
  <c r="T59" i="5"/>
  <c r="K59" i="5"/>
  <c r="H59" i="5"/>
  <c r="G59" i="5"/>
  <c r="E59" i="5"/>
  <c r="D59" i="5"/>
  <c r="C59" i="5"/>
  <c r="B59" i="5"/>
  <c r="T58" i="5"/>
  <c r="K58" i="5"/>
  <c r="G58" i="5"/>
  <c r="E58" i="5"/>
  <c r="D58" i="5"/>
  <c r="C58" i="5"/>
  <c r="T57" i="5"/>
  <c r="K57" i="5"/>
  <c r="H57" i="5"/>
  <c r="G57" i="5"/>
  <c r="E57" i="5"/>
  <c r="D57" i="5"/>
  <c r="C57" i="5"/>
  <c r="B57" i="5"/>
  <c r="T56" i="5"/>
  <c r="K56" i="5"/>
  <c r="G56" i="5"/>
  <c r="E56" i="5"/>
  <c r="D56" i="5"/>
  <c r="C56" i="5"/>
  <c r="T55" i="5"/>
  <c r="K55" i="5"/>
  <c r="H55" i="5"/>
  <c r="G55" i="5"/>
  <c r="E55" i="5"/>
  <c r="D55" i="5"/>
  <c r="C55" i="5"/>
  <c r="B55" i="5"/>
  <c r="T49" i="5"/>
  <c r="S49" i="5"/>
  <c r="R49" i="5"/>
  <c r="Q49" i="5"/>
  <c r="P49" i="5"/>
  <c r="O49" i="5"/>
  <c r="K49" i="5"/>
  <c r="J49" i="5"/>
  <c r="I49" i="5"/>
  <c r="H49" i="5"/>
  <c r="G49" i="5"/>
  <c r="F49" i="5"/>
  <c r="E49" i="5"/>
  <c r="D49" i="5"/>
  <c r="X48" i="5"/>
  <c r="T48" i="5"/>
  <c r="K48" i="5"/>
  <c r="G48" i="5"/>
  <c r="E48" i="5"/>
  <c r="D48" i="5"/>
  <c r="C48" i="5"/>
  <c r="T47" i="5"/>
  <c r="K47" i="5"/>
  <c r="H47" i="5"/>
  <c r="G47" i="5"/>
  <c r="E47" i="5"/>
  <c r="D47" i="5"/>
  <c r="C47" i="5"/>
  <c r="B47" i="5"/>
  <c r="T46" i="5"/>
  <c r="K46" i="5"/>
  <c r="G46" i="5"/>
  <c r="E46" i="5"/>
  <c r="D46" i="5"/>
  <c r="C46" i="5"/>
  <c r="T45" i="5"/>
  <c r="K45" i="5"/>
  <c r="H45" i="5"/>
  <c r="G45" i="5"/>
  <c r="E45" i="5"/>
  <c r="D45" i="5"/>
  <c r="C45" i="5"/>
  <c r="B45" i="5"/>
  <c r="T44" i="5"/>
  <c r="K44" i="5"/>
  <c r="G44" i="5"/>
  <c r="E44" i="5"/>
  <c r="D44" i="5"/>
  <c r="C44" i="5"/>
  <c r="T43" i="5"/>
  <c r="K43" i="5"/>
  <c r="H43" i="5"/>
  <c r="G43" i="5"/>
  <c r="E43" i="5"/>
  <c r="D43" i="5"/>
  <c r="C43" i="5"/>
  <c r="B43" i="5"/>
  <c r="T42" i="5"/>
  <c r="K42" i="5"/>
  <c r="G42" i="5"/>
  <c r="E42" i="5"/>
  <c r="D42" i="5"/>
  <c r="C42" i="5"/>
  <c r="T41" i="5"/>
  <c r="K41" i="5"/>
  <c r="H41" i="5"/>
  <c r="G41" i="5"/>
  <c r="E41" i="5"/>
  <c r="D41" i="5"/>
  <c r="C41" i="5"/>
  <c r="B41" i="5"/>
  <c r="T40" i="5"/>
  <c r="K40" i="5"/>
  <c r="G40" i="5"/>
  <c r="E40" i="5"/>
  <c r="D40" i="5"/>
  <c r="C40" i="5"/>
  <c r="T39" i="5"/>
  <c r="K39" i="5"/>
  <c r="H39" i="5"/>
  <c r="G39" i="5"/>
  <c r="E39" i="5"/>
  <c r="D39" i="5"/>
  <c r="C39" i="5"/>
  <c r="B39" i="5"/>
  <c r="T33" i="5"/>
  <c r="S33" i="5"/>
  <c r="R33" i="5"/>
  <c r="Q33" i="5"/>
  <c r="P33" i="5"/>
  <c r="O33" i="5"/>
  <c r="K33" i="5"/>
  <c r="J33" i="5"/>
  <c r="I33" i="5"/>
  <c r="H33" i="5"/>
  <c r="G33" i="5"/>
  <c r="F33" i="5"/>
  <c r="E33" i="5"/>
  <c r="D33" i="5"/>
  <c r="X32" i="5"/>
  <c r="T32" i="5"/>
  <c r="K32" i="5"/>
  <c r="G32" i="5"/>
  <c r="E32" i="5"/>
  <c r="D32" i="5"/>
  <c r="C32" i="5"/>
  <c r="T31" i="5"/>
  <c r="K31" i="5"/>
  <c r="H31" i="5"/>
  <c r="G31" i="5"/>
  <c r="E31" i="5"/>
  <c r="D31" i="5"/>
  <c r="C31" i="5"/>
  <c r="B31" i="5"/>
  <c r="T30" i="5"/>
  <c r="K30" i="5"/>
  <c r="G30" i="5"/>
  <c r="E30" i="5"/>
  <c r="D30" i="5"/>
  <c r="C30" i="5"/>
  <c r="T29" i="5"/>
  <c r="K29" i="5"/>
  <c r="H29" i="5"/>
  <c r="G29" i="5"/>
  <c r="E29" i="5"/>
  <c r="D29" i="5"/>
  <c r="C29" i="5"/>
  <c r="B29" i="5"/>
  <c r="T28" i="5"/>
  <c r="K28" i="5"/>
  <c r="G28" i="5"/>
  <c r="E28" i="5"/>
  <c r="D28" i="5"/>
  <c r="C28" i="5"/>
  <c r="T27" i="5"/>
  <c r="K27" i="5"/>
  <c r="H27" i="5"/>
  <c r="G27" i="5"/>
  <c r="E27" i="5"/>
  <c r="D27" i="5"/>
  <c r="C27" i="5"/>
  <c r="B27" i="5"/>
  <c r="T26" i="5"/>
  <c r="K26" i="5"/>
  <c r="G26" i="5"/>
  <c r="E26" i="5"/>
  <c r="D26" i="5"/>
  <c r="C26" i="5"/>
  <c r="T25" i="5"/>
  <c r="K25" i="5"/>
  <c r="H25" i="5"/>
  <c r="G25" i="5"/>
  <c r="E25" i="5"/>
  <c r="D25" i="5"/>
  <c r="C25" i="5"/>
  <c r="B25" i="5"/>
  <c r="T24" i="5"/>
  <c r="K24" i="5"/>
  <c r="G24" i="5"/>
  <c r="E24" i="5"/>
  <c r="D24" i="5"/>
  <c r="C24" i="5"/>
  <c r="T23" i="5"/>
  <c r="K23" i="5"/>
  <c r="H23" i="5"/>
  <c r="G23" i="5"/>
  <c r="E23" i="5"/>
  <c r="D23" i="5"/>
  <c r="C23" i="5"/>
  <c r="B23" i="5"/>
  <c r="T17" i="5"/>
  <c r="S17" i="5"/>
  <c r="R17" i="5"/>
  <c r="Q17" i="5"/>
  <c r="P17" i="5"/>
  <c r="O17" i="5"/>
  <c r="K17" i="5"/>
  <c r="J17" i="5"/>
  <c r="I17" i="5"/>
  <c r="H17" i="5"/>
  <c r="G17" i="5"/>
  <c r="F17" i="5"/>
  <c r="E17" i="5"/>
  <c r="D17" i="5"/>
  <c r="X16" i="5"/>
  <c r="T16" i="5"/>
  <c r="K16" i="5"/>
  <c r="G16" i="5"/>
  <c r="C16" i="5"/>
  <c r="T15" i="5"/>
  <c r="K15" i="5"/>
  <c r="H15" i="5"/>
  <c r="G15" i="5"/>
  <c r="C15" i="5"/>
  <c r="T14" i="5"/>
  <c r="K14" i="5"/>
  <c r="G14" i="5"/>
  <c r="C14" i="5"/>
  <c r="T13" i="5"/>
  <c r="K13" i="5"/>
  <c r="H13" i="5"/>
  <c r="G13" i="5"/>
  <c r="C13" i="5"/>
  <c r="T12" i="5"/>
  <c r="K12" i="5"/>
  <c r="G12" i="5"/>
  <c r="C12" i="5"/>
  <c r="T11" i="5"/>
  <c r="K11" i="5"/>
  <c r="H11" i="5"/>
  <c r="G11" i="5"/>
  <c r="C11" i="5"/>
  <c r="T10" i="5"/>
  <c r="K10" i="5"/>
  <c r="G10" i="5"/>
  <c r="C10" i="5"/>
  <c r="T9" i="5"/>
  <c r="K9" i="5"/>
  <c r="H9" i="5"/>
  <c r="G9" i="5"/>
  <c r="C9" i="5"/>
  <c r="T8" i="5"/>
  <c r="K8" i="5"/>
  <c r="G8" i="5"/>
  <c r="C8" i="5"/>
  <c r="T7" i="5"/>
  <c r="K7" i="5"/>
  <c r="H7" i="5"/>
  <c r="G7" i="5"/>
  <c r="M1" i="5"/>
  <c r="C1" i="5"/>
  <c r="D267" i="5" s="1"/>
  <c r="O29" i="17"/>
  <c r="N29" i="17"/>
  <c r="M29" i="17"/>
  <c r="L29" i="17"/>
  <c r="K29" i="17"/>
  <c r="J29" i="17"/>
  <c r="H29" i="17"/>
  <c r="F29" i="17"/>
  <c r="Y28" i="17"/>
  <c r="W28" i="17"/>
  <c r="T28" i="17"/>
  <c r="S28" i="17"/>
  <c r="P28" i="17"/>
  <c r="O28" i="17"/>
  <c r="J28" i="17"/>
  <c r="Y27" i="17"/>
  <c r="W27" i="17"/>
  <c r="T27" i="17"/>
  <c r="S27" i="17"/>
  <c r="P27" i="17"/>
  <c r="O27" i="17"/>
  <c r="J27" i="17"/>
  <c r="Y26" i="17"/>
  <c r="W26" i="17"/>
  <c r="T26" i="17"/>
  <c r="S26" i="17"/>
  <c r="P26" i="17"/>
  <c r="O26" i="17"/>
  <c r="J26" i="17"/>
  <c r="Y25" i="17"/>
  <c r="W25" i="17"/>
  <c r="T25" i="17"/>
  <c r="S25" i="17"/>
  <c r="P25" i="17"/>
  <c r="O25" i="17"/>
  <c r="J25" i="17"/>
  <c r="Y24" i="17"/>
  <c r="W24" i="17"/>
  <c r="T24" i="17"/>
  <c r="S24" i="17"/>
  <c r="P24" i="17"/>
  <c r="O24" i="17"/>
  <c r="J24" i="17"/>
  <c r="Y23" i="17"/>
  <c r="W23" i="17"/>
  <c r="T23" i="17"/>
  <c r="S23" i="17"/>
  <c r="P23" i="17"/>
  <c r="O23" i="17"/>
  <c r="J23" i="17"/>
  <c r="Y22" i="17"/>
  <c r="W22" i="17"/>
  <c r="T22" i="17"/>
  <c r="S22" i="17"/>
  <c r="P22" i="17"/>
  <c r="O22" i="17"/>
  <c r="J22" i="17"/>
  <c r="Y21" i="17"/>
  <c r="W21" i="17"/>
  <c r="T21" i="17"/>
  <c r="S21" i="17"/>
  <c r="P21" i="17"/>
  <c r="O21" i="17"/>
  <c r="J21" i="17"/>
  <c r="Y20" i="17"/>
  <c r="W20" i="17"/>
  <c r="T20" i="17"/>
  <c r="S20" i="17"/>
  <c r="P20" i="17"/>
  <c r="O20" i="17"/>
  <c r="J20" i="17"/>
  <c r="Y19" i="17"/>
  <c r="W19" i="17"/>
  <c r="T19" i="17"/>
  <c r="S19" i="17"/>
  <c r="P19" i="17"/>
  <c r="O19" i="17"/>
  <c r="J19" i="17"/>
  <c r="Q2" i="17"/>
  <c r="O29" i="16"/>
  <c r="N29" i="16"/>
  <c r="M29" i="16"/>
  <c r="L29" i="16"/>
  <c r="K29" i="16"/>
  <c r="J29" i="16"/>
  <c r="H29" i="16"/>
  <c r="F29" i="16"/>
  <c r="Y28" i="16"/>
  <c r="W28" i="16"/>
  <c r="T28" i="16"/>
  <c r="S28" i="16"/>
  <c r="P28" i="16"/>
  <c r="O28" i="16"/>
  <c r="J28" i="16"/>
  <c r="Y27" i="16"/>
  <c r="W27" i="16"/>
  <c r="T27" i="16"/>
  <c r="S27" i="16"/>
  <c r="P27" i="16"/>
  <c r="O27" i="16"/>
  <c r="J27" i="16"/>
  <c r="Y26" i="16"/>
  <c r="W26" i="16"/>
  <c r="T26" i="16"/>
  <c r="S26" i="16"/>
  <c r="P26" i="16"/>
  <c r="O26" i="16"/>
  <c r="J26" i="16"/>
  <c r="Y25" i="16"/>
  <c r="W25" i="16"/>
  <c r="T25" i="16"/>
  <c r="S25" i="16"/>
  <c r="P25" i="16"/>
  <c r="O25" i="16"/>
  <c r="J25" i="16"/>
  <c r="Y24" i="16"/>
  <c r="W24" i="16"/>
  <c r="T24" i="16"/>
  <c r="S24" i="16"/>
  <c r="P24" i="16"/>
  <c r="O24" i="16"/>
  <c r="J24" i="16"/>
  <c r="Y23" i="16"/>
  <c r="W23" i="16"/>
  <c r="T23" i="16"/>
  <c r="S23" i="16"/>
  <c r="P23" i="16"/>
  <c r="O23" i="16"/>
  <c r="J23" i="16"/>
  <c r="Y22" i="16"/>
  <c r="W22" i="16"/>
  <c r="T22" i="16"/>
  <c r="S22" i="16"/>
  <c r="P22" i="16"/>
  <c r="O22" i="16"/>
  <c r="J22" i="16"/>
  <c r="Y21" i="16"/>
  <c r="W21" i="16"/>
  <c r="T21" i="16"/>
  <c r="S21" i="16"/>
  <c r="P21" i="16"/>
  <c r="O21" i="16"/>
  <c r="J21" i="16"/>
  <c r="Y20" i="16"/>
  <c r="W20" i="16"/>
  <c r="T20" i="16"/>
  <c r="S20" i="16"/>
  <c r="P20" i="16"/>
  <c r="O20" i="16"/>
  <c r="J20" i="16"/>
  <c r="Y19" i="16"/>
  <c r="W19" i="16"/>
  <c r="T19" i="16"/>
  <c r="S19" i="16"/>
  <c r="P19" i="16"/>
  <c r="O19" i="16"/>
  <c r="J19" i="16"/>
  <c r="Q2" i="16"/>
  <c r="O29" i="15"/>
  <c r="N29" i="15"/>
  <c r="M29" i="15"/>
  <c r="L29" i="15"/>
  <c r="K29" i="15"/>
  <c r="J29" i="15"/>
  <c r="H29" i="15"/>
  <c r="F29" i="15"/>
  <c r="Y28" i="15"/>
  <c r="W28" i="15"/>
  <c r="T28" i="15"/>
  <c r="S28" i="15"/>
  <c r="P28" i="15"/>
  <c r="O28" i="15"/>
  <c r="J28" i="15"/>
  <c r="Y27" i="15"/>
  <c r="W27" i="15"/>
  <c r="T27" i="15"/>
  <c r="S27" i="15"/>
  <c r="P27" i="15"/>
  <c r="O27" i="15"/>
  <c r="J27" i="15"/>
  <c r="Y26" i="15"/>
  <c r="W26" i="15"/>
  <c r="T26" i="15"/>
  <c r="S26" i="15"/>
  <c r="P26" i="15"/>
  <c r="O26" i="15"/>
  <c r="J26" i="15"/>
  <c r="Y25" i="15"/>
  <c r="W25" i="15"/>
  <c r="T25" i="15"/>
  <c r="S25" i="15"/>
  <c r="P25" i="15"/>
  <c r="O25" i="15"/>
  <c r="J25" i="15"/>
  <c r="Y24" i="15"/>
  <c r="W24" i="15"/>
  <c r="T24" i="15"/>
  <c r="S24" i="15"/>
  <c r="P24" i="15"/>
  <c r="O24" i="15"/>
  <c r="J24" i="15"/>
  <c r="Y23" i="15"/>
  <c r="W23" i="15"/>
  <c r="T23" i="15"/>
  <c r="S23" i="15"/>
  <c r="P23" i="15"/>
  <c r="O23" i="15"/>
  <c r="J23" i="15"/>
  <c r="Y22" i="15"/>
  <c r="W22" i="15"/>
  <c r="T22" i="15"/>
  <c r="S22" i="15"/>
  <c r="P22" i="15"/>
  <c r="O22" i="15"/>
  <c r="J22" i="15"/>
  <c r="Y21" i="15"/>
  <c r="W21" i="15"/>
  <c r="T21" i="15"/>
  <c r="S21" i="15"/>
  <c r="P21" i="15"/>
  <c r="O21" i="15"/>
  <c r="J21" i="15"/>
  <c r="Y20" i="15"/>
  <c r="W20" i="15"/>
  <c r="T20" i="15"/>
  <c r="S20" i="15"/>
  <c r="P20" i="15"/>
  <c r="O20" i="15"/>
  <c r="J20" i="15"/>
  <c r="Y19" i="15"/>
  <c r="W19" i="15"/>
  <c r="T19" i="15"/>
  <c r="S19" i="15"/>
  <c r="P19" i="15"/>
  <c r="O19" i="15"/>
  <c r="J19" i="15"/>
  <c r="Q2" i="15"/>
  <c r="L29" i="4"/>
  <c r="K29" i="4"/>
  <c r="J29" i="4"/>
  <c r="H29" i="4"/>
  <c r="Z28" i="4"/>
  <c r="V28" i="4"/>
  <c r="S28" i="4"/>
  <c r="R28" i="4"/>
  <c r="M28" i="4"/>
  <c r="L28" i="4"/>
  <c r="K28" i="4"/>
  <c r="J28" i="4"/>
  <c r="G28" i="4"/>
  <c r="F28" i="4"/>
  <c r="Z27" i="4"/>
  <c r="V27" i="4"/>
  <c r="S27" i="4"/>
  <c r="R27" i="4"/>
  <c r="M27" i="4"/>
  <c r="L27" i="4"/>
  <c r="K27" i="4"/>
  <c r="J27" i="4"/>
  <c r="G27" i="4"/>
  <c r="F27" i="4"/>
  <c r="Z26" i="4"/>
  <c r="V26" i="4"/>
  <c r="S26" i="4"/>
  <c r="R26" i="4"/>
  <c r="M26" i="4"/>
  <c r="L26" i="4"/>
  <c r="K26" i="4"/>
  <c r="J26" i="4"/>
  <c r="G26" i="4"/>
  <c r="F26" i="4"/>
  <c r="Z25" i="4"/>
  <c r="V25" i="4"/>
  <c r="S25" i="4"/>
  <c r="R25" i="4"/>
  <c r="M25" i="4"/>
  <c r="L25" i="4"/>
  <c r="K25" i="4"/>
  <c r="J25" i="4"/>
  <c r="G25" i="4"/>
  <c r="F25" i="4"/>
  <c r="Z24" i="4"/>
  <c r="V24" i="4"/>
  <c r="S24" i="4"/>
  <c r="R24" i="4"/>
  <c r="M24" i="4"/>
  <c r="L24" i="4"/>
  <c r="K24" i="4"/>
  <c r="J24" i="4"/>
  <c r="G24" i="4"/>
  <c r="F24" i="4"/>
  <c r="Z23" i="4"/>
  <c r="V23" i="4"/>
  <c r="S23" i="4"/>
  <c r="R23" i="4"/>
  <c r="M23" i="4"/>
  <c r="L23" i="4"/>
  <c r="K23" i="4"/>
  <c r="J23" i="4"/>
  <c r="G23" i="4"/>
  <c r="F23" i="4"/>
  <c r="Z22" i="4"/>
  <c r="V22" i="4"/>
  <c r="S22" i="4"/>
  <c r="R22" i="4"/>
  <c r="M22" i="4"/>
  <c r="L22" i="4"/>
  <c r="K22" i="4"/>
  <c r="J22" i="4"/>
  <c r="G22" i="4"/>
  <c r="F22" i="4"/>
  <c r="Z21" i="4"/>
  <c r="V21" i="4"/>
  <c r="S21" i="4"/>
  <c r="R21" i="4"/>
  <c r="M21" i="4"/>
  <c r="L21" i="4"/>
  <c r="K21" i="4"/>
  <c r="J21" i="4"/>
  <c r="G21" i="4"/>
  <c r="F21" i="4"/>
  <c r="Z20" i="4"/>
  <c r="V20" i="4"/>
  <c r="S20" i="4"/>
  <c r="R20" i="4"/>
  <c r="M20" i="4"/>
  <c r="L20" i="4"/>
  <c r="K20" i="4"/>
  <c r="J20" i="4"/>
  <c r="G20" i="4"/>
  <c r="F20" i="4"/>
  <c r="Z19" i="4"/>
  <c r="V19" i="4"/>
  <c r="S19" i="4"/>
  <c r="R19" i="4"/>
  <c r="M19" i="4"/>
  <c r="L19" i="4"/>
  <c r="K19" i="4"/>
  <c r="J19" i="4"/>
  <c r="G19" i="4"/>
  <c r="F19" i="4"/>
  <c r="P2" i="4"/>
  <c r="N177" i="18"/>
  <c r="N175" i="18"/>
  <c r="N173" i="18"/>
  <c r="N171" i="18"/>
  <c r="N169" i="18"/>
  <c r="N167" i="18"/>
  <c r="N165" i="18"/>
  <c r="N163" i="18"/>
  <c r="N161" i="18"/>
  <c r="N159" i="18"/>
  <c r="N157" i="18"/>
  <c r="N155" i="18"/>
  <c r="N153" i="18"/>
  <c r="N151" i="18"/>
  <c r="N149" i="18"/>
  <c r="N147" i="18"/>
  <c r="N145" i="18"/>
  <c r="N143" i="18"/>
  <c r="N141" i="18"/>
  <c r="N139" i="18"/>
  <c r="N137" i="18"/>
  <c r="N135" i="18"/>
  <c r="N133" i="18"/>
  <c r="N131" i="18"/>
  <c r="N129" i="18"/>
  <c r="N127" i="18"/>
  <c r="N125" i="18"/>
  <c r="N123" i="18"/>
  <c r="N121" i="18"/>
  <c r="N119" i="18"/>
  <c r="N117" i="18"/>
  <c r="N115" i="18"/>
  <c r="N113" i="18"/>
  <c r="N111" i="18"/>
  <c r="N109" i="18"/>
  <c r="N107" i="18"/>
  <c r="N105" i="18"/>
  <c r="N103" i="18"/>
  <c r="N101" i="18"/>
  <c r="N99" i="18"/>
  <c r="AH93" i="18"/>
  <c r="AD93" i="18"/>
  <c r="B90" i="18"/>
  <c r="B154" i="18" s="1"/>
  <c r="D88" i="18"/>
  <c r="D138" i="18" s="1"/>
  <c r="B84" i="18"/>
  <c r="AN84" i="18" s="1"/>
  <c r="BM77" i="18"/>
  <c r="BH77" i="18"/>
  <c r="BC77" i="18"/>
  <c r="Z77" i="18"/>
  <c r="T77" i="18"/>
  <c r="D77" i="18"/>
  <c r="D92" i="18" s="1"/>
  <c r="D170" i="18" s="1"/>
  <c r="C77" i="18"/>
  <c r="B77" i="18"/>
  <c r="R77" i="18" s="1"/>
  <c r="BM76" i="18"/>
  <c r="BH76" i="18"/>
  <c r="BC76" i="18"/>
  <c r="D76" i="18"/>
  <c r="E76" i="18" s="1"/>
  <c r="B76" i="18"/>
  <c r="AB76" i="18" s="1"/>
  <c r="BM75" i="18"/>
  <c r="BH75" i="18"/>
  <c r="BC75" i="18"/>
  <c r="AO75" i="18"/>
  <c r="V75" i="18"/>
  <c r="R75" i="18"/>
  <c r="D75" i="18"/>
  <c r="E75" i="18" s="1"/>
  <c r="C75" i="18"/>
  <c r="B75" i="18"/>
  <c r="AB75" i="18" s="1"/>
  <c r="BM74" i="18"/>
  <c r="BH74" i="18"/>
  <c r="BC74" i="18"/>
  <c r="D74" i="18"/>
  <c r="E74" i="18" s="1"/>
  <c r="B74" i="18"/>
  <c r="AB74" i="18" s="1"/>
  <c r="BM73" i="18"/>
  <c r="BH73" i="18"/>
  <c r="BC73" i="18"/>
  <c r="AD73" i="18"/>
  <c r="K73" i="18"/>
  <c r="D73" i="18"/>
  <c r="E73" i="18" s="1"/>
  <c r="B73" i="18"/>
  <c r="AF73" i="18" s="1"/>
  <c r="BM72" i="18"/>
  <c r="BH72" i="18"/>
  <c r="BC72" i="18"/>
  <c r="D72" i="18"/>
  <c r="E72" i="18" s="1"/>
  <c r="B72" i="18"/>
  <c r="X72" i="18" s="1"/>
  <c r="BM71" i="18"/>
  <c r="BH71" i="18"/>
  <c r="BC71" i="18"/>
  <c r="AD71" i="18"/>
  <c r="Z71" i="18"/>
  <c r="N71" i="18"/>
  <c r="I71" i="18"/>
  <c r="D71" i="18"/>
  <c r="D86" i="18" s="1"/>
  <c r="B71" i="18"/>
  <c r="R71" i="18" s="1"/>
  <c r="BM70" i="18"/>
  <c r="BH70" i="18"/>
  <c r="BC70" i="18"/>
  <c r="R70" i="18"/>
  <c r="K70" i="18"/>
  <c r="D70" i="18"/>
  <c r="E70" i="18" s="1"/>
  <c r="B70" i="18"/>
  <c r="AL70" i="18" s="1"/>
  <c r="BM69" i="18"/>
  <c r="BH69" i="18"/>
  <c r="BC69" i="18"/>
  <c r="AO69" i="18"/>
  <c r="T69" i="18"/>
  <c r="N69" i="18"/>
  <c r="E69" i="18"/>
  <c r="D69" i="18"/>
  <c r="D84" i="18" s="1"/>
  <c r="B69" i="18"/>
  <c r="AL69" i="18" s="1"/>
  <c r="BM68" i="18"/>
  <c r="BH68" i="18"/>
  <c r="BC68" i="18"/>
  <c r="D68" i="18"/>
  <c r="E68" i="18" s="1"/>
  <c r="B68" i="18"/>
  <c r="AK63" i="18"/>
  <c r="AG63" i="18"/>
  <c r="AC63" i="18"/>
  <c r="U63" i="18"/>
  <c r="Q63" i="18"/>
  <c r="AK62" i="18"/>
  <c r="AG62" i="18"/>
  <c r="AC62" i="18"/>
  <c r="U62" i="18"/>
  <c r="Q62" i="18"/>
  <c r="E62" i="18"/>
  <c r="AM61" i="18"/>
  <c r="AI61" i="18"/>
  <c r="AE61" i="18"/>
  <c r="W61" i="18"/>
  <c r="Y60" i="18" s="1"/>
  <c r="S61" i="18"/>
  <c r="K61" i="18"/>
  <c r="O60" i="18"/>
  <c r="M60" i="18"/>
  <c r="K60" i="18"/>
  <c r="I60" i="18"/>
  <c r="H60" i="18"/>
  <c r="G60" i="18"/>
  <c r="F60" i="18"/>
  <c r="E60" i="18"/>
  <c r="AM59" i="18"/>
  <c r="AI59" i="18"/>
  <c r="AE59" i="18"/>
  <c r="W59" i="18"/>
  <c r="Y58" i="18" s="1"/>
  <c r="S59" i="18"/>
  <c r="P166" i="18" s="1"/>
  <c r="K59" i="18"/>
  <c r="AO58" i="18"/>
  <c r="O58" i="18"/>
  <c r="M58" i="18"/>
  <c r="K58" i="18"/>
  <c r="I58" i="18"/>
  <c r="H58" i="18"/>
  <c r="G58" i="18"/>
  <c r="F58" i="18"/>
  <c r="E58" i="18"/>
  <c r="AM57" i="18"/>
  <c r="AI57" i="18"/>
  <c r="AE57" i="18"/>
  <c r="W57" i="18"/>
  <c r="Y56" i="18" s="1"/>
  <c r="S57" i="18"/>
  <c r="P156" i="18" s="1"/>
  <c r="K57" i="18"/>
  <c r="O56" i="18"/>
  <c r="M56" i="18"/>
  <c r="K56" i="18"/>
  <c r="I56" i="18"/>
  <c r="H56" i="18"/>
  <c r="G56" i="18"/>
  <c r="F56" i="18"/>
  <c r="E56" i="18"/>
  <c r="AM55" i="18"/>
  <c r="AI55" i="18"/>
  <c r="AE55" i="18"/>
  <c r="W55" i="18"/>
  <c r="Y54" i="18" s="1"/>
  <c r="S55" i="18"/>
  <c r="P146" i="18" s="1"/>
  <c r="K55" i="18"/>
  <c r="AP54" i="18"/>
  <c r="AO54" i="18"/>
  <c r="O54" i="18"/>
  <c r="M54" i="18"/>
  <c r="K54" i="18"/>
  <c r="I54" i="18"/>
  <c r="H54" i="18"/>
  <c r="G54" i="18"/>
  <c r="F54" i="18"/>
  <c r="E54" i="18"/>
  <c r="AM53" i="18"/>
  <c r="AI53" i="18"/>
  <c r="AE53" i="18"/>
  <c r="W53" i="18"/>
  <c r="Y52" i="18" s="1"/>
  <c r="S53" i="18"/>
  <c r="K53" i="18"/>
  <c r="O52" i="18"/>
  <c r="M52" i="18"/>
  <c r="K52" i="18"/>
  <c r="I52" i="18"/>
  <c r="H52" i="18"/>
  <c r="G52" i="18"/>
  <c r="F52" i="18"/>
  <c r="E52" i="18"/>
  <c r="AM51" i="18"/>
  <c r="AI51" i="18"/>
  <c r="AE51" i="18"/>
  <c r="W51" i="18"/>
  <c r="Y50" i="18" s="1"/>
  <c r="S51" i="18"/>
  <c r="P136" i="18" s="1"/>
  <c r="K51" i="18"/>
  <c r="AO50" i="18"/>
  <c r="O50" i="18"/>
  <c r="M50" i="18"/>
  <c r="K50" i="18"/>
  <c r="I50" i="18"/>
  <c r="H50" i="18"/>
  <c r="G50" i="18"/>
  <c r="F50" i="18"/>
  <c r="E50" i="18"/>
  <c r="AM49" i="18"/>
  <c r="AI49" i="18"/>
  <c r="AE49" i="18"/>
  <c r="W49" i="18"/>
  <c r="Y48" i="18" s="1"/>
  <c r="S49" i="18"/>
  <c r="P122" i="18" s="1"/>
  <c r="K49" i="18"/>
  <c r="AP48" i="18"/>
  <c r="AO48" i="18"/>
  <c r="O48" i="18"/>
  <c r="M48" i="18"/>
  <c r="K48" i="18"/>
  <c r="I48" i="18"/>
  <c r="H48" i="18"/>
  <c r="G48" i="18"/>
  <c r="F48" i="18"/>
  <c r="E48" i="18"/>
  <c r="AM47" i="18"/>
  <c r="AI47" i="18"/>
  <c r="AE47" i="18"/>
  <c r="W47" i="18"/>
  <c r="Y46" i="18" s="1"/>
  <c r="S47" i="18"/>
  <c r="P118" i="18" s="1"/>
  <c r="K47" i="18"/>
  <c r="AO46" i="18"/>
  <c r="O46" i="18"/>
  <c r="M46" i="18"/>
  <c r="K46" i="18"/>
  <c r="I46" i="18"/>
  <c r="H46" i="18"/>
  <c r="G46" i="18"/>
  <c r="F46" i="18"/>
  <c r="E46" i="18"/>
  <c r="AM45" i="18"/>
  <c r="AI45" i="18"/>
  <c r="AE45" i="18"/>
  <c r="W45" i="18"/>
  <c r="Y44" i="18" s="1"/>
  <c r="S45" i="18"/>
  <c r="K45" i="18"/>
  <c r="AO44" i="18"/>
  <c r="O44" i="18"/>
  <c r="M44" i="18"/>
  <c r="K44" i="18"/>
  <c r="I44" i="18"/>
  <c r="H44" i="18"/>
  <c r="G44" i="18"/>
  <c r="F44" i="18"/>
  <c r="E44" i="18"/>
  <c r="AM43" i="18"/>
  <c r="AI43" i="18"/>
  <c r="AE43" i="18"/>
  <c r="W43" i="18"/>
  <c r="S43" i="18"/>
  <c r="AO42" i="18" s="1"/>
  <c r="K43" i="18"/>
  <c r="O42" i="18"/>
  <c r="M42" i="18"/>
  <c r="K42" i="18"/>
  <c r="I42" i="18"/>
  <c r="H42" i="18"/>
  <c r="G42" i="18"/>
  <c r="F42" i="18"/>
  <c r="E42" i="18"/>
  <c r="BA36" i="18"/>
  <c r="B36" i="18"/>
  <c r="BA35" i="18"/>
  <c r="B35" i="18"/>
  <c r="F35" i="18" s="1"/>
  <c r="O30" i="18"/>
  <c r="J30" i="18"/>
  <c r="F30" i="18"/>
  <c r="O29" i="18"/>
  <c r="J29" i="18"/>
  <c r="F29" i="18"/>
  <c r="P23" i="18"/>
  <c r="I23" i="18"/>
  <c r="V22" i="18"/>
  <c r="V24" i="18" s="1"/>
  <c r="V21" i="18"/>
  <c r="V23" i="18" s="1"/>
  <c r="V17" i="18"/>
  <c r="P16" i="18"/>
  <c r="I16" i="18"/>
  <c r="V15" i="18"/>
  <c r="V14" i="18"/>
  <c r="V16" i="18" s="1"/>
  <c r="P9" i="18"/>
  <c r="I9" i="18"/>
  <c r="V8" i="18"/>
  <c r="BA37" i="18" s="1"/>
  <c r="V7" i="18"/>
  <c r="V9" i="18" s="1"/>
  <c r="P98" i="18" l="1"/>
  <c r="T68" i="18"/>
  <c r="B83" i="18"/>
  <c r="Q83" i="18" s="1"/>
  <c r="L274" i="14"/>
  <c r="D66" i="9"/>
  <c r="D133" i="9"/>
  <c r="D200" i="10"/>
  <c r="D66" i="5"/>
  <c r="D133" i="5"/>
  <c r="D122" i="18"/>
  <c r="H86" i="18"/>
  <c r="J35" i="18"/>
  <c r="AP46" i="18"/>
  <c r="R69" i="18"/>
  <c r="P70" i="18"/>
  <c r="N73" i="18"/>
  <c r="AI73" i="18"/>
  <c r="T75" i="18"/>
  <c r="V77" i="18"/>
  <c r="B88" i="18"/>
  <c r="D90" i="18"/>
  <c r="D154" i="18" s="1"/>
  <c r="D200" i="5"/>
  <c r="D200" i="8"/>
  <c r="D267" i="9"/>
  <c r="R73" i="18"/>
  <c r="G74" i="18"/>
  <c r="T35" i="18"/>
  <c r="AO56" i="18"/>
  <c r="V69" i="18"/>
  <c r="T70" i="18"/>
  <c r="C73" i="18"/>
  <c r="T73" i="18"/>
  <c r="AO73" i="18"/>
  <c r="K74" i="18"/>
  <c r="AX74" i="18" s="1"/>
  <c r="X75" i="18"/>
  <c r="AD77" i="18"/>
  <c r="N84" i="18"/>
  <c r="H88" i="18"/>
  <c r="Z90" i="18"/>
  <c r="P29" i="16"/>
  <c r="L274" i="6"/>
  <c r="AX70" i="18"/>
  <c r="BE39" i="18"/>
  <c r="AE63" i="18"/>
  <c r="AP56" i="18"/>
  <c r="C69" i="18"/>
  <c r="Z69" i="18"/>
  <c r="AB70" i="18"/>
  <c r="AF71" i="18"/>
  <c r="G72" i="18"/>
  <c r="AS72" i="18" s="1"/>
  <c r="V73" i="18"/>
  <c r="T74" i="18"/>
  <c r="Z75" i="18"/>
  <c r="E77" i="18"/>
  <c r="AI77" i="18"/>
  <c r="Z84" i="18"/>
  <c r="AF90" i="18"/>
  <c r="P29" i="15"/>
  <c r="N90" i="18"/>
  <c r="AD69" i="18"/>
  <c r="C70" i="18"/>
  <c r="AF70" i="18"/>
  <c r="C71" i="18"/>
  <c r="AI71" i="18"/>
  <c r="AD72" i="18"/>
  <c r="X73" i="18"/>
  <c r="AL74" i="18"/>
  <c r="G75" i="18"/>
  <c r="AS75" i="18" s="1"/>
  <c r="AD75" i="18"/>
  <c r="I77" i="18"/>
  <c r="AL77" i="18"/>
  <c r="AF84" i="18"/>
  <c r="AL90" i="18"/>
  <c r="D66" i="7"/>
  <c r="D133" i="7"/>
  <c r="D267" i="10"/>
  <c r="D200" i="14"/>
  <c r="AL73" i="18"/>
  <c r="AI69" i="18"/>
  <c r="AI70" i="18"/>
  <c r="AO71" i="18"/>
  <c r="AF72" i="18"/>
  <c r="G73" i="18"/>
  <c r="AX73" i="18" s="1"/>
  <c r="Z73" i="18"/>
  <c r="I75" i="18"/>
  <c r="AI75" i="18"/>
  <c r="N77" i="18"/>
  <c r="AO77" i="18"/>
  <c r="AL84" i="18"/>
  <c r="B92" i="18"/>
  <c r="E92" i="18" s="1"/>
  <c r="M29" i="4"/>
  <c r="D200" i="6"/>
  <c r="D267" i="7"/>
  <c r="L274" i="8"/>
  <c r="O35" i="18"/>
  <c r="P29" i="17"/>
  <c r="V10" i="18"/>
  <c r="V68" i="18"/>
  <c r="I69" i="18"/>
  <c r="G70" i="18"/>
  <c r="E71" i="18"/>
  <c r="I73" i="18"/>
  <c r="AB73" i="18"/>
  <c r="N75" i="18"/>
  <c r="AL75" i="18"/>
  <c r="D66" i="6"/>
  <c r="D133" i="6"/>
  <c r="F29" i="4"/>
  <c r="D106" i="18"/>
  <c r="H84" i="18"/>
  <c r="G68" i="18"/>
  <c r="AS68" i="18" s="1"/>
  <c r="AO70" i="18"/>
  <c r="V70" i="18"/>
  <c r="AD70" i="18"/>
  <c r="N70" i="18"/>
  <c r="C85" i="18"/>
  <c r="C114" i="18" s="1"/>
  <c r="Z70" i="18"/>
  <c r="I70" i="18"/>
  <c r="B85" i="18"/>
  <c r="X70" i="18"/>
  <c r="P72" i="18"/>
  <c r="T76" i="18"/>
  <c r="X68" i="18"/>
  <c r="AI63" i="18"/>
  <c r="P140" i="18"/>
  <c r="P138" i="18"/>
  <c r="P144" i="18"/>
  <c r="AP52" i="18"/>
  <c r="P142" i="18"/>
  <c r="AL71" i="18"/>
  <c r="T71" i="18"/>
  <c r="AB71" i="18"/>
  <c r="K71" i="18"/>
  <c r="C86" i="18"/>
  <c r="C122" i="18" s="1"/>
  <c r="AS71" i="18"/>
  <c r="X71" i="18"/>
  <c r="G71" i="18"/>
  <c r="B86" i="18"/>
  <c r="V71" i="18"/>
  <c r="T72" i="18"/>
  <c r="AD74" i="18"/>
  <c r="N74" i="18"/>
  <c r="Z74" i="18"/>
  <c r="I74" i="18"/>
  <c r="AO74" i="18"/>
  <c r="V74" i="18"/>
  <c r="C89" i="18"/>
  <c r="C146" i="18" s="1"/>
  <c r="AI74" i="18"/>
  <c r="R74" i="18"/>
  <c r="C74" i="18"/>
  <c r="B89" i="18"/>
  <c r="AF74" i="18"/>
  <c r="X76" i="18"/>
  <c r="D83" i="18"/>
  <c r="P174" i="18"/>
  <c r="P172" i="18"/>
  <c r="AP60" i="18"/>
  <c r="P176" i="18"/>
  <c r="P170" i="18"/>
  <c r="F36" i="18"/>
  <c r="O36" i="18"/>
  <c r="AM63" i="18"/>
  <c r="AO60" i="18"/>
  <c r="P68" i="18"/>
  <c r="D87" i="18"/>
  <c r="AI72" i="18"/>
  <c r="R72" i="18"/>
  <c r="C72" i="18"/>
  <c r="Z72" i="18"/>
  <c r="I72" i="18"/>
  <c r="C87" i="18"/>
  <c r="C130" i="18" s="1"/>
  <c r="AO72" i="18"/>
  <c r="V72" i="18"/>
  <c r="B87" i="18"/>
  <c r="AB72" i="18"/>
  <c r="AS74" i="18"/>
  <c r="Z76" i="18"/>
  <c r="I76" i="18"/>
  <c r="AO76" i="18"/>
  <c r="V76" i="18"/>
  <c r="AI76" i="18"/>
  <c r="R76" i="18"/>
  <c r="C76" i="18"/>
  <c r="C91" i="18"/>
  <c r="C162" i="18" s="1"/>
  <c r="AD76" i="18"/>
  <c r="N76" i="18"/>
  <c r="B91" i="18"/>
  <c r="AF76" i="18"/>
  <c r="AL76" i="18"/>
  <c r="D91" i="18"/>
  <c r="H92" i="18"/>
  <c r="P74" i="18"/>
  <c r="G76" i="18"/>
  <c r="AS76" i="18" s="1"/>
  <c r="Z68" i="18"/>
  <c r="I68" i="18"/>
  <c r="AL68" i="18" s="1"/>
  <c r="C68" i="18"/>
  <c r="N68" i="18"/>
  <c r="R68" i="18" s="1"/>
  <c r="J36" i="18"/>
  <c r="S63" i="18"/>
  <c r="P112" i="18"/>
  <c r="P110" i="18"/>
  <c r="P108" i="18"/>
  <c r="AP44" i="18"/>
  <c r="P106" i="18"/>
  <c r="AB68" i="18"/>
  <c r="AD68" i="18" s="1"/>
  <c r="K72" i="18"/>
  <c r="AL72" i="18"/>
  <c r="K76" i="18"/>
  <c r="D85" i="18"/>
  <c r="T36" i="18"/>
  <c r="Y42" i="18"/>
  <c r="W63" i="18"/>
  <c r="AO52" i="18"/>
  <c r="P71" i="18"/>
  <c r="N72" i="18"/>
  <c r="X74" i="18"/>
  <c r="P76" i="18"/>
  <c r="D89" i="18"/>
  <c r="H90" i="18"/>
  <c r="T84" i="18"/>
  <c r="T88" i="18"/>
  <c r="T90" i="18"/>
  <c r="AP42" i="18"/>
  <c r="AP50" i="18"/>
  <c r="AP58" i="18"/>
  <c r="K69" i="18"/>
  <c r="AB69" i="18"/>
  <c r="P75" i="18"/>
  <c r="AF75" i="18"/>
  <c r="K77" i="18"/>
  <c r="AB77" i="18"/>
  <c r="C84" i="18"/>
  <c r="C106" i="18" s="1"/>
  <c r="W84" i="18"/>
  <c r="C88" i="18"/>
  <c r="C138" i="18" s="1"/>
  <c r="W88" i="18"/>
  <c r="C90" i="18"/>
  <c r="C154" i="18" s="1"/>
  <c r="W90" i="18"/>
  <c r="C92" i="18"/>
  <c r="C170" i="18" s="1"/>
  <c r="P124" i="18"/>
  <c r="P158" i="18"/>
  <c r="D66" i="11"/>
  <c r="D133" i="11"/>
  <c r="D267" i="13"/>
  <c r="P120" i="18"/>
  <c r="P130" i="18"/>
  <c r="B138" i="18"/>
  <c r="P148" i="18"/>
  <c r="P162" i="18"/>
  <c r="L274" i="5"/>
  <c r="D200" i="7"/>
  <c r="D66" i="8"/>
  <c r="D133" i="8"/>
  <c r="D200" i="9"/>
  <c r="D66" i="10"/>
  <c r="D133" i="10"/>
  <c r="D267" i="12"/>
  <c r="P69" i="18"/>
  <c r="AF69" i="18"/>
  <c r="P77" i="18"/>
  <c r="AF77" i="18"/>
  <c r="E84" i="18"/>
  <c r="AB84" i="18"/>
  <c r="E88" i="18"/>
  <c r="AB88" i="18"/>
  <c r="E90" i="18"/>
  <c r="AB90" i="18"/>
  <c r="P100" i="18"/>
  <c r="P126" i="18"/>
  <c r="P154" i="18"/>
  <c r="P168" i="18"/>
  <c r="P102" i="18"/>
  <c r="P114" i="18"/>
  <c r="P132" i="18"/>
  <c r="P150" i="18"/>
  <c r="P160" i="18"/>
  <c r="L274" i="13"/>
  <c r="K84" i="18"/>
  <c r="AJ84" i="18"/>
  <c r="K88" i="18"/>
  <c r="AJ88" i="18"/>
  <c r="K90" i="18"/>
  <c r="AJ90" i="18"/>
  <c r="K92" i="18"/>
  <c r="P104" i="18"/>
  <c r="P128" i="18"/>
  <c r="P164" i="18"/>
  <c r="L274" i="12"/>
  <c r="B106" i="18"/>
  <c r="P116" i="18"/>
  <c r="P134" i="18"/>
  <c r="P152" i="18"/>
  <c r="B170" i="18"/>
  <c r="L274" i="11"/>
  <c r="D200" i="13"/>
  <c r="D66" i="14"/>
  <c r="D133" i="14"/>
  <c r="G69" i="18"/>
  <c r="AS69" i="18" s="1"/>
  <c r="X69" i="18"/>
  <c r="P73" i="18"/>
  <c r="K75" i="18"/>
  <c r="AX75" i="18" s="1"/>
  <c r="G77" i="18"/>
  <c r="AS77" i="18" s="1"/>
  <c r="X77" i="18"/>
  <c r="Q84" i="18"/>
  <c r="Q88" i="18"/>
  <c r="Q90" i="18"/>
  <c r="AN90" i="18"/>
  <c r="D200" i="12"/>
  <c r="D66" i="13"/>
  <c r="D66" i="12"/>
  <c r="K68" i="18" l="1"/>
  <c r="AX72" i="18"/>
  <c r="Z78" i="18"/>
  <c r="AX71" i="18"/>
  <c r="AS73" i="18"/>
  <c r="Q92" i="18"/>
  <c r="AJ92" i="18"/>
  <c r="AS70" i="18"/>
  <c r="T78" i="18"/>
  <c r="AB78" i="18"/>
  <c r="W92" i="18"/>
  <c r="AB92" i="18"/>
  <c r="T92" i="18"/>
  <c r="AN88" i="18"/>
  <c r="AL88" i="18"/>
  <c r="AF88" i="18"/>
  <c r="Z88" i="18"/>
  <c r="N88" i="18"/>
  <c r="V78" i="18"/>
  <c r="AN92" i="18"/>
  <c r="N92" i="18"/>
  <c r="AL92" i="18"/>
  <c r="AF92" i="18"/>
  <c r="Z92" i="18"/>
  <c r="AX69" i="18"/>
  <c r="I78" i="18"/>
  <c r="B162" i="18"/>
  <c r="AN91" i="18"/>
  <c r="Q91" i="18"/>
  <c r="AJ91" i="18"/>
  <c r="K91" i="18"/>
  <c r="AB91" i="18"/>
  <c r="E91" i="18"/>
  <c r="W91" i="18"/>
  <c r="T91" i="18"/>
  <c r="Z91" i="18"/>
  <c r="N91" i="18"/>
  <c r="AL91" i="18"/>
  <c r="AF91" i="18"/>
  <c r="P78" i="18"/>
  <c r="AN89" i="18"/>
  <c r="Q89" i="18"/>
  <c r="B146" i="18"/>
  <c r="AJ89" i="18"/>
  <c r="K89" i="18"/>
  <c r="AB89" i="18"/>
  <c r="E89" i="18"/>
  <c r="W89" i="18"/>
  <c r="T89" i="18"/>
  <c r="AL89" i="18"/>
  <c r="AF89" i="18"/>
  <c r="Z89" i="18"/>
  <c r="N89" i="18"/>
  <c r="D146" i="18"/>
  <c r="H89" i="18"/>
  <c r="N78" i="18"/>
  <c r="AX77" i="18"/>
  <c r="D114" i="18"/>
  <c r="H85" i="18"/>
  <c r="AN85" i="18"/>
  <c r="Q85" i="18"/>
  <c r="AJ85" i="18"/>
  <c r="K85" i="18"/>
  <c r="AB85" i="18"/>
  <c r="E85" i="18"/>
  <c r="B114" i="18"/>
  <c r="W85" i="18"/>
  <c r="T85" i="18"/>
  <c r="AL85" i="18"/>
  <c r="AF85" i="18"/>
  <c r="Z85" i="18"/>
  <c r="N85" i="18"/>
  <c r="AL78" i="18"/>
  <c r="AX76" i="18"/>
  <c r="D98" i="18"/>
  <c r="H83" i="18"/>
  <c r="G78" i="18"/>
  <c r="D162" i="18"/>
  <c r="H91" i="18"/>
  <c r="B130" i="18"/>
  <c r="AN87" i="18"/>
  <c r="Q87" i="18"/>
  <c r="AJ87" i="18"/>
  <c r="K87" i="18"/>
  <c r="AB87" i="18"/>
  <c r="E87" i="18"/>
  <c r="W87" i="18"/>
  <c r="T87" i="18"/>
  <c r="AL87" i="18"/>
  <c r="AF87" i="18"/>
  <c r="Z87" i="18"/>
  <c r="N87" i="18"/>
  <c r="AN86" i="18"/>
  <c r="Q86" i="18"/>
  <c r="AJ86" i="18"/>
  <c r="K86" i="18"/>
  <c r="B122" i="18"/>
  <c r="AB86" i="18"/>
  <c r="E86" i="18"/>
  <c r="W86" i="18"/>
  <c r="T86" i="18"/>
  <c r="Z86" i="18"/>
  <c r="N86" i="18"/>
  <c r="AL86" i="18"/>
  <c r="AF86" i="18"/>
  <c r="D130" i="18"/>
  <c r="H87" i="18"/>
  <c r="AX68" i="18" l="1"/>
  <c r="AF68" i="18"/>
  <c r="Q93" i="18"/>
  <c r="H93" i="18"/>
  <c r="AI68" i="18" l="1"/>
  <c r="T83" i="18"/>
  <c r="AF78" i="18"/>
  <c r="W83" i="18" l="1"/>
  <c r="T93" i="18"/>
  <c r="AO68" i="18"/>
  <c r="AI78" i="18"/>
  <c r="E83" i="18" l="1"/>
  <c r="AO78" i="18"/>
  <c r="AJ83" i="18"/>
  <c r="AJ93" i="18" s="1"/>
  <c r="AF83" i="18"/>
  <c r="AF93" i="18" s="1"/>
  <c r="W93" i="18"/>
  <c r="K83" i="18" l="1"/>
  <c r="E93" i="18"/>
  <c r="K93" i="18" l="1"/>
  <c r="Z83" i="18" l="1"/>
  <c r="N93" i="18"/>
  <c r="AB83" i="18" l="1"/>
  <c r="AB93" i="18" s="1"/>
  <c r="Z93" i="18"/>
  <c r="AL83" i="18"/>
  <c r="AN83" i="18" l="1"/>
  <c r="AN93" i="18" s="1"/>
  <c r="AL93" i="18"/>
</calcChain>
</file>

<file path=xl/comments1.xml><?xml version="1.0" encoding="utf-8"?>
<comments xmlns="http://schemas.openxmlformats.org/spreadsheetml/2006/main">
  <authors>
    <author>鈴木＿実樹（地域交通係）</author>
  </authors>
  <commentList>
    <comment ref="B6" authorId="0" shapeId="0">
      <text>
        <r>
          <rPr>
            <sz val="9"/>
            <color indexed="81"/>
            <rFont val="MS P ゴシック"/>
            <family val="3"/>
            <charset val="128"/>
          </rPr>
          <t>令和５年度</t>
        </r>
      </text>
    </comment>
    <comment ref="B13" authorId="0" shapeId="0">
      <text>
        <r>
          <rPr>
            <sz val="9"/>
            <color indexed="81"/>
            <rFont val="MS P ゴシック"/>
            <family val="3"/>
            <charset val="128"/>
          </rPr>
          <t>令和４年度</t>
        </r>
      </text>
    </comment>
    <comment ref="B20" authorId="0" shapeId="0">
      <text>
        <r>
          <rPr>
            <sz val="9"/>
            <color indexed="81"/>
            <rFont val="MS P ゴシック"/>
            <family val="3"/>
            <charset val="128"/>
          </rPr>
          <t>令和３年度</t>
        </r>
      </text>
    </comment>
  </commentList>
</comments>
</file>

<file path=xl/comments10.xml><?xml version="1.0" encoding="utf-8"?>
<comments xmlns="http://schemas.openxmlformats.org/spreadsheetml/2006/main">
  <authors>
    <author>063678</author>
    <author>作成者</author>
    <author>北海道　企画振興部　交通企画課</author>
  </authors>
  <commentList>
    <comment ref="M1" authorId="0" shapeId="0">
      <text>
        <r>
          <rPr>
            <sz val="9"/>
            <color indexed="81"/>
            <rFont val="ＭＳ Ｐゴシック"/>
            <family val="3"/>
            <charset val="128"/>
          </rPr>
          <t xml:space="preserve">こちらに記入いただければシート全体に反映されます。
</t>
        </r>
      </text>
    </comment>
    <comment ref="A2" authorId="1" shapeId="0">
      <text>
        <r>
          <rPr>
            <b/>
            <sz val="9"/>
            <color indexed="81"/>
            <rFont val="ＭＳ Ｐゴシック"/>
            <family val="3"/>
            <charset val="128"/>
          </rPr>
          <t>月の途中で系統キロ、運行回数等が変更となった場合は、それぞれを別の月に分けて記載すること。</t>
        </r>
      </text>
    </comment>
    <comment ref="B2" authorId="2" shapeId="0">
      <text>
        <r>
          <rPr>
            <b/>
            <sz val="9"/>
            <color indexed="81"/>
            <rFont val="ＭＳ Ｐゴシック"/>
            <family val="3"/>
            <charset val="128"/>
          </rPr>
          <t>前日、平日、日祝、年末年始など、任意に設定すること。
ただし、平日特例の適用路線については、特例の対象となる曜日又は日を下３つの欄（太枠内）に記入すること。</t>
        </r>
      </text>
    </comment>
    <comment ref="C2" authorId="1" shapeId="0">
      <text>
        <r>
          <rPr>
            <b/>
            <sz val="9"/>
            <color indexed="81"/>
            <rFont val="ＭＳ Ｐゴシック"/>
            <family val="3"/>
            <charset val="128"/>
          </rPr>
          <t>往復の場合は「往」を選択する。循環の場合は「循」を選択する。</t>
        </r>
      </text>
    </comment>
    <comment ref="E2" authorId="1" shapeId="0">
      <text>
        <r>
          <rPr>
            <b/>
            <sz val="9"/>
            <color indexed="81"/>
            <rFont val="ＭＳ Ｐゴシック"/>
            <family val="3"/>
            <charset val="128"/>
          </rPr>
          <t>「片道」の運行回数を入力。循環線は１循環を１回として入力。</t>
        </r>
      </text>
    </comment>
    <comment ref="F2" authorId="1" shapeId="0">
      <text>
        <r>
          <rPr>
            <b/>
            <sz val="9"/>
            <color indexed="81"/>
            <rFont val="ＭＳ Ｐゴシック"/>
            <family val="3"/>
            <charset val="128"/>
          </rPr>
          <t>合計が１ヶ月の日数となるように、運休日を含めた日数を入力。</t>
        </r>
      </text>
    </comment>
    <comment ref="H3" authorId="1" shapeId="0">
      <text>
        <r>
          <rPr>
            <b/>
            <sz val="9"/>
            <color indexed="81"/>
            <rFont val="ＭＳ Ｐゴシック"/>
            <family val="3"/>
            <charset val="128"/>
          </rPr>
          <t>運休日数はプラスで入力。</t>
        </r>
      </text>
    </comment>
    <comment ref="N3" authorId="1" shapeId="0">
      <text>
        <r>
          <rPr>
            <b/>
            <sz val="9"/>
            <color indexed="81"/>
            <rFont val="ＭＳ Ｐゴシック"/>
            <family val="3"/>
            <charset val="128"/>
          </rPr>
          <t>減便、距離減の場合でもプラスで入力。</t>
        </r>
      </text>
    </comment>
    <comment ref="O3" authorId="1" shapeId="0">
      <text>
        <r>
          <rPr>
            <b/>
            <sz val="9"/>
            <color indexed="81"/>
            <rFont val="ＭＳ Ｐゴシック"/>
            <family val="3"/>
            <charset val="128"/>
          </rPr>
          <t>当該項目は、1行につき１箇所のみ入力可能。</t>
        </r>
      </text>
    </comment>
    <comment ref="I4" authorId="1" shapeId="0">
      <text>
        <r>
          <rPr>
            <b/>
            <sz val="9"/>
            <color indexed="81"/>
            <rFont val="ＭＳ Ｐゴシック"/>
            <family val="3"/>
            <charset val="128"/>
          </rPr>
          <t>年末年始等、事業者の都合による計画的運休日数を入力。</t>
        </r>
      </text>
    </comment>
    <comment ref="J4" authorId="1" shapeId="0">
      <text>
        <r>
          <rPr>
            <b/>
            <sz val="9"/>
            <color indexed="81"/>
            <rFont val="ＭＳ Ｐゴシック"/>
            <family val="3"/>
            <charset val="128"/>
          </rPr>
          <t>災害、天災、事故、ストライキ等に伴う、やむを得ない理由による運休日数を入力。</t>
        </r>
      </text>
    </comment>
    <comment ref="O4" authorId="1" shapeId="0">
      <text>
        <r>
          <rPr>
            <b/>
            <sz val="9"/>
            <color indexed="81"/>
            <rFont val="ＭＳ Ｐゴシック"/>
            <family val="3"/>
            <charset val="128"/>
          </rPr>
          <t>減便数はプラスで入力。</t>
        </r>
      </text>
    </comment>
    <comment ref="Q4" authorId="1" shapeId="0">
      <text>
        <r>
          <rPr>
            <b/>
            <sz val="9"/>
            <color indexed="81"/>
            <rFont val="ＭＳ Ｐゴシック"/>
            <family val="3"/>
            <charset val="128"/>
          </rPr>
          <t>増便数を入力。</t>
        </r>
      </text>
    </comment>
    <comment ref="R4" authorId="1" shapeId="0">
      <text>
        <r>
          <rPr>
            <b/>
            <sz val="9"/>
            <color indexed="81"/>
            <rFont val="ＭＳ Ｐゴシック"/>
            <family val="3"/>
            <charset val="128"/>
          </rPr>
          <t>途中運行休止等により距離減となった回数をプラスで入力。</t>
        </r>
      </text>
    </comment>
    <comment ref="S4" authorId="1" shapeId="0">
      <text>
        <r>
          <rPr>
            <b/>
            <sz val="9"/>
            <color indexed="81"/>
            <rFont val="ＭＳ Ｐゴシック"/>
            <family val="3"/>
            <charset val="128"/>
          </rPr>
          <t>迂回等で距離増となった回数を入力。</t>
        </r>
      </text>
    </comment>
    <comment ref="O5" authorId="1" shapeId="0">
      <text>
        <r>
          <rPr>
            <b/>
            <sz val="9"/>
            <color indexed="81"/>
            <rFont val="ＭＳ Ｐゴシック"/>
            <family val="3"/>
            <charset val="128"/>
          </rPr>
          <t>年末年始等、事業者の都合による計画的減便数をプラスで入力。</t>
        </r>
      </text>
    </comment>
    <comment ref="P5" authorId="1" shapeId="0">
      <text>
        <r>
          <rPr>
            <b/>
            <sz val="9"/>
            <color indexed="81"/>
            <rFont val="ＭＳ Ｐゴシック"/>
            <family val="3"/>
            <charset val="128"/>
          </rPr>
          <t>災害、天災、事故、ストライキ等に伴う、やむを得ない理由による減便数をプラスで入力。</t>
        </r>
      </text>
    </comment>
    <comment ref="P282" authorId="2" shapeId="0">
      <text>
        <r>
          <rPr>
            <b/>
            <sz val="9"/>
            <color indexed="81"/>
            <rFont val="ＭＳ Ｐゴシック"/>
            <family val="3"/>
            <charset val="128"/>
          </rPr>
          <t>③日数の合計。１年間運行すれば、３６５日（閏年は３６６日）となる。</t>
        </r>
      </text>
    </comment>
  </commentList>
</comments>
</file>

<file path=xl/comments11.xml><?xml version="1.0" encoding="utf-8"?>
<comments xmlns="http://schemas.openxmlformats.org/spreadsheetml/2006/main">
  <authors>
    <author>063678</author>
    <author>作成者</author>
    <author>北海道　企画振興部　交通企画課</author>
  </authors>
  <commentList>
    <comment ref="M1" authorId="0" shapeId="0">
      <text>
        <r>
          <rPr>
            <sz val="9"/>
            <color indexed="81"/>
            <rFont val="ＭＳ Ｐゴシック"/>
            <family val="3"/>
            <charset val="128"/>
          </rPr>
          <t xml:space="preserve">こちらに記入いただければシート全体に反映されます。
</t>
        </r>
      </text>
    </comment>
    <comment ref="A2" authorId="1" shapeId="0">
      <text>
        <r>
          <rPr>
            <b/>
            <sz val="9"/>
            <color indexed="81"/>
            <rFont val="ＭＳ Ｐゴシック"/>
            <family val="3"/>
            <charset val="128"/>
          </rPr>
          <t>月の途中で系統キロ、運行回数等が変更となった場合は、それぞれを別の月に分けて記載すること。</t>
        </r>
      </text>
    </comment>
    <comment ref="B2" authorId="2" shapeId="0">
      <text>
        <r>
          <rPr>
            <b/>
            <sz val="9"/>
            <color indexed="81"/>
            <rFont val="ＭＳ Ｐゴシック"/>
            <family val="3"/>
            <charset val="128"/>
          </rPr>
          <t>前日、平日、日祝、年末年始など、任意に設定すること。
ただし、平日特例の適用路線については、特例の対象となる曜日又は日を下３つの欄（太枠内）に記入すること。</t>
        </r>
      </text>
    </comment>
    <comment ref="C2" authorId="1" shapeId="0">
      <text>
        <r>
          <rPr>
            <b/>
            <sz val="9"/>
            <color indexed="81"/>
            <rFont val="ＭＳ Ｐゴシック"/>
            <family val="3"/>
            <charset val="128"/>
          </rPr>
          <t>往復の場合は「往」を選択する。循環の場合は「循」を選択する。</t>
        </r>
      </text>
    </comment>
    <comment ref="E2" authorId="1" shapeId="0">
      <text>
        <r>
          <rPr>
            <b/>
            <sz val="9"/>
            <color indexed="81"/>
            <rFont val="ＭＳ Ｐゴシック"/>
            <family val="3"/>
            <charset val="128"/>
          </rPr>
          <t>「片道」の運行回数を入力。循環線は１循環を１回として入力。</t>
        </r>
      </text>
    </comment>
    <comment ref="F2" authorId="1" shapeId="0">
      <text>
        <r>
          <rPr>
            <b/>
            <sz val="9"/>
            <color indexed="81"/>
            <rFont val="ＭＳ Ｐゴシック"/>
            <family val="3"/>
            <charset val="128"/>
          </rPr>
          <t>合計が１ヶ月の日数となるように、運休日を含めた日数を入力。</t>
        </r>
      </text>
    </comment>
    <comment ref="H3" authorId="1" shapeId="0">
      <text>
        <r>
          <rPr>
            <b/>
            <sz val="9"/>
            <color indexed="81"/>
            <rFont val="ＭＳ Ｐゴシック"/>
            <family val="3"/>
            <charset val="128"/>
          </rPr>
          <t>運休日数はプラスで入力。</t>
        </r>
      </text>
    </comment>
    <comment ref="N3" authorId="1" shapeId="0">
      <text>
        <r>
          <rPr>
            <b/>
            <sz val="9"/>
            <color indexed="81"/>
            <rFont val="ＭＳ Ｐゴシック"/>
            <family val="3"/>
            <charset val="128"/>
          </rPr>
          <t>減便、距離減の場合でもプラスで入力。</t>
        </r>
      </text>
    </comment>
    <comment ref="O3" authorId="1" shapeId="0">
      <text>
        <r>
          <rPr>
            <b/>
            <sz val="9"/>
            <color indexed="81"/>
            <rFont val="ＭＳ Ｐゴシック"/>
            <family val="3"/>
            <charset val="128"/>
          </rPr>
          <t>当該項目は、1行につき１箇所のみ入力可能。</t>
        </r>
      </text>
    </comment>
    <comment ref="I4" authorId="1" shapeId="0">
      <text>
        <r>
          <rPr>
            <b/>
            <sz val="9"/>
            <color indexed="81"/>
            <rFont val="ＭＳ Ｐゴシック"/>
            <family val="3"/>
            <charset val="128"/>
          </rPr>
          <t>年末年始等、事業者の都合による計画的運休日数を入力。</t>
        </r>
      </text>
    </comment>
    <comment ref="J4" authorId="1" shapeId="0">
      <text>
        <r>
          <rPr>
            <b/>
            <sz val="9"/>
            <color indexed="81"/>
            <rFont val="ＭＳ Ｐゴシック"/>
            <family val="3"/>
            <charset val="128"/>
          </rPr>
          <t>災害、天災、事故、ストライキ等に伴う、やむを得ない理由による運休日数を入力。</t>
        </r>
      </text>
    </comment>
    <comment ref="O4" authorId="1" shapeId="0">
      <text>
        <r>
          <rPr>
            <b/>
            <sz val="9"/>
            <color indexed="81"/>
            <rFont val="ＭＳ Ｐゴシック"/>
            <family val="3"/>
            <charset val="128"/>
          </rPr>
          <t>減便数はプラスで入力。</t>
        </r>
      </text>
    </comment>
    <comment ref="Q4" authorId="1" shapeId="0">
      <text>
        <r>
          <rPr>
            <b/>
            <sz val="9"/>
            <color indexed="81"/>
            <rFont val="ＭＳ Ｐゴシック"/>
            <family val="3"/>
            <charset val="128"/>
          </rPr>
          <t>増便数を入力。</t>
        </r>
      </text>
    </comment>
    <comment ref="R4" authorId="1" shapeId="0">
      <text>
        <r>
          <rPr>
            <b/>
            <sz val="9"/>
            <color indexed="81"/>
            <rFont val="ＭＳ Ｐゴシック"/>
            <family val="3"/>
            <charset val="128"/>
          </rPr>
          <t>途中運行休止等により距離減となった回数をプラスで入力。</t>
        </r>
      </text>
    </comment>
    <comment ref="S4" authorId="1" shapeId="0">
      <text>
        <r>
          <rPr>
            <b/>
            <sz val="9"/>
            <color indexed="81"/>
            <rFont val="ＭＳ Ｐゴシック"/>
            <family val="3"/>
            <charset val="128"/>
          </rPr>
          <t>迂回等で距離増となった回数を入力。</t>
        </r>
      </text>
    </comment>
    <comment ref="O5" authorId="1" shapeId="0">
      <text>
        <r>
          <rPr>
            <b/>
            <sz val="9"/>
            <color indexed="81"/>
            <rFont val="ＭＳ Ｐゴシック"/>
            <family val="3"/>
            <charset val="128"/>
          </rPr>
          <t>年末年始等、事業者の都合による計画的減便数をプラスで入力。</t>
        </r>
      </text>
    </comment>
    <comment ref="P5" authorId="1" shapeId="0">
      <text>
        <r>
          <rPr>
            <b/>
            <sz val="9"/>
            <color indexed="81"/>
            <rFont val="ＭＳ Ｐゴシック"/>
            <family val="3"/>
            <charset val="128"/>
          </rPr>
          <t>災害、天災、事故、ストライキ等に伴う、やむを得ない理由による減便数をプラスで入力。</t>
        </r>
      </text>
    </comment>
    <comment ref="P282" authorId="2" shapeId="0">
      <text>
        <r>
          <rPr>
            <b/>
            <sz val="9"/>
            <color indexed="81"/>
            <rFont val="ＭＳ Ｐゴシック"/>
            <family val="3"/>
            <charset val="128"/>
          </rPr>
          <t>③日数の合計。１年間運行すれば、３６５日（閏年は３６６日）となる。</t>
        </r>
      </text>
    </comment>
  </commentList>
</comments>
</file>

<file path=xl/comments12.xml><?xml version="1.0" encoding="utf-8"?>
<comments xmlns="http://schemas.openxmlformats.org/spreadsheetml/2006/main">
  <authors>
    <author>063678</author>
    <author>作成者</author>
    <author>北海道　企画振興部　交通企画課</author>
  </authors>
  <commentList>
    <comment ref="M1" authorId="0" shapeId="0">
      <text>
        <r>
          <rPr>
            <sz val="9"/>
            <color indexed="81"/>
            <rFont val="ＭＳ Ｐゴシック"/>
            <family val="3"/>
            <charset val="128"/>
          </rPr>
          <t xml:space="preserve">こちらに記入いただければシート全体に反映されます。
</t>
        </r>
      </text>
    </comment>
    <comment ref="A2" authorId="1" shapeId="0">
      <text>
        <r>
          <rPr>
            <b/>
            <sz val="9"/>
            <color indexed="81"/>
            <rFont val="ＭＳ Ｐゴシック"/>
            <family val="3"/>
            <charset val="128"/>
          </rPr>
          <t>月の途中で系統キロ、運行回数等が変更となった場合は、それぞれを別の月に分けて記載すること。</t>
        </r>
      </text>
    </comment>
    <comment ref="B2" authorId="2" shapeId="0">
      <text>
        <r>
          <rPr>
            <b/>
            <sz val="9"/>
            <color indexed="81"/>
            <rFont val="ＭＳ Ｐゴシック"/>
            <family val="3"/>
            <charset val="128"/>
          </rPr>
          <t>前日、平日、日祝、年末年始など、任意に設定すること。
ただし、平日特例の適用路線については、特例の対象となる曜日又は日を下３つの欄（太枠内）に記入すること。</t>
        </r>
      </text>
    </comment>
    <comment ref="C2" authorId="1" shapeId="0">
      <text>
        <r>
          <rPr>
            <b/>
            <sz val="9"/>
            <color indexed="81"/>
            <rFont val="ＭＳ Ｐゴシック"/>
            <family val="3"/>
            <charset val="128"/>
          </rPr>
          <t>往復の場合は「往」を選択する。循環の場合は「循」を選択する。</t>
        </r>
      </text>
    </comment>
    <comment ref="E2" authorId="1" shapeId="0">
      <text>
        <r>
          <rPr>
            <b/>
            <sz val="9"/>
            <color indexed="81"/>
            <rFont val="ＭＳ Ｐゴシック"/>
            <family val="3"/>
            <charset val="128"/>
          </rPr>
          <t>「片道」の運行回数を入力。循環線は１循環を１回として入力。</t>
        </r>
      </text>
    </comment>
    <comment ref="F2" authorId="1" shapeId="0">
      <text>
        <r>
          <rPr>
            <b/>
            <sz val="9"/>
            <color indexed="81"/>
            <rFont val="ＭＳ Ｐゴシック"/>
            <family val="3"/>
            <charset val="128"/>
          </rPr>
          <t>合計が１ヶ月の日数となるように、運休日を含めた日数を入力。</t>
        </r>
      </text>
    </comment>
    <comment ref="H3" authorId="1" shapeId="0">
      <text>
        <r>
          <rPr>
            <b/>
            <sz val="9"/>
            <color indexed="81"/>
            <rFont val="ＭＳ Ｐゴシック"/>
            <family val="3"/>
            <charset val="128"/>
          </rPr>
          <t>運休日数はプラスで入力。</t>
        </r>
      </text>
    </comment>
    <comment ref="N3" authorId="1" shapeId="0">
      <text>
        <r>
          <rPr>
            <b/>
            <sz val="9"/>
            <color indexed="81"/>
            <rFont val="ＭＳ Ｐゴシック"/>
            <family val="3"/>
            <charset val="128"/>
          </rPr>
          <t>減便、距離減の場合でもプラスで入力。</t>
        </r>
      </text>
    </comment>
    <comment ref="O3" authorId="1" shapeId="0">
      <text>
        <r>
          <rPr>
            <b/>
            <sz val="9"/>
            <color indexed="81"/>
            <rFont val="ＭＳ Ｐゴシック"/>
            <family val="3"/>
            <charset val="128"/>
          </rPr>
          <t>当該項目は、1行につき１箇所のみ入力可能。</t>
        </r>
      </text>
    </comment>
    <comment ref="I4" authorId="1" shapeId="0">
      <text>
        <r>
          <rPr>
            <b/>
            <sz val="9"/>
            <color indexed="81"/>
            <rFont val="ＭＳ Ｐゴシック"/>
            <family val="3"/>
            <charset val="128"/>
          </rPr>
          <t>年末年始等、事業者の都合による計画的運休日数を入力。</t>
        </r>
      </text>
    </comment>
    <comment ref="J4" authorId="1" shapeId="0">
      <text>
        <r>
          <rPr>
            <b/>
            <sz val="9"/>
            <color indexed="81"/>
            <rFont val="ＭＳ Ｐゴシック"/>
            <family val="3"/>
            <charset val="128"/>
          </rPr>
          <t>災害、天災、事故、ストライキ等に伴う、やむを得ない理由による運休日数を入力。</t>
        </r>
      </text>
    </comment>
    <comment ref="O4" authorId="1" shapeId="0">
      <text>
        <r>
          <rPr>
            <b/>
            <sz val="9"/>
            <color indexed="81"/>
            <rFont val="ＭＳ Ｐゴシック"/>
            <family val="3"/>
            <charset val="128"/>
          </rPr>
          <t>減便数はプラスで入力。</t>
        </r>
      </text>
    </comment>
    <comment ref="Q4" authorId="1" shapeId="0">
      <text>
        <r>
          <rPr>
            <b/>
            <sz val="9"/>
            <color indexed="81"/>
            <rFont val="ＭＳ Ｐゴシック"/>
            <family val="3"/>
            <charset val="128"/>
          </rPr>
          <t>増便数を入力。</t>
        </r>
      </text>
    </comment>
    <comment ref="R4" authorId="1" shapeId="0">
      <text>
        <r>
          <rPr>
            <b/>
            <sz val="9"/>
            <color indexed="81"/>
            <rFont val="ＭＳ Ｐゴシック"/>
            <family val="3"/>
            <charset val="128"/>
          </rPr>
          <t>途中運行休止等により距離減となった回数をプラスで入力。</t>
        </r>
      </text>
    </comment>
    <comment ref="S4" authorId="1" shapeId="0">
      <text>
        <r>
          <rPr>
            <b/>
            <sz val="9"/>
            <color indexed="81"/>
            <rFont val="ＭＳ Ｐゴシック"/>
            <family val="3"/>
            <charset val="128"/>
          </rPr>
          <t>迂回等で距離増となった回数を入力。</t>
        </r>
      </text>
    </comment>
    <comment ref="O5" authorId="1" shapeId="0">
      <text>
        <r>
          <rPr>
            <b/>
            <sz val="9"/>
            <color indexed="81"/>
            <rFont val="ＭＳ Ｐゴシック"/>
            <family val="3"/>
            <charset val="128"/>
          </rPr>
          <t>年末年始等、事業者の都合による計画的減便数をプラスで入力。</t>
        </r>
      </text>
    </comment>
    <comment ref="P5" authorId="1" shapeId="0">
      <text>
        <r>
          <rPr>
            <b/>
            <sz val="9"/>
            <color indexed="81"/>
            <rFont val="ＭＳ Ｐゴシック"/>
            <family val="3"/>
            <charset val="128"/>
          </rPr>
          <t>災害、天災、事故、ストライキ等に伴う、やむを得ない理由による減便数をプラスで入力。</t>
        </r>
      </text>
    </comment>
    <comment ref="P282" authorId="2" shapeId="0">
      <text>
        <r>
          <rPr>
            <b/>
            <sz val="9"/>
            <color indexed="81"/>
            <rFont val="ＭＳ Ｐゴシック"/>
            <family val="3"/>
            <charset val="128"/>
          </rPr>
          <t>③日数の合計。１年間運行すれば、３６５日（閏年は３６６日）となる。</t>
        </r>
      </text>
    </comment>
  </commentList>
</comments>
</file>

<file path=xl/comments2.xml><?xml version="1.0" encoding="utf-8"?>
<comments xmlns="http://schemas.openxmlformats.org/spreadsheetml/2006/main">
  <authors>
    <author>鈴木＿実樹（地域交通係）</author>
  </authors>
  <commentList>
    <comment ref="U5" authorId="0" shapeId="0">
      <text>
        <r>
          <rPr>
            <sz val="9"/>
            <color indexed="81"/>
            <rFont val="MS P ゴシック"/>
            <family val="3"/>
            <charset val="128"/>
          </rPr>
          <t>押印不要</t>
        </r>
      </text>
    </comment>
    <comment ref="U8" authorId="0" shapeId="0">
      <text>
        <r>
          <rPr>
            <sz val="9"/>
            <color indexed="81"/>
            <rFont val="MS P ゴシック"/>
            <family val="3"/>
            <charset val="128"/>
          </rPr>
          <t>押印不要</t>
        </r>
      </text>
    </comment>
  </commentList>
</comments>
</file>

<file path=xl/comments3.xml><?xml version="1.0" encoding="utf-8"?>
<comments xmlns="http://schemas.openxmlformats.org/spreadsheetml/2006/main">
  <authors>
    <author>063678</author>
    <author>作成者</author>
    <author>北海道　企画振興部　交通企画課</author>
  </authors>
  <commentList>
    <comment ref="M1" authorId="0" shapeId="0">
      <text>
        <r>
          <rPr>
            <sz val="9"/>
            <color indexed="81"/>
            <rFont val="ＭＳ Ｐゴシック"/>
            <family val="3"/>
            <charset val="128"/>
          </rPr>
          <t xml:space="preserve">こちらに記入いただければシート全体に反映されます。
</t>
        </r>
      </text>
    </comment>
    <comment ref="A2" authorId="1" shapeId="0">
      <text>
        <r>
          <rPr>
            <b/>
            <sz val="9"/>
            <color indexed="81"/>
            <rFont val="ＭＳ Ｐゴシック"/>
            <family val="3"/>
            <charset val="128"/>
          </rPr>
          <t>月の途中で系統キロ、運行回数等が変更となった場合は、それぞれを別の月に分けて記載すること。</t>
        </r>
      </text>
    </comment>
    <comment ref="B2" authorId="2" shapeId="0">
      <text>
        <r>
          <rPr>
            <b/>
            <sz val="9"/>
            <color indexed="81"/>
            <rFont val="ＭＳ Ｐゴシック"/>
            <family val="3"/>
            <charset val="128"/>
          </rPr>
          <t>前日、平日、日祝、年末年始など、任意に設定すること。
ただし、平日特例の適用路線については、特例の対象となる曜日又は日を下３つの欄（太枠内）に記入すること。</t>
        </r>
      </text>
    </comment>
    <comment ref="C2" authorId="1" shapeId="0">
      <text>
        <r>
          <rPr>
            <b/>
            <sz val="9"/>
            <color indexed="81"/>
            <rFont val="ＭＳ Ｐゴシック"/>
            <family val="3"/>
            <charset val="128"/>
          </rPr>
          <t>往復の場合は「往」を選択する。循環の場合は「循」を選択する。</t>
        </r>
      </text>
    </comment>
    <comment ref="E2" authorId="1" shapeId="0">
      <text>
        <r>
          <rPr>
            <b/>
            <sz val="9"/>
            <color indexed="81"/>
            <rFont val="ＭＳ Ｐゴシック"/>
            <family val="3"/>
            <charset val="128"/>
          </rPr>
          <t>「片道」の運行回数を入力。循環線は１循環を１回として入力。</t>
        </r>
      </text>
    </comment>
    <comment ref="F2" authorId="1" shapeId="0">
      <text>
        <r>
          <rPr>
            <b/>
            <sz val="9"/>
            <color indexed="81"/>
            <rFont val="ＭＳ Ｐゴシック"/>
            <family val="3"/>
            <charset val="128"/>
          </rPr>
          <t>合計が１ヶ月の日数となるように、運休日を含めた日数を入力。</t>
        </r>
      </text>
    </comment>
    <comment ref="H3" authorId="1" shapeId="0">
      <text>
        <r>
          <rPr>
            <b/>
            <sz val="9"/>
            <color indexed="81"/>
            <rFont val="ＭＳ Ｐゴシック"/>
            <family val="3"/>
            <charset val="128"/>
          </rPr>
          <t>運休日数はプラスで入力。</t>
        </r>
      </text>
    </comment>
    <comment ref="N3" authorId="1" shapeId="0">
      <text>
        <r>
          <rPr>
            <b/>
            <sz val="9"/>
            <color indexed="81"/>
            <rFont val="ＭＳ Ｐゴシック"/>
            <family val="3"/>
            <charset val="128"/>
          </rPr>
          <t>減便、距離減の場合でもプラスで入力。</t>
        </r>
      </text>
    </comment>
    <comment ref="O3" authorId="1" shapeId="0">
      <text>
        <r>
          <rPr>
            <b/>
            <sz val="9"/>
            <color indexed="81"/>
            <rFont val="ＭＳ Ｐゴシック"/>
            <family val="3"/>
            <charset val="128"/>
          </rPr>
          <t>当該項目は、1行につき１箇所のみ入力可能。</t>
        </r>
      </text>
    </comment>
    <comment ref="I4" authorId="1" shapeId="0">
      <text>
        <r>
          <rPr>
            <b/>
            <sz val="9"/>
            <color indexed="81"/>
            <rFont val="ＭＳ Ｐゴシック"/>
            <family val="3"/>
            <charset val="128"/>
          </rPr>
          <t>年末年始等、事業者の都合による計画的運休日数を入力。</t>
        </r>
      </text>
    </comment>
    <comment ref="J4" authorId="1" shapeId="0">
      <text>
        <r>
          <rPr>
            <b/>
            <sz val="9"/>
            <color indexed="81"/>
            <rFont val="ＭＳ Ｐゴシック"/>
            <family val="3"/>
            <charset val="128"/>
          </rPr>
          <t>災害、天災、事故、ストライキ等に伴う、やむを得ない理由による運休日数を入力。</t>
        </r>
      </text>
    </comment>
    <comment ref="O4" authorId="1" shapeId="0">
      <text>
        <r>
          <rPr>
            <b/>
            <sz val="9"/>
            <color indexed="81"/>
            <rFont val="ＭＳ Ｐゴシック"/>
            <family val="3"/>
            <charset val="128"/>
          </rPr>
          <t>減便数はプラスで入力。</t>
        </r>
      </text>
    </comment>
    <comment ref="Q4" authorId="1" shapeId="0">
      <text>
        <r>
          <rPr>
            <b/>
            <sz val="9"/>
            <color indexed="81"/>
            <rFont val="ＭＳ Ｐゴシック"/>
            <family val="3"/>
            <charset val="128"/>
          </rPr>
          <t>増便数を入力。</t>
        </r>
      </text>
    </comment>
    <comment ref="R4" authorId="1" shapeId="0">
      <text>
        <r>
          <rPr>
            <b/>
            <sz val="9"/>
            <color indexed="81"/>
            <rFont val="ＭＳ Ｐゴシック"/>
            <family val="3"/>
            <charset val="128"/>
          </rPr>
          <t>途中運行休止等により距離減となった回数をプラスで入力。</t>
        </r>
      </text>
    </comment>
    <comment ref="S4" authorId="1" shapeId="0">
      <text>
        <r>
          <rPr>
            <b/>
            <sz val="9"/>
            <color indexed="81"/>
            <rFont val="ＭＳ Ｐゴシック"/>
            <family val="3"/>
            <charset val="128"/>
          </rPr>
          <t>迂回等で距離増となった回数を入力。</t>
        </r>
      </text>
    </comment>
    <comment ref="O5" authorId="1" shapeId="0">
      <text>
        <r>
          <rPr>
            <b/>
            <sz val="9"/>
            <color indexed="81"/>
            <rFont val="ＭＳ Ｐゴシック"/>
            <family val="3"/>
            <charset val="128"/>
          </rPr>
          <t>年末年始等、事業者の都合による計画的減便数をプラスで入力。</t>
        </r>
      </text>
    </comment>
    <comment ref="P5" authorId="1" shapeId="0">
      <text>
        <r>
          <rPr>
            <b/>
            <sz val="9"/>
            <color indexed="81"/>
            <rFont val="ＭＳ Ｐゴシック"/>
            <family val="3"/>
            <charset val="128"/>
          </rPr>
          <t>災害、天災、事故、ストライキ等に伴う、やむを得ない理由による減便数をプラスで入力。</t>
        </r>
      </text>
    </comment>
    <comment ref="P282" authorId="2" shapeId="0">
      <text>
        <r>
          <rPr>
            <b/>
            <sz val="9"/>
            <color indexed="81"/>
            <rFont val="ＭＳ Ｐゴシック"/>
            <family val="3"/>
            <charset val="128"/>
          </rPr>
          <t>③日数の合計。１年間運行すれば、３６５日（閏年は３６６日）となる。</t>
        </r>
      </text>
    </comment>
  </commentList>
</comments>
</file>

<file path=xl/comments4.xml><?xml version="1.0" encoding="utf-8"?>
<comments xmlns="http://schemas.openxmlformats.org/spreadsheetml/2006/main">
  <authors>
    <author>063678</author>
    <author>作成者</author>
    <author>北海道　企画振興部　交通企画課</author>
  </authors>
  <commentList>
    <comment ref="M1" authorId="0" shapeId="0">
      <text>
        <r>
          <rPr>
            <sz val="9"/>
            <color indexed="81"/>
            <rFont val="ＭＳ Ｐゴシック"/>
            <family val="3"/>
            <charset val="128"/>
          </rPr>
          <t xml:space="preserve">こちらに記入いただければシート全体に反映されます。
</t>
        </r>
      </text>
    </comment>
    <comment ref="A2" authorId="1" shapeId="0">
      <text>
        <r>
          <rPr>
            <b/>
            <sz val="9"/>
            <color indexed="81"/>
            <rFont val="ＭＳ Ｐゴシック"/>
            <family val="3"/>
            <charset val="128"/>
          </rPr>
          <t>月の途中で系統キロ、運行回数等が変更となった場合は、それぞれを別の月に分けて記載すること。</t>
        </r>
      </text>
    </comment>
    <comment ref="B2" authorId="2" shapeId="0">
      <text>
        <r>
          <rPr>
            <b/>
            <sz val="9"/>
            <color indexed="81"/>
            <rFont val="ＭＳ Ｐゴシック"/>
            <family val="3"/>
            <charset val="128"/>
          </rPr>
          <t>前日、平日、日祝、年末年始など、任意に設定すること。
ただし、平日特例の適用路線については、特例の対象となる曜日又は日を下３つの欄（太枠内）に記入すること。</t>
        </r>
      </text>
    </comment>
    <comment ref="C2" authorId="1" shapeId="0">
      <text>
        <r>
          <rPr>
            <b/>
            <sz val="9"/>
            <color indexed="81"/>
            <rFont val="ＭＳ Ｐゴシック"/>
            <family val="3"/>
            <charset val="128"/>
          </rPr>
          <t>往復の場合は「往」を選択する。循環の場合は「循」を選択する。</t>
        </r>
      </text>
    </comment>
    <comment ref="E2" authorId="1" shapeId="0">
      <text>
        <r>
          <rPr>
            <b/>
            <sz val="9"/>
            <color indexed="81"/>
            <rFont val="ＭＳ Ｐゴシック"/>
            <family val="3"/>
            <charset val="128"/>
          </rPr>
          <t>「片道」の運行回数を入力。循環線は１循環を１回として入力。</t>
        </r>
      </text>
    </comment>
    <comment ref="F2" authorId="1" shapeId="0">
      <text>
        <r>
          <rPr>
            <b/>
            <sz val="9"/>
            <color indexed="81"/>
            <rFont val="ＭＳ Ｐゴシック"/>
            <family val="3"/>
            <charset val="128"/>
          </rPr>
          <t>合計が１ヶ月の日数となるように、運休日を含めた日数を入力。</t>
        </r>
      </text>
    </comment>
    <comment ref="H3" authorId="1" shapeId="0">
      <text>
        <r>
          <rPr>
            <b/>
            <sz val="9"/>
            <color indexed="81"/>
            <rFont val="ＭＳ Ｐゴシック"/>
            <family val="3"/>
            <charset val="128"/>
          </rPr>
          <t>運休日数はプラスで入力。</t>
        </r>
      </text>
    </comment>
    <comment ref="N3" authorId="1" shapeId="0">
      <text>
        <r>
          <rPr>
            <b/>
            <sz val="9"/>
            <color indexed="81"/>
            <rFont val="ＭＳ Ｐゴシック"/>
            <family val="3"/>
            <charset val="128"/>
          </rPr>
          <t>減便、距離減の場合でもプラスで入力。</t>
        </r>
      </text>
    </comment>
    <comment ref="O3" authorId="1" shapeId="0">
      <text>
        <r>
          <rPr>
            <b/>
            <sz val="9"/>
            <color indexed="81"/>
            <rFont val="ＭＳ Ｐゴシック"/>
            <family val="3"/>
            <charset val="128"/>
          </rPr>
          <t>当該項目は、1行につき１箇所のみ入力可能。</t>
        </r>
      </text>
    </comment>
    <comment ref="I4" authorId="1" shapeId="0">
      <text>
        <r>
          <rPr>
            <b/>
            <sz val="9"/>
            <color indexed="81"/>
            <rFont val="ＭＳ Ｐゴシック"/>
            <family val="3"/>
            <charset val="128"/>
          </rPr>
          <t>年末年始等、事業者の都合による計画的運休日数を入力。</t>
        </r>
      </text>
    </comment>
    <comment ref="J4" authorId="1" shapeId="0">
      <text>
        <r>
          <rPr>
            <b/>
            <sz val="9"/>
            <color indexed="81"/>
            <rFont val="ＭＳ Ｐゴシック"/>
            <family val="3"/>
            <charset val="128"/>
          </rPr>
          <t>災害、天災、事故、ストライキ等に伴う、やむを得ない理由による運休日数を入力。</t>
        </r>
      </text>
    </comment>
    <comment ref="O4" authorId="1" shapeId="0">
      <text>
        <r>
          <rPr>
            <b/>
            <sz val="9"/>
            <color indexed="81"/>
            <rFont val="ＭＳ Ｐゴシック"/>
            <family val="3"/>
            <charset val="128"/>
          </rPr>
          <t>減便数はプラスで入力。</t>
        </r>
      </text>
    </comment>
    <comment ref="Q4" authorId="1" shapeId="0">
      <text>
        <r>
          <rPr>
            <b/>
            <sz val="9"/>
            <color indexed="81"/>
            <rFont val="ＭＳ Ｐゴシック"/>
            <family val="3"/>
            <charset val="128"/>
          </rPr>
          <t>増便数を入力。</t>
        </r>
      </text>
    </comment>
    <comment ref="R4" authorId="1" shapeId="0">
      <text>
        <r>
          <rPr>
            <b/>
            <sz val="9"/>
            <color indexed="81"/>
            <rFont val="ＭＳ Ｐゴシック"/>
            <family val="3"/>
            <charset val="128"/>
          </rPr>
          <t>途中運行休止等により距離減となった回数をプラスで入力。</t>
        </r>
      </text>
    </comment>
    <comment ref="S4" authorId="1" shapeId="0">
      <text>
        <r>
          <rPr>
            <b/>
            <sz val="9"/>
            <color indexed="81"/>
            <rFont val="ＭＳ Ｐゴシック"/>
            <family val="3"/>
            <charset val="128"/>
          </rPr>
          <t>迂回等で距離増となった回数を入力。</t>
        </r>
      </text>
    </comment>
    <comment ref="O5" authorId="1" shapeId="0">
      <text>
        <r>
          <rPr>
            <b/>
            <sz val="9"/>
            <color indexed="81"/>
            <rFont val="ＭＳ Ｐゴシック"/>
            <family val="3"/>
            <charset val="128"/>
          </rPr>
          <t>年末年始等、事業者の都合による計画的減便数をプラスで入力。</t>
        </r>
      </text>
    </comment>
    <comment ref="P5" authorId="1" shapeId="0">
      <text>
        <r>
          <rPr>
            <b/>
            <sz val="9"/>
            <color indexed="81"/>
            <rFont val="ＭＳ Ｐゴシック"/>
            <family val="3"/>
            <charset val="128"/>
          </rPr>
          <t>災害、天災、事故、ストライキ等に伴う、やむを得ない理由による減便数をプラスで入力。</t>
        </r>
      </text>
    </comment>
    <comment ref="P282" authorId="2" shapeId="0">
      <text>
        <r>
          <rPr>
            <b/>
            <sz val="9"/>
            <color indexed="81"/>
            <rFont val="ＭＳ Ｐゴシック"/>
            <family val="3"/>
            <charset val="128"/>
          </rPr>
          <t>③日数の合計。１年間運行すれば、３６５日（閏年は３６６日）となる。</t>
        </r>
      </text>
    </comment>
  </commentList>
</comments>
</file>

<file path=xl/comments5.xml><?xml version="1.0" encoding="utf-8"?>
<comments xmlns="http://schemas.openxmlformats.org/spreadsheetml/2006/main">
  <authors>
    <author>063678</author>
    <author>作成者</author>
    <author>北海道　企画振興部　交通企画課</author>
  </authors>
  <commentList>
    <comment ref="M1" authorId="0" shapeId="0">
      <text>
        <r>
          <rPr>
            <sz val="9"/>
            <color indexed="81"/>
            <rFont val="ＭＳ Ｐゴシック"/>
            <family val="3"/>
            <charset val="128"/>
          </rPr>
          <t xml:space="preserve">こちらに記入いただければシート全体に反映されます。
</t>
        </r>
      </text>
    </comment>
    <comment ref="A2" authorId="1" shapeId="0">
      <text>
        <r>
          <rPr>
            <b/>
            <sz val="9"/>
            <color indexed="81"/>
            <rFont val="ＭＳ Ｐゴシック"/>
            <family val="3"/>
            <charset val="128"/>
          </rPr>
          <t>月の途中で系統キロ、運行回数等が変更となった場合は、それぞれを別の月に分けて記載すること。</t>
        </r>
      </text>
    </comment>
    <comment ref="B2" authorId="2" shapeId="0">
      <text>
        <r>
          <rPr>
            <b/>
            <sz val="9"/>
            <color indexed="81"/>
            <rFont val="ＭＳ Ｐゴシック"/>
            <family val="3"/>
            <charset val="128"/>
          </rPr>
          <t>前日、平日、日祝、年末年始など、任意に設定すること。
ただし、平日特例の適用路線については、特例の対象となる曜日又は日を下３つの欄（太枠内）に記入すること。</t>
        </r>
      </text>
    </comment>
    <comment ref="C2" authorId="1" shapeId="0">
      <text>
        <r>
          <rPr>
            <b/>
            <sz val="9"/>
            <color indexed="81"/>
            <rFont val="ＭＳ Ｐゴシック"/>
            <family val="3"/>
            <charset val="128"/>
          </rPr>
          <t>往復の場合は「往」を選択する。循環の場合は「循」を選択する。</t>
        </r>
      </text>
    </comment>
    <comment ref="E2" authorId="1" shapeId="0">
      <text>
        <r>
          <rPr>
            <b/>
            <sz val="9"/>
            <color indexed="81"/>
            <rFont val="ＭＳ Ｐゴシック"/>
            <family val="3"/>
            <charset val="128"/>
          </rPr>
          <t>「片道」の運行回数を入力。循環線は１循環を１回として入力。</t>
        </r>
      </text>
    </comment>
    <comment ref="F2" authorId="1" shapeId="0">
      <text>
        <r>
          <rPr>
            <b/>
            <sz val="9"/>
            <color indexed="81"/>
            <rFont val="ＭＳ Ｐゴシック"/>
            <family val="3"/>
            <charset val="128"/>
          </rPr>
          <t>合計が１ヶ月の日数となるように、運休日を含めた日数を入力。</t>
        </r>
      </text>
    </comment>
    <comment ref="H3" authorId="1" shapeId="0">
      <text>
        <r>
          <rPr>
            <b/>
            <sz val="9"/>
            <color indexed="81"/>
            <rFont val="ＭＳ Ｐゴシック"/>
            <family val="3"/>
            <charset val="128"/>
          </rPr>
          <t>運休日数はプラスで入力。</t>
        </r>
      </text>
    </comment>
    <comment ref="N3" authorId="1" shapeId="0">
      <text>
        <r>
          <rPr>
            <b/>
            <sz val="9"/>
            <color indexed="81"/>
            <rFont val="ＭＳ Ｐゴシック"/>
            <family val="3"/>
            <charset val="128"/>
          </rPr>
          <t>減便、距離減の場合でもプラスで入力。</t>
        </r>
      </text>
    </comment>
    <comment ref="O3" authorId="1" shapeId="0">
      <text>
        <r>
          <rPr>
            <b/>
            <sz val="9"/>
            <color indexed="81"/>
            <rFont val="ＭＳ Ｐゴシック"/>
            <family val="3"/>
            <charset val="128"/>
          </rPr>
          <t>当該項目は、1行につき１箇所のみ入力可能。</t>
        </r>
      </text>
    </comment>
    <comment ref="I4" authorId="1" shapeId="0">
      <text>
        <r>
          <rPr>
            <b/>
            <sz val="9"/>
            <color indexed="81"/>
            <rFont val="ＭＳ Ｐゴシック"/>
            <family val="3"/>
            <charset val="128"/>
          </rPr>
          <t>年末年始等、事業者の都合による計画的運休日数を入力。</t>
        </r>
      </text>
    </comment>
    <comment ref="J4" authorId="1" shapeId="0">
      <text>
        <r>
          <rPr>
            <b/>
            <sz val="9"/>
            <color indexed="81"/>
            <rFont val="ＭＳ Ｐゴシック"/>
            <family val="3"/>
            <charset val="128"/>
          </rPr>
          <t>災害、天災、事故、ストライキ等に伴う、やむを得ない理由による運休日数を入力。</t>
        </r>
      </text>
    </comment>
    <comment ref="O4" authorId="1" shapeId="0">
      <text>
        <r>
          <rPr>
            <b/>
            <sz val="9"/>
            <color indexed="81"/>
            <rFont val="ＭＳ Ｐゴシック"/>
            <family val="3"/>
            <charset val="128"/>
          </rPr>
          <t>減便数はプラスで入力。</t>
        </r>
      </text>
    </comment>
    <comment ref="Q4" authorId="1" shapeId="0">
      <text>
        <r>
          <rPr>
            <b/>
            <sz val="9"/>
            <color indexed="81"/>
            <rFont val="ＭＳ Ｐゴシック"/>
            <family val="3"/>
            <charset val="128"/>
          </rPr>
          <t>増便数を入力。</t>
        </r>
      </text>
    </comment>
    <comment ref="R4" authorId="1" shapeId="0">
      <text>
        <r>
          <rPr>
            <b/>
            <sz val="9"/>
            <color indexed="81"/>
            <rFont val="ＭＳ Ｐゴシック"/>
            <family val="3"/>
            <charset val="128"/>
          </rPr>
          <t>途中運行休止等により距離減となった回数をプラスで入力。</t>
        </r>
      </text>
    </comment>
    <comment ref="S4" authorId="1" shapeId="0">
      <text>
        <r>
          <rPr>
            <b/>
            <sz val="9"/>
            <color indexed="81"/>
            <rFont val="ＭＳ Ｐゴシック"/>
            <family val="3"/>
            <charset val="128"/>
          </rPr>
          <t>迂回等で距離増となった回数を入力。</t>
        </r>
      </text>
    </comment>
    <comment ref="O5" authorId="1" shapeId="0">
      <text>
        <r>
          <rPr>
            <b/>
            <sz val="9"/>
            <color indexed="81"/>
            <rFont val="ＭＳ Ｐゴシック"/>
            <family val="3"/>
            <charset val="128"/>
          </rPr>
          <t>年末年始等、事業者の都合による計画的減便数をプラスで入力。</t>
        </r>
      </text>
    </comment>
    <comment ref="P5" authorId="1" shapeId="0">
      <text>
        <r>
          <rPr>
            <b/>
            <sz val="9"/>
            <color indexed="81"/>
            <rFont val="ＭＳ Ｐゴシック"/>
            <family val="3"/>
            <charset val="128"/>
          </rPr>
          <t>災害、天災、事故、ストライキ等に伴う、やむを得ない理由による減便数をプラスで入力。</t>
        </r>
      </text>
    </comment>
    <comment ref="P282" authorId="2" shapeId="0">
      <text>
        <r>
          <rPr>
            <b/>
            <sz val="9"/>
            <color indexed="81"/>
            <rFont val="ＭＳ Ｐゴシック"/>
            <family val="3"/>
            <charset val="128"/>
          </rPr>
          <t>③日数の合計。１年間運行すれば、３６５日（閏年は３６６日）となる。</t>
        </r>
      </text>
    </comment>
  </commentList>
</comments>
</file>

<file path=xl/comments6.xml><?xml version="1.0" encoding="utf-8"?>
<comments xmlns="http://schemas.openxmlformats.org/spreadsheetml/2006/main">
  <authors>
    <author>063678</author>
    <author>作成者</author>
    <author>北海道　企画振興部　交通企画課</author>
  </authors>
  <commentList>
    <comment ref="M1" authorId="0" shapeId="0">
      <text>
        <r>
          <rPr>
            <sz val="9"/>
            <color indexed="81"/>
            <rFont val="ＭＳ Ｐゴシック"/>
            <family val="3"/>
            <charset val="128"/>
          </rPr>
          <t xml:space="preserve">こちらに記入いただければシート全体に反映されます。
</t>
        </r>
      </text>
    </comment>
    <comment ref="A2" authorId="1" shapeId="0">
      <text>
        <r>
          <rPr>
            <b/>
            <sz val="9"/>
            <color indexed="81"/>
            <rFont val="ＭＳ Ｐゴシック"/>
            <family val="3"/>
            <charset val="128"/>
          </rPr>
          <t>月の途中で系統キロ、運行回数等が変更となった場合は、それぞれを別の月に分けて記載すること。</t>
        </r>
      </text>
    </comment>
    <comment ref="B2" authorId="2" shapeId="0">
      <text>
        <r>
          <rPr>
            <b/>
            <sz val="9"/>
            <color indexed="81"/>
            <rFont val="ＭＳ Ｐゴシック"/>
            <family val="3"/>
            <charset val="128"/>
          </rPr>
          <t>前日、平日、日祝、年末年始など、任意に設定すること。
ただし、平日特例の適用路線については、特例の対象となる曜日又は日を下３つの欄（太枠内）に記入すること。</t>
        </r>
      </text>
    </comment>
    <comment ref="C2" authorId="1" shapeId="0">
      <text>
        <r>
          <rPr>
            <b/>
            <sz val="9"/>
            <color indexed="81"/>
            <rFont val="ＭＳ Ｐゴシック"/>
            <family val="3"/>
            <charset val="128"/>
          </rPr>
          <t>往復の場合は「往」を選択する。循環の場合は「循」を選択する。</t>
        </r>
      </text>
    </comment>
    <comment ref="E2" authorId="1" shapeId="0">
      <text>
        <r>
          <rPr>
            <b/>
            <sz val="9"/>
            <color indexed="81"/>
            <rFont val="ＭＳ Ｐゴシック"/>
            <family val="3"/>
            <charset val="128"/>
          </rPr>
          <t>「片道」の運行回数を入力。循環線は１循環を１回として入力。</t>
        </r>
      </text>
    </comment>
    <comment ref="F2" authorId="1" shapeId="0">
      <text>
        <r>
          <rPr>
            <b/>
            <sz val="9"/>
            <color indexed="81"/>
            <rFont val="ＭＳ Ｐゴシック"/>
            <family val="3"/>
            <charset val="128"/>
          </rPr>
          <t>合計が１ヶ月の日数となるように、運休日を含めた日数を入力。</t>
        </r>
      </text>
    </comment>
    <comment ref="H3" authorId="1" shapeId="0">
      <text>
        <r>
          <rPr>
            <b/>
            <sz val="9"/>
            <color indexed="81"/>
            <rFont val="ＭＳ Ｐゴシック"/>
            <family val="3"/>
            <charset val="128"/>
          </rPr>
          <t>運休日数はプラスで入力。</t>
        </r>
      </text>
    </comment>
    <comment ref="N3" authorId="1" shapeId="0">
      <text>
        <r>
          <rPr>
            <b/>
            <sz val="9"/>
            <color indexed="81"/>
            <rFont val="ＭＳ Ｐゴシック"/>
            <family val="3"/>
            <charset val="128"/>
          </rPr>
          <t>減便、距離減の場合でもプラスで入力。</t>
        </r>
      </text>
    </comment>
    <comment ref="O3" authorId="1" shapeId="0">
      <text>
        <r>
          <rPr>
            <b/>
            <sz val="9"/>
            <color indexed="81"/>
            <rFont val="ＭＳ Ｐゴシック"/>
            <family val="3"/>
            <charset val="128"/>
          </rPr>
          <t>当該項目は、1行につき１箇所のみ入力可能。</t>
        </r>
      </text>
    </comment>
    <comment ref="I4" authorId="1" shapeId="0">
      <text>
        <r>
          <rPr>
            <b/>
            <sz val="9"/>
            <color indexed="81"/>
            <rFont val="ＭＳ Ｐゴシック"/>
            <family val="3"/>
            <charset val="128"/>
          </rPr>
          <t>年末年始等、事業者の都合による計画的運休日数を入力。</t>
        </r>
      </text>
    </comment>
    <comment ref="J4" authorId="1" shapeId="0">
      <text>
        <r>
          <rPr>
            <b/>
            <sz val="9"/>
            <color indexed="81"/>
            <rFont val="ＭＳ Ｐゴシック"/>
            <family val="3"/>
            <charset val="128"/>
          </rPr>
          <t>災害、天災、事故、ストライキ等に伴う、やむを得ない理由による運休日数を入力。</t>
        </r>
      </text>
    </comment>
    <comment ref="O4" authorId="1" shapeId="0">
      <text>
        <r>
          <rPr>
            <b/>
            <sz val="9"/>
            <color indexed="81"/>
            <rFont val="ＭＳ Ｐゴシック"/>
            <family val="3"/>
            <charset val="128"/>
          </rPr>
          <t>減便数はプラスで入力。</t>
        </r>
      </text>
    </comment>
    <comment ref="Q4" authorId="1" shapeId="0">
      <text>
        <r>
          <rPr>
            <b/>
            <sz val="9"/>
            <color indexed="81"/>
            <rFont val="ＭＳ Ｐゴシック"/>
            <family val="3"/>
            <charset val="128"/>
          </rPr>
          <t>増便数を入力。</t>
        </r>
      </text>
    </comment>
    <comment ref="R4" authorId="1" shapeId="0">
      <text>
        <r>
          <rPr>
            <b/>
            <sz val="9"/>
            <color indexed="81"/>
            <rFont val="ＭＳ Ｐゴシック"/>
            <family val="3"/>
            <charset val="128"/>
          </rPr>
          <t>途中運行休止等により距離減となった回数をプラスで入力。</t>
        </r>
      </text>
    </comment>
    <comment ref="S4" authorId="1" shapeId="0">
      <text>
        <r>
          <rPr>
            <b/>
            <sz val="9"/>
            <color indexed="81"/>
            <rFont val="ＭＳ Ｐゴシック"/>
            <family val="3"/>
            <charset val="128"/>
          </rPr>
          <t>迂回等で距離増となった回数を入力。</t>
        </r>
      </text>
    </comment>
    <comment ref="O5" authorId="1" shapeId="0">
      <text>
        <r>
          <rPr>
            <b/>
            <sz val="9"/>
            <color indexed="81"/>
            <rFont val="ＭＳ Ｐゴシック"/>
            <family val="3"/>
            <charset val="128"/>
          </rPr>
          <t>年末年始等、事業者の都合による計画的減便数をプラスで入力。</t>
        </r>
      </text>
    </comment>
    <comment ref="P5" authorId="1" shapeId="0">
      <text>
        <r>
          <rPr>
            <b/>
            <sz val="9"/>
            <color indexed="81"/>
            <rFont val="ＭＳ Ｐゴシック"/>
            <family val="3"/>
            <charset val="128"/>
          </rPr>
          <t>災害、天災、事故、ストライキ等に伴う、やむを得ない理由による減便数をプラスで入力。</t>
        </r>
      </text>
    </comment>
    <comment ref="P282" authorId="2" shapeId="0">
      <text>
        <r>
          <rPr>
            <b/>
            <sz val="9"/>
            <color indexed="81"/>
            <rFont val="ＭＳ Ｐゴシック"/>
            <family val="3"/>
            <charset val="128"/>
          </rPr>
          <t>③日数の合計。１年間運行すれば、３６５日（閏年は３６６日）となる。</t>
        </r>
      </text>
    </comment>
  </commentList>
</comments>
</file>

<file path=xl/comments7.xml><?xml version="1.0" encoding="utf-8"?>
<comments xmlns="http://schemas.openxmlformats.org/spreadsheetml/2006/main">
  <authors>
    <author>063678</author>
    <author>作成者</author>
    <author>北海道　企画振興部　交通企画課</author>
  </authors>
  <commentList>
    <comment ref="M1" authorId="0" shapeId="0">
      <text>
        <r>
          <rPr>
            <sz val="9"/>
            <color indexed="81"/>
            <rFont val="ＭＳ Ｐゴシック"/>
            <family val="3"/>
            <charset val="128"/>
          </rPr>
          <t xml:space="preserve">こちらに記入いただければシート全体に反映されます。
</t>
        </r>
      </text>
    </comment>
    <comment ref="A2" authorId="1" shapeId="0">
      <text>
        <r>
          <rPr>
            <b/>
            <sz val="9"/>
            <color indexed="81"/>
            <rFont val="ＭＳ Ｐゴシック"/>
            <family val="3"/>
            <charset val="128"/>
          </rPr>
          <t>月の途中で系統キロ、運行回数等が変更となった場合は、それぞれを別の月に分けて記載すること。</t>
        </r>
      </text>
    </comment>
    <comment ref="B2" authorId="2" shapeId="0">
      <text>
        <r>
          <rPr>
            <b/>
            <sz val="9"/>
            <color indexed="81"/>
            <rFont val="ＭＳ Ｐゴシック"/>
            <family val="3"/>
            <charset val="128"/>
          </rPr>
          <t>前日、平日、日祝、年末年始など、任意に設定すること。
ただし、平日特例の適用路線については、特例の対象となる曜日又は日を下３つの欄（太枠内）に記入すること。</t>
        </r>
      </text>
    </comment>
    <comment ref="C2" authorId="1" shapeId="0">
      <text>
        <r>
          <rPr>
            <b/>
            <sz val="9"/>
            <color indexed="81"/>
            <rFont val="ＭＳ Ｐゴシック"/>
            <family val="3"/>
            <charset val="128"/>
          </rPr>
          <t>往復の場合は「往」を選択する。循環の場合は「循」を選択する。</t>
        </r>
      </text>
    </comment>
    <comment ref="E2" authorId="1" shapeId="0">
      <text>
        <r>
          <rPr>
            <b/>
            <sz val="9"/>
            <color indexed="81"/>
            <rFont val="ＭＳ Ｐゴシック"/>
            <family val="3"/>
            <charset val="128"/>
          </rPr>
          <t>「片道」の運行回数を入力。循環線は１循環を１回として入力。</t>
        </r>
      </text>
    </comment>
    <comment ref="F2" authorId="1" shapeId="0">
      <text>
        <r>
          <rPr>
            <b/>
            <sz val="9"/>
            <color indexed="81"/>
            <rFont val="ＭＳ Ｐゴシック"/>
            <family val="3"/>
            <charset val="128"/>
          </rPr>
          <t>合計が１ヶ月の日数となるように、運休日を含めた日数を入力。</t>
        </r>
      </text>
    </comment>
    <comment ref="H3" authorId="1" shapeId="0">
      <text>
        <r>
          <rPr>
            <b/>
            <sz val="9"/>
            <color indexed="81"/>
            <rFont val="ＭＳ Ｐゴシック"/>
            <family val="3"/>
            <charset val="128"/>
          </rPr>
          <t>運休日数はプラスで入力。</t>
        </r>
      </text>
    </comment>
    <comment ref="N3" authorId="1" shapeId="0">
      <text>
        <r>
          <rPr>
            <b/>
            <sz val="9"/>
            <color indexed="81"/>
            <rFont val="ＭＳ Ｐゴシック"/>
            <family val="3"/>
            <charset val="128"/>
          </rPr>
          <t>減便、距離減の場合でもプラスで入力。</t>
        </r>
      </text>
    </comment>
    <comment ref="O3" authorId="1" shapeId="0">
      <text>
        <r>
          <rPr>
            <b/>
            <sz val="9"/>
            <color indexed="81"/>
            <rFont val="ＭＳ Ｐゴシック"/>
            <family val="3"/>
            <charset val="128"/>
          </rPr>
          <t>当該項目は、1行につき１箇所のみ入力可能。</t>
        </r>
      </text>
    </comment>
    <comment ref="I4" authorId="1" shapeId="0">
      <text>
        <r>
          <rPr>
            <b/>
            <sz val="9"/>
            <color indexed="81"/>
            <rFont val="ＭＳ Ｐゴシック"/>
            <family val="3"/>
            <charset val="128"/>
          </rPr>
          <t>年末年始等、事業者の都合による計画的運休日数を入力。</t>
        </r>
      </text>
    </comment>
    <comment ref="J4" authorId="1" shapeId="0">
      <text>
        <r>
          <rPr>
            <b/>
            <sz val="9"/>
            <color indexed="81"/>
            <rFont val="ＭＳ Ｐゴシック"/>
            <family val="3"/>
            <charset val="128"/>
          </rPr>
          <t>災害、天災、事故、ストライキ等に伴う、やむを得ない理由による運休日数を入力。</t>
        </r>
      </text>
    </comment>
    <comment ref="O4" authorId="1" shapeId="0">
      <text>
        <r>
          <rPr>
            <b/>
            <sz val="9"/>
            <color indexed="81"/>
            <rFont val="ＭＳ Ｐゴシック"/>
            <family val="3"/>
            <charset val="128"/>
          </rPr>
          <t>減便数はプラスで入力。</t>
        </r>
      </text>
    </comment>
    <comment ref="Q4" authorId="1" shapeId="0">
      <text>
        <r>
          <rPr>
            <b/>
            <sz val="9"/>
            <color indexed="81"/>
            <rFont val="ＭＳ Ｐゴシック"/>
            <family val="3"/>
            <charset val="128"/>
          </rPr>
          <t>増便数を入力。</t>
        </r>
      </text>
    </comment>
    <comment ref="R4" authorId="1" shapeId="0">
      <text>
        <r>
          <rPr>
            <b/>
            <sz val="9"/>
            <color indexed="81"/>
            <rFont val="ＭＳ Ｐゴシック"/>
            <family val="3"/>
            <charset val="128"/>
          </rPr>
          <t>途中運行休止等により距離減となった回数をプラスで入力。</t>
        </r>
      </text>
    </comment>
    <comment ref="S4" authorId="1" shapeId="0">
      <text>
        <r>
          <rPr>
            <b/>
            <sz val="9"/>
            <color indexed="81"/>
            <rFont val="ＭＳ Ｐゴシック"/>
            <family val="3"/>
            <charset val="128"/>
          </rPr>
          <t>迂回等で距離増となった回数を入力。</t>
        </r>
      </text>
    </comment>
    <comment ref="O5" authorId="1" shapeId="0">
      <text>
        <r>
          <rPr>
            <b/>
            <sz val="9"/>
            <color indexed="81"/>
            <rFont val="ＭＳ Ｐゴシック"/>
            <family val="3"/>
            <charset val="128"/>
          </rPr>
          <t>年末年始等、事業者の都合による計画的減便数をプラスで入力。</t>
        </r>
      </text>
    </comment>
    <comment ref="P5" authorId="1" shapeId="0">
      <text>
        <r>
          <rPr>
            <b/>
            <sz val="9"/>
            <color indexed="81"/>
            <rFont val="ＭＳ Ｐゴシック"/>
            <family val="3"/>
            <charset val="128"/>
          </rPr>
          <t>災害、天災、事故、ストライキ等に伴う、やむを得ない理由による減便数をプラスで入力。</t>
        </r>
      </text>
    </comment>
    <comment ref="P282" authorId="2" shapeId="0">
      <text>
        <r>
          <rPr>
            <b/>
            <sz val="9"/>
            <color indexed="81"/>
            <rFont val="ＭＳ Ｐゴシック"/>
            <family val="3"/>
            <charset val="128"/>
          </rPr>
          <t>③日数の合計。１年間運行すれば、３６５日（閏年は３６６日）となる。</t>
        </r>
      </text>
    </comment>
  </commentList>
</comments>
</file>

<file path=xl/comments8.xml><?xml version="1.0" encoding="utf-8"?>
<comments xmlns="http://schemas.openxmlformats.org/spreadsheetml/2006/main">
  <authors>
    <author>063678</author>
    <author>作成者</author>
    <author>北海道　企画振興部　交通企画課</author>
  </authors>
  <commentList>
    <comment ref="M1" authorId="0" shapeId="0">
      <text>
        <r>
          <rPr>
            <sz val="9"/>
            <color indexed="81"/>
            <rFont val="ＭＳ Ｐゴシック"/>
            <family val="3"/>
            <charset val="128"/>
          </rPr>
          <t xml:space="preserve">こちらに記入いただければシート全体に反映されます。
</t>
        </r>
      </text>
    </comment>
    <comment ref="A2" authorId="1" shapeId="0">
      <text>
        <r>
          <rPr>
            <b/>
            <sz val="9"/>
            <color indexed="81"/>
            <rFont val="ＭＳ Ｐゴシック"/>
            <family val="3"/>
            <charset val="128"/>
          </rPr>
          <t>月の途中で系統キロ、運行回数等が変更となった場合は、それぞれを別の月に分けて記載すること。</t>
        </r>
      </text>
    </comment>
    <comment ref="B2" authorId="2" shapeId="0">
      <text>
        <r>
          <rPr>
            <b/>
            <sz val="9"/>
            <color indexed="81"/>
            <rFont val="ＭＳ Ｐゴシック"/>
            <family val="3"/>
            <charset val="128"/>
          </rPr>
          <t>前日、平日、日祝、年末年始など、任意に設定すること。
ただし、平日特例の適用路線については、特例の対象となる曜日又は日を下３つの欄（太枠内）に記入すること。</t>
        </r>
      </text>
    </comment>
    <comment ref="C2" authorId="1" shapeId="0">
      <text>
        <r>
          <rPr>
            <b/>
            <sz val="9"/>
            <color indexed="81"/>
            <rFont val="ＭＳ Ｐゴシック"/>
            <family val="3"/>
            <charset val="128"/>
          </rPr>
          <t>往復の場合は「往」を選択する。循環の場合は「循」を選択する。</t>
        </r>
      </text>
    </comment>
    <comment ref="E2" authorId="1" shapeId="0">
      <text>
        <r>
          <rPr>
            <b/>
            <sz val="9"/>
            <color indexed="81"/>
            <rFont val="ＭＳ Ｐゴシック"/>
            <family val="3"/>
            <charset val="128"/>
          </rPr>
          <t>「片道」の運行回数を入力。循環線は１循環を１回として入力。</t>
        </r>
      </text>
    </comment>
    <comment ref="F2" authorId="1" shapeId="0">
      <text>
        <r>
          <rPr>
            <b/>
            <sz val="9"/>
            <color indexed="81"/>
            <rFont val="ＭＳ Ｐゴシック"/>
            <family val="3"/>
            <charset val="128"/>
          </rPr>
          <t>合計が１ヶ月の日数となるように、運休日を含めた日数を入力。</t>
        </r>
      </text>
    </comment>
    <comment ref="H3" authorId="1" shapeId="0">
      <text>
        <r>
          <rPr>
            <b/>
            <sz val="9"/>
            <color indexed="81"/>
            <rFont val="ＭＳ Ｐゴシック"/>
            <family val="3"/>
            <charset val="128"/>
          </rPr>
          <t>運休日数はプラスで入力。</t>
        </r>
      </text>
    </comment>
    <comment ref="N3" authorId="1" shapeId="0">
      <text>
        <r>
          <rPr>
            <b/>
            <sz val="9"/>
            <color indexed="81"/>
            <rFont val="ＭＳ Ｐゴシック"/>
            <family val="3"/>
            <charset val="128"/>
          </rPr>
          <t>減便、距離減の場合でもプラスで入力。</t>
        </r>
      </text>
    </comment>
    <comment ref="O3" authorId="1" shapeId="0">
      <text>
        <r>
          <rPr>
            <b/>
            <sz val="9"/>
            <color indexed="81"/>
            <rFont val="ＭＳ Ｐゴシック"/>
            <family val="3"/>
            <charset val="128"/>
          </rPr>
          <t>当該項目は、1行につき１箇所のみ入力可能。</t>
        </r>
      </text>
    </comment>
    <comment ref="I4" authorId="1" shapeId="0">
      <text>
        <r>
          <rPr>
            <b/>
            <sz val="9"/>
            <color indexed="81"/>
            <rFont val="ＭＳ Ｐゴシック"/>
            <family val="3"/>
            <charset val="128"/>
          </rPr>
          <t>年末年始等、事業者の都合による計画的運休日数を入力。</t>
        </r>
      </text>
    </comment>
    <comment ref="J4" authorId="1" shapeId="0">
      <text>
        <r>
          <rPr>
            <b/>
            <sz val="9"/>
            <color indexed="81"/>
            <rFont val="ＭＳ Ｐゴシック"/>
            <family val="3"/>
            <charset val="128"/>
          </rPr>
          <t>災害、天災、事故、ストライキ等に伴う、やむを得ない理由による運休日数を入力。</t>
        </r>
      </text>
    </comment>
    <comment ref="O4" authorId="1" shapeId="0">
      <text>
        <r>
          <rPr>
            <b/>
            <sz val="9"/>
            <color indexed="81"/>
            <rFont val="ＭＳ Ｐゴシック"/>
            <family val="3"/>
            <charset val="128"/>
          </rPr>
          <t>減便数はプラスで入力。</t>
        </r>
      </text>
    </comment>
    <comment ref="Q4" authorId="1" shapeId="0">
      <text>
        <r>
          <rPr>
            <b/>
            <sz val="9"/>
            <color indexed="81"/>
            <rFont val="ＭＳ Ｐゴシック"/>
            <family val="3"/>
            <charset val="128"/>
          </rPr>
          <t>増便数を入力。</t>
        </r>
      </text>
    </comment>
    <comment ref="R4" authorId="1" shapeId="0">
      <text>
        <r>
          <rPr>
            <b/>
            <sz val="9"/>
            <color indexed="81"/>
            <rFont val="ＭＳ Ｐゴシック"/>
            <family val="3"/>
            <charset val="128"/>
          </rPr>
          <t>途中運行休止等により距離減となった回数をプラスで入力。</t>
        </r>
      </text>
    </comment>
    <comment ref="S4" authorId="1" shapeId="0">
      <text>
        <r>
          <rPr>
            <b/>
            <sz val="9"/>
            <color indexed="81"/>
            <rFont val="ＭＳ Ｐゴシック"/>
            <family val="3"/>
            <charset val="128"/>
          </rPr>
          <t>迂回等で距離増となった回数を入力。</t>
        </r>
      </text>
    </comment>
    <comment ref="O5" authorId="1" shapeId="0">
      <text>
        <r>
          <rPr>
            <b/>
            <sz val="9"/>
            <color indexed="81"/>
            <rFont val="ＭＳ Ｐゴシック"/>
            <family val="3"/>
            <charset val="128"/>
          </rPr>
          <t>年末年始等、事業者の都合による計画的減便数をプラスで入力。</t>
        </r>
      </text>
    </comment>
    <comment ref="P5" authorId="1" shapeId="0">
      <text>
        <r>
          <rPr>
            <b/>
            <sz val="9"/>
            <color indexed="81"/>
            <rFont val="ＭＳ Ｐゴシック"/>
            <family val="3"/>
            <charset val="128"/>
          </rPr>
          <t>災害、天災、事故、ストライキ等に伴う、やむを得ない理由による減便数をプラスで入力。</t>
        </r>
      </text>
    </comment>
    <comment ref="P282" authorId="2" shapeId="0">
      <text>
        <r>
          <rPr>
            <b/>
            <sz val="9"/>
            <color indexed="81"/>
            <rFont val="ＭＳ Ｐゴシック"/>
            <family val="3"/>
            <charset val="128"/>
          </rPr>
          <t>③日数の合計。１年間運行すれば、３６５日（閏年は３６６日）となる。</t>
        </r>
      </text>
    </comment>
  </commentList>
</comments>
</file>

<file path=xl/comments9.xml><?xml version="1.0" encoding="utf-8"?>
<comments xmlns="http://schemas.openxmlformats.org/spreadsheetml/2006/main">
  <authors>
    <author>063678</author>
    <author>作成者</author>
    <author>北海道　企画振興部　交通企画課</author>
  </authors>
  <commentList>
    <comment ref="M1" authorId="0" shapeId="0">
      <text>
        <r>
          <rPr>
            <sz val="9"/>
            <color indexed="81"/>
            <rFont val="ＭＳ Ｐゴシック"/>
            <family val="3"/>
            <charset val="128"/>
          </rPr>
          <t xml:space="preserve">こちらに記入いただければシート全体に反映されます。
</t>
        </r>
      </text>
    </comment>
    <comment ref="A2" authorId="1" shapeId="0">
      <text>
        <r>
          <rPr>
            <b/>
            <sz val="9"/>
            <color indexed="81"/>
            <rFont val="ＭＳ Ｐゴシック"/>
            <family val="3"/>
            <charset val="128"/>
          </rPr>
          <t>月の途中で系統キロ、運行回数等が変更となった場合は、それぞれを別の月に分けて記載すること。</t>
        </r>
      </text>
    </comment>
    <comment ref="B2" authorId="2" shapeId="0">
      <text>
        <r>
          <rPr>
            <b/>
            <sz val="9"/>
            <color indexed="81"/>
            <rFont val="ＭＳ Ｐゴシック"/>
            <family val="3"/>
            <charset val="128"/>
          </rPr>
          <t>前日、平日、日祝、年末年始など、任意に設定すること。
ただし、平日特例の適用路線については、特例の対象となる曜日又は日を下３つの欄（太枠内）に記入すること。</t>
        </r>
      </text>
    </comment>
    <comment ref="C2" authorId="1" shapeId="0">
      <text>
        <r>
          <rPr>
            <b/>
            <sz val="9"/>
            <color indexed="81"/>
            <rFont val="ＭＳ Ｐゴシック"/>
            <family val="3"/>
            <charset val="128"/>
          </rPr>
          <t>往復の場合は「往」を選択する。循環の場合は「循」を選択する。</t>
        </r>
      </text>
    </comment>
    <comment ref="E2" authorId="1" shapeId="0">
      <text>
        <r>
          <rPr>
            <b/>
            <sz val="9"/>
            <color indexed="81"/>
            <rFont val="ＭＳ Ｐゴシック"/>
            <family val="3"/>
            <charset val="128"/>
          </rPr>
          <t>「片道」の運行回数を入力。循環線は１循環を１回として入力。</t>
        </r>
      </text>
    </comment>
    <comment ref="F2" authorId="1" shapeId="0">
      <text>
        <r>
          <rPr>
            <b/>
            <sz val="9"/>
            <color indexed="81"/>
            <rFont val="ＭＳ Ｐゴシック"/>
            <family val="3"/>
            <charset val="128"/>
          </rPr>
          <t>合計が１ヶ月の日数となるように、運休日を含めた日数を入力。</t>
        </r>
      </text>
    </comment>
    <comment ref="H3" authorId="1" shapeId="0">
      <text>
        <r>
          <rPr>
            <b/>
            <sz val="9"/>
            <color indexed="81"/>
            <rFont val="ＭＳ Ｐゴシック"/>
            <family val="3"/>
            <charset val="128"/>
          </rPr>
          <t>運休日数はプラスで入力。</t>
        </r>
      </text>
    </comment>
    <comment ref="N3" authorId="1" shapeId="0">
      <text>
        <r>
          <rPr>
            <b/>
            <sz val="9"/>
            <color indexed="81"/>
            <rFont val="ＭＳ Ｐゴシック"/>
            <family val="3"/>
            <charset val="128"/>
          </rPr>
          <t>減便、距離減の場合でもプラスで入力。</t>
        </r>
      </text>
    </comment>
    <comment ref="O3" authorId="1" shapeId="0">
      <text>
        <r>
          <rPr>
            <b/>
            <sz val="9"/>
            <color indexed="81"/>
            <rFont val="ＭＳ Ｐゴシック"/>
            <family val="3"/>
            <charset val="128"/>
          </rPr>
          <t>当該項目は、1行につき１箇所のみ入力可能。</t>
        </r>
      </text>
    </comment>
    <comment ref="I4" authorId="1" shapeId="0">
      <text>
        <r>
          <rPr>
            <b/>
            <sz val="9"/>
            <color indexed="81"/>
            <rFont val="ＭＳ Ｐゴシック"/>
            <family val="3"/>
            <charset val="128"/>
          </rPr>
          <t>年末年始等、事業者の都合による計画的運休日数を入力。</t>
        </r>
      </text>
    </comment>
    <comment ref="J4" authorId="1" shapeId="0">
      <text>
        <r>
          <rPr>
            <b/>
            <sz val="9"/>
            <color indexed="81"/>
            <rFont val="ＭＳ Ｐゴシック"/>
            <family val="3"/>
            <charset val="128"/>
          </rPr>
          <t>災害、天災、事故、ストライキ等に伴う、やむを得ない理由による運休日数を入力。</t>
        </r>
      </text>
    </comment>
    <comment ref="O4" authorId="1" shapeId="0">
      <text>
        <r>
          <rPr>
            <b/>
            <sz val="9"/>
            <color indexed="81"/>
            <rFont val="ＭＳ Ｐゴシック"/>
            <family val="3"/>
            <charset val="128"/>
          </rPr>
          <t>減便数はプラスで入力。</t>
        </r>
      </text>
    </comment>
    <comment ref="Q4" authorId="1" shapeId="0">
      <text>
        <r>
          <rPr>
            <b/>
            <sz val="9"/>
            <color indexed="81"/>
            <rFont val="ＭＳ Ｐゴシック"/>
            <family val="3"/>
            <charset val="128"/>
          </rPr>
          <t>増便数を入力。</t>
        </r>
      </text>
    </comment>
    <comment ref="R4" authorId="1" shapeId="0">
      <text>
        <r>
          <rPr>
            <b/>
            <sz val="9"/>
            <color indexed="81"/>
            <rFont val="ＭＳ Ｐゴシック"/>
            <family val="3"/>
            <charset val="128"/>
          </rPr>
          <t>途中運行休止等により距離減となった回数をプラスで入力。</t>
        </r>
      </text>
    </comment>
    <comment ref="S4" authorId="1" shapeId="0">
      <text>
        <r>
          <rPr>
            <b/>
            <sz val="9"/>
            <color indexed="81"/>
            <rFont val="ＭＳ Ｐゴシック"/>
            <family val="3"/>
            <charset val="128"/>
          </rPr>
          <t>迂回等で距離増となった回数を入力。</t>
        </r>
      </text>
    </comment>
    <comment ref="O5" authorId="1" shapeId="0">
      <text>
        <r>
          <rPr>
            <b/>
            <sz val="9"/>
            <color indexed="81"/>
            <rFont val="ＭＳ Ｐゴシック"/>
            <family val="3"/>
            <charset val="128"/>
          </rPr>
          <t>年末年始等、事業者の都合による計画的減便数をプラスで入力。</t>
        </r>
      </text>
    </comment>
    <comment ref="P5" authorId="1" shapeId="0">
      <text>
        <r>
          <rPr>
            <b/>
            <sz val="9"/>
            <color indexed="81"/>
            <rFont val="ＭＳ Ｐゴシック"/>
            <family val="3"/>
            <charset val="128"/>
          </rPr>
          <t>災害、天災、事故、ストライキ等に伴う、やむを得ない理由による減便数をプラスで入力。</t>
        </r>
      </text>
    </comment>
    <comment ref="P282" authorId="2" shapeId="0">
      <text>
        <r>
          <rPr>
            <b/>
            <sz val="9"/>
            <color indexed="81"/>
            <rFont val="ＭＳ Ｐゴシック"/>
            <family val="3"/>
            <charset val="128"/>
          </rPr>
          <t>③日数の合計。１年間運行すれば、３６５日（閏年は３６６日）となる。</t>
        </r>
      </text>
    </comment>
  </commentList>
</comments>
</file>

<file path=xl/sharedStrings.xml><?xml version="1.0" encoding="utf-8"?>
<sst xmlns="http://schemas.openxmlformats.org/spreadsheetml/2006/main" count="6710" uniqueCount="380">
  <si>
    <t>(Ａ)</t>
  </si>
  <si>
    <t>日</t>
    <rPh sb="0" eb="1">
      <t>ニチ</t>
    </rPh>
    <phoneticPr fontId="2"/>
  </si>
  <si>
    <t>系統</t>
    <rPh sb="0" eb="2">
      <t>ケイトウ</t>
    </rPh>
    <phoneticPr fontId="2"/>
  </si>
  <si>
    <t>千円</t>
    <rPh sb="0" eb="2">
      <t>センエン</t>
    </rPh>
    <phoneticPr fontId="2"/>
  </si>
  <si>
    <t>営業収益</t>
    <rPh sb="0" eb="2">
      <t>エイギョウ</t>
    </rPh>
    <rPh sb="2" eb="4">
      <t>シュウエキ</t>
    </rPh>
    <phoneticPr fontId="2"/>
  </si>
  <si>
    <t>営業外収益</t>
    <rPh sb="0" eb="3">
      <t>エイギョウガイ</t>
    </rPh>
    <rPh sb="3" eb="5">
      <t>シュウエキ</t>
    </rPh>
    <phoneticPr fontId="2"/>
  </si>
  <si>
    <t>営業費用</t>
    <rPh sb="0" eb="2">
      <t>エイギョウ</t>
    </rPh>
    <rPh sb="2" eb="4">
      <t>ヒヨウ</t>
    </rPh>
    <phoneticPr fontId="2"/>
  </si>
  <si>
    <t>営業外費用</t>
    <rPh sb="0" eb="3">
      <t>エイギョウガイ</t>
    </rPh>
    <rPh sb="3" eb="5">
      <t>ヒヨウ</t>
    </rPh>
    <phoneticPr fontId="2"/>
  </si>
  <si>
    <t>営業損益</t>
    <rPh sb="0" eb="2">
      <t>エイギョウ</t>
    </rPh>
    <rPh sb="2" eb="4">
      <t>ソンエキ</t>
    </rPh>
    <phoneticPr fontId="2"/>
  </si>
  <si>
    <t>営業外損益</t>
    <rPh sb="0" eb="3">
      <t>エイギョウガイ</t>
    </rPh>
    <rPh sb="3" eb="5">
      <t>ソンエキ</t>
    </rPh>
    <phoneticPr fontId="2"/>
  </si>
  <si>
    <t>経常損益</t>
    <rPh sb="0" eb="2">
      <t>ケイジョウ</t>
    </rPh>
    <rPh sb="2" eb="4">
      <t>ソンエキ</t>
    </rPh>
    <phoneticPr fontId="2"/>
  </si>
  <si>
    <t>km</t>
    <phoneticPr fontId="2"/>
  </si>
  <si>
    <t>％</t>
    <phoneticPr fontId="2"/>
  </si>
  <si>
    <t>北北海道</t>
    <rPh sb="0" eb="1">
      <t>キタ</t>
    </rPh>
    <rPh sb="1" eb="4">
      <t>ホッカイドウ</t>
    </rPh>
    <phoneticPr fontId="2"/>
  </si>
  <si>
    <t>円</t>
    <rPh sb="0" eb="1">
      <t>エン</t>
    </rPh>
    <phoneticPr fontId="2"/>
  </si>
  <si>
    <t>銭</t>
    <rPh sb="0" eb="1">
      <t>セン</t>
    </rPh>
    <phoneticPr fontId="2"/>
  </si>
  <si>
    <t>南北海道</t>
    <rPh sb="0" eb="1">
      <t>ミナミ</t>
    </rPh>
    <rPh sb="1" eb="4">
      <t>ホッカイドウ</t>
    </rPh>
    <phoneticPr fontId="2"/>
  </si>
  <si>
    <t>離島</t>
    <rPh sb="0" eb="2">
      <t>リトウ</t>
    </rPh>
    <phoneticPr fontId="2"/>
  </si>
  <si>
    <t>事業者経常費用を適用</t>
    <rPh sb="0" eb="3">
      <t>ジギョウシャ</t>
    </rPh>
    <rPh sb="3" eb="5">
      <t>ケイジョウ</t>
    </rPh>
    <rPh sb="5" eb="7">
      <t>ヒヨウ</t>
    </rPh>
    <rPh sb="8" eb="10">
      <t>テキヨウ</t>
    </rPh>
    <phoneticPr fontId="2"/>
  </si>
  <si>
    <t>補助ブロック名</t>
    <rPh sb="0" eb="2">
      <t>ホジョ</t>
    </rPh>
    <rPh sb="6" eb="7">
      <t>メイ</t>
    </rPh>
    <phoneticPr fontId="2"/>
  </si>
  <si>
    <t>運行系統</t>
    <rPh sb="0" eb="2">
      <t>ウンコウ</t>
    </rPh>
    <rPh sb="2" eb="4">
      <t>ケイトウ</t>
    </rPh>
    <phoneticPr fontId="2"/>
  </si>
  <si>
    <t>起点</t>
    <rPh sb="0" eb="2">
      <t>キテン</t>
    </rPh>
    <phoneticPr fontId="2"/>
  </si>
  <si>
    <t>主　な
経由地</t>
    <rPh sb="0" eb="1">
      <t>オモ</t>
    </rPh>
    <rPh sb="4" eb="7">
      <t>ケイユチ</t>
    </rPh>
    <phoneticPr fontId="2"/>
  </si>
  <si>
    <t>終点</t>
    <rPh sb="0" eb="2">
      <t>シュウテン</t>
    </rPh>
    <phoneticPr fontId="2"/>
  </si>
  <si>
    <t>往</t>
    <rPh sb="0" eb="1">
      <t>オウ</t>
    </rPh>
    <phoneticPr fontId="2"/>
  </si>
  <si>
    <t>㎞</t>
    <phoneticPr fontId="2"/>
  </si>
  <si>
    <t>（平均）</t>
    <rPh sb="1" eb="3">
      <t>ヘイキン</t>
    </rPh>
    <phoneticPr fontId="2"/>
  </si>
  <si>
    <t>申請
番号</t>
    <rPh sb="0" eb="2">
      <t>シンセイ</t>
    </rPh>
    <rPh sb="3" eb="5">
      <t>バンゴウ</t>
    </rPh>
    <phoneticPr fontId="2"/>
  </si>
  <si>
    <t>実態調査日</t>
    <rPh sb="0" eb="2">
      <t>ジッタイ</t>
    </rPh>
    <rPh sb="2" eb="4">
      <t>チョウサ</t>
    </rPh>
    <rPh sb="4" eb="5">
      <t>ビ</t>
    </rPh>
    <phoneticPr fontId="2"/>
  </si>
  <si>
    <t>年間輸送実績</t>
    <rPh sb="0" eb="2">
      <t>ネンカン</t>
    </rPh>
    <rPh sb="2" eb="4">
      <t>ユソウ</t>
    </rPh>
    <rPh sb="4" eb="6">
      <t>ジッセキ</t>
    </rPh>
    <phoneticPr fontId="2"/>
  </si>
  <si>
    <t>平均乗車密度</t>
    <rPh sb="0" eb="2">
      <t>ヘイキン</t>
    </rPh>
    <rPh sb="2" eb="4">
      <t>ジョウシャ</t>
    </rPh>
    <rPh sb="4" eb="6">
      <t>ミツド</t>
    </rPh>
    <phoneticPr fontId="2"/>
  </si>
  <si>
    <t>輸送量
(A)×(G)</t>
    <rPh sb="0" eb="3">
      <t>ユソウリョウ</t>
    </rPh>
    <phoneticPr fontId="2"/>
  </si>
  <si>
    <t>備考</t>
    <rPh sb="0" eb="2">
      <t>ビコウ</t>
    </rPh>
    <phoneticPr fontId="2"/>
  </si>
  <si>
    <t>運　行
系統名</t>
    <rPh sb="0" eb="1">
      <t>ウン</t>
    </rPh>
    <rPh sb="2" eb="3">
      <t>ギョウ</t>
    </rPh>
    <rPh sb="4" eb="7">
      <t>ケイトウメイ</t>
    </rPh>
    <phoneticPr fontId="2"/>
  </si>
  <si>
    <t>キロ程
(km)</t>
    <rPh sb="2" eb="3">
      <t>テイ</t>
    </rPh>
    <phoneticPr fontId="2"/>
  </si>
  <si>
    <t>運行
回数
(回)</t>
    <rPh sb="0" eb="2">
      <t>ウンコウ</t>
    </rPh>
    <rPh sb="3" eb="5">
      <t>カイスウ</t>
    </rPh>
    <rPh sb="7" eb="8">
      <t>カイ</t>
    </rPh>
    <phoneticPr fontId="2"/>
  </si>
  <si>
    <t>輸送人員
(人)</t>
    <rPh sb="0" eb="2">
      <t>ユソウ</t>
    </rPh>
    <rPh sb="2" eb="4">
      <t>ジンイン</t>
    </rPh>
    <rPh sb="6" eb="7">
      <t>ニン</t>
    </rPh>
    <phoneticPr fontId="2"/>
  </si>
  <si>
    <t>１人平均
乗車キロ
(km)</t>
    <rPh sb="1" eb="2">
      <t>ニン</t>
    </rPh>
    <rPh sb="2" eb="4">
      <t>ヘイキン</t>
    </rPh>
    <rPh sb="5" eb="7">
      <t>ジョウシャ</t>
    </rPh>
    <phoneticPr fontId="2"/>
  </si>
  <si>
    <t>輸　送
人キロ
(人km)</t>
    <rPh sb="0" eb="1">
      <t>ユ</t>
    </rPh>
    <rPh sb="2" eb="3">
      <t>ソウ</t>
    </rPh>
    <rPh sb="4" eb="5">
      <t>ヒト</t>
    </rPh>
    <rPh sb="9" eb="10">
      <t>ヒト</t>
    </rPh>
    <phoneticPr fontId="2"/>
  </si>
  <si>
    <t>運送収入</t>
    <rPh sb="0" eb="2">
      <t>ウンソウ</t>
    </rPh>
    <rPh sb="2" eb="4">
      <t>シュウニュウ</t>
    </rPh>
    <phoneticPr fontId="2"/>
  </si>
  <si>
    <t>実車走行
キロ</t>
    <rPh sb="0" eb="2">
      <t>ジッシャ</t>
    </rPh>
    <rPh sb="2" eb="4">
      <t>ソウコウ</t>
    </rPh>
    <phoneticPr fontId="2"/>
  </si>
  <si>
    <t>運送雑収
(円)</t>
    <rPh sb="0" eb="2">
      <t>ウンソウ</t>
    </rPh>
    <rPh sb="2" eb="3">
      <t>ザツ</t>
    </rPh>
    <rPh sb="3" eb="4">
      <t>オサム</t>
    </rPh>
    <rPh sb="6" eb="7">
      <t>エン</t>
    </rPh>
    <phoneticPr fontId="2"/>
  </si>
  <si>
    <t>営業外収益
(円)</t>
    <rPh sb="0" eb="3">
      <t>エイギョウガイ</t>
    </rPh>
    <rPh sb="3" eb="5">
      <t>シュウエキ</t>
    </rPh>
    <rPh sb="7" eb="8">
      <t>エン</t>
    </rPh>
    <phoneticPr fontId="2"/>
  </si>
  <si>
    <t>計　(円)
(B)+(D)+(E)</t>
    <rPh sb="0" eb="1">
      <t>ケイ</t>
    </rPh>
    <rPh sb="3" eb="4">
      <t>エン</t>
    </rPh>
    <phoneticPr fontId="2"/>
  </si>
  <si>
    <t>(運賃改定前の平均賃率×適用日数　
＋運賃改定後の平均賃率×適用日数)
／総適用日数</t>
    <rPh sb="1" eb="3">
      <t>ウンチン</t>
    </rPh>
    <rPh sb="3" eb="5">
      <t>カイテイ</t>
    </rPh>
    <rPh sb="5" eb="6">
      <t>マエ</t>
    </rPh>
    <rPh sb="7" eb="9">
      <t>ヘイキン</t>
    </rPh>
    <rPh sb="9" eb="11">
      <t>チンリツ</t>
    </rPh>
    <rPh sb="12" eb="14">
      <t>テキヨウ</t>
    </rPh>
    <rPh sb="14" eb="16">
      <t>ニッスウ</t>
    </rPh>
    <rPh sb="19" eb="21">
      <t>ウンチン</t>
    </rPh>
    <rPh sb="21" eb="23">
      <t>カイテイ</t>
    </rPh>
    <rPh sb="23" eb="24">
      <t>ゴ</t>
    </rPh>
    <rPh sb="25" eb="27">
      <t>ヘイキン</t>
    </rPh>
    <rPh sb="27" eb="29">
      <t>チンリツ</t>
    </rPh>
    <rPh sb="30" eb="32">
      <t>テキヨウ</t>
    </rPh>
    <rPh sb="32" eb="34">
      <t>ニッスウ</t>
    </rPh>
    <rPh sb="37" eb="38">
      <t>ソウ</t>
    </rPh>
    <rPh sb="38" eb="40">
      <t>テキヨウ</t>
    </rPh>
    <rPh sb="40" eb="42">
      <t>ニッスウ</t>
    </rPh>
    <phoneticPr fontId="2"/>
  </si>
  <si>
    <t>平均賃率
(円)</t>
    <rPh sb="0" eb="2">
      <t>ヘイキン</t>
    </rPh>
    <rPh sb="2" eb="4">
      <t>チンリツ</t>
    </rPh>
    <rPh sb="6" eb="7">
      <t>エン</t>
    </rPh>
    <phoneticPr fontId="2"/>
  </si>
  <si>
    <t>平均乗車密度
(B)
(C)×(F)</t>
    <rPh sb="0" eb="2">
      <t>ヘイキン</t>
    </rPh>
    <rPh sb="2" eb="4">
      <t>ジョウシャ</t>
    </rPh>
    <rPh sb="4" eb="6">
      <t>ミツド</t>
    </rPh>
    <phoneticPr fontId="2"/>
  </si>
  <si>
    <t>(B)</t>
    <phoneticPr fontId="2"/>
  </si>
  <si>
    <t>(C)</t>
    <phoneticPr fontId="2"/>
  </si>
  <si>
    <t>(D)</t>
    <phoneticPr fontId="2"/>
  </si>
  <si>
    <t>(E)</t>
    <phoneticPr fontId="2"/>
  </si>
  <si>
    <t>(F)</t>
    <phoneticPr fontId="2"/>
  </si>
  <si>
    <t>(G)</t>
    <phoneticPr fontId="2"/>
  </si>
  <si>
    <t>合計</t>
    <rPh sb="0" eb="2">
      <t>ゴウケイ</t>
    </rPh>
    <phoneticPr fontId="2"/>
  </si>
  <si>
    <t>申請番号１</t>
    <rPh sb="0" eb="2">
      <t>シンセイ</t>
    </rPh>
    <rPh sb="2" eb="4">
      <t>バンゴウ</t>
    </rPh>
    <phoneticPr fontId="2"/>
  </si>
  <si>
    <t>月</t>
    <rPh sb="0" eb="1">
      <t>ツキ</t>
    </rPh>
    <phoneticPr fontId="2"/>
  </si>
  <si>
    <t>曜日区分</t>
    <rPh sb="0" eb="2">
      <t>ヨウビ</t>
    </rPh>
    <rPh sb="2" eb="4">
      <t>クブン</t>
    </rPh>
    <phoneticPr fontId="2"/>
  </si>
  <si>
    <t>系統キロ①
（km）</t>
    <rPh sb="0" eb="2">
      <t>ケイトウ</t>
    </rPh>
    <phoneticPr fontId="2"/>
  </si>
  <si>
    <t>運行回数②
（回／日）</t>
    <rPh sb="0" eb="2">
      <t>ウンコウ</t>
    </rPh>
    <rPh sb="2" eb="4">
      <t>カイスウ</t>
    </rPh>
    <rPh sb="7" eb="8">
      <t>カイ</t>
    </rPh>
    <rPh sb="9" eb="10">
      <t>ニチ</t>
    </rPh>
    <phoneticPr fontId="2"/>
  </si>
  <si>
    <t>日数③
（日）</t>
    <rPh sb="0" eb="2">
      <t>ニッスウ</t>
    </rPh>
    <rPh sb="5" eb="6">
      <t>ニチ</t>
    </rPh>
    <phoneticPr fontId="2"/>
  </si>
  <si>
    <t>①×②×③
（km）</t>
    <phoneticPr fontId="2"/>
  </si>
  <si>
    <t>運休内容</t>
    <rPh sb="0" eb="2">
      <t>ウンキュウ</t>
    </rPh>
    <rPh sb="2" eb="4">
      <t>ナイヨウ</t>
    </rPh>
    <phoneticPr fontId="2"/>
  </si>
  <si>
    <t>増減便／一部距離増減内容</t>
    <rPh sb="0" eb="2">
      <t>ゾウゲン</t>
    </rPh>
    <rPh sb="2" eb="3">
      <t>ビン</t>
    </rPh>
    <rPh sb="4" eb="6">
      <t>イチブ</t>
    </rPh>
    <rPh sb="6" eb="8">
      <t>キョリ</t>
    </rPh>
    <rPh sb="8" eb="10">
      <t>ゾウゲン</t>
    </rPh>
    <rPh sb="10" eb="12">
      <t>ナイヨウ</t>
    </rPh>
    <phoneticPr fontId="2"/>
  </si>
  <si>
    <t>運休日数（日）</t>
    <rPh sb="0" eb="2">
      <t>ウンキュウ</t>
    </rPh>
    <rPh sb="2" eb="4">
      <t>ニッスウ</t>
    </rPh>
    <rPh sb="5" eb="6">
      <t>ニチ</t>
    </rPh>
    <phoneticPr fontId="2"/>
  </si>
  <si>
    <t>①×②×④</t>
    <phoneticPr fontId="2"/>
  </si>
  <si>
    <t>日付・理由等</t>
    <rPh sb="0" eb="2">
      <t>ヒヅケ</t>
    </rPh>
    <rPh sb="3" eb="5">
      <t>リユウ</t>
    </rPh>
    <rPh sb="5" eb="6">
      <t>トウ</t>
    </rPh>
    <phoneticPr fontId="2"/>
  </si>
  <si>
    <t>距離
⑤</t>
    <rPh sb="0" eb="2">
      <t>キョリ</t>
    </rPh>
    <phoneticPr fontId="2"/>
  </si>
  <si>
    <t>増減便等回数（複数箇所入力不可）⑥</t>
    <rPh sb="0" eb="2">
      <t>ゾウゲン</t>
    </rPh>
    <rPh sb="2" eb="3">
      <t>ビン</t>
    </rPh>
    <rPh sb="3" eb="4">
      <t>トウ</t>
    </rPh>
    <rPh sb="4" eb="6">
      <t>カイスウ</t>
    </rPh>
    <rPh sb="7" eb="9">
      <t>フクスウ</t>
    </rPh>
    <rPh sb="9" eb="11">
      <t>カショ</t>
    </rPh>
    <rPh sb="11" eb="13">
      <t>ニュウリョク</t>
    </rPh>
    <rPh sb="13" eb="15">
      <t>フカ</t>
    </rPh>
    <phoneticPr fontId="2"/>
  </si>
  <si>
    <t>⑤×⑥＝⑦</t>
    <phoneticPr fontId="2"/>
  </si>
  <si>
    <t>循</t>
    <rPh sb="0" eb="1">
      <t>ジュン</t>
    </rPh>
    <phoneticPr fontId="2"/>
  </si>
  <si>
    <t>運休日数合計
④</t>
    <rPh sb="0" eb="2">
      <t>ウンキュウ</t>
    </rPh>
    <rPh sb="2" eb="4">
      <t>ニッスウ</t>
    </rPh>
    <rPh sb="4" eb="6">
      <t>ゴウケイ</t>
    </rPh>
    <phoneticPr fontId="2"/>
  </si>
  <si>
    <t>事業者
都合</t>
    <rPh sb="0" eb="3">
      <t>ジギョウシャ</t>
    </rPh>
    <rPh sb="4" eb="6">
      <t>ツゴウ</t>
    </rPh>
    <phoneticPr fontId="2"/>
  </si>
  <si>
    <t>やむを得ない理由</t>
    <rPh sb="3" eb="4">
      <t>エ</t>
    </rPh>
    <rPh sb="6" eb="8">
      <t>リユウ</t>
    </rPh>
    <phoneticPr fontId="2"/>
  </si>
  <si>
    <t>減便数（回）</t>
    <rPh sb="0" eb="1">
      <t>ゲン</t>
    </rPh>
    <rPh sb="1" eb="3">
      <t>ビンスウ</t>
    </rPh>
    <rPh sb="4" eb="5">
      <t>カイ</t>
    </rPh>
    <phoneticPr fontId="2"/>
  </si>
  <si>
    <t>増便数
（回）</t>
    <rPh sb="0" eb="1">
      <t>ゾウ</t>
    </rPh>
    <rPh sb="1" eb="3">
      <t>ビンスウ</t>
    </rPh>
    <rPh sb="5" eb="6">
      <t>カイ</t>
    </rPh>
    <phoneticPr fontId="2"/>
  </si>
  <si>
    <t>一部距離減回数</t>
    <rPh sb="0" eb="2">
      <t>イチブ</t>
    </rPh>
    <rPh sb="2" eb="4">
      <t>キョリ</t>
    </rPh>
    <rPh sb="4" eb="5">
      <t>ゲン</t>
    </rPh>
    <rPh sb="5" eb="7">
      <t>カイスウ</t>
    </rPh>
    <phoneticPr fontId="2"/>
  </si>
  <si>
    <t>一部距離増回数</t>
    <rPh sb="0" eb="2">
      <t>イチブ</t>
    </rPh>
    <rPh sb="2" eb="4">
      <t>キョリ</t>
    </rPh>
    <rPh sb="4" eb="5">
      <t>ゾウ</t>
    </rPh>
    <rPh sb="5" eb="7">
      <t>カイスウ</t>
    </rPh>
    <phoneticPr fontId="2"/>
  </si>
  <si>
    <t>区</t>
    <rPh sb="0" eb="1">
      <t>ク</t>
    </rPh>
    <phoneticPr fontId="2"/>
  </si>
  <si>
    <t>分</t>
    <rPh sb="0" eb="1">
      <t>ブン</t>
    </rPh>
    <phoneticPr fontId="2"/>
  </si>
  <si>
    <t>M月
D日
～
ｄ日</t>
    <rPh sb="1" eb="2">
      <t>ガツ</t>
    </rPh>
    <rPh sb="5" eb="6">
      <t>ニチ</t>
    </rPh>
    <rPh sb="10" eb="11">
      <t>ニチ</t>
    </rPh>
    <phoneticPr fontId="2"/>
  </si>
  <si>
    <t>平日</t>
    <rPh sb="0" eb="2">
      <t>ヘイジツ</t>
    </rPh>
    <phoneticPr fontId="2"/>
  </si>
  <si>
    <t>月合計</t>
    <rPh sb="0" eb="1">
      <t>ツキ</t>
    </rPh>
    <rPh sb="1" eb="3">
      <t>ゴウケイ</t>
    </rPh>
    <phoneticPr fontId="2"/>
  </si>
  <si>
    <t>km</t>
    <phoneticPr fontId="2"/>
  </si>
  <si>
    <t>総合計</t>
    <rPh sb="0" eb="1">
      <t>ソウ</t>
    </rPh>
    <rPh sb="1" eb="3">
      <t>ゴウケイ</t>
    </rPh>
    <phoneticPr fontId="2"/>
  </si>
  <si>
    <t>km</t>
    <phoneticPr fontId="2"/>
  </si>
  <si>
    <t>事業者の都合による減便回数</t>
    <rPh sb="0" eb="3">
      <t>ジギョウシャ</t>
    </rPh>
    <rPh sb="4" eb="6">
      <t>ツゴウ</t>
    </rPh>
    <rPh sb="9" eb="11">
      <t>ゲンビン</t>
    </rPh>
    <rPh sb="11" eb="13">
      <t>カイスウ</t>
    </rPh>
    <phoneticPr fontId="2"/>
  </si>
  <si>
    <t>回</t>
    <rPh sb="0" eb="1">
      <t>カイ</t>
    </rPh>
    <phoneticPr fontId="2"/>
  </si>
  <si>
    <t>やむを得ない理由による減便回数</t>
    <rPh sb="3" eb="4">
      <t>エ</t>
    </rPh>
    <rPh sb="6" eb="8">
      <t>リユウ</t>
    </rPh>
    <rPh sb="11" eb="13">
      <t>ゲンビン</t>
    </rPh>
    <rPh sb="13" eb="15">
      <t>カイスウ</t>
    </rPh>
    <phoneticPr fontId="2"/>
  </si>
  <si>
    <t>増便回数（回）</t>
    <rPh sb="0" eb="2">
      <t>ゾウビン</t>
    </rPh>
    <rPh sb="2" eb="4">
      <t>カイスウ</t>
    </rPh>
    <rPh sb="5" eb="6">
      <t>カイ</t>
    </rPh>
    <phoneticPr fontId="2"/>
  </si>
  <si>
    <t>経常収益</t>
    <rPh sb="0" eb="2">
      <t>ケイジョウ</t>
    </rPh>
    <rPh sb="2" eb="3">
      <t>オサム</t>
    </rPh>
    <rPh sb="3" eb="4">
      <t>エキ</t>
    </rPh>
    <phoneticPr fontId="2"/>
  </si>
  <si>
    <t>事業者の都合による運休日数　</t>
    <rPh sb="0" eb="3">
      <t>ジギョウシャ</t>
    </rPh>
    <rPh sb="4" eb="6">
      <t>ツゴウ</t>
    </rPh>
    <rPh sb="9" eb="11">
      <t>ウンキュウ</t>
    </rPh>
    <rPh sb="11" eb="13">
      <t>ニッスウ</t>
    </rPh>
    <phoneticPr fontId="2"/>
  </si>
  <si>
    <t>運休
日数
（日）</t>
    <rPh sb="0" eb="1">
      <t>ウン</t>
    </rPh>
    <rPh sb="1" eb="2">
      <t>キュウ</t>
    </rPh>
    <rPh sb="3" eb="4">
      <t>ヒ</t>
    </rPh>
    <rPh sb="4" eb="5">
      <t>カズ</t>
    </rPh>
    <rPh sb="7" eb="8">
      <t>ニチ</t>
    </rPh>
    <phoneticPr fontId="2"/>
  </si>
  <si>
    <t>減便
回数
（回）</t>
    <rPh sb="0" eb="1">
      <t>ゲン</t>
    </rPh>
    <rPh sb="1" eb="2">
      <t>ベン</t>
    </rPh>
    <rPh sb="3" eb="4">
      <t>カイ</t>
    </rPh>
    <rPh sb="4" eb="5">
      <t>カズ</t>
    </rPh>
    <rPh sb="7" eb="8">
      <t>カイ</t>
    </rPh>
    <phoneticPr fontId="2"/>
  </si>
  <si>
    <t>全期間</t>
    <rPh sb="0" eb="3">
      <t>ゼンキカン</t>
    </rPh>
    <phoneticPr fontId="2"/>
  </si>
  <si>
    <t>補助基準の判定に用いる運行回数</t>
    <rPh sb="0" eb="2">
      <t>ホジョ</t>
    </rPh>
    <rPh sb="2" eb="4">
      <t>キジュン</t>
    </rPh>
    <rPh sb="5" eb="7">
      <t>ハンテイ</t>
    </rPh>
    <rPh sb="8" eb="9">
      <t>モチ</t>
    </rPh>
    <rPh sb="11" eb="13">
      <t>ウンコウ</t>
    </rPh>
    <rPh sb="13" eb="15">
      <t>カイスウ</t>
    </rPh>
    <phoneticPr fontId="2"/>
  </si>
  <si>
    <t>有</t>
    <rPh sb="0" eb="1">
      <t>ア</t>
    </rPh>
    <phoneticPr fontId="2"/>
  </si>
  <si>
    <t>無</t>
    <rPh sb="0" eb="1">
      <t>ナ</t>
    </rPh>
    <phoneticPr fontId="2"/>
  </si>
  <si>
    <t>やむを得ない理由による運休日数   　    　Ｂ</t>
    <rPh sb="3" eb="4">
      <t>エ</t>
    </rPh>
    <rPh sb="6" eb="8">
      <t>リユウ</t>
    </rPh>
    <rPh sb="11" eb="13">
      <t>ウンキュウ</t>
    </rPh>
    <rPh sb="13" eb="15">
      <t>ニッスウ</t>
    </rPh>
    <phoneticPr fontId="2"/>
  </si>
  <si>
    <t>運行計画担当部門</t>
    <phoneticPr fontId="2"/>
  </si>
  <si>
    <t>事業者名　</t>
    <phoneticPr fontId="2"/>
  </si>
  <si>
    <t>補助金担当部門</t>
    <phoneticPr fontId="2"/>
  </si>
  <si>
    <t>有　・　無</t>
    <rPh sb="0" eb="1">
      <t>ユウ</t>
    </rPh>
    <rPh sb="4" eb="5">
      <t>ム</t>
    </rPh>
    <phoneticPr fontId="2"/>
  </si>
  <si>
    <t>(担当部門の名称)</t>
    <phoneticPr fontId="2"/>
  </si>
  <si>
    <t>(責任者役職・氏名)</t>
    <phoneticPr fontId="2"/>
  </si>
  <si>
    <t>平日特例</t>
    <rPh sb="0" eb="2">
      <t>ヘイジツ</t>
    </rPh>
    <rPh sb="2" eb="4">
      <t>トクレイ</t>
    </rPh>
    <phoneticPr fontId="2"/>
  </si>
  <si>
    <t>２ブロックにまたがる</t>
    <phoneticPr fontId="2"/>
  </si>
  <si>
    <t>運行系統の数</t>
    <rPh sb="0" eb="2">
      <t>ウンコウ</t>
    </rPh>
    <rPh sb="2" eb="4">
      <t>ケイトウ</t>
    </rPh>
    <rPh sb="5" eb="6">
      <t>カズ</t>
    </rPh>
    <phoneticPr fontId="2"/>
  </si>
  <si>
    <t>市町村に
よる回数
券購入等
の有無</t>
    <rPh sb="7" eb="9">
      <t>カイスウ</t>
    </rPh>
    <rPh sb="10" eb="11">
      <t>ケン</t>
    </rPh>
    <rPh sb="11" eb="13">
      <t>コウニュウ</t>
    </rPh>
    <rPh sb="13" eb="14">
      <t>トウ</t>
    </rPh>
    <phoneticPr fontId="2"/>
  </si>
  <si>
    <t>負担額</t>
    <rPh sb="0" eb="3">
      <t>フタンガク</t>
    </rPh>
    <phoneticPr fontId="2"/>
  </si>
  <si>
    <t>その他の者</t>
    <rPh sb="2" eb="3">
      <t>タ</t>
    </rPh>
    <rPh sb="4" eb="5">
      <t>モノ</t>
    </rPh>
    <phoneticPr fontId="2"/>
  </si>
  <si>
    <t>事業者自己負担</t>
    <rPh sb="0" eb="3">
      <t>ジギョウシャ</t>
    </rPh>
    <rPh sb="3" eb="5">
      <t>ジコ</t>
    </rPh>
    <rPh sb="5" eb="7">
      <t>フタン</t>
    </rPh>
    <phoneticPr fontId="2"/>
  </si>
  <si>
    <t>「その他の者」の具体的概要</t>
    <rPh sb="3" eb="4">
      <t>タ</t>
    </rPh>
    <rPh sb="5" eb="6">
      <t>モノ</t>
    </rPh>
    <rPh sb="8" eb="11">
      <t>グタイテキ</t>
    </rPh>
    <rPh sb="11" eb="13">
      <t>ガイヨウ</t>
    </rPh>
    <phoneticPr fontId="2"/>
  </si>
  <si>
    <t>事業者名</t>
    <rPh sb="0" eb="4">
      <t>ジギョウシャメイ</t>
    </rPh>
    <phoneticPr fontId="2"/>
  </si>
  <si>
    <t>○地域間幹線系統確保維持補助金</t>
    <rPh sb="1" eb="4">
      <t>チイキカン</t>
    </rPh>
    <rPh sb="4" eb="6">
      <t>カンセン</t>
    </rPh>
    <rPh sb="6" eb="8">
      <t>ケイトウ</t>
    </rPh>
    <rPh sb="8" eb="10">
      <t>カクホ</t>
    </rPh>
    <rPh sb="10" eb="12">
      <t>イジ</t>
    </rPh>
    <rPh sb="12" eb="15">
      <t>ホジョキン</t>
    </rPh>
    <phoneticPr fontId="2"/>
  </si>
  <si>
    <t>計画運送収入</t>
    <rPh sb="0" eb="2">
      <t>ケイカク</t>
    </rPh>
    <rPh sb="2" eb="4">
      <t>ウンソウ</t>
    </rPh>
    <rPh sb="4" eb="6">
      <t>シュウニュウ</t>
    </rPh>
    <phoneticPr fontId="2"/>
  </si>
  <si>
    <t>計画実車
走行キロ</t>
    <rPh sb="0" eb="2">
      <t>ケイカク</t>
    </rPh>
    <rPh sb="2" eb="4">
      <t>ジッシャ</t>
    </rPh>
    <rPh sb="5" eb="7">
      <t>ソウコウ</t>
    </rPh>
    <phoneticPr fontId="2"/>
  </si>
  <si>
    <t>年間輸送量見込</t>
    <rPh sb="0" eb="2">
      <t>ネンカン</t>
    </rPh>
    <rPh sb="2" eb="4">
      <t>ユソウ</t>
    </rPh>
    <rPh sb="4" eb="5">
      <t>リョウ</t>
    </rPh>
    <rPh sb="5" eb="7">
      <t>ミコ</t>
    </rPh>
    <phoneticPr fontId="2"/>
  </si>
  <si>
    <t>運行系統別輸送量見込及び平均乗車密度算定表</t>
    <rPh sb="0" eb="1">
      <t>ウン</t>
    </rPh>
    <rPh sb="1" eb="2">
      <t>ギョウ</t>
    </rPh>
    <rPh sb="2" eb="3">
      <t>ケイ</t>
    </rPh>
    <rPh sb="3" eb="4">
      <t>オサム</t>
    </rPh>
    <rPh sb="4" eb="5">
      <t>ベツ</t>
    </rPh>
    <rPh sb="5" eb="6">
      <t>ユ</t>
    </rPh>
    <rPh sb="6" eb="7">
      <t>ソウ</t>
    </rPh>
    <rPh sb="7" eb="8">
      <t>リョウ</t>
    </rPh>
    <rPh sb="8" eb="10">
      <t>ミコ</t>
    </rPh>
    <rPh sb="10" eb="11">
      <t>オヨ</t>
    </rPh>
    <rPh sb="12" eb="13">
      <t>ヒラ</t>
    </rPh>
    <rPh sb="13" eb="14">
      <t>タモツ</t>
    </rPh>
    <rPh sb="14" eb="15">
      <t>ジョウ</t>
    </rPh>
    <rPh sb="15" eb="16">
      <t>クルマ</t>
    </rPh>
    <rPh sb="16" eb="17">
      <t>ミツ</t>
    </rPh>
    <rPh sb="17" eb="18">
      <t>ド</t>
    </rPh>
    <rPh sb="18" eb="19">
      <t>ザン</t>
    </rPh>
    <rPh sb="19" eb="20">
      <t>サダム</t>
    </rPh>
    <rPh sb="20" eb="21">
      <t>ヒョウ</t>
    </rPh>
    <phoneticPr fontId="2"/>
  </si>
  <si>
    <t>経常収益見込額</t>
    <rPh sb="0" eb="2">
      <t>ケイジョウ</t>
    </rPh>
    <rPh sb="2" eb="3">
      <t>オサム</t>
    </rPh>
    <rPh sb="3" eb="4">
      <t>エキ</t>
    </rPh>
    <rPh sb="4" eb="7">
      <t>ミコミガク</t>
    </rPh>
    <phoneticPr fontId="2"/>
  </si>
  <si>
    <t>（円）</t>
    <rPh sb="1" eb="2">
      <t>エン</t>
    </rPh>
    <phoneticPr fontId="2"/>
  </si>
  <si>
    <t>（　当　該　年　度　申　請　分　）</t>
    <rPh sb="2" eb="3">
      <t>トウ</t>
    </rPh>
    <rPh sb="4" eb="5">
      <t>カ</t>
    </rPh>
    <rPh sb="6" eb="7">
      <t>トシ</t>
    </rPh>
    <rPh sb="8" eb="9">
      <t>タビ</t>
    </rPh>
    <rPh sb="10" eb="11">
      <t>サル</t>
    </rPh>
    <rPh sb="12" eb="13">
      <t>ショウ</t>
    </rPh>
    <rPh sb="14" eb="15">
      <t>ブン</t>
    </rPh>
    <phoneticPr fontId="2"/>
  </si>
  <si>
    <t>３カ年計画書「表３」登載
（平日特例適用）の有無</t>
    <rPh sb="2" eb="3">
      <t>ネン</t>
    </rPh>
    <rPh sb="3" eb="5">
      <t>ケイカク</t>
    </rPh>
    <rPh sb="5" eb="6">
      <t>ショ</t>
    </rPh>
    <rPh sb="7" eb="8">
      <t>ヒョウ</t>
    </rPh>
    <rPh sb="10" eb="12">
      <t>トウサイ</t>
    </rPh>
    <rPh sb="14" eb="16">
      <t>ヘイジツ</t>
    </rPh>
    <rPh sb="16" eb="18">
      <t>トクレイ</t>
    </rPh>
    <rPh sb="18" eb="20">
      <t>テキヨウ</t>
    </rPh>
    <rPh sb="22" eb="24">
      <t>ウム</t>
    </rPh>
    <phoneticPr fontId="2"/>
  </si>
  <si>
    <t>様式第１－５　（日本工業規格A列４番）</t>
    <rPh sb="0" eb="2">
      <t>ヨウシキ</t>
    </rPh>
    <rPh sb="2" eb="3">
      <t>ダイ</t>
    </rPh>
    <rPh sb="8" eb="10">
      <t>ニホン</t>
    </rPh>
    <rPh sb="10" eb="12">
      <t>コウギョウ</t>
    </rPh>
    <rPh sb="12" eb="14">
      <t>キカク</t>
    </rPh>
    <rPh sb="15" eb="16">
      <t>レツ</t>
    </rPh>
    <rPh sb="17" eb="18">
      <t>バン</t>
    </rPh>
    <phoneticPr fontId="2"/>
  </si>
  <si>
    <t>【参考１】
前々年度
キロ当たり運送収入</t>
    <rPh sb="1" eb="3">
      <t>サンコウ</t>
    </rPh>
    <rPh sb="7" eb="9">
      <t>ゼンゼン</t>
    </rPh>
    <rPh sb="9" eb="11">
      <t>ネンド</t>
    </rPh>
    <rPh sb="14" eb="15">
      <t>ア</t>
    </rPh>
    <rPh sb="17" eb="19">
      <t>ウンソウ</t>
    </rPh>
    <rPh sb="19" eb="21">
      <t>シュウニュウ</t>
    </rPh>
    <phoneticPr fontId="2"/>
  </si>
  <si>
    <t>【参考２】
前々年度
キロ当たり経常収益</t>
    <rPh sb="1" eb="3">
      <t>サンコウ</t>
    </rPh>
    <rPh sb="7" eb="9">
      <t>ゼンゼン</t>
    </rPh>
    <rPh sb="9" eb="11">
      <t>ネンド</t>
    </rPh>
    <rPh sb="14" eb="15">
      <t>ア</t>
    </rPh>
    <rPh sb="17" eb="19">
      <t>ケイジョウ</t>
    </rPh>
    <rPh sb="19" eb="21">
      <t>シュウエキ</t>
    </rPh>
    <phoneticPr fontId="2"/>
  </si>
  <si>
    <t>計画運行
回数
(回)</t>
    <rPh sb="0" eb="2">
      <t>ケイカク</t>
    </rPh>
    <rPh sb="2" eb="4">
      <t>ウンコウ</t>
    </rPh>
    <rPh sb="5" eb="7">
      <t>カイスウ</t>
    </rPh>
    <rPh sb="9" eb="10">
      <t>カイ</t>
    </rPh>
    <phoneticPr fontId="2"/>
  </si>
  <si>
    <t>(担当部門の名称)</t>
    <phoneticPr fontId="2"/>
  </si>
  <si>
    <t>(責任者役職・氏名)</t>
    <phoneticPr fontId="2"/>
  </si>
  <si>
    <t>期間</t>
    <rPh sb="0" eb="2">
      <t>キカン</t>
    </rPh>
    <phoneticPr fontId="2"/>
  </si>
  <si>
    <t>実績</t>
    <rPh sb="0" eb="2">
      <t>ジッセキ</t>
    </rPh>
    <phoneticPr fontId="2"/>
  </si>
  <si>
    <t>※「基準期間」とは、補助対象期間の前々年度の補助対象期間をいう。</t>
    <rPh sb="2" eb="4">
      <t>キジュン</t>
    </rPh>
    <rPh sb="4" eb="6">
      <t>キカン</t>
    </rPh>
    <rPh sb="10" eb="12">
      <t>ホジョ</t>
    </rPh>
    <rPh sb="12" eb="14">
      <t>タイショウ</t>
    </rPh>
    <rPh sb="14" eb="16">
      <t>キカン</t>
    </rPh>
    <rPh sb="17" eb="19">
      <t>ゼンゼン</t>
    </rPh>
    <rPh sb="19" eb="21">
      <t>ネンド</t>
    </rPh>
    <rPh sb="22" eb="24">
      <t>ホジョ</t>
    </rPh>
    <rPh sb="24" eb="26">
      <t>タイショウ</t>
    </rPh>
    <rPh sb="26" eb="28">
      <t>キカン</t>
    </rPh>
    <phoneticPr fontId="2"/>
  </si>
  <si>
    <t>(1) 記載要領</t>
  </si>
  <si>
    <t>(2) 添付書類</t>
  </si>
  <si>
    <t>有　・　無</t>
    <phoneticPr fontId="2"/>
  </si>
  <si>
    <t>有　・　無</t>
    <phoneticPr fontId="2"/>
  </si>
  <si>
    <t>キロ当たり
経常収益</t>
    <rPh sb="2" eb="3">
      <t>ア</t>
    </rPh>
    <rPh sb="6" eb="8">
      <t>ケイジョウ</t>
    </rPh>
    <rPh sb="8" eb="10">
      <t>シュウエキ</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</si>
  <si>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</si>
  <si>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</si>
  <si>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</si>
  <si>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</si>
  <si>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</si>
  <si>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</si>
  <si>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</si>
  <si>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</si>
  <si>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</si>
  <si>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</si>
  <si>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</si>
  <si>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</si>
  <si>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系統名</t>
    <rPh sb="0" eb="2">
      <t>ケイトウ</t>
    </rPh>
    <rPh sb="2" eb="3">
      <t>メイ</t>
    </rPh>
    <phoneticPr fontId="2"/>
  </si>
  <si>
    <t>申請番号</t>
    <rPh sb="0" eb="2">
      <t>シンセイ</t>
    </rPh>
    <rPh sb="2" eb="4">
      <t>バンゴウ</t>
    </rPh>
    <phoneticPr fontId="2"/>
  </si>
  <si>
    <t>系 統 名</t>
    <rPh sb="0" eb="1">
      <t>ケイ</t>
    </rPh>
    <rPh sb="2" eb="3">
      <t>オサム</t>
    </rPh>
    <rPh sb="4" eb="5">
      <t>メイ</t>
    </rPh>
    <phoneticPr fontId="2"/>
  </si>
  <si>
    <t>①×②×③
（km）</t>
    <phoneticPr fontId="2"/>
  </si>
  <si>
    <t>①×②×④</t>
    <phoneticPr fontId="2"/>
  </si>
  <si>
    <t>⑤×⑥＝⑦</t>
    <phoneticPr fontId="2"/>
  </si>
  <si>
    <t>km</t>
    <phoneticPr fontId="2"/>
  </si>
  <si>
    <t>km</t>
    <phoneticPr fontId="2"/>
  </si>
  <si>
    <t>①×②×③
（km）</t>
    <phoneticPr fontId="2"/>
  </si>
  <si>
    <t>①×②×④</t>
    <phoneticPr fontId="2"/>
  </si>
  <si>
    <t>⑤×⑥＝⑦</t>
    <phoneticPr fontId="2"/>
  </si>
  <si>
    <t>[記載要領]</t>
    <rPh sb="1" eb="3">
      <t>キサイ</t>
    </rPh>
    <rPh sb="3" eb="5">
      <t>ヨウリョウ</t>
    </rPh>
    <phoneticPr fontId="2"/>
  </si>
  <si>
    <t>１．</t>
    <phoneticPr fontId="2"/>
  </si>
  <si>
    <t>起点及び終点は停留所名をもって記載し、主な経由地は他の運行系統と区別できる停留所名をもって記載し、キロ程は小数点以下第１位まで記載すること。</t>
    <phoneticPr fontId="2"/>
  </si>
  <si>
    <t>１人平均乗車キロは、運行系統ごとに実態調査に基づいて記載すること。</t>
    <phoneticPr fontId="2"/>
  </si>
  <si>
    <t>輸送人キロは、輸送人員×１人平均乗車キロにより算出すること。</t>
    <phoneticPr fontId="2"/>
  </si>
  <si>
    <t>実車走行キロは、小数点第１位（第２位以下切り捨て）まで算出して記載すること。</t>
    <phoneticPr fontId="2"/>
  </si>
  <si>
    <t>１０．</t>
  </si>
  <si>
    <t>平均乗車密度は(B)÷(C)÷(F)と連算し、その値について、小数点第１位（第２位以下切り捨て）まで算出すること。</t>
    <phoneticPr fontId="2"/>
  </si>
  <si>
    <t>１１．</t>
  </si>
  <si>
    <t>１２．</t>
  </si>
  <si>
    <t>各運行系統のキロ程、輸送人員、輸送人キロ、運送収入、実車走行キロ、運送雑収及び営業外収益の合計欄については必ず記載すること。</t>
    <phoneticPr fontId="2"/>
  </si>
  <si>
    <t>１３．</t>
  </si>
  <si>
    <t>市町村による回数券購入等の有無は、運送収入に含まれるものの有無について記載すること。</t>
    <phoneticPr fontId="2"/>
  </si>
  <si>
    <t>１４．</t>
    <phoneticPr fontId="2"/>
  </si>
  <si>
    <t>申請番号は、生活交通確保維持改善計画認定申請書の申請番号と同一のものとすること。</t>
    <phoneticPr fontId="2"/>
  </si>
  <si>
    <t>１．</t>
    <phoneticPr fontId="2"/>
  </si>
  <si>
    <t>２．</t>
    <phoneticPr fontId="2"/>
  </si>
  <si>
    <t>４．</t>
    <phoneticPr fontId="2"/>
  </si>
  <si>
    <t>６．</t>
    <phoneticPr fontId="2"/>
  </si>
  <si>
    <t>８．</t>
    <phoneticPr fontId="2"/>
  </si>
  <si>
    <t>この書類は、補助対象期間（補助金交付要綱第５条で定める期間）の見込値について、補助対象期間の末日時点における計画内容に応じて、運行系統ごとに作成すること（補助対象系統のみ記載すること）。</t>
    <phoneticPr fontId="2"/>
  </si>
  <si>
    <t>申請番号は、地域間幹線系統確保維持計画認定申請書の申請番号と同一のものとすること。</t>
    <phoneticPr fontId="2"/>
  </si>
  <si>
    <t>起点及び終点は停留所名をもって記載し、主な経由地は他の運行系統と区別できる停留所名をもって記載し、キロ程は小数点以下第１位まで記載すること。</t>
    <phoneticPr fontId="2"/>
  </si>
  <si>
    <t>計画運行回数は、補助対象期間における１日の平均を小数点第１位（第２位以下切り捨て）まで算出して記載すること。なお１往復を運行回数１回とし、循環系統の場合は、１循環で運行回数１回とする。</t>
    <phoneticPr fontId="2"/>
  </si>
  <si>
    <t>輸送人キロは、輸送人員×１人平均乗車キロにより算出すること。</t>
    <phoneticPr fontId="2"/>
  </si>
  <si>
    <t>計画運送収入は、同一の補助対象系統として取り扱われる既存の運行系統の実績値がある場合は、当該運行系統の実車走行キロ当たり運送収入の実績値に計画実車走行キロを乗じて算出すること。</t>
    <phoneticPr fontId="2"/>
  </si>
  <si>
    <t>平均賃率は、停留所相互間総運賃額÷停留所相互間総キロにより銭単位まで算出すること（銭未満切捨て）。</t>
    <phoneticPr fontId="2"/>
  </si>
  <si>
    <t>平均乗車密度は(B)÷(C)÷(F)と連算し、その値について、小数点第１位（第２位以下切り捨て）まで算出すること。</t>
    <phoneticPr fontId="2"/>
  </si>
  <si>
    <t>市町村による回数券購入等の有無は、運送収入に含まれるものの有無について記載すること。</t>
    <phoneticPr fontId="2"/>
  </si>
  <si>
    <t>経常費用</t>
    <rPh sb="0" eb="2">
      <t>ケイジョウ</t>
    </rPh>
    <rPh sb="2" eb="4">
      <t>ヒヨウ</t>
    </rPh>
    <phoneticPr fontId="2"/>
  </si>
  <si>
    <t>１系統当たり経常費用（円）</t>
    <rPh sb="1" eb="3">
      <t>ケイトウ</t>
    </rPh>
    <rPh sb="3" eb="4">
      <t>ア</t>
    </rPh>
    <rPh sb="6" eb="8">
      <t>ケイジョウ</t>
    </rPh>
    <rPh sb="8" eb="10">
      <t>ヒヨウ</t>
    </rPh>
    <rPh sb="11" eb="12">
      <t>エン</t>
    </rPh>
    <phoneticPr fontId="2"/>
  </si>
  <si>
    <t>この書類は、補助対象期間（補助金交付要綱第５条で定める期間）の実績について、補助対象期間の末日現在における状態に応じて、運行系統ごとに作成すること（補助対象系統のみ記載すること）。</t>
    <phoneticPr fontId="2"/>
  </si>
  <si>
    <t>２．</t>
    <phoneticPr fontId="2"/>
  </si>
  <si>
    <t>３．</t>
    <phoneticPr fontId="2"/>
  </si>
  <si>
    <t>４．</t>
    <phoneticPr fontId="2"/>
  </si>
  <si>
    <t>運行回数は、補助対象期間における１日の平均を小数点第１位（第２位以下切り捨て）まで算出して記載すること。なお１往復を運行回数１回とし、循環系統の場合は、１循環で運行回数１回とする。</t>
    <phoneticPr fontId="2"/>
  </si>
  <si>
    <t>５．</t>
    <phoneticPr fontId="2"/>
  </si>
  <si>
    <t>６．</t>
    <phoneticPr fontId="2"/>
  </si>
  <si>
    <t>７．</t>
    <phoneticPr fontId="2"/>
  </si>
  <si>
    <t>運送収入は、当該運行系統の補助対象期間の運送収入について、原則として年１回以上実態調査を実施し、その結果により算出すること。また、実態調査日についても記載すること。</t>
    <phoneticPr fontId="2"/>
  </si>
  <si>
    <t>８．</t>
    <phoneticPr fontId="2"/>
  </si>
  <si>
    <t>９．</t>
    <phoneticPr fontId="2"/>
  </si>
  <si>
    <t>１系統当たり経常費用は、補助対象事業者の実車走行キロ当たり経常費用に当該系統の実車走行キロを乗じたものとする。</t>
    <rPh sb="1" eb="3">
      <t>ケイトウ</t>
    </rPh>
    <rPh sb="3" eb="4">
      <t>ア</t>
    </rPh>
    <rPh sb="6" eb="8">
      <t>ケイジョウ</t>
    </rPh>
    <rPh sb="8" eb="10">
      <t>ヒヨウ</t>
    </rPh>
    <rPh sb="12" eb="14">
      <t>ホジョ</t>
    </rPh>
    <rPh sb="14" eb="16">
      <t>タイショウ</t>
    </rPh>
    <rPh sb="16" eb="19">
      <t>ジギョウシャ</t>
    </rPh>
    <rPh sb="20" eb="22">
      <t>ジッシャ</t>
    </rPh>
    <rPh sb="22" eb="24">
      <t>ソウコウ</t>
    </rPh>
    <rPh sb="26" eb="27">
      <t>ア</t>
    </rPh>
    <rPh sb="29" eb="31">
      <t>ケイジョウ</t>
    </rPh>
    <rPh sb="31" eb="33">
      <t>ヒヨウ</t>
    </rPh>
    <rPh sb="34" eb="36">
      <t>トウガイ</t>
    </rPh>
    <rPh sb="36" eb="38">
      <t>ケイトウ</t>
    </rPh>
    <rPh sb="39" eb="41">
      <t>ジッシャ</t>
    </rPh>
    <rPh sb="41" eb="43">
      <t>ソウコウ</t>
    </rPh>
    <rPh sb="46" eb="47">
      <t>ジョウ</t>
    </rPh>
    <phoneticPr fontId="2"/>
  </si>
  <si>
    <t>平均賃率は、停留所相互間総運賃額÷停留所相互間総キロにより銭単位まで算出すること（銭未満切捨て）。ただし、補助対象期間中に運賃改定があった場合の当該運行系統の平均賃率は、表中の計算式により算出すること。なお、この場合において、ストライキ及び積雪等の理由によりバスが運行されなかった日は適用日数から除くものとする</t>
    <phoneticPr fontId="2"/>
  </si>
  <si>
    <t>備考欄には、補助対象期間中に運行回数の変更があった場合、スト及び積雪等の理由によりバスが運行されなかった期間があった場合又は運賃改定があった場合等特記すべき事項について、変更年月日又は期間及びその内容を記載すること。</t>
    <phoneticPr fontId="2"/>
  </si>
  <si>
    <t>３．</t>
    <phoneticPr fontId="2"/>
  </si>
  <si>
    <t>５．</t>
    <phoneticPr fontId="2"/>
  </si>
  <si>
    <t>７．</t>
    <phoneticPr fontId="2"/>
  </si>
  <si>
    <t>９．</t>
    <phoneticPr fontId="2"/>
  </si>
  <si>
    <t>１０．</t>
    <phoneticPr fontId="2"/>
  </si>
  <si>
    <r>
      <t xml:space="preserve">年間日数（日）　　　　　　　　　　　      　　  </t>
    </r>
    <r>
      <rPr>
        <sz val="8"/>
        <color theme="1"/>
        <rFont val="ＭＳ Ｐゴシック"/>
        <family val="3"/>
        <charset val="128"/>
      </rPr>
      <t>Ａ</t>
    </r>
    <rPh sb="0" eb="1">
      <t>トシ</t>
    </rPh>
    <rPh sb="1" eb="2">
      <t>カン</t>
    </rPh>
    <rPh sb="2" eb="3">
      <t>ヒ</t>
    </rPh>
    <rPh sb="3" eb="4">
      <t>カズ</t>
    </rPh>
    <rPh sb="5" eb="6">
      <t>ニチ</t>
    </rPh>
    <phoneticPr fontId="2"/>
  </si>
  <si>
    <r>
      <t xml:space="preserve">算定の対象となる運行日数　　　  　 </t>
    </r>
    <r>
      <rPr>
        <sz val="8"/>
        <color theme="1"/>
        <rFont val="ＭＳ Ｐゴシック"/>
        <family val="3"/>
        <charset val="128"/>
      </rPr>
      <t>（Ａ－Ｂ）　Ｃ</t>
    </r>
    <rPh sb="0" eb="2">
      <t>サンテイ</t>
    </rPh>
    <rPh sb="3" eb="5">
      <t>タイショウ</t>
    </rPh>
    <rPh sb="8" eb="10">
      <t>ウンコウ</t>
    </rPh>
    <rPh sb="10" eb="12">
      <t>ニッスウ</t>
    </rPh>
    <phoneticPr fontId="2"/>
  </si>
  <si>
    <r>
      <t xml:space="preserve">算定の対象となる総運行回数　　　　　 　      </t>
    </r>
    <r>
      <rPr>
        <sz val="8"/>
        <color theme="1"/>
        <rFont val="ＭＳ Ｐゴシック"/>
        <family val="3"/>
        <charset val="128"/>
      </rPr>
      <t>Ｄ</t>
    </r>
    <rPh sb="0" eb="2">
      <t>サンテイ</t>
    </rPh>
    <rPh sb="3" eb="5">
      <t>タイショウ</t>
    </rPh>
    <rPh sb="8" eb="9">
      <t>ソウ</t>
    </rPh>
    <rPh sb="9" eb="11">
      <t>ウンコウ</t>
    </rPh>
    <rPh sb="11" eb="13">
      <t>カイスウ</t>
    </rPh>
    <phoneticPr fontId="2"/>
  </si>
  <si>
    <r>
      <t xml:space="preserve">運行回数　  </t>
    </r>
    <r>
      <rPr>
        <sz val="8"/>
        <color theme="1"/>
        <rFont val="ＭＳ Ｐゴシック"/>
        <family val="3"/>
        <charset val="128"/>
      </rPr>
      <t>　（Ｄ／Ｃ）</t>
    </r>
    <rPh sb="0" eb="2">
      <t>ウンコウ</t>
    </rPh>
    <rPh sb="2" eb="4">
      <t>カイスウ</t>
    </rPh>
    <phoneticPr fontId="2"/>
  </si>
  <si>
    <t>１．申請事業者の概要</t>
    <rPh sb="2" eb="4">
      <t>シンセイ</t>
    </rPh>
    <rPh sb="4" eb="7">
      <t>ジギョウシャ</t>
    </rPh>
    <rPh sb="8" eb="10">
      <t>ガイヨウ</t>
    </rPh>
    <phoneticPr fontId="2"/>
  </si>
  <si>
    <t>乗合バス事業</t>
    <rPh sb="0" eb="2">
      <t>ノリアイ</t>
    </rPh>
    <rPh sb="4" eb="6">
      <t>ジギョウ</t>
    </rPh>
    <phoneticPr fontId="2"/>
  </si>
  <si>
    <t>経常収益（イ）</t>
    <rPh sb="0" eb="2">
      <t>ケイジョウ</t>
    </rPh>
    <rPh sb="2" eb="4">
      <t>シュウエキ</t>
    </rPh>
    <phoneticPr fontId="2"/>
  </si>
  <si>
    <t>経常費用（ロ）</t>
    <rPh sb="0" eb="2">
      <t>ケイジョウ</t>
    </rPh>
    <rPh sb="2" eb="4">
      <t>ヒヨウ</t>
    </rPh>
    <phoneticPr fontId="2"/>
  </si>
  <si>
    <t>補助対象期間の
前々年度の
実車走行キロ（ハ）</t>
    <rPh sb="0" eb="2">
      <t>ホジョ</t>
    </rPh>
    <rPh sb="2" eb="4">
      <t>タイショウ</t>
    </rPh>
    <rPh sb="4" eb="6">
      <t>キカン</t>
    </rPh>
    <rPh sb="8" eb="10">
      <t>ゼンゼン</t>
    </rPh>
    <rPh sb="10" eb="12">
      <t>ネンド</t>
    </rPh>
    <rPh sb="14" eb="16">
      <t>ジッシャ</t>
    </rPh>
    <rPh sb="16" eb="18">
      <t>ソウコウ</t>
    </rPh>
    <phoneticPr fontId="2"/>
  </si>
  <si>
    <t>経常収支率</t>
    <rPh sb="0" eb="2">
      <t>ケイジョウ</t>
    </rPh>
    <rPh sb="2" eb="5">
      <t>シュウシリツ</t>
    </rPh>
    <phoneticPr fontId="2"/>
  </si>
  <si>
    <t>基準期間の前年度の
損益状況</t>
    <rPh sb="0" eb="2">
      <t>キジュン</t>
    </rPh>
    <rPh sb="2" eb="4">
      <t>キカン</t>
    </rPh>
    <rPh sb="5" eb="8">
      <t>ゼンネンド</t>
    </rPh>
    <rPh sb="6" eb="8">
      <t>ネンド</t>
    </rPh>
    <rPh sb="10" eb="12">
      <t>ソンエキ</t>
    </rPh>
    <rPh sb="12" eb="14">
      <t>ジョウキョウ</t>
    </rPh>
    <phoneticPr fontId="2"/>
  </si>
  <si>
    <t>経常収益（イ’）</t>
    <rPh sb="0" eb="2">
      <t>ケイジョウ</t>
    </rPh>
    <rPh sb="2" eb="4">
      <t>シュウエキ</t>
    </rPh>
    <phoneticPr fontId="2"/>
  </si>
  <si>
    <t>経常費用（ロ’）</t>
    <rPh sb="0" eb="2">
      <t>ケイジョウ</t>
    </rPh>
    <rPh sb="2" eb="4">
      <t>ヒヨウ</t>
    </rPh>
    <phoneticPr fontId="2"/>
  </si>
  <si>
    <t>基準期間の前年度の
実車走行キロ（ハ’）</t>
    <rPh sb="0" eb="2">
      <t>キジュン</t>
    </rPh>
    <rPh sb="2" eb="4">
      <t>キカン</t>
    </rPh>
    <rPh sb="5" eb="8">
      <t>ゼンネンド</t>
    </rPh>
    <rPh sb="6" eb="8">
      <t>ネンド</t>
    </rPh>
    <rPh sb="10" eb="12">
      <t>ジッシャ</t>
    </rPh>
    <rPh sb="12" eb="14">
      <t>ソウコウ</t>
    </rPh>
    <phoneticPr fontId="2"/>
  </si>
  <si>
    <t>㎞</t>
    <phoneticPr fontId="2"/>
  </si>
  <si>
    <t>基準期間の前々年度の
損益状況</t>
    <rPh sb="0" eb="2">
      <t>キジュン</t>
    </rPh>
    <rPh sb="2" eb="4">
      <t>キカン</t>
    </rPh>
    <rPh sb="5" eb="7">
      <t>マエマエ</t>
    </rPh>
    <rPh sb="7" eb="9">
      <t>ネンド</t>
    </rPh>
    <rPh sb="9" eb="11">
      <t>ゼンネンド</t>
    </rPh>
    <rPh sb="11" eb="13">
      <t>ソンエキ</t>
    </rPh>
    <rPh sb="13" eb="15">
      <t>ジョウキョウ</t>
    </rPh>
    <phoneticPr fontId="2"/>
  </si>
  <si>
    <t>経常収益（イ”）</t>
    <rPh sb="0" eb="2">
      <t>ケイジョウ</t>
    </rPh>
    <rPh sb="2" eb="4">
      <t>シュウエキ</t>
    </rPh>
    <phoneticPr fontId="2"/>
  </si>
  <si>
    <t>経常費用（ロ”）</t>
    <rPh sb="0" eb="2">
      <t>ケイジョウ</t>
    </rPh>
    <rPh sb="2" eb="4">
      <t>ヒヨウ</t>
    </rPh>
    <phoneticPr fontId="2"/>
  </si>
  <si>
    <t>基準期間の前々年度の
実車走行キロ（ハ”）</t>
    <rPh sb="0" eb="2">
      <t>キジュン</t>
    </rPh>
    <rPh sb="2" eb="4">
      <t>キカン</t>
    </rPh>
    <rPh sb="5" eb="7">
      <t>マエマエ</t>
    </rPh>
    <rPh sb="7" eb="9">
      <t>ネンド</t>
    </rPh>
    <rPh sb="9" eb="11">
      <t>ゼンネンド</t>
    </rPh>
    <rPh sb="11" eb="13">
      <t>ジッシャ</t>
    </rPh>
    <rPh sb="13" eb="15">
      <t>ソウコウ</t>
    </rPh>
    <phoneticPr fontId="2"/>
  </si>
  <si>
    <t>％</t>
    <phoneticPr fontId="2"/>
  </si>
  <si>
    <t>補助対象事業者の実車走行キロ当たり経常費用
（基準期間の前々年度）　
ロ”÷ハ”＝ａ</t>
    <rPh sb="0" eb="2">
      <t>ホジョ</t>
    </rPh>
    <rPh sb="2" eb="4">
      <t>タイショウ</t>
    </rPh>
    <rPh sb="4" eb="7">
      <t>ジギョウシャ</t>
    </rPh>
    <rPh sb="8" eb="10">
      <t>ジッシャ</t>
    </rPh>
    <rPh sb="10" eb="12">
      <t>ソウコウ</t>
    </rPh>
    <rPh sb="14" eb="15">
      <t>ア</t>
    </rPh>
    <rPh sb="17" eb="19">
      <t>ケイジョウ</t>
    </rPh>
    <rPh sb="19" eb="21">
      <t>ヒヨウ</t>
    </rPh>
    <rPh sb="23" eb="25">
      <t>キジュン</t>
    </rPh>
    <rPh sb="25" eb="27">
      <t>キカン</t>
    </rPh>
    <rPh sb="28" eb="30">
      <t>マエマエ</t>
    </rPh>
    <rPh sb="30" eb="32">
      <t>ネンド</t>
    </rPh>
    <phoneticPr fontId="2"/>
  </si>
  <si>
    <t>補助対象事業者の実車走行キロ当たり経常費用
（基準期間の前年度）　
ロ’÷ハ’＝ｂ</t>
    <rPh sb="0" eb="2">
      <t>ホジョ</t>
    </rPh>
    <rPh sb="2" eb="4">
      <t>タイショウ</t>
    </rPh>
    <rPh sb="4" eb="7">
      <t>ジギョウシャ</t>
    </rPh>
    <rPh sb="8" eb="10">
      <t>ジッシャ</t>
    </rPh>
    <rPh sb="10" eb="12">
      <t>ソウコウ</t>
    </rPh>
    <rPh sb="14" eb="15">
      <t>ア</t>
    </rPh>
    <rPh sb="17" eb="19">
      <t>ケイジョウ</t>
    </rPh>
    <rPh sb="19" eb="21">
      <t>ヒヨウ</t>
    </rPh>
    <rPh sb="23" eb="25">
      <t>キジュン</t>
    </rPh>
    <rPh sb="25" eb="27">
      <t>キカン</t>
    </rPh>
    <rPh sb="28" eb="31">
      <t>ゼンネンド</t>
    </rPh>
    <rPh sb="29" eb="31">
      <t>ネンド</t>
    </rPh>
    <phoneticPr fontId="2"/>
  </si>
  <si>
    <t>補助対象事業者の実車走行キロ当たり経常費用
　（基準期間）
ロ÷ハ＝ｃ</t>
    <rPh sb="0" eb="2">
      <t>ホジョ</t>
    </rPh>
    <rPh sb="2" eb="4">
      <t>タイショウ</t>
    </rPh>
    <rPh sb="4" eb="7">
      <t>ジギョウシャ</t>
    </rPh>
    <rPh sb="8" eb="10">
      <t>ジッシャ</t>
    </rPh>
    <rPh sb="10" eb="12">
      <t>ソウコウ</t>
    </rPh>
    <rPh sb="14" eb="15">
      <t>ア</t>
    </rPh>
    <rPh sb="17" eb="19">
      <t>ケイジョウ</t>
    </rPh>
    <rPh sb="19" eb="21">
      <t>ヒヨウ</t>
    </rPh>
    <rPh sb="24" eb="26">
      <t>キジュン</t>
    </rPh>
    <rPh sb="26" eb="28">
      <t>キカン</t>
    </rPh>
    <phoneticPr fontId="2"/>
  </si>
  <si>
    <t>地域キロ当たり
標準経常費用
ホ</t>
    <rPh sb="0" eb="2">
      <t>チイキ</t>
    </rPh>
    <rPh sb="4" eb="5">
      <t>ア</t>
    </rPh>
    <rPh sb="8" eb="10">
      <t>ヒョウジュン</t>
    </rPh>
    <rPh sb="10" eb="12">
      <t>ケイジョウ</t>
    </rPh>
    <rPh sb="12" eb="14">
      <t>ヒヨウ</t>
    </rPh>
    <phoneticPr fontId="2"/>
  </si>
  <si>
    <t>３．補助対象系統ごとに要する費用、負担者とその負担割合</t>
    <rPh sb="2" eb="4">
      <t>ホジョ</t>
    </rPh>
    <rPh sb="4" eb="6">
      <t>タイショウ</t>
    </rPh>
    <rPh sb="6" eb="8">
      <t>ケイトウ</t>
    </rPh>
    <rPh sb="11" eb="12">
      <t>ヨウ</t>
    </rPh>
    <rPh sb="14" eb="16">
      <t>ヒヨウ</t>
    </rPh>
    <rPh sb="17" eb="20">
      <t>フタンシャ</t>
    </rPh>
    <rPh sb="23" eb="25">
      <t>フタン</t>
    </rPh>
    <rPh sb="25" eb="27">
      <t>ワリアイ</t>
    </rPh>
    <phoneticPr fontId="2"/>
  </si>
  <si>
    <t>特例措置</t>
    <rPh sb="0" eb="2">
      <t>トクレイ</t>
    </rPh>
    <rPh sb="2" eb="4">
      <t>ソチ</t>
    </rPh>
    <phoneticPr fontId="2"/>
  </si>
  <si>
    <t>運行
系統名</t>
    <rPh sb="0" eb="2">
      <t>ウンコウ</t>
    </rPh>
    <rPh sb="3" eb="5">
      <t>ケイトウ</t>
    </rPh>
    <rPh sb="5" eb="6">
      <t>メイ</t>
    </rPh>
    <phoneticPr fontId="2"/>
  </si>
  <si>
    <t>計画運行
日数</t>
    <rPh sb="0" eb="2">
      <t>ケイカク</t>
    </rPh>
    <rPh sb="2" eb="4">
      <t>ウンコウ</t>
    </rPh>
    <rPh sb="5" eb="7">
      <t>ニッスウ</t>
    </rPh>
    <phoneticPr fontId="2"/>
  </si>
  <si>
    <t>計画運行回数
（　　）</t>
    <rPh sb="0" eb="2">
      <t>ケイカク</t>
    </rPh>
    <rPh sb="2" eb="4">
      <t>ウンコウ</t>
    </rPh>
    <rPh sb="4" eb="6">
      <t>カイスウ</t>
    </rPh>
    <phoneticPr fontId="2"/>
  </si>
  <si>
    <t>計画平均乗車密度</t>
    <rPh sb="0" eb="2">
      <t>ケイカク</t>
    </rPh>
    <rPh sb="2" eb="4">
      <t>ヘイキン</t>
    </rPh>
    <rPh sb="4" eb="6">
      <t>ジョウシャ</t>
    </rPh>
    <rPh sb="6" eb="8">
      <t>ミツド</t>
    </rPh>
    <phoneticPr fontId="2"/>
  </si>
  <si>
    <t>計画
輸送量</t>
    <rPh sb="0" eb="2">
      <t>ケイカク</t>
    </rPh>
    <rPh sb="3" eb="6">
      <t>ユソウリョウ</t>
    </rPh>
    <phoneticPr fontId="2"/>
  </si>
  <si>
    <t>系統キロ程</t>
    <rPh sb="0" eb="2">
      <t>ケイトウ</t>
    </rPh>
    <rPh sb="4" eb="5">
      <t>テイ</t>
    </rPh>
    <phoneticPr fontId="2"/>
  </si>
  <si>
    <t>地域公共交通再編事業を実施する区域におけるキロ程</t>
    <rPh sb="0" eb="2">
      <t>チイキ</t>
    </rPh>
    <rPh sb="2" eb="4">
      <t>コウキョウ</t>
    </rPh>
    <rPh sb="4" eb="6">
      <t>コウツウ</t>
    </rPh>
    <rPh sb="6" eb="8">
      <t>サイヘン</t>
    </rPh>
    <rPh sb="8" eb="10">
      <t>ジギョウ</t>
    </rPh>
    <rPh sb="11" eb="13">
      <t>ジッシ</t>
    </rPh>
    <rPh sb="15" eb="17">
      <t>クイキ</t>
    </rPh>
    <rPh sb="23" eb="24">
      <t>テイ</t>
    </rPh>
    <phoneticPr fontId="2"/>
  </si>
  <si>
    <t>系統キロ程と地域公共交通再編事業を実施する区域におけるキロ程との比率</t>
    <rPh sb="6" eb="8">
      <t>チイキ</t>
    </rPh>
    <rPh sb="8" eb="10">
      <t>コウキョウ</t>
    </rPh>
    <rPh sb="10" eb="12">
      <t>コウツウ</t>
    </rPh>
    <phoneticPr fontId="2"/>
  </si>
  <si>
    <t>補助ブロック外
乗入部分のキロ程</t>
    <rPh sb="0" eb="2">
      <t>ホジョ</t>
    </rPh>
    <rPh sb="6" eb="7">
      <t>ガイ</t>
    </rPh>
    <rPh sb="8" eb="9">
      <t>ノ</t>
    </rPh>
    <rPh sb="9" eb="10">
      <t>イ</t>
    </rPh>
    <rPh sb="10" eb="12">
      <t>ブブン</t>
    </rPh>
    <rPh sb="15" eb="16">
      <t>テイ</t>
    </rPh>
    <phoneticPr fontId="2"/>
  </si>
  <si>
    <t>同一補助ブロック
都道府県外乗入
部分のキロ程</t>
    <rPh sb="0" eb="2">
      <t>ドウイツ</t>
    </rPh>
    <rPh sb="2" eb="4">
      <t>ホジョ</t>
    </rPh>
    <rPh sb="9" eb="13">
      <t>トドウフケン</t>
    </rPh>
    <rPh sb="13" eb="14">
      <t>ガイ</t>
    </rPh>
    <rPh sb="14" eb="16">
      <t>ノリイレ</t>
    </rPh>
    <rPh sb="17" eb="19">
      <t>ブブン</t>
    </rPh>
    <rPh sb="22" eb="23">
      <t>テイ</t>
    </rPh>
    <phoneticPr fontId="2"/>
  </si>
  <si>
    <t>他路線との競合
部分に係るキロ程</t>
    <rPh sb="0" eb="1">
      <t>タ</t>
    </rPh>
    <rPh sb="1" eb="3">
      <t>ロセン</t>
    </rPh>
    <rPh sb="5" eb="7">
      <t>キョウゴウ</t>
    </rPh>
    <rPh sb="8" eb="10">
      <t>ブブン</t>
    </rPh>
    <rPh sb="11" eb="12">
      <t>カカ</t>
    </rPh>
    <rPh sb="15" eb="16">
      <t>テイ</t>
    </rPh>
    <phoneticPr fontId="2"/>
  </si>
  <si>
    <t>他路線との競合率</t>
    <phoneticPr fontId="2"/>
  </si>
  <si>
    <t>主な
経由地</t>
    <rPh sb="0" eb="1">
      <t>オモ</t>
    </rPh>
    <rPh sb="3" eb="6">
      <t>ケイユチ</t>
    </rPh>
    <phoneticPr fontId="2"/>
  </si>
  <si>
    <t>①＝カッコ内</t>
    <rPh sb="5" eb="6">
      <t>ナイ</t>
    </rPh>
    <phoneticPr fontId="2"/>
  </si>
  <si>
    <t>②</t>
    <phoneticPr fontId="2"/>
  </si>
  <si>
    <t>①×②
＝③</t>
    <phoneticPr fontId="2"/>
  </si>
  <si>
    <t>チ</t>
    <phoneticPr fontId="2"/>
  </si>
  <si>
    <t>オ</t>
    <phoneticPr fontId="2"/>
  </si>
  <si>
    <t>オ÷チ＝ク</t>
    <phoneticPr fontId="2"/>
  </si>
  <si>
    <t>リ</t>
    <phoneticPr fontId="2"/>
  </si>
  <si>
    <t>ヌ</t>
    <phoneticPr fontId="2"/>
  </si>
  <si>
    <t>ル</t>
    <phoneticPr fontId="2"/>
  </si>
  <si>
    <t>ﾙ÷ﾁ</t>
    <phoneticPr fontId="2"/>
  </si>
  <si>
    <t>人</t>
    <rPh sb="0" eb="1">
      <t>ニン</t>
    </rPh>
    <phoneticPr fontId="2"/>
  </si>
  <si>
    <t>補助ブロック外乗入部分、同一補助ブロック都道府県外乗入部分及び他路線との競合部分以外のキロ程の比率</t>
    <phoneticPr fontId="2"/>
  </si>
  <si>
    <t>計画実車走行キロ</t>
    <rPh sb="0" eb="2">
      <t>ケイカク</t>
    </rPh>
    <rPh sb="2" eb="4">
      <t>ジッシャ</t>
    </rPh>
    <rPh sb="4" eb="6">
      <t>ソウコウ</t>
    </rPh>
    <phoneticPr fontId="2"/>
  </si>
  <si>
    <t>補助対象
経常費用
の見込額</t>
    <rPh sb="0" eb="2">
      <t>ホジョ</t>
    </rPh>
    <rPh sb="2" eb="4">
      <t>タイショウ</t>
    </rPh>
    <rPh sb="5" eb="7">
      <t>ケイジョウ</t>
    </rPh>
    <rPh sb="7" eb="9">
      <t>ヒヨウ</t>
    </rPh>
    <rPh sb="11" eb="14">
      <t>ミコミガク</t>
    </rPh>
    <phoneticPr fontId="2"/>
  </si>
  <si>
    <t>補助対象系統のキロ当たり経常収益</t>
    <rPh sb="0" eb="2">
      <t>ホジョ</t>
    </rPh>
    <rPh sb="2" eb="4">
      <t>タイショウ</t>
    </rPh>
    <rPh sb="4" eb="6">
      <t>ケイトウ</t>
    </rPh>
    <rPh sb="9" eb="10">
      <t>ア</t>
    </rPh>
    <rPh sb="12" eb="14">
      <t>ケイジョウ</t>
    </rPh>
    <rPh sb="14" eb="16">
      <t>シュウエキ</t>
    </rPh>
    <phoneticPr fontId="2"/>
  </si>
  <si>
    <t>補助対象
経常収益
の見込額</t>
    <rPh sb="0" eb="2">
      <t>ホジョ</t>
    </rPh>
    <rPh sb="2" eb="4">
      <t>タイショウ</t>
    </rPh>
    <rPh sb="4" eb="6">
      <t>ケイトウ</t>
    </rPh>
    <rPh sb="9" eb="10">
      <t>ア</t>
    </rPh>
    <rPh sb="13" eb="14">
      <t>ガク</t>
    </rPh>
    <phoneticPr fontId="2"/>
  </si>
  <si>
    <t>補助対象経常
費用から経常
収益を控除した額</t>
    <rPh sb="0" eb="2">
      <t>ホジョ</t>
    </rPh>
    <rPh sb="2" eb="4">
      <t>タイショウ</t>
    </rPh>
    <rPh sb="4" eb="6">
      <t>ケイジョウ</t>
    </rPh>
    <rPh sb="7" eb="9">
      <t>ヒヨウ</t>
    </rPh>
    <rPh sb="11" eb="13">
      <t>ケイジョウ</t>
    </rPh>
    <rPh sb="14" eb="16">
      <t>シュウエキ</t>
    </rPh>
    <rPh sb="17" eb="19">
      <t>コウジョ</t>
    </rPh>
    <rPh sb="21" eb="22">
      <t>ガク</t>
    </rPh>
    <phoneticPr fontId="2"/>
  </si>
  <si>
    <t>補助対象経費
の限度額</t>
    <rPh sb="0" eb="2">
      <t>ホジョ</t>
    </rPh>
    <rPh sb="2" eb="4">
      <t>タイショウ</t>
    </rPh>
    <rPh sb="4" eb="6">
      <t>ケイヒ</t>
    </rPh>
    <rPh sb="8" eb="10">
      <t>ゲンド</t>
    </rPh>
    <rPh sb="10" eb="11">
      <t>ガク</t>
    </rPh>
    <phoneticPr fontId="2"/>
  </si>
  <si>
    <t>基準期間の前々年度</t>
    <phoneticPr fontId="2"/>
  </si>
  <si>
    <t>基準期間の前年度</t>
    <phoneticPr fontId="2"/>
  </si>
  <si>
    <t>基準期間</t>
    <phoneticPr fontId="2"/>
  </si>
  <si>
    <t>（チー（リ＋ヌ＋ル））÷チ＝ヲ</t>
    <phoneticPr fontId="2"/>
  </si>
  <si>
    <t>ワ</t>
    <phoneticPr fontId="2"/>
  </si>
  <si>
    <t>ヘ×ワ以下の額：カ</t>
    <rPh sb="3" eb="5">
      <t>イカ</t>
    </rPh>
    <rPh sb="6" eb="7">
      <t>ガク</t>
    </rPh>
    <phoneticPr fontId="2"/>
  </si>
  <si>
    <t>(d+e+f)/3 =ノ</t>
    <phoneticPr fontId="2"/>
  </si>
  <si>
    <t>経常収益
ヤ”</t>
    <rPh sb="0" eb="2">
      <t>ケイジョウ</t>
    </rPh>
    <rPh sb="2" eb="4">
      <t>シュウエキ</t>
    </rPh>
    <phoneticPr fontId="2"/>
  </si>
  <si>
    <t>実車走行
キロ
マ”</t>
    <rPh sb="0" eb="2">
      <t>ジッシャ</t>
    </rPh>
    <rPh sb="2" eb="4">
      <t>ソウコウ</t>
    </rPh>
    <phoneticPr fontId="2"/>
  </si>
  <si>
    <t>補助対象系統の実車走行キロ当たり経常収益
ヤ”÷マ”＝d</t>
    <phoneticPr fontId="2"/>
  </si>
  <si>
    <t>経常収益
ヤ’</t>
    <rPh sb="0" eb="2">
      <t>ケイジョウ</t>
    </rPh>
    <rPh sb="2" eb="4">
      <t>シュウエキ</t>
    </rPh>
    <phoneticPr fontId="2"/>
  </si>
  <si>
    <t>実車走行
キロ
マ’</t>
    <rPh sb="0" eb="2">
      <t>ジッシャ</t>
    </rPh>
    <rPh sb="2" eb="4">
      <t>ソウコウ</t>
    </rPh>
    <phoneticPr fontId="2"/>
  </si>
  <si>
    <t>補助対象系統の実車走行キロ当たり経常収益
ヤ’÷マ’＝e</t>
    <phoneticPr fontId="2"/>
  </si>
  <si>
    <t>経常収益
ヤ</t>
    <rPh sb="0" eb="2">
      <t>ケイジョウ</t>
    </rPh>
    <rPh sb="2" eb="4">
      <t>シュウエキ</t>
    </rPh>
    <phoneticPr fontId="2"/>
  </si>
  <si>
    <t>実車走行
キロ
マ</t>
    <rPh sb="0" eb="2">
      <t>ジッシャ</t>
    </rPh>
    <rPh sb="2" eb="4">
      <t>ソウコウ</t>
    </rPh>
    <phoneticPr fontId="2"/>
  </si>
  <si>
    <t>補助対象系統の実車走行キロ当たり経常収益
ヤ÷マ＝f</t>
    <phoneticPr fontId="2"/>
  </si>
  <si>
    <t>カ－ヨ＝タ</t>
    <phoneticPr fontId="2"/>
  </si>
  <si>
    <t>カ×9/20＝レ</t>
    <phoneticPr fontId="2"/>
  </si>
  <si>
    <t>タ又はレのうちいずれか少ないほうの額</t>
    <rPh sb="1" eb="2">
      <t>マタ</t>
    </rPh>
    <rPh sb="11" eb="12">
      <t>スク</t>
    </rPh>
    <rPh sb="17" eb="18">
      <t>ガク</t>
    </rPh>
    <phoneticPr fontId="2"/>
  </si>
  <si>
    <t>ソのうち補助ブロック外乗入部分、同一補助ブロック都道府県外乗入部分及び他路線との競合部分以外に係るもの</t>
    <rPh sb="4" eb="6">
      <t>ホジョ</t>
    </rPh>
    <rPh sb="10" eb="11">
      <t>ガイ</t>
    </rPh>
    <rPh sb="11" eb="13">
      <t>ノリイレ</t>
    </rPh>
    <rPh sb="13" eb="15">
      <t>ブブン</t>
    </rPh>
    <rPh sb="16" eb="18">
      <t>ドウイツ</t>
    </rPh>
    <rPh sb="18" eb="20">
      <t>ホジョ</t>
    </rPh>
    <rPh sb="24" eb="28">
      <t>トドウフケン</t>
    </rPh>
    <rPh sb="28" eb="29">
      <t>ガイ</t>
    </rPh>
    <rPh sb="29" eb="31">
      <t>ノリイレ</t>
    </rPh>
    <rPh sb="31" eb="33">
      <t>ブブン</t>
    </rPh>
    <rPh sb="33" eb="34">
      <t>オヨ</t>
    </rPh>
    <rPh sb="35" eb="36">
      <t>タ</t>
    </rPh>
    <rPh sb="36" eb="38">
      <t>ロセン</t>
    </rPh>
    <rPh sb="40" eb="42">
      <t>キョウゴウ</t>
    </rPh>
    <rPh sb="42" eb="44">
      <t>ブブン</t>
    </rPh>
    <rPh sb="44" eb="46">
      <t>イガイ</t>
    </rPh>
    <rPh sb="47" eb="48">
      <t>カカ</t>
    </rPh>
    <phoneticPr fontId="2"/>
  </si>
  <si>
    <t>計画平均
乗車密度
が5人未満
の路線</t>
    <rPh sb="0" eb="2">
      <t>ケイカク</t>
    </rPh>
    <phoneticPr fontId="2"/>
  </si>
  <si>
    <t>補助対象経費</t>
    <rPh sb="0" eb="2">
      <t>ホジョ</t>
    </rPh>
    <rPh sb="2" eb="4">
      <t>タイショウ</t>
    </rPh>
    <rPh sb="4" eb="6">
      <t>ケイヒ</t>
    </rPh>
    <phoneticPr fontId="2"/>
  </si>
  <si>
    <t>計画額</t>
    <rPh sb="0" eb="2">
      <t>ケイカク</t>
    </rPh>
    <rPh sb="2" eb="3">
      <t>ガク</t>
    </rPh>
    <phoneticPr fontId="2"/>
  </si>
  <si>
    <t>経常費用から
経常収益を
控除した額</t>
    <rPh sb="0" eb="2">
      <t>ケイジョウ</t>
    </rPh>
    <rPh sb="2" eb="4">
      <t>ヒヨウ</t>
    </rPh>
    <rPh sb="7" eb="9">
      <t>ケイジョウ</t>
    </rPh>
    <rPh sb="9" eb="11">
      <t>シュウエキ</t>
    </rPh>
    <rPh sb="13" eb="15">
      <t>コウジョ</t>
    </rPh>
    <rPh sb="17" eb="18">
      <t>ガク</t>
    </rPh>
    <phoneticPr fontId="2"/>
  </si>
  <si>
    <t>損失額から国庫補助額を控除した額</t>
    <rPh sb="0" eb="3">
      <t>ソンシツガク</t>
    </rPh>
    <rPh sb="5" eb="7">
      <t>コッコ</t>
    </rPh>
    <rPh sb="7" eb="10">
      <t>ホジョガク</t>
    </rPh>
    <rPh sb="11" eb="13">
      <t>コウジョ</t>
    </rPh>
    <rPh sb="15" eb="16">
      <t>ガク</t>
    </rPh>
    <phoneticPr fontId="2"/>
  </si>
  <si>
    <t>ウの負担者とその負担割合</t>
    <rPh sb="2" eb="5">
      <t>フタンシャ</t>
    </rPh>
    <rPh sb="8" eb="10">
      <t>フタン</t>
    </rPh>
    <rPh sb="10" eb="12">
      <t>ワリアイ</t>
    </rPh>
    <phoneticPr fontId="2"/>
  </si>
  <si>
    <t>都道府県</t>
    <rPh sb="0" eb="4">
      <t>トドウフケン</t>
    </rPh>
    <phoneticPr fontId="2"/>
  </si>
  <si>
    <t>市区町村</t>
    <rPh sb="0" eb="4">
      <t>シクチョウソン</t>
    </rPh>
    <phoneticPr fontId="2"/>
  </si>
  <si>
    <t>ソ×ヲ＝ツ</t>
    <phoneticPr fontId="2"/>
  </si>
  <si>
    <t>ツ×みなし運行回数／①計画運行回数＝ネ</t>
    <rPh sb="5" eb="7">
      <t>ウンコウ</t>
    </rPh>
    <rPh sb="7" eb="9">
      <t>カイスウ</t>
    </rPh>
    <rPh sb="11" eb="13">
      <t>ケイカク</t>
    </rPh>
    <rPh sb="13" eb="15">
      <t>ウンコウ</t>
    </rPh>
    <rPh sb="15" eb="17">
      <t>カイスウ</t>
    </rPh>
    <phoneticPr fontId="2"/>
  </si>
  <si>
    <t>ナ</t>
    <phoneticPr fontId="2"/>
  </si>
  <si>
    <t>ナ×1/2＝ラ</t>
    <phoneticPr fontId="2"/>
  </si>
  <si>
    <t>ニ×ワ－ヨ＝ム</t>
    <phoneticPr fontId="2"/>
  </si>
  <si>
    <t>ム－ラ＝ウ</t>
    <phoneticPr fontId="2"/>
  </si>
  <si>
    <t>負担割合</t>
    <rPh sb="0" eb="2">
      <t>フタン</t>
    </rPh>
    <rPh sb="2" eb="4">
      <t>ワリアイ</t>
    </rPh>
    <phoneticPr fontId="2"/>
  </si>
  <si>
    <t>3．地域公共交通再編実施計画の認定を受け、特例措置の適用を受けることとなる場合は、地域公共交通再編実施計画の写し及び認定通知書の写し並びに再編特例を受けようとする系統の再編の概要</t>
    <rPh sb="2" eb="4">
      <t>チイキ</t>
    </rPh>
    <rPh sb="4" eb="6">
      <t>コウキョウ</t>
    </rPh>
    <rPh sb="6" eb="8">
      <t>コウツウ</t>
    </rPh>
    <rPh sb="8" eb="10">
      <t>サイヘン</t>
    </rPh>
    <rPh sb="10" eb="12">
      <t>ジッシ</t>
    </rPh>
    <rPh sb="12" eb="14">
      <t>ケイカク</t>
    </rPh>
    <rPh sb="15" eb="17">
      <t>ニンテイ</t>
    </rPh>
    <rPh sb="18" eb="19">
      <t>ウ</t>
    </rPh>
    <rPh sb="21" eb="23">
      <t>トクレイ</t>
    </rPh>
    <rPh sb="23" eb="25">
      <t>ソチ</t>
    </rPh>
    <rPh sb="26" eb="28">
      <t>テキヨウ</t>
    </rPh>
    <rPh sb="29" eb="30">
      <t>ウ</t>
    </rPh>
    <rPh sb="37" eb="39">
      <t>バアイ</t>
    </rPh>
    <rPh sb="41" eb="43">
      <t>チイキ</t>
    </rPh>
    <rPh sb="43" eb="45">
      <t>コウキョウ</t>
    </rPh>
    <rPh sb="45" eb="47">
      <t>コウツウ</t>
    </rPh>
    <rPh sb="47" eb="49">
      <t>サイヘン</t>
    </rPh>
    <rPh sb="49" eb="51">
      <t>ジッシ</t>
    </rPh>
    <rPh sb="51" eb="53">
      <t>ケイカク</t>
    </rPh>
    <rPh sb="54" eb="55">
      <t>ウツ</t>
    </rPh>
    <rPh sb="56" eb="57">
      <t>オヨ</t>
    </rPh>
    <rPh sb="58" eb="60">
      <t>ニンテイ</t>
    </rPh>
    <rPh sb="60" eb="63">
      <t>ツウチショ</t>
    </rPh>
    <rPh sb="64" eb="65">
      <t>ウツ</t>
    </rPh>
    <rPh sb="66" eb="67">
      <t>ナラ</t>
    </rPh>
    <rPh sb="69" eb="71">
      <t>サイヘン</t>
    </rPh>
    <rPh sb="71" eb="73">
      <t>トクレイ</t>
    </rPh>
    <rPh sb="74" eb="75">
      <t>ウ</t>
    </rPh>
    <rPh sb="81" eb="83">
      <t>ケイトウ</t>
    </rPh>
    <rPh sb="84" eb="86">
      <t>サイヘン</t>
    </rPh>
    <rPh sb="87" eb="89">
      <t>ガイヨウ</t>
    </rPh>
    <phoneticPr fontId="2"/>
  </si>
  <si>
    <t>補助ブロック外乗入部分及び同一補助ブロック都道府県外乗入部分以外のキロ程の比率</t>
    <rPh sb="11" eb="12">
      <t>オヨ</t>
    </rPh>
    <phoneticPr fontId="2"/>
  </si>
  <si>
    <t>（チー（リ＋ヌ））÷チ＝ヲ’</t>
    <phoneticPr fontId="2"/>
  </si>
  <si>
    <t>ソ</t>
    <phoneticPr fontId="2"/>
  </si>
  <si>
    <t>ソのうち補助ブロック外乗入部分及び同一補助ブロック都道府県外乗入部分以外に係るもの</t>
    <rPh sb="4" eb="6">
      <t>ホジョ</t>
    </rPh>
    <rPh sb="10" eb="11">
      <t>ガイ</t>
    </rPh>
    <rPh sb="11" eb="13">
      <t>ノリイレ</t>
    </rPh>
    <rPh sb="13" eb="15">
      <t>ブブン</t>
    </rPh>
    <rPh sb="15" eb="16">
      <t>オヨ</t>
    </rPh>
    <rPh sb="17" eb="19">
      <t>ドウイツ</t>
    </rPh>
    <rPh sb="19" eb="21">
      <t>ホジョ</t>
    </rPh>
    <rPh sb="25" eb="29">
      <t>トドウフケン</t>
    </rPh>
    <rPh sb="29" eb="30">
      <t>ガイ</t>
    </rPh>
    <rPh sb="30" eb="32">
      <t>ノリイレ</t>
    </rPh>
    <rPh sb="32" eb="34">
      <t>ブブン</t>
    </rPh>
    <rPh sb="34" eb="36">
      <t>イガイ</t>
    </rPh>
    <rPh sb="37" eb="38">
      <t>カカ</t>
    </rPh>
    <phoneticPr fontId="2"/>
  </si>
  <si>
    <t>ソ×ヲ’＝ツ’</t>
    <phoneticPr fontId="2"/>
  </si>
  <si>
    <t>13.「補助ブロック外乗入部分及び都道府県外乗入部分以外のキロ程の比率」の欄、「ソのうち補助ブロック外乗入部分及び同一補助ブロック都道府県外乗入部分以外に係るもの」の欄は、「特例措置」の欄に「１」又は「２」を記載した系統のみ記載すること。</t>
    <rPh sb="83" eb="84">
      <t>ラン</t>
    </rPh>
    <rPh sb="108" eb="110">
      <t>ケイトウ</t>
    </rPh>
    <phoneticPr fontId="2"/>
  </si>
  <si>
    <r>
      <t>補助対象期間の
前々年度(基準期間</t>
    </r>
    <r>
      <rPr>
        <vertAlign val="superscript"/>
        <sz val="9"/>
        <rFont val="ＭＳ Ｐゴシック"/>
        <family val="3"/>
        <charset val="128"/>
      </rPr>
      <t>※</t>
    </r>
    <r>
      <rPr>
        <sz val="9"/>
        <rFont val="ＭＳ Ｐゴシック"/>
        <family val="3"/>
        <charset val="128"/>
      </rPr>
      <t>)の損益状況</t>
    </r>
    <rPh sb="0" eb="2">
      <t>ホジョ</t>
    </rPh>
    <rPh sb="2" eb="4">
      <t>タイショウ</t>
    </rPh>
    <rPh sb="4" eb="6">
      <t>キカン</t>
    </rPh>
    <rPh sb="8" eb="10">
      <t>ゼンゼン</t>
    </rPh>
    <rPh sb="10" eb="12">
      <t>ネンド</t>
    </rPh>
    <rPh sb="20" eb="22">
      <t>ソンエキ</t>
    </rPh>
    <rPh sb="22" eb="24">
      <t>ジョウキョウ</t>
    </rPh>
    <phoneticPr fontId="2"/>
  </si>
  <si>
    <r>
      <t>（補助対象事業者の「基準期間</t>
    </r>
    <r>
      <rPr>
        <vertAlign val="superscript"/>
        <sz val="9"/>
        <rFont val="ＭＳ Ｐゴシック"/>
        <family val="3"/>
        <charset val="128"/>
      </rPr>
      <t>※</t>
    </r>
    <r>
      <rPr>
        <sz val="9"/>
        <rFont val="ＭＳ Ｐゴシック"/>
        <family val="3"/>
        <charset val="128"/>
      </rPr>
      <t>を最終年度とする連続した過去３年間」における実車走行キロ当たり経常費用等）</t>
    </r>
    <rPh sb="1" eb="3">
      <t>ホジョ</t>
    </rPh>
    <rPh sb="10" eb="12">
      <t>キジュン</t>
    </rPh>
    <rPh sb="12" eb="14">
      <t>キカン</t>
    </rPh>
    <rPh sb="16" eb="18">
      <t>サイシュウ</t>
    </rPh>
    <rPh sb="18" eb="20">
      <t>ネンド</t>
    </rPh>
    <rPh sb="23" eb="25">
      <t>レンゾク</t>
    </rPh>
    <rPh sb="27" eb="29">
      <t>カコ</t>
    </rPh>
    <rPh sb="30" eb="32">
      <t>ネンカン</t>
    </rPh>
    <rPh sb="50" eb="51">
      <t>トウ</t>
    </rPh>
    <phoneticPr fontId="2"/>
  </si>
  <si>
    <t>補助対象事業者の実車走行キロ当たり経常費用
（a+b+c）/3 = ニ</t>
    <rPh sb="0" eb="2">
      <t>ホジョ</t>
    </rPh>
    <rPh sb="2" eb="4">
      <t>タイショウ</t>
    </rPh>
    <rPh sb="4" eb="7">
      <t>ジギョウシャ</t>
    </rPh>
    <rPh sb="8" eb="10">
      <t>ジッシャ</t>
    </rPh>
    <rPh sb="10" eb="12">
      <t>ソウコウ</t>
    </rPh>
    <rPh sb="14" eb="15">
      <t>ア</t>
    </rPh>
    <rPh sb="17" eb="19">
      <t>ケイジョウ</t>
    </rPh>
    <rPh sb="19" eb="21">
      <t>ヒヨウ</t>
    </rPh>
    <phoneticPr fontId="2"/>
  </si>
  <si>
    <r>
      <t xml:space="preserve">キロ当たり経常費用
</t>
    </r>
    <r>
      <rPr>
        <sz val="8"/>
        <rFont val="ＭＳ Ｐゴシック"/>
        <family val="3"/>
        <charset val="128"/>
      </rPr>
      <t>ニとホのいずれか少ない額</t>
    </r>
    <r>
      <rPr>
        <sz val="9"/>
        <rFont val="ＭＳ Ｐゴシック"/>
        <family val="3"/>
        <charset val="128"/>
      </rPr>
      <t xml:space="preserve">
ヘ</t>
    </r>
    <rPh sb="2" eb="3">
      <t>ア</t>
    </rPh>
    <rPh sb="5" eb="7">
      <t>ケイジョウ</t>
    </rPh>
    <rPh sb="7" eb="9">
      <t>ヒヨウ</t>
    </rPh>
    <rPh sb="18" eb="19">
      <t>スク</t>
    </rPh>
    <rPh sb="21" eb="22">
      <t>ガク</t>
    </rPh>
    <phoneticPr fontId="2"/>
  </si>
  <si>
    <t>キロ当たり経常収益
イ÷ハ = ト</t>
    <rPh sb="2" eb="3">
      <t>ア</t>
    </rPh>
    <rPh sb="5" eb="7">
      <t>ケイジョウ</t>
    </rPh>
    <rPh sb="7" eb="9">
      <t>シュウエキ</t>
    </rPh>
    <phoneticPr fontId="2"/>
  </si>
  <si>
    <t>ノ×ワ以上の額：ヨ</t>
    <rPh sb="3" eb="5">
      <t>イジョウ</t>
    </rPh>
    <rPh sb="6" eb="7">
      <t>ガク</t>
    </rPh>
    <phoneticPr fontId="2"/>
  </si>
  <si>
    <t xml:space="preserve"> 1.乗合バス事業の収益、実車走行キロについては、高速バス及び 定期観光バス等を除き、費用については、高速バス及び定期観光バス等並びに補助対象期間（補助金交付要綱第５条で定める期間）における補助金交付要綱第２編第１章第３節に係る経常費用を除くこと。</t>
    <rPh sb="63" eb="64">
      <t>トウ</t>
    </rPh>
    <rPh sb="102" eb="103">
      <t>ダイ</t>
    </rPh>
    <rPh sb="104" eb="105">
      <t>ヘン</t>
    </rPh>
    <rPh sb="108" eb="109">
      <t>ダイ</t>
    </rPh>
    <rPh sb="110" eb="111">
      <t>セツ</t>
    </rPh>
    <phoneticPr fontId="2"/>
  </si>
  <si>
    <t xml:space="preserve"> 2.補助対象事業者の決算期間が補助対象期間（補助金交付要綱第５条で定める期間）と相違している事業者にあっては、補助対象期間の仮決算を行い、その損益状況（千円未満の端数は切り捨て）を損益状況欄に記載すること。</t>
    <rPh sb="77" eb="79">
      <t>センエン</t>
    </rPh>
    <rPh sb="79" eb="81">
      <t>ミマン</t>
    </rPh>
    <rPh sb="82" eb="84">
      <t>ハスウ</t>
    </rPh>
    <rPh sb="85" eb="86">
      <t>キ</t>
    </rPh>
    <rPh sb="87" eb="88">
      <t>ス</t>
    </rPh>
    <phoneticPr fontId="2"/>
  </si>
  <si>
    <t xml:space="preserve"> 3.補助対象期間（補助金交付要綱第５条で定める期間）中の乗合バス事業と他の事業を兼業している場合の関連収益及び費用の配分は、昭和52年５月17日付け自総第338号、自旅第151号、自貨第55号によること。なお、これにより会計を整理することができない特別の理由があるときは、国土交通大臣に報告し、その承認を求めること。</t>
    <phoneticPr fontId="2"/>
  </si>
  <si>
    <t xml:space="preserve"> 4.「補助対象期間の前々年度（基準期間）の損益状況」の欄、「基準期間の前年度の損益状況」の欄、「基準期間の前々年度の損益状況」の欄は、消費税相当額を控除した額を記載すること。</t>
    <rPh sb="16" eb="18">
      <t>キジュン</t>
    </rPh>
    <rPh sb="18" eb="20">
      <t>キカン</t>
    </rPh>
    <rPh sb="28" eb="29">
      <t>ラン</t>
    </rPh>
    <rPh sb="31" eb="33">
      <t>キジュン</t>
    </rPh>
    <rPh sb="33" eb="35">
      <t>キカン</t>
    </rPh>
    <rPh sb="36" eb="39">
      <t>ゼンネンド</t>
    </rPh>
    <rPh sb="40" eb="42">
      <t>ソンエキ</t>
    </rPh>
    <rPh sb="42" eb="44">
      <t>ジョウキョウ</t>
    </rPh>
    <rPh sb="46" eb="47">
      <t>ラン</t>
    </rPh>
    <rPh sb="49" eb="51">
      <t>キジュン</t>
    </rPh>
    <rPh sb="51" eb="53">
      <t>キカン</t>
    </rPh>
    <rPh sb="54" eb="56">
      <t>ゼンゼン</t>
    </rPh>
    <rPh sb="56" eb="58">
      <t>ネンド</t>
    </rPh>
    <rPh sb="59" eb="61">
      <t>ソンエキ</t>
    </rPh>
    <rPh sb="61" eb="63">
      <t>ジョウキョウ</t>
    </rPh>
    <phoneticPr fontId="2"/>
  </si>
  <si>
    <t xml:space="preserve"> 5.「補助ブロック名」の欄は、補助金交付要綱別表６の名称を記載すること。</t>
    <phoneticPr fontId="2"/>
  </si>
  <si>
    <t xml:space="preserve"> 6.地域キロ当たり標準経常費用は、補助ブロックを管轄する地方運輸局等が通知した数値によること。</t>
    <rPh sb="34" eb="35">
      <t>トウ</t>
    </rPh>
    <phoneticPr fontId="2"/>
  </si>
  <si>
    <t xml:space="preserve"> 7.申請番号は、事業者ごと、系統ごとに一連番号とすること。なお、１系統が２つ以上の補助ブロックにまたがる場合は、その比率に応じ低い方をカッコ書きの番号とすること。</t>
    <rPh sb="9" eb="12">
      <t>ジギョウシャ</t>
    </rPh>
    <rPh sb="15" eb="17">
      <t>ケイトウ</t>
    </rPh>
    <phoneticPr fontId="2"/>
  </si>
  <si>
    <t xml:space="preserve"> 9.「計画運行回数」の欄には、補助対象期間中の全暦日数における総計画運行回数を記載する。また、カッコ内には１日当り計画運行回数又は平日１日当り計画運行回数のいずれかを記載する。</t>
    <rPh sb="4" eb="6">
      <t>ケイカク</t>
    </rPh>
    <rPh sb="6" eb="8">
      <t>ウンコウ</t>
    </rPh>
    <rPh sb="8" eb="10">
      <t>カイスウ</t>
    </rPh>
    <rPh sb="12" eb="13">
      <t>ラン</t>
    </rPh>
    <rPh sb="16" eb="18">
      <t>ホジョ</t>
    </rPh>
    <rPh sb="18" eb="20">
      <t>タイショウ</t>
    </rPh>
    <rPh sb="20" eb="23">
      <t>キカンチュウ</t>
    </rPh>
    <rPh sb="24" eb="25">
      <t>ゼン</t>
    </rPh>
    <rPh sb="25" eb="26">
      <t>コヨミ</t>
    </rPh>
    <rPh sb="26" eb="28">
      <t>ニッスウ</t>
    </rPh>
    <rPh sb="32" eb="33">
      <t>ソウ</t>
    </rPh>
    <rPh sb="33" eb="35">
      <t>ケイカク</t>
    </rPh>
    <rPh sb="35" eb="37">
      <t>ウンコウ</t>
    </rPh>
    <rPh sb="37" eb="39">
      <t>カイスウ</t>
    </rPh>
    <rPh sb="40" eb="42">
      <t>キサイ</t>
    </rPh>
    <rPh sb="51" eb="52">
      <t>ナイ</t>
    </rPh>
    <rPh sb="55" eb="56">
      <t>ニチ</t>
    </rPh>
    <rPh sb="56" eb="57">
      <t>ア</t>
    </rPh>
    <rPh sb="58" eb="60">
      <t>ケイカク</t>
    </rPh>
    <rPh sb="60" eb="62">
      <t>ウンコウ</t>
    </rPh>
    <rPh sb="62" eb="64">
      <t>カイスウ</t>
    </rPh>
    <rPh sb="64" eb="65">
      <t>マタ</t>
    </rPh>
    <rPh sb="66" eb="68">
      <t>ヘイジツ</t>
    </rPh>
    <rPh sb="69" eb="70">
      <t>ニチ</t>
    </rPh>
    <rPh sb="70" eb="71">
      <t>アタ</t>
    </rPh>
    <rPh sb="72" eb="74">
      <t>ケイカク</t>
    </rPh>
    <rPh sb="74" eb="76">
      <t>ウンコウ</t>
    </rPh>
    <rPh sb="76" eb="78">
      <t>カイスウ</t>
    </rPh>
    <rPh sb="84" eb="86">
      <t>キサイ</t>
    </rPh>
    <phoneticPr fontId="2"/>
  </si>
  <si>
    <t>10.「系統キロ程」の欄、「地域公共交通再編事業を実施する区域におけるキロ程」の欄、「補助ブロック外乗入部分のキロ程」の欄、「都道府県外乗入部分のキロ程」の欄及び「他路線との競合部分に係るキロ程」の欄は、小数点第１位（第２位以下切り捨て）まで算出し、往・復のキロ程が異なる系統については、平均値も記載すること。また、平均値の合計の欄については、往・復の合計の平均値ではなく、各申請系統の往・復の平均値の合計を記載すること。</t>
    <rPh sb="11" eb="12">
      <t>ラン</t>
    </rPh>
    <rPh sb="40" eb="41">
      <t>ラン</t>
    </rPh>
    <rPh sb="60" eb="61">
      <t>ラン</t>
    </rPh>
    <rPh sb="78" eb="79">
      <t>ラン</t>
    </rPh>
    <rPh sb="99" eb="100">
      <t>ラン</t>
    </rPh>
    <phoneticPr fontId="2"/>
  </si>
  <si>
    <t>11.「同一補助ブロック都道府県外乗入部分のキロ程」の欄は、同一補助ブロック内における都道府県外乗入部分のキロ程を記載することとし、補助ブロックが異なる都道府県外乗入部分は（リ）に記載すること。</t>
    <phoneticPr fontId="2"/>
  </si>
  <si>
    <t>12.「他路線との競合部分に係るキロ程」とは、他の運行系統との競合区間の合計が50％以上の生活交通路線であって、当該競合区間の輸送量が１日当たり150人を超える部分のキロ程のことをいい、当該補助ブロック内区間（系統キロ程（チ）－補助ブロック外乗入部分のキロ程（リ）－同一補助ブロック都道府県外乗入部分のキロ程（ヌ））に係るキロ程を記載すること。</t>
    <phoneticPr fontId="2"/>
  </si>
  <si>
    <t>14.「系統キロ程と地域公共交通再編事業を実施する区域におけるキロ程との比率」の欄、「他路線との競合率」の欄、「補助ブロック外乗入部分、都道府県外乗入部分及び他路線との競合部分以外のキロ程の比率」の欄、「補助ブロック外乗入部分及び都道府県外乗入部分以外のキロ程の比率」の欄については、％以下第３位（小数点第４位切り捨て）まで算出して記載すること。</t>
    <rPh sb="40" eb="41">
      <t>ラン</t>
    </rPh>
    <rPh sb="43" eb="44">
      <t>タ</t>
    </rPh>
    <rPh sb="44" eb="46">
      <t>ロセン</t>
    </rPh>
    <rPh sb="48" eb="50">
      <t>キョウゴウ</t>
    </rPh>
    <rPh sb="50" eb="51">
      <t>リツ</t>
    </rPh>
    <rPh sb="53" eb="54">
      <t>ラン</t>
    </rPh>
    <rPh sb="99" eb="100">
      <t>ラン</t>
    </rPh>
    <rPh sb="113" eb="114">
      <t>オヨ</t>
    </rPh>
    <rPh sb="135" eb="136">
      <t>ラン</t>
    </rPh>
    <phoneticPr fontId="2"/>
  </si>
  <si>
    <t>15.「計画実車走行キロ」の欄、「補助対象系統のキロ当たり経常収益」の「実車走行キロ」の欄は、小数点第１位（第２位以下切り捨て）まで算出して記載すること。</t>
    <rPh sb="4" eb="6">
      <t>ケイカク</t>
    </rPh>
    <rPh sb="14" eb="15">
      <t>ラン</t>
    </rPh>
    <rPh sb="36" eb="38">
      <t>ジッシャ</t>
    </rPh>
    <rPh sb="38" eb="40">
      <t>ソウコウ</t>
    </rPh>
    <rPh sb="44" eb="45">
      <t>ラン</t>
    </rPh>
    <phoneticPr fontId="2"/>
  </si>
  <si>
    <t>16.「計画平均乗車密度が５人未満の路線」の欄は、計画平均乗車密度が５人未満の路線についてのみ記載すること。なお、みなし運行回数とは当該運行系統の計画輸送量を５人で除した数値（端数切り捨て）をいう。</t>
    <rPh sb="4" eb="6">
      <t>ケイカク</t>
    </rPh>
    <rPh sb="25" eb="27">
      <t>ケイカク</t>
    </rPh>
    <rPh sb="73" eb="75">
      <t>ケイカク</t>
    </rPh>
    <phoneticPr fontId="2"/>
  </si>
  <si>
    <t>17.「補助対象経費」の欄は、（ネ）（計画平均乗車密度が５人未満の路線）に記載がある場合は（ネ）の金額を記載し、記載がない場合は（ツ）の金額を記載する。また、「特例措置」の欄に「１」を記載した系統については、左記の場合の（ネ）の金額又は（ツ）の金額に、（ツ’）の金額から左記の場合の（ネ）の金額又は（ツ）の金額を控除して得た金額に（ク）の比率を乗じて得た金額を加えた金額を記載する。さらに、「特例措置」の欄に「２」を記載した系統については、（ツ’）の金額を記載する（千円未満の端数は切り捨てること）。</t>
    <rPh sb="19" eb="21">
      <t>ケイカク</t>
    </rPh>
    <rPh sb="86" eb="87">
      <t>ラン</t>
    </rPh>
    <rPh sb="131" eb="133">
      <t>キンガク</t>
    </rPh>
    <rPh sb="135" eb="137">
      <t>サキ</t>
    </rPh>
    <rPh sb="138" eb="140">
      <t>バアイ</t>
    </rPh>
    <rPh sb="145" eb="147">
      <t>キンガク</t>
    </rPh>
    <rPh sb="147" eb="148">
      <t>マタ</t>
    </rPh>
    <rPh sb="153" eb="155">
      <t>キンガク</t>
    </rPh>
    <rPh sb="156" eb="158">
      <t>コウジョ</t>
    </rPh>
    <rPh sb="160" eb="161">
      <t>エ</t>
    </rPh>
    <rPh sb="162" eb="164">
      <t>キンガク</t>
    </rPh>
    <rPh sb="169" eb="171">
      <t>ヒリツ</t>
    </rPh>
    <rPh sb="172" eb="173">
      <t>ジョウ</t>
    </rPh>
    <rPh sb="175" eb="176">
      <t>エ</t>
    </rPh>
    <rPh sb="177" eb="179">
      <t>キンガク</t>
    </rPh>
    <rPh sb="180" eb="181">
      <t>クワ</t>
    </rPh>
    <rPh sb="183" eb="185">
      <t>キンガク</t>
    </rPh>
    <rPh sb="186" eb="188">
      <t>キサイ</t>
    </rPh>
    <rPh sb="202" eb="203">
      <t>ラン</t>
    </rPh>
    <rPh sb="225" eb="227">
      <t>キンガク</t>
    </rPh>
    <rPh sb="228" eb="230">
      <t>キサイ</t>
    </rPh>
    <phoneticPr fontId="2"/>
  </si>
  <si>
    <t>18.「補助対象系統の実車走行キロ当たり経常収益」の欄の（ノ）は、基準期間、基準期間の前年度と基準期間の前々年度の各系統におけるキロ当たり経常収益の実績を平均して算出すること。なお、新設系統で基準期間の実績がない場合は、補助対象経常費用の見込額の１１／２０に相当する額と都道府県協議会等が算出する経常収益の見込額のうち、いずれか高い額を記載すること。
　また、基準期間の前々年度の実績がない場合は、基準期間と基準期間の前年度の実績を平均して算出することとし、基準期間の前年度と基準期間の前々年度のいずれの実績がない場合は、基準期間の実績を記載すること。</t>
    <phoneticPr fontId="2"/>
  </si>
  <si>
    <t>19.「計画額」の欄は、系統ごとに百円単位（0.5千円）まで記載することとし、合計の千円未満の端数は切り捨てること。</t>
    <rPh sb="4" eb="6">
      <t>ケイカク</t>
    </rPh>
    <phoneticPr fontId="2"/>
  </si>
  <si>
    <t>20.計算上生じた単位未満の端数は切り捨てること。</t>
    <phoneticPr fontId="2"/>
  </si>
  <si>
    <t xml:space="preserve"> 1.　補助対象期間（補助金交付要綱第５条で定める期間）の前々年度（基準期間）に係る旅客自動車運送事業等報告規則第２条第２項の「事業報告書」（補助金交付要綱第２編第１章第３節に係る経常費用を除く）及びこれに関連する必要な事項を記載した書類（関連書類）、並びに基準期間の前年度、基準期間の前々年度に係る事業報告書及び関連書類。
　ただし、過去に生活交通確保維持改善計画の認定申請又は補助金交付申請の添付書類として既に提出している場合は、当該書類の添付を省略することができる。</t>
    <rPh sb="29" eb="31">
      <t>ゼンゼン</t>
    </rPh>
    <rPh sb="31" eb="33">
      <t>ネンド</t>
    </rPh>
    <rPh sb="34" eb="36">
      <t>キジュン</t>
    </rPh>
    <rPh sb="36" eb="38">
      <t>キカン</t>
    </rPh>
    <rPh sb="78" eb="79">
      <t>ダイ</t>
    </rPh>
    <rPh sb="80" eb="81">
      <t>ヘン</t>
    </rPh>
    <rPh sb="84" eb="85">
      <t>ダイ</t>
    </rPh>
    <rPh sb="86" eb="87">
      <t>セツ</t>
    </rPh>
    <rPh sb="120" eb="122">
      <t>カンレン</t>
    </rPh>
    <rPh sb="122" eb="124">
      <t>ショルイ</t>
    </rPh>
    <rPh sb="175" eb="177">
      <t>カクホ</t>
    </rPh>
    <rPh sb="177" eb="179">
      <t>イジ</t>
    </rPh>
    <rPh sb="179" eb="181">
      <t>カイゼン</t>
    </rPh>
    <rPh sb="184" eb="186">
      <t>ニンテイ</t>
    </rPh>
    <rPh sb="186" eb="188">
      <t>シンセイ</t>
    </rPh>
    <rPh sb="188" eb="189">
      <t>マタ</t>
    </rPh>
    <rPh sb="190" eb="193">
      <t>ホジョキン</t>
    </rPh>
    <rPh sb="193" eb="195">
      <t>コウフ</t>
    </rPh>
    <rPh sb="195" eb="197">
      <t>シンセイ</t>
    </rPh>
    <rPh sb="217" eb="219">
      <t>トウガイ</t>
    </rPh>
    <rPh sb="219" eb="221">
      <t>ショルイ</t>
    </rPh>
    <phoneticPr fontId="2"/>
  </si>
  <si>
    <t xml:space="preserve"> 2.　補助対象期間（補助金交付要綱第５条で定める期間）の前々年度（基準期間）に係る様式第１－５の運行系統別輸送実績及び平均乗車密度算定表（補助対象路線に係るものに限る）、並びに基準期間の前年度、基準期間の前々年度に係る様式第１－５。
　ただし、過去に生活交通確保維持改善計画の認定申請又は補助金交付申請の添付書類として既に提出している場合は、当該書類の添付を省略することができる。</t>
    <rPh sb="40" eb="41">
      <t>カカ</t>
    </rPh>
    <rPh sb="44" eb="45">
      <t>ダイ</t>
    </rPh>
    <rPh sb="110" eb="112">
      <t>ヨウシキ</t>
    </rPh>
    <rPh sb="112" eb="113">
      <t>ダイ</t>
    </rPh>
    <rPh sb="123" eb="125">
      <t>カコ</t>
    </rPh>
    <rPh sb="139" eb="141">
      <t>ニンテイ</t>
    </rPh>
    <rPh sb="141" eb="143">
      <t>シンセイ</t>
    </rPh>
    <rPh sb="143" eb="144">
      <t>マタ</t>
    </rPh>
    <phoneticPr fontId="2"/>
  </si>
  <si>
    <t xml:space="preserve"> 8.「特例措置」の欄は、地域公共交通再編実施計画の認定を受け、特例措置の適用を受けることとなる場合には「１」を、平成２９年８月２日改正附則第２条の規定に該当する場合には「２」を記載する。</t>
    <rPh sb="4" eb="6">
      <t>トクレイ</t>
    </rPh>
    <rPh sb="6" eb="8">
      <t>ソチ</t>
    </rPh>
    <rPh sb="10" eb="11">
      <t>ラン</t>
    </rPh>
    <rPh sb="13" eb="15">
      <t>チイキ</t>
    </rPh>
    <rPh sb="15" eb="17">
      <t>コウキョウ</t>
    </rPh>
    <rPh sb="17" eb="19">
      <t>コウツウ</t>
    </rPh>
    <rPh sb="19" eb="21">
      <t>サイヘン</t>
    </rPh>
    <rPh sb="21" eb="23">
      <t>ジッシ</t>
    </rPh>
    <rPh sb="23" eb="25">
      <t>ケイカク</t>
    </rPh>
    <rPh sb="26" eb="28">
      <t>ニンテイ</t>
    </rPh>
    <rPh sb="29" eb="30">
      <t>ウ</t>
    </rPh>
    <rPh sb="32" eb="34">
      <t>トクレイ</t>
    </rPh>
    <rPh sb="34" eb="36">
      <t>ソチ</t>
    </rPh>
    <rPh sb="37" eb="39">
      <t>テキヨウ</t>
    </rPh>
    <rPh sb="40" eb="41">
      <t>ウ</t>
    </rPh>
    <rPh sb="48" eb="50">
      <t>バアイ</t>
    </rPh>
    <rPh sb="63" eb="64">
      <t>ガツ</t>
    </rPh>
    <rPh sb="65" eb="66">
      <t>ニチ</t>
    </rPh>
    <phoneticPr fontId="2"/>
  </si>
  <si>
    <t>２．キロ当たり補助対象経常費用及び経常収益</t>
    <rPh sb="4" eb="5">
      <t>ア</t>
    </rPh>
    <rPh sb="7" eb="9">
      <t>ホジョ</t>
    </rPh>
    <rPh sb="9" eb="11">
      <t>タイショウ</t>
    </rPh>
    <rPh sb="11" eb="13">
      <t>ケイジョウ</t>
    </rPh>
    <rPh sb="13" eb="15">
      <t>ヒヨウ</t>
    </rPh>
    <rPh sb="15" eb="16">
      <t>オヨ</t>
    </rPh>
    <rPh sb="17" eb="19">
      <t>ケイジョウ</t>
    </rPh>
    <rPh sb="19" eb="21">
      <t>シュウエキ</t>
    </rPh>
    <phoneticPr fontId="2"/>
  </si>
  <si>
    <t>往　．　Ｋｍ</t>
    <phoneticPr fontId="2"/>
  </si>
  <si>
    <t>復　．　Ｋｍ</t>
    <phoneticPr fontId="2"/>
  </si>
  <si>
    <t>往　．　Ｋｍ</t>
    <phoneticPr fontId="2"/>
  </si>
  <si>
    <t>○実車走行キロ当たり経常費用</t>
    <phoneticPr fontId="2"/>
  </si>
  <si>
    <t>〈確認〉
カ欄の最大値</t>
    <rPh sb="1" eb="3">
      <t>カクニン</t>
    </rPh>
    <rPh sb="6" eb="7">
      <t>ラン</t>
    </rPh>
    <rPh sb="8" eb="11">
      <t>サイダイチ</t>
    </rPh>
    <phoneticPr fontId="2"/>
  </si>
  <si>
    <t>〈確認〉
ヨ欄の最小値</t>
    <rPh sb="1" eb="3">
      <t>カクニン</t>
    </rPh>
    <rPh sb="6" eb="7">
      <t>ラン</t>
    </rPh>
    <rPh sb="8" eb="11">
      <t>サイショウチ</t>
    </rPh>
    <phoneticPr fontId="2"/>
  </si>
  <si>
    <t>(確認)
平均乗車密度</t>
    <rPh sb="1" eb="3">
      <t>カクニン</t>
    </rPh>
    <rPh sb="5" eb="7">
      <t>ヘイキン</t>
    </rPh>
    <rPh sb="7" eb="9">
      <t>ジョウシャ</t>
    </rPh>
    <rPh sb="9" eb="11">
      <t>ミツド</t>
    </rPh>
    <phoneticPr fontId="2"/>
  </si>
  <si>
    <t>(確認)
輸送量</t>
    <rPh sb="1" eb="3">
      <t>カクニン</t>
    </rPh>
    <rPh sb="5" eb="8">
      <t>ユソウリョウ</t>
    </rPh>
    <phoneticPr fontId="2"/>
  </si>
  <si>
    <t>(確認)
運行回数</t>
    <rPh sb="1" eb="3">
      <t>カクニン</t>
    </rPh>
    <rPh sb="5" eb="7">
      <t>ウンコウ</t>
    </rPh>
    <rPh sb="7" eb="9">
      <t>カイスウ</t>
    </rPh>
    <phoneticPr fontId="2"/>
  </si>
  <si>
    <t>有　・　無</t>
  </si>
  <si>
    <t>土曜</t>
    <rPh sb="0" eb="2">
      <t>ドヨウ</t>
    </rPh>
    <phoneticPr fontId="2"/>
  </si>
  <si>
    <t>日祝</t>
    <rPh sb="0" eb="1">
      <t>ニチ</t>
    </rPh>
    <rPh sb="1" eb="2">
      <t>シュク</t>
    </rPh>
    <phoneticPr fontId="2"/>
  </si>
  <si>
    <t>学平日</t>
    <rPh sb="0" eb="1">
      <t>ガク</t>
    </rPh>
    <rPh sb="1" eb="3">
      <t>ヘイジツ</t>
    </rPh>
    <phoneticPr fontId="2"/>
  </si>
  <si>
    <t>学休土</t>
    <rPh sb="0" eb="1">
      <t>ガク</t>
    </rPh>
    <rPh sb="1" eb="2">
      <t>キュウ</t>
    </rPh>
    <rPh sb="2" eb="3">
      <t>ド</t>
    </rPh>
    <phoneticPr fontId="2"/>
  </si>
  <si>
    <t>往　．　Ｋｍ</t>
    <phoneticPr fontId="2"/>
  </si>
  <si>
    <t>R3年度実績(R2.10-R3.9)</t>
    <phoneticPr fontId="3"/>
  </si>
  <si>
    <t>R4年度実績(R3.10-R4.9)</t>
    <rPh sb="2" eb="4">
      <t>ネンド</t>
    </rPh>
    <rPh sb="4" eb="6">
      <t>ジッセキ</t>
    </rPh>
    <phoneticPr fontId="3"/>
  </si>
  <si>
    <t>令和　　年　　月　　日～令和　　年　　月　　日
令和　　年　　月　　日～令和　　年　　月　　日
令和　　年　　月　　日～令和　　年　　月　　日</t>
    <rPh sb="0" eb="2">
      <t>レイワ</t>
    </rPh>
    <rPh sb="12" eb="14">
      <t>レイワ</t>
    </rPh>
    <rPh sb="24" eb="26">
      <t>レイワ</t>
    </rPh>
    <rPh sb="36" eb="38">
      <t>レイワ</t>
    </rPh>
    <rPh sb="48" eb="50">
      <t>レイワ</t>
    </rPh>
    <rPh sb="60" eb="62">
      <t>レイワ</t>
    </rPh>
    <phoneticPr fontId="2"/>
  </si>
  <si>
    <t>令和　７　年度</t>
    <rPh sb="0" eb="2">
      <t>レイワ</t>
    </rPh>
    <rPh sb="5" eb="7">
      <t>ネンド</t>
    </rPh>
    <phoneticPr fontId="2"/>
  </si>
  <si>
    <t>表２　地域公共交通確保維持改善事業に要する費用の総額、負担者及びその負担額（地域間幹線系統用）</t>
    <rPh sb="0" eb="1">
      <t>ヒョウ</t>
    </rPh>
    <rPh sb="13" eb="15">
      <t>カイゼン</t>
    </rPh>
    <rPh sb="24" eb="26">
      <t>ソウガク</t>
    </rPh>
    <rPh sb="30" eb="31">
      <t>オヨ</t>
    </rPh>
    <rPh sb="36" eb="37">
      <t>ガク</t>
    </rPh>
    <rPh sb="38" eb="41">
      <t>チイキカン</t>
    </rPh>
    <rPh sb="41" eb="43">
      <t>カンセン</t>
    </rPh>
    <rPh sb="43" eb="45">
      <t>ケイトウ</t>
    </rPh>
    <rPh sb="45" eb="46">
      <t>ヨウ</t>
    </rPh>
    <phoneticPr fontId="2"/>
  </si>
  <si>
    <t xml:space="preserve"> 地域キロ当たり標準経常費用
（令和７年度計画策定用標準単価）</t>
    <rPh sb="1" eb="3">
      <t>チイキ</t>
    </rPh>
    <rPh sb="5" eb="6">
      <t>ア</t>
    </rPh>
    <rPh sb="8" eb="10">
      <t>ヒョウジュン</t>
    </rPh>
    <rPh sb="10" eb="12">
      <t>ケイジョウ</t>
    </rPh>
    <rPh sb="12" eb="14">
      <t>ヒヨウ</t>
    </rPh>
    <rPh sb="16" eb="18">
      <t>レイワ</t>
    </rPh>
    <rPh sb="19" eb="21">
      <t>ネンド</t>
    </rPh>
    <rPh sb="21" eb="23">
      <t>ケイカク</t>
    </rPh>
    <rPh sb="23" eb="25">
      <t>サクテイ</t>
    </rPh>
    <rPh sb="25" eb="26">
      <t>ヨウ</t>
    </rPh>
    <rPh sb="26" eb="28">
      <t>ヒョウジュン</t>
    </rPh>
    <rPh sb="28" eb="30">
      <t>タンカ</t>
    </rPh>
    <phoneticPr fontId="2"/>
  </si>
  <si>
    <t>09</t>
    <phoneticPr fontId="2"/>
  </si>
  <si>
    <t>R5年度実績(R4.10-R5.9)</t>
    <rPh sb="2" eb="4">
      <t>ネンド</t>
    </rPh>
    <rPh sb="4" eb="6">
      <t>ジッセキ</t>
    </rPh>
    <phoneticPr fontId="3"/>
  </si>
  <si>
    <t>令和7年度実車走行キロ当たり経常費用</t>
    <rPh sb="0" eb="2">
      <t>レイワ</t>
    </rPh>
    <rPh sb="3" eb="5">
      <t>ネンド</t>
    </rPh>
    <rPh sb="5" eb="7">
      <t>ジッシャ</t>
    </rPh>
    <rPh sb="7" eb="9">
      <t>ソウコウ</t>
    </rPh>
    <rPh sb="11" eb="12">
      <t>ア</t>
    </rPh>
    <rPh sb="14" eb="16">
      <t>ケイジョウ</t>
    </rPh>
    <rPh sb="16" eb="18">
      <t>ヒヨウ</t>
    </rPh>
    <phoneticPr fontId="2"/>
  </si>
  <si>
    <t>　［記載要領]</t>
    <phoneticPr fontId="2"/>
  </si>
  <si>
    <t>計画実車走行キロは、小数点第１位（第２位以下切り捨て）まで算出して記載すること。</t>
    <rPh sb="0" eb="2">
      <t>ケイカク</t>
    </rPh>
    <phoneticPr fontId="2"/>
  </si>
  <si>
    <t>運行系統別輸送実績及び平均乗車密度算定表（令和５年度）</t>
    <rPh sb="0" eb="1">
      <t>ウン</t>
    </rPh>
    <rPh sb="1" eb="2">
      <t>ギョウ</t>
    </rPh>
    <rPh sb="2" eb="3">
      <t>ケイ</t>
    </rPh>
    <rPh sb="3" eb="4">
      <t>オサム</t>
    </rPh>
    <rPh sb="4" eb="5">
      <t>ベツ</t>
    </rPh>
    <rPh sb="5" eb="6">
      <t>ユ</t>
    </rPh>
    <rPh sb="6" eb="7">
      <t>ソウ</t>
    </rPh>
    <rPh sb="7" eb="8">
      <t>ジツ</t>
    </rPh>
    <rPh sb="8" eb="9">
      <t>ツムギ</t>
    </rPh>
    <rPh sb="9" eb="10">
      <t>オヨ</t>
    </rPh>
    <rPh sb="11" eb="12">
      <t>ヒラ</t>
    </rPh>
    <rPh sb="12" eb="13">
      <t>タモツ</t>
    </rPh>
    <rPh sb="13" eb="14">
      <t>ジョウ</t>
    </rPh>
    <rPh sb="14" eb="15">
      <t>クルマ</t>
    </rPh>
    <rPh sb="15" eb="16">
      <t>ミツ</t>
    </rPh>
    <rPh sb="16" eb="17">
      <t>ド</t>
    </rPh>
    <rPh sb="17" eb="18">
      <t>ザン</t>
    </rPh>
    <rPh sb="18" eb="19">
      <t>サダム</t>
    </rPh>
    <rPh sb="19" eb="20">
      <t>ヒョウ</t>
    </rPh>
    <rPh sb="21" eb="22">
      <t>レイ</t>
    </rPh>
    <rPh sb="22" eb="23">
      <t>ワ</t>
    </rPh>
    <rPh sb="24" eb="26">
      <t>ネンド</t>
    </rPh>
    <rPh sb="25" eb="26">
      <t>ガンネン</t>
    </rPh>
    <phoneticPr fontId="2"/>
  </si>
  <si>
    <t>運行系統別輸送実績及び平均乗車密度算定表（令和４年度）</t>
    <rPh sb="0" eb="1">
      <t>ウン</t>
    </rPh>
    <rPh sb="1" eb="2">
      <t>ギョウ</t>
    </rPh>
    <rPh sb="2" eb="3">
      <t>ケイ</t>
    </rPh>
    <rPh sb="3" eb="4">
      <t>オサム</t>
    </rPh>
    <rPh sb="4" eb="5">
      <t>ベツ</t>
    </rPh>
    <rPh sb="5" eb="6">
      <t>ユ</t>
    </rPh>
    <rPh sb="6" eb="7">
      <t>ソウ</t>
    </rPh>
    <rPh sb="7" eb="8">
      <t>ジツ</t>
    </rPh>
    <rPh sb="8" eb="9">
      <t>ツムギ</t>
    </rPh>
    <rPh sb="9" eb="10">
      <t>オヨ</t>
    </rPh>
    <rPh sb="11" eb="12">
      <t>ヒラ</t>
    </rPh>
    <rPh sb="12" eb="13">
      <t>タモツ</t>
    </rPh>
    <rPh sb="13" eb="14">
      <t>ジョウ</t>
    </rPh>
    <rPh sb="14" eb="15">
      <t>クルマ</t>
    </rPh>
    <rPh sb="15" eb="16">
      <t>ミツ</t>
    </rPh>
    <rPh sb="16" eb="17">
      <t>ド</t>
    </rPh>
    <rPh sb="17" eb="18">
      <t>ザン</t>
    </rPh>
    <rPh sb="18" eb="19">
      <t>サダム</t>
    </rPh>
    <rPh sb="19" eb="20">
      <t>ヒョウ</t>
    </rPh>
    <rPh sb="21" eb="23">
      <t>レイワ</t>
    </rPh>
    <rPh sb="24" eb="26">
      <t>ネンド</t>
    </rPh>
    <phoneticPr fontId="2"/>
  </si>
  <si>
    <t>運行系統別輸送実績及び平均乗車密度算定表（令和３年度）</t>
    <rPh sb="0" eb="1">
      <t>ウン</t>
    </rPh>
    <rPh sb="1" eb="2">
      <t>ギョウ</t>
    </rPh>
    <rPh sb="2" eb="3">
      <t>ケイ</t>
    </rPh>
    <rPh sb="3" eb="4">
      <t>オサム</t>
    </rPh>
    <rPh sb="4" eb="5">
      <t>ベツ</t>
    </rPh>
    <rPh sb="5" eb="6">
      <t>ユ</t>
    </rPh>
    <rPh sb="6" eb="7">
      <t>ソウ</t>
    </rPh>
    <rPh sb="7" eb="8">
      <t>ジツ</t>
    </rPh>
    <rPh sb="8" eb="9">
      <t>ツムギ</t>
    </rPh>
    <rPh sb="9" eb="10">
      <t>オヨ</t>
    </rPh>
    <rPh sb="11" eb="12">
      <t>ヒラ</t>
    </rPh>
    <rPh sb="12" eb="13">
      <t>タモツ</t>
    </rPh>
    <rPh sb="13" eb="14">
      <t>ジョウ</t>
    </rPh>
    <rPh sb="14" eb="15">
      <t>クルマ</t>
    </rPh>
    <rPh sb="15" eb="16">
      <t>ミツ</t>
    </rPh>
    <rPh sb="16" eb="17">
      <t>ド</t>
    </rPh>
    <rPh sb="17" eb="18">
      <t>ザン</t>
    </rPh>
    <rPh sb="18" eb="19">
      <t>サダム</t>
    </rPh>
    <rPh sb="19" eb="20">
      <t>ヒョウ</t>
    </rPh>
    <rPh sb="21" eb="23">
      <t>レイワ</t>
    </rPh>
    <rPh sb="24" eb="26">
      <t>ネンド</t>
    </rPh>
    <rPh sb="25" eb="26">
      <t>ガンネン</t>
    </rPh>
    <phoneticPr fontId="2"/>
  </si>
  <si>
    <t>申請番号4</t>
    <rPh sb="0" eb="2">
      <t>シンセイ</t>
    </rPh>
    <rPh sb="2" eb="4">
      <t>バンゴウ</t>
    </rPh>
    <phoneticPr fontId="2"/>
  </si>
  <si>
    <t>申請番号10</t>
    <rPh sb="0" eb="2">
      <t>シンセイ</t>
    </rPh>
    <rPh sb="2" eb="4">
      <t>バンゴウ</t>
    </rPh>
    <phoneticPr fontId="2"/>
  </si>
  <si>
    <t>申請番号9</t>
    <rPh sb="0" eb="2">
      <t>シンセイ</t>
    </rPh>
    <rPh sb="2" eb="4">
      <t>バンゴウ</t>
    </rPh>
    <phoneticPr fontId="2"/>
  </si>
  <si>
    <t>申請番号8</t>
    <rPh sb="0" eb="2">
      <t>シンセイ</t>
    </rPh>
    <rPh sb="2" eb="4">
      <t>バンゴウ</t>
    </rPh>
    <phoneticPr fontId="2"/>
  </si>
  <si>
    <t>申請番号7</t>
    <rPh sb="0" eb="2">
      <t>シンセイ</t>
    </rPh>
    <rPh sb="2" eb="4">
      <t>バンゴウ</t>
    </rPh>
    <phoneticPr fontId="2"/>
  </si>
  <si>
    <t>申請番号6</t>
    <rPh sb="0" eb="2">
      <t>シンセイ</t>
    </rPh>
    <rPh sb="2" eb="4">
      <t>バンゴウ</t>
    </rPh>
    <phoneticPr fontId="2"/>
  </si>
  <si>
    <t>申請番号5</t>
    <rPh sb="0" eb="2">
      <t>シンセイ</t>
    </rPh>
    <rPh sb="2" eb="4">
      <t>バンゴウ</t>
    </rPh>
    <phoneticPr fontId="2"/>
  </si>
  <si>
    <t>申請番号５</t>
    <rPh sb="0" eb="2">
      <t>シンセイ</t>
    </rPh>
    <rPh sb="2" eb="4">
      <t>バンゴウ</t>
    </rPh>
    <phoneticPr fontId="2"/>
  </si>
  <si>
    <t>申請番号3</t>
    <rPh sb="0" eb="2">
      <t>シンセイ</t>
    </rPh>
    <rPh sb="2" eb="4">
      <t>バンゴウ</t>
    </rPh>
    <phoneticPr fontId="2"/>
  </si>
  <si>
    <t>申請番号2</t>
    <rPh sb="0" eb="2">
      <t>シンセイ</t>
    </rPh>
    <rPh sb="2" eb="4">
      <t>バンゴウ</t>
    </rPh>
    <phoneticPr fontId="2"/>
  </si>
  <si>
    <t>３カ年計画書「表３」掲載
（平日特例適用）の有無</t>
    <rPh sb="2" eb="3">
      <t>ネン</t>
    </rPh>
    <rPh sb="3" eb="5">
      <t>ケイカク</t>
    </rPh>
    <rPh sb="5" eb="6">
      <t>ショ</t>
    </rPh>
    <rPh sb="7" eb="8">
      <t>ヒョウ</t>
    </rPh>
    <rPh sb="10" eb="12">
      <t>ケイサイ</t>
    </rPh>
    <rPh sb="14" eb="16">
      <t>ヘイジツ</t>
    </rPh>
    <rPh sb="16" eb="18">
      <t>トクレイ</t>
    </rPh>
    <rPh sb="18" eb="20">
      <t>テキヨウ</t>
    </rPh>
    <rPh sb="22" eb="24">
      <t>ウム</t>
    </rPh>
    <phoneticPr fontId="2"/>
  </si>
  <si>
    <t>地域公共交通の活性化法及び再生に関する法律（地域交通法）に基づく協議会（以下、「法定協議会」）名</t>
    <rPh sb="22" eb="24">
      <t>チイキ</t>
    </rPh>
    <rPh sb="36" eb="38">
      <t>イカ</t>
    </rPh>
    <rPh sb="40" eb="42">
      <t>ホウテイ</t>
    </rPh>
    <rPh sb="42" eb="45">
      <t>キョウギカイ</t>
    </rPh>
    <rPh sb="47" eb="48">
      <t>メイ</t>
    </rPh>
    <phoneticPr fontId="2"/>
  </si>
  <si>
    <t>法定協議会にて算出するキロ程</t>
    <rPh sb="0" eb="2">
      <t>ホウテイ</t>
    </rPh>
    <rPh sb="2" eb="5">
      <t>キョウギカイ</t>
    </rPh>
    <phoneticPr fontId="2"/>
  </si>
  <si>
    <t>法定協議会において算出する
計画額</t>
    <rPh sb="0" eb="2">
      <t>ホウテイ</t>
    </rPh>
    <rPh sb="2" eb="5">
      <t>キョウギカイ</t>
    </rPh>
    <rPh sb="9" eb="11">
      <t>サンシュツ</t>
    </rPh>
    <rPh sb="14" eb="16">
      <t>ケイカク</t>
    </rPh>
    <rPh sb="16" eb="17">
      <t>ガク</t>
    </rPh>
    <phoneticPr fontId="2"/>
  </si>
  <si>
    <t>法定協議会における
運行割合</t>
    <rPh sb="0" eb="2">
      <t>ホウテイ</t>
    </rPh>
    <rPh sb="2" eb="5">
      <t>キョウギカイ</t>
    </rPh>
    <rPh sb="10" eb="12">
      <t>ウンコウ</t>
    </rPh>
    <rPh sb="12" eb="14">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</si>
</sst>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_ "/>
    <numFmt numFmtId="177" formatCode="0_ "/>
    <numFmt numFmtId="178" formatCode="#,##0_);[Red]\(#,##0\)"/>
    <numFmt numFmtId="179" formatCode="0.00_ "/>
    <numFmt numFmtId="180" formatCode="#,##0.0_ "/>
    <numFmt numFmtId="181" formatCode="0.0_ "/>
    <numFmt numFmtId="182" formatCode="#,##0.0;&quot;△ &quot;#,##0.0"/>
    <numFmt numFmtId="183" formatCode="0.000_ "/>
    <numFmt numFmtId="184" formatCode="0.0_);[Red]\(0.0\)"/>
    <numFmt numFmtId="185" formatCode="0.0000000000000_ "/>
    <numFmt numFmtId="186" formatCode=";;"/>
    <numFmt numFmtId="187" formatCode="General;General;"/>
    <numFmt numFmtId="188" formatCode="\(0.0\);\(0.0\);"/>
    <numFmt numFmtId="189" formatCode="0.0;0.0;"/>
    <numFmt numFmtId="190" formatCode="&quot;申請番号&quot;0"/>
    <numFmt numFmtId="191" formatCode="#,##0.0&quot; km&quot;"/>
    <numFmt numFmtId="192" formatCode="General&quot;年&quot;&quot;度&quot;"/>
    <numFmt numFmtId="193" formatCode="#,##0;&quot;△ &quot;#,##0"/>
    <numFmt numFmtId="194" formatCode="0&quot;円&quot;\ \ \ \ \ 00&quot;銭&quot;\_x000a_\_x000a_"/>
    <numFmt numFmtId="195" formatCode="0&quot;系&quot;&quot;統&quot;"/>
    <numFmt numFmtId="196" formatCode="&quot;往&quot;0.0&quot;Ｋｍ&quot;"/>
    <numFmt numFmtId="197" formatCode="&quot;復&quot;0.0&quot;Ｋｍ&quot;"/>
    <numFmt numFmtId="198" formatCode="0.0&quot;Ｋｍ&quot;"/>
    <numFmt numFmtId="199" formatCode="0.000&quot;％&quot;"/>
    <numFmt numFmtId="200" formatCode="#,##0.0&quot;ｋｍ&quot;"/>
    <numFmt numFmtId="201" formatCode="#,##0&quot;円&quot;"/>
    <numFmt numFmtId="202" formatCode="0&quot;円&quot;00&quot;銭&quot;\_x000a_\_x000a_"/>
    <numFmt numFmtId="203" formatCode="#,##0,&quot;千円&quot;"/>
    <numFmt numFmtId="204" formatCode="0.00&quot;％&quot;"/>
    <numFmt numFmtId="205" formatCode="#,##0.0&quot;千円&quot;"/>
    <numFmt numFmtId="206" formatCode="#,##0&quot;千円&quot;"/>
  </numFmts>
  <fonts count="39">
    <font>
      <sz val="9"/>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8"/>
      <name val="ＭＳ ゴシック"/>
      <family val="3"/>
      <charset val="128"/>
    </font>
    <font>
      <b/>
      <sz val="10"/>
      <color indexed="13"/>
      <name val="ＭＳ ゴシック"/>
      <family val="3"/>
      <charset val="128"/>
    </font>
    <font>
      <sz val="6"/>
      <name val="ＭＳ ゴシック"/>
      <family val="3"/>
      <charset val="128"/>
    </font>
    <font>
      <sz val="5"/>
      <name val="ＭＳ Ｐゴシック"/>
      <family val="3"/>
      <charset val="128"/>
    </font>
    <font>
      <u/>
      <sz val="12"/>
      <name val="ＭＳ Ｐゴシック"/>
      <family val="3"/>
      <charset val="128"/>
    </font>
    <font>
      <u/>
      <sz val="11"/>
      <name val="ＭＳ Ｐゴシック"/>
      <family val="3"/>
      <charset val="128"/>
    </font>
    <font>
      <sz val="7"/>
      <name val="ＭＳ Ｐゴシック"/>
      <family val="3"/>
      <charset val="128"/>
    </font>
    <font>
      <u/>
      <sz val="8"/>
      <name val="ＭＳ Ｐゴシック"/>
      <family val="3"/>
      <charset val="128"/>
    </font>
    <font>
      <sz val="8"/>
      <name val="ＭＳ Ｐゴシック"/>
      <family val="3"/>
      <charset val="128"/>
    </font>
    <font>
      <sz val="4"/>
      <name val="ＭＳ Ｐゴシック"/>
      <family val="3"/>
      <charset val="128"/>
    </font>
    <font>
      <sz val="12"/>
      <name val="ＭＳ Ｐゴシック"/>
      <family val="3"/>
      <charset val="128"/>
    </font>
    <font>
      <b/>
      <sz val="9"/>
      <color indexed="81"/>
      <name val="ＭＳ Ｐゴシック"/>
      <family val="3"/>
      <charset val="128"/>
    </font>
    <font>
      <b/>
      <sz val="9"/>
      <color indexed="13"/>
      <name val="ＭＳ ゴシック"/>
      <family val="3"/>
      <charset val="128"/>
    </font>
    <font>
      <b/>
      <sz val="10"/>
      <name val="ＭＳ ゴシック"/>
      <family val="3"/>
      <charset val="128"/>
    </font>
    <font>
      <sz val="11"/>
      <name val="ＭＳ Ｐゴシック"/>
      <family val="3"/>
      <charset val="128"/>
    </font>
    <font>
      <sz val="4"/>
      <name val="ＭＳ ゴシック"/>
      <family val="3"/>
      <charset val="128"/>
    </font>
    <font>
      <sz val="9"/>
      <color indexed="81"/>
      <name val="ＭＳ Ｐゴシック"/>
      <family val="3"/>
      <charset val="128"/>
    </font>
    <font>
      <sz val="10"/>
      <color theme="1"/>
      <name val="ＭＳ Ｐゴシック"/>
      <family val="3"/>
      <charset val="128"/>
    </font>
    <font>
      <sz val="6"/>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ゴシック"/>
      <family val="3"/>
      <charset val="128"/>
    </font>
    <font>
      <sz val="9"/>
      <color theme="1"/>
      <name val="ＭＳ ゴシック"/>
      <family val="3"/>
      <charset val="128"/>
    </font>
    <font>
      <sz val="12"/>
      <color theme="1"/>
      <name val="ＭＳ Ｐゴシック"/>
      <family val="3"/>
      <charset val="128"/>
    </font>
    <font>
      <sz val="11"/>
      <color theme="1"/>
      <name val="ＭＳ Ｐゴシック"/>
      <family val="3"/>
      <charset val="128"/>
    </font>
    <font>
      <vertAlign val="superscript"/>
      <sz val="9"/>
      <name val="ＭＳ Ｐゴシック"/>
      <family val="3"/>
      <charset val="128"/>
    </font>
    <font>
      <u/>
      <sz val="11"/>
      <color theme="1"/>
      <name val="ＭＳ Ｐゴシック"/>
      <family val="3"/>
      <charset val="128"/>
    </font>
    <font>
      <b/>
      <sz val="11"/>
      <color rgb="FFFF0000"/>
      <name val="ＭＳ Ｐゴシック"/>
      <family val="3"/>
      <charset val="128"/>
    </font>
    <font>
      <sz val="9"/>
      <color rgb="FFFFFF00"/>
      <name val="ＭＳ Ｐゴシック"/>
      <family val="3"/>
      <charset val="128"/>
    </font>
    <font>
      <sz val="9"/>
      <color rgb="FF8BE1FF"/>
      <name val="ＭＳ Ｐゴシック"/>
      <family val="3"/>
      <charset val="128"/>
    </font>
    <font>
      <sz val="9"/>
      <color indexed="81"/>
      <name val="MS P ゴシック"/>
      <family val="3"/>
      <charset val="128"/>
    </font>
    <font>
      <b/>
      <sz val="10"/>
      <color rgb="FFFF0000"/>
      <name val="ＭＳ ゴシック"/>
      <family val="3"/>
      <charset val="128"/>
    </font>
    <font>
      <sz val="10"/>
      <color rgb="FFFF0000"/>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8"/>
        <bgColor indexed="64"/>
      </patternFill>
    </fill>
    <fill>
      <patternFill patternType="solid">
        <fgColor rgb="FFCCFFFF"/>
        <bgColor indexed="64"/>
      </patternFill>
    </fill>
  </fills>
  <borders count="178">
    <border>
      <left/>
      <right/>
      <top/>
      <bottom/>
      <diagonal/>
    </border>
    <border>
      <left style="hair">
        <color indexed="64"/>
      </left>
      <right/>
      <top/>
      <bottom style="thin">
        <color indexed="64"/>
      </bottom>
      <diagonal/>
    </border>
    <border>
      <left style="hair">
        <color indexed="64"/>
      </left>
      <right/>
      <top style="thin">
        <color indexed="64"/>
      </top>
      <bottom/>
      <diagonal/>
    </border>
    <border>
      <left/>
      <right/>
      <top style="thin">
        <color indexed="64"/>
      </top>
      <bottom/>
      <diagonal/>
    </border>
    <border>
      <left/>
      <right/>
      <top/>
      <bottom style="thin">
        <color indexed="64"/>
      </bottom>
      <diagonal/>
    </border>
    <border>
      <left style="hair">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top/>
      <bottom style="double">
        <color indexed="64"/>
      </bottom>
      <diagonal/>
    </border>
    <border>
      <left/>
      <right style="thin">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hair">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rgb="FFFFFF00"/>
      </right>
      <top/>
      <bottom/>
      <diagonal/>
    </border>
    <border>
      <left style="medium">
        <color indexed="64"/>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indexed="64"/>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indexed="64"/>
      </left>
      <right style="thin">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right style="hair">
        <color indexed="64"/>
      </right>
      <top style="hair">
        <color indexed="64"/>
      </top>
      <bottom style="thin">
        <color indexed="64"/>
      </bottom>
      <diagonal/>
    </border>
    <border diagonalUp="1">
      <left/>
      <right/>
      <top style="thin">
        <color indexed="64"/>
      </top>
      <bottom/>
      <diagonal style="thin">
        <color indexed="64"/>
      </diagonal>
    </border>
    <border>
      <left/>
      <right/>
      <top style="medium">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style="medium">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20" fillId="0" borderId="0"/>
    <xf numFmtId="0" fontId="2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916">
    <xf numFmtId="0" fontId="0" fillId="0" borderId="0" xfId="0">
      <alignment vertical="center"/>
    </xf>
    <xf numFmtId="0" fontId="8" fillId="0" borderId="0" xfId="0" applyFont="1">
      <alignment vertical="center"/>
    </xf>
    <xf numFmtId="0" fontId="2" fillId="0" borderId="0" xfId="0" applyFont="1">
      <alignment vertical="center"/>
    </xf>
    <xf numFmtId="0" fontId="10" fillId="0" borderId="0" xfId="0" applyFont="1" applyAlignment="1">
      <alignment horizontal="center" vertical="center"/>
    </xf>
    <xf numFmtId="0" fontId="12" fillId="0" borderId="0" xfId="0" applyFont="1" applyFill="1" applyAlignment="1">
      <alignment horizontal="right" vertical="top"/>
    </xf>
    <xf numFmtId="0" fontId="13" fillId="0" borderId="0" xfId="0" applyFont="1" applyFill="1" applyAlignment="1">
      <alignment horizontal="left" vertical="top"/>
    </xf>
    <xf numFmtId="0" fontId="14" fillId="0" borderId="0" xfId="0" applyFont="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176" fontId="8"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wrapText="1"/>
    </xf>
    <xf numFmtId="176" fontId="8" fillId="0" borderId="17" xfId="0" applyNumberFormat="1"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6" xfId="0" applyFont="1" applyBorder="1" applyAlignment="1">
      <alignment horizontal="center" vertical="center"/>
    </xf>
    <xf numFmtId="49" fontId="2" fillId="2" borderId="20" xfId="0" applyNumberFormat="1" applyFont="1" applyFill="1" applyBorder="1" applyAlignment="1" applyProtection="1">
      <alignment vertical="center" shrinkToFit="1"/>
      <protection locked="0"/>
    </xf>
    <xf numFmtId="49" fontId="15" fillId="2" borderId="20" xfId="0" applyNumberFormat="1" applyFont="1" applyFill="1" applyBorder="1" applyAlignment="1" applyProtection="1">
      <alignment horizontal="distributed" vertical="center" wrapText="1" shrinkToFit="1"/>
      <protection locked="0"/>
    </xf>
    <xf numFmtId="184" fontId="2" fillId="0" borderId="20" xfId="0" applyNumberFormat="1" applyFont="1" applyBorder="1">
      <alignment vertical="center"/>
    </xf>
    <xf numFmtId="184" fontId="2" fillId="0" borderId="21" xfId="0" applyNumberFormat="1" applyFont="1" applyBorder="1">
      <alignment vertical="center"/>
    </xf>
    <xf numFmtId="176" fontId="2" fillId="2" borderId="22" xfId="0" applyNumberFormat="1" applyFont="1" applyFill="1" applyBorder="1" applyProtection="1">
      <alignment vertical="center"/>
      <protection locked="0"/>
    </xf>
    <xf numFmtId="180" fontId="2" fillId="2" borderId="20" xfId="0" applyNumberFormat="1" applyFont="1" applyFill="1" applyBorder="1" applyProtection="1">
      <alignment vertical="center"/>
      <protection locked="0"/>
    </xf>
    <xf numFmtId="176" fontId="2" fillId="0" borderId="20" xfId="0" applyNumberFormat="1" applyFont="1" applyBorder="1">
      <alignment vertical="center"/>
    </xf>
    <xf numFmtId="176" fontId="2" fillId="2" borderId="20" xfId="0" applyNumberFormat="1" applyFont="1" applyFill="1" applyBorder="1" applyProtection="1">
      <alignment vertical="center"/>
      <protection locked="0"/>
    </xf>
    <xf numFmtId="180" fontId="2" fillId="0" borderId="23" xfId="0" applyNumberFormat="1" applyFont="1" applyFill="1" applyBorder="1">
      <alignment vertical="center"/>
    </xf>
    <xf numFmtId="178" fontId="2" fillId="0" borderId="21" xfId="0" applyNumberFormat="1" applyFont="1" applyBorder="1">
      <alignment vertical="center"/>
    </xf>
    <xf numFmtId="0" fontId="2" fillId="2" borderId="24" xfId="0" applyFont="1" applyFill="1" applyBorder="1" applyAlignment="1" applyProtection="1">
      <alignment vertical="center"/>
      <protection locked="0"/>
    </xf>
    <xf numFmtId="179" fontId="2" fillId="2" borderId="20" xfId="0" applyNumberFormat="1" applyFont="1" applyFill="1" applyBorder="1" applyProtection="1">
      <alignment vertical="center"/>
      <protection locked="0"/>
    </xf>
    <xf numFmtId="181" fontId="2" fillId="0" borderId="21" xfId="0" applyNumberFormat="1" applyFont="1" applyBorder="1">
      <alignment vertical="center"/>
    </xf>
    <xf numFmtId="0" fontId="2" fillId="0" borderId="0" xfId="0" applyFont="1" applyBorder="1">
      <alignment vertical="center"/>
    </xf>
    <xf numFmtId="49" fontId="2" fillId="2" borderId="25" xfId="0" applyNumberFormat="1" applyFont="1" applyFill="1" applyBorder="1" applyAlignment="1" applyProtection="1">
      <alignment vertical="center" shrinkToFit="1"/>
      <protection locked="0"/>
    </xf>
    <xf numFmtId="49" fontId="15" fillId="2" borderId="25" xfId="0" applyNumberFormat="1" applyFont="1" applyFill="1" applyBorder="1" applyAlignment="1" applyProtection="1">
      <alignment horizontal="distributed" vertical="center" wrapText="1" shrinkToFit="1"/>
      <protection locked="0"/>
    </xf>
    <xf numFmtId="184" fontId="2" fillId="0" borderId="25" xfId="0" applyNumberFormat="1" applyFont="1" applyBorder="1">
      <alignment vertical="center"/>
    </xf>
    <xf numFmtId="176" fontId="2" fillId="2" borderId="26" xfId="0" applyNumberFormat="1" applyFont="1" applyFill="1" applyBorder="1" applyProtection="1">
      <alignment vertical="center"/>
      <protection locked="0"/>
    </xf>
    <xf numFmtId="180" fontId="2" fillId="2" borderId="25" xfId="0" applyNumberFormat="1" applyFont="1" applyFill="1" applyBorder="1" applyProtection="1">
      <alignment vertical="center"/>
      <protection locked="0"/>
    </xf>
    <xf numFmtId="176" fontId="2" fillId="0" borderId="25" xfId="0" applyNumberFormat="1" applyFont="1" applyBorder="1">
      <alignment vertical="center"/>
    </xf>
    <xf numFmtId="176" fontId="2" fillId="2" borderId="25" xfId="0" applyNumberFormat="1" applyFont="1" applyFill="1" applyBorder="1" applyProtection="1">
      <alignment vertical="center"/>
      <protection locked="0"/>
    </xf>
    <xf numFmtId="180" fontId="2" fillId="0" borderId="27" xfId="0" applyNumberFormat="1" applyFont="1" applyFill="1" applyBorder="1">
      <alignment vertical="center"/>
    </xf>
    <xf numFmtId="0" fontId="2" fillId="2" borderId="28" xfId="0" applyFont="1" applyFill="1" applyBorder="1" applyAlignment="1" applyProtection="1">
      <alignment vertical="center"/>
      <protection locked="0"/>
    </xf>
    <xf numFmtId="179" fontId="2" fillId="2" borderId="25" xfId="0" applyNumberFormat="1" applyFont="1" applyFill="1" applyBorder="1" applyProtection="1">
      <alignment vertical="center"/>
      <protection locked="0"/>
    </xf>
    <xf numFmtId="181" fontId="2" fillId="0" borderId="29" xfId="0" applyNumberFormat="1" applyFont="1" applyBorder="1">
      <alignment vertical="center"/>
    </xf>
    <xf numFmtId="0" fontId="2" fillId="2" borderId="30" xfId="0" applyFont="1" applyFill="1" applyBorder="1" applyProtection="1">
      <alignment vertical="center"/>
      <protection locked="0"/>
    </xf>
    <xf numFmtId="0" fontId="2" fillId="0" borderId="31" xfId="0" applyFont="1" applyBorder="1" applyAlignment="1">
      <alignment horizontal="center" vertical="center"/>
    </xf>
    <xf numFmtId="0" fontId="2" fillId="0" borderId="32" xfId="0" applyFont="1" applyBorder="1">
      <alignment vertical="center"/>
    </xf>
    <xf numFmtId="184" fontId="2" fillId="0" borderId="32" xfId="0" applyNumberFormat="1" applyFont="1" applyBorder="1">
      <alignment vertical="center"/>
    </xf>
    <xf numFmtId="184" fontId="2" fillId="0" borderId="33" xfId="0" applyNumberFormat="1" applyFont="1" applyBorder="1">
      <alignment vertical="center"/>
    </xf>
    <xf numFmtId="176" fontId="2" fillId="0" borderId="34" xfId="0" applyNumberFormat="1" applyFont="1" applyBorder="1">
      <alignment vertical="center"/>
    </xf>
    <xf numFmtId="180" fontId="2" fillId="0" borderId="32" xfId="0" applyNumberFormat="1" applyFont="1" applyBorder="1">
      <alignment vertical="center"/>
    </xf>
    <xf numFmtId="176" fontId="2" fillId="0" borderId="32" xfId="0" applyNumberFormat="1" applyFont="1" applyBorder="1">
      <alignment vertical="center"/>
    </xf>
    <xf numFmtId="180" fontId="2" fillId="0" borderId="35" xfId="0" applyNumberFormat="1" applyFont="1" applyBorder="1">
      <alignment vertical="center"/>
    </xf>
    <xf numFmtId="178" fontId="2" fillId="0" borderId="36" xfId="0" applyNumberFormat="1" applyFont="1" applyBorder="1">
      <alignment vertical="center"/>
    </xf>
    <xf numFmtId="178" fontId="2" fillId="0" borderId="32" xfId="0" applyNumberFormat="1" applyFont="1" applyBorder="1">
      <alignment vertical="center"/>
    </xf>
    <xf numFmtId="178" fontId="2" fillId="0" borderId="33" xfId="0" applyNumberFormat="1" applyFont="1" applyBorder="1">
      <alignment vertical="center"/>
    </xf>
    <xf numFmtId="0" fontId="2" fillId="0" borderId="36" xfId="0" applyFont="1" applyBorder="1">
      <alignment vertical="center"/>
    </xf>
    <xf numFmtId="179" fontId="2" fillId="0" borderId="32" xfId="0" applyNumberFormat="1" applyFont="1" applyBorder="1">
      <alignment vertical="center"/>
    </xf>
    <xf numFmtId="0" fontId="2" fillId="0" borderId="33" xfId="0" applyFont="1" applyBorder="1">
      <alignment vertical="center"/>
    </xf>
    <xf numFmtId="0" fontId="2" fillId="0" borderId="37" xfId="0" applyFont="1" applyBorder="1">
      <alignment vertical="center"/>
    </xf>
    <xf numFmtId="0" fontId="2" fillId="0" borderId="38"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NumberFormat="1" applyFont="1" applyBorder="1" applyAlignment="1">
      <alignment horizontal="center" vertical="center"/>
    </xf>
    <xf numFmtId="0" fontId="2" fillId="0" borderId="41" xfId="0" applyFont="1" applyBorder="1" applyAlignment="1">
      <alignment vertical="center"/>
    </xf>
    <xf numFmtId="180" fontId="2" fillId="2" borderId="52" xfId="0" applyNumberFormat="1" applyFont="1" applyFill="1" applyBorder="1" applyAlignment="1" applyProtection="1">
      <alignment horizontal="center" vertical="center"/>
      <protection locked="0"/>
    </xf>
    <xf numFmtId="0" fontId="2" fillId="0" borderId="69" xfId="0" applyFont="1" applyBorder="1" applyAlignment="1">
      <alignment vertical="center"/>
    </xf>
    <xf numFmtId="0" fontId="14" fillId="0" borderId="42" xfId="0" applyFont="1" applyBorder="1" applyAlignment="1">
      <alignment vertical="center"/>
    </xf>
    <xf numFmtId="180" fontId="2" fillId="0" borderId="70" xfId="0" applyNumberFormat="1" applyFont="1" applyBorder="1">
      <alignment vertical="center"/>
    </xf>
    <xf numFmtId="0" fontId="2" fillId="2" borderId="71" xfId="0" applyFont="1" applyFill="1" applyBorder="1" applyProtection="1">
      <alignment vertical="center"/>
      <protection locked="0"/>
    </xf>
    <xf numFmtId="180" fontId="2" fillId="0" borderId="52" xfId="0" applyNumberFormat="1" applyFont="1" applyBorder="1">
      <alignment vertical="center"/>
    </xf>
    <xf numFmtId="0" fontId="2" fillId="0" borderId="72" xfId="0" applyFont="1" applyBorder="1">
      <alignment vertical="center"/>
    </xf>
    <xf numFmtId="0" fontId="2" fillId="2" borderId="73" xfId="0" applyFont="1" applyFill="1" applyBorder="1" applyAlignment="1" applyProtection="1">
      <alignment horizontal="center" vertical="center" shrinkToFit="1"/>
      <protection locked="0"/>
    </xf>
    <xf numFmtId="0" fontId="2" fillId="2" borderId="74" xfId="0" applyFont="1" applyFill="1" applyBorder="1" applyAlignment="1" applyProtection="1">
      <alignment horizontal="center" vertical="center" shrinkToFit="1"/>
      <protection locked="0"/>
    </xf>
    <xf numFmtId="178" fontId="2" fillId="5" borderId="24" xfId="0" applyNumberFormat="1" applyFont="1" applyFill="1" applyBorder="1">
      <alignment vertical="center"/>
    </xf>
    <xf numFmtId="178" fontId="2" fillId="5" borderId="20" xfId="0" applyNumberFormat="1" applyFont="1" applyFill="1" applyBorder="1">
      <alignment vertical="center"/>
    </xf>
    <xf numFmtId="178" fontId="2" fillId="5" borderId="28" xfId="0" applyNumberFormat="1" applyFont="1" applyFill="1" applyBorder="1">
      <alignment vertical="center"/>
    </xf>
    <xf numFmtId="178" fontId="2" fillId="5" borderId="25" xfId="0" applyNumberFormat="1" applyFont="1" applyFill="1" applyBorder="1">
      <alignment vertical="center"/>
    </xf>
    <xf numFmtId="180" fontId="2" fillId="5" borderId="23" xfId="0" applyNumberFormat="1" applyFont="1" applyFill="1" applyBorder="1">
      <alignment vertical="center"/>
    </xf>
    <xf numFmtId="180" fontId="2" fillId="5" borderId="27" xfId="0" applyNumberFormat="1" applyFont="1" applyFill="1" applyBorder="1">
      <alignment vertical="center"/>
    </xf>
    <xf numFmtId="184" fontId="2" fillId="5" borderId="20" xfId="0" applyNumberFormat="1" applyFont="1" applyFill="1" applyBorder="1">
      <alignment vertical="center"/>
    </xf>
    <xf numFmtId="184" fontId="2" fillId="5" borderId="21" xfId="0" applyNumberFormat="1" applyFont="1" applyFill="1" applyBorder="1">
      <alignment vertical="center"/>
    </xf>
    <xf numFmtId="184" fontId="2" fillId="5" borderId="25" xfId="0" applyNumberFormat="1" applyFont="1" applyFill="1" applyBorder="1">
      <alignment vertical="center"/>
    </xf>
    <xf numFmtId="0" fontId="18" fillId="6" borderId="80" xfId="0" applyFont="1" applyFill="1" applyBorder="1" applyProtection="1">
      <alignment vertical="center"/>
    </xf>
    <xf numFmtId="0" fontId="3" fillId="6" borderId="38" xfId="0" applyFont="1" applyFill="1" applyBorder="1" applyProtection="1">
      <alignment vertical="center"/>
    </xf>
    <xf numFmtId="0" fontId="3" fillId="6" borderId="81" xfId="0" applyFont="1" applyFill="1" applyBorder="1" applyProtection="1">
      <alignment vertical="center"/>
    </xf>
    <xf numFmtId="0" fontId="18" fillId="6" borderId="56" xfId="0" applyFont="1" applyFill="1" applyBorder="1" applyProtection="1">
      <alignment vertical="center"/>
    </xf>
    <xf numFmtId="0" fontId="3" fillId="6" borderId="0" xfId="0" applyFont="1" applyFill="1" applyBorder="1" applyProtection="1">
      <alignment vertical="center"/>
    </xf>
    <xf numFmtId="0" fontId="3" fillId="6" borderId="75" xfId="0" applyFont="1" applyFill="1" applyBorder="1" applyProtection="1">
      <alignment vertical="center"/>
    </xf>
    <xf numFmtId="0" fontId="3" fillId="6" borderId="56" xfId="0" applyFont="1" applyFill="1" applyBorder="1" applyProtection="1">
      <alignment vertical="center"/>
    </xf>
    <xf numFmtId="0" fontId="5" fillId="6" borderId="0" xfId="0" applyFont="1" applyFill="1" applyBorder="1" applyProtection="1">
      <alignment vertical="center"/>
    </xf>
    <xf numFmtId="0" fontId="7" fillId="6" borderId="56" xfId="0" applyFont="1" applyFill="1" applyBorder="1" applyProtection="1">
      <alignment vertical="center"/>
    </xf>
    <xf numFmtId="0" fontId="3" fillId="0" borderId="67" xfId="0" applyFont="1" applyBorder="1" applyProtection="1">
      <alignment vertical="center"/>
    </xf>
    <xf numFmtId="0" fontId="20" fillId="0" borderId="0" xfId="0" applyFont="1" applyAlignment="1">
      <alignment horizontal="center" vertical="center"/>
    </xf>
    <xf numFmtId="0" fontId="4" fillId="0" borderId="0" xfId="0" applyFont="1" applyBorder="1" applyAlignment="1">
      <alignment horizontal="center" vertical="center"/>
    </xf>
    <xf numFmtId="0" fontId="21" fillId="0" borderId="10" xfId="0" applyFont="1" applyBorder="1" applyAlignment="1">
      <alignment horizontal="center" vertical="center" wrapText="1" shrinkToFit="1"/>
    </xf>
    <xf numFmtId="0" fontId="12" fillId="0" borderId="0" xfId="0" applyFont="1" applyFill="1" applyAlignment="1" applyProtection="1">
      <alignment horizontal="center" vertical="top" wrapText="1"/>
      <protection locked="0"/>
    </xf>
    <xf numFmtId="0" fontId="12" fillId="0" borderId="0" xfId="0" applyFont="1" applyFill="1" applyAlignment="1" applyProtection="1">
      <alignment horizontal="center" vertical="top"/>
      <protection locked="0"/>
    </xf>
    <xf numFmtId="180" fontId="2" fillId="2" borderId="40" xfId="0" applyNumberFormat="1" applyFont="1" applyFill="1" applyBorder="1" applyAlignment="1" applyProtection="1">
      <alignment horizontal="center" vertical="center"/>
      <protection locked="0"/>
    </xf>
    <xf numFmtId="0" fontId="14" fillId="0" borderId="0" xfId="0" applyFont="1" applyBorder="1" applyAlignment="1">
      <alignment vertical="center"/>
    </xf>
    <xf numFmtId="0" fontId="2" fillId="0" borderId="155" xfId="0" applyFont="1" applyBorder="1" applyAlignment="1">
      <alignment vertical="center"/>
    </xf>
    <xf numFmtId="0" fontId="2" fillId="0" borderId="156" xfId="0" applyFont="1" applyBorder="1" applyAlignment="1">
      <alignment vertical="center"/>
    </xf>
    <xf numFmtId="0" fontId="2" fillId="0" borderId="0" xfId="0" applyFont="1" applyBorder="1" applyAlignment="1">
      <alignment vertical="center"/>
    </xf>
    <xf numFmtId="0" fontId="2" fillId="0" borderId="150" xfId="0" applyFont="1" applyBorder="1" applyAlignment="1">
      <alignment vertical="center"/>
    </xf>
    <xf numFmtId="0" fontId="2" fillId="0" borderId="152" xfId="0" applyFont="1" applyBorder="1" applyAlignment="1">
      <alignment vertical="center"/>
    </xf>
    <xf numFmtId="0" fontId="2" fillId="0" borderId="153" xfId="0" applyFont="1" applyBorder="1" applyAlignment="1">
      <alignment vertical="center"/>
    </xf>
    <xf numFmtId="0" fontId="2" fillId="0" borderId="154" xfId="0" applyNumberFormat="1" applyFont="1" applyBorder="1" applyAlignment="1">
      <alignment horizontal="center" vertical="center"/>
    </xf>
    <xf numFmtId="0" fontId="2" fillId="0" borderId="56" xfId="0" applyNumberFormat="1" applyFont="1" applyBorder="1" applyAlignment="1">
      <alignment horizontal="center" vertical="center"/>
    </xf>
    <xf numFmtId="0" fontId="2" fillId="0" borderId="151" xfId="0" applyNumberFormat="1" applyFont="1" applyBorder="1" applyAlignment="1">
      <alignment horizontal="center" vertical="center"/>
    </xf>
    <xf numFmtId="0" fontId="2" fillId="0" borderId="155" xfId="0" applyNumberFormat="1" applyFont="1" applyBorder="1" applyAlignment="1">
      <alignment horizontal="center" vertical="center"/>
    </xf>
    <xf numFmtId="0" fontId="2" fillId="0" borderId="152" xfId="0" applyNumberFormat="1" applyFont="1" applyBorder="1" applyAlignment="1">
      <alignment horizontal="center" vertical="center"/>
    </xf>
    <xf numFmtId="0" fontId="20" fillId="0" borderId="0" xfId="0" applyFont="1" applyAlignment="1">
      <alignment horizontal="center" vertical="center"/>
    </xf>
    <xf numFmtId="49" fontId="2" fillId="0" borderId="0" xfId="0" applyNumberFormat="1" applyFont="1" applyBorder="1" applyAlignment="1">
      <alignment horizontal="right" vertical="top" wrapText="1"/>
    </xf>
    <xf numFmtId="0" fontId="2" fillId="0" borderId="0" xfId="0" applyNumberFormat="1" applyFont="1" applyBorder="1" applyAlignment="1">
      <alignment vertical="top" wrapText="1"/>
    </xf>
    <xf numFmtId="0" fontId="2" fillId="0" borderId="0" xfId="0" applyNumberFormat="1" applyFont="1" applyBorder="1" applyAlignment="1">
      <alignment horizontal="left" vertical="top" wrapText="1"/>
    </xf>
    <xf numFmtId="49" fontId="2" fillId="0" borderId="0" xfId="0" applyNumberFormat="1" applyFont="1" applyAlignment="1">
      <alignment horizontal="right" vertical="top"/>
    </xf>
    <xf numFmtId="49" fontId="2" fillId="0" borderId="0" xfId="0" applyNumberFormat="1" applyFont="1" applyAlignment="1">
      <alignment vertical="top"/>
    </xf>
    <xf numFmtId="0" fontId="11" fillId="0" borderId="0" xfId="0" applyFont="1" applyAlignment="1">
      <alignment horizontal="center" vertical="center"/>
    </xf>
    <xf numFmtId="0" fontId="12" fillId="0" borderId="42" xfId="0" applyFont="1" applyBorder="1" applyAlignment="1">
      <alignment horizontal="distributed" vertical="center"/>
    </xf>
    <xf numFmtId="0" fontId="2" fillId="0" borderId="0" xfId="0" applyFont="1" applyBorder="1" applyAlignment="1">
      <alignment horizontal="left" vertical="center" wrapText="1"/>
    </xf>
    <xf numFmtId="0" fontId="20" fillId="0" borderId="0" xfId="0" applyFont="1" applyAlignment="1">
      <alignment horizontal="center" vertical="center"/>
    </xf>
    <xf numFmtId="0" fontId="2" fillId="0" borderId="0" xfId="0" applyNumberFormat="1" applyFont="1" applyBorder="1" applyAlignment="1">
      <alignment vertical="top" wrapText="1"/>
    </xf>
    <xf numFmtId="0" fontId="2" fillId="0" borderId="0" xfId="0" applyNumberFormat="1" applyFont="1" applyBorder="1" applyAlignment="1">
      <alignment horizontal="left" vertical="top" wrapText="1"/>
    </xf>
    <xf numFmtId="0" fontId="8" fillId="0" borderId="62" xfId="0" applyFont="1" applyBorder="1" applyAlignment="1">
      <alignment horizontal="center" vertical="center"/>
    </xf>
    <xf numFmtId="178" fontId="2" fillId="0" borderId="46" xfId="0" applyNumberFormat="1" applyFont="1" applyBorder="1">
      <alignment vertical="center"/>
    </xf>
    <xf numFmtId="178" fontId="2" fillId="0" borderId="87" xfId="0" applyNumberFormat="1" applyFont="1" applyBorder="1">
      <alignment vertical="center"/>
    </xf>
    <xf numFmtId="0" fontId="12" fillId="0" borderId="0" xfId="0" applyFont="1" applyBorder="1" applyAlignment="1">
      <alignment horizontal="distributed" vertical="center"/>
    </xf>
    <xf numFmtId="0" fontId="23" fillId="7" borderId="84" xfId="0" applyFont="1" applyFill="1" applyBorder="1" applyAlignment="1">
      <alignment horizontal="center" vertical="center"/>
    </xf>
    <xf numFmtId="0" fontId="23" fillId="0" borderId="158"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4" fillId="0" borderId="40" xfId="0" applyFont="1" applyBorder="1" applyAlignment="1">
      <alignment vertical="center" wrapText="1"/>
    </xf>
    <xf numFmtId="0" fontId="24" fillId="0" borderId="38" xfId="0" applyFont="1" applyBorder="1" applyAlignment="1">
      <alignment horizontal="center" vertical="center" wrapText="1"/>
    </xf>
    <xf numFmtId="0" fontId="24" fillId="0" borderId="0" xfId="0" applyFont="1" applyBorder="1" applyAlignment="1">
      <alignment horizontal="center" vertical="center"/>
    </xf>
    <xf numFmtId="0" fontId="24" fillId="0" borderId="41" xfId="0" applyFont="1" applyBorder="1" applyAlignment="1">
      <alignment vertical="center"/>
    </xf>
    <xf numFmtId="0" fontId="24" fillId="0" borderId="0" xfId="0" applyFont="1" applyBorder="1" applyAlignment="1">
      <alignment horizontal="center" vertical="center" wrapText="1"/>
    </xf>
    <xf numFmtId="0" fontId="24" fillId="0" borderId="41" xfId="0" applyFont="1" applyBorder="1" applyAlignment="1">
      <alignment vertical="center" wrapText="1"/>
    </xf>
    <xf numFmtId="0" fontId="24" fillId="0" borderId="43" xfId="0" applyFont="1" applyBorder="1" applyAlignment="1">
      <alignment vertical="center"/>
    </xf>
    <xf numFmtId="0" fontId="24" fillId="2" borderId="45" xfId="0" applyFont="1" applyFill="1" applyBorder="1" applyAlignment="1" applyProtection="1">
      <alignment horizontal="center" vertical="center"/>
      <protection locked="0"/>
    </xf>
    <xf numFmtId="180" fontId="24" fillId="2" borderId="53" xfId="0" applyNumberFormat="1" applyFont="1" applyFill="1" applyBorder="1" applyAlignment="1" applyProtection="1">
      <alignment horizontal="center" vertical="center"/>
      <protection locked="0"/>
    </xf>
    <xf numFmtId="0" fontId="24" fillId="2" borderId="47" xfId="0" applyFont="1" applyFill="1" applyBorder="1" applyAlignment="1" applyProtection="1">
      <alignment horizontal="center" vertical="center"/>
      <protection locked="0"/>
    </xf>
    <xf numFmtId="180" fontId="24" fillId="0" borderId="47" xfId="0" applyNumberFormat="1" applyFont="1" applyBorder="1" applyAlignment="1">
      <alignment horizontal="right" vertical="center"/>
    </xf>
    <xf numFmtId="182" fontId="24" fillId="0" borderId="47" xfId="0" applyNumberFormat="1" applyFont="1" applyBorder="1" applyAlignment="1">
      <alignment horizontal="right" vertical="center"/>
    </xf>
    <xf numFmtId="0" fontId="24" fillId="2" borderId="48" xfId="0" applyFont="1" applyFill="1" applyBorder="1" applyAlignment="1" applyProtection="1">
      <alignment horizontal="left" vertical="center"/>
      <protection locked="0"/>
    </xf>
    <xf numFmtId="180" fontId="24" fillId="0" borderId="0" xfId="0" applyNumberFormat="1" applyFont="1" applyBorder="1" applyAlignment="1">
      <alignment horizontal="right" vertical="center"/>
    </xf>
    <xf numFmtId="181" fontId="24" fillId="2" borderId="47" xfId="0" applyNumberFormat="1" applyFont="1" applyFill="1" applyBorder="1" applyAlignment="1" applyProtection="1">
      <alignment horizontal="center" vertical="center"/>
      <protection locked="0"/>
    </xf>
    <xf numFmtId="177" fontId="24" fillId="3" borderId="24" xfId="0" applyNumberFormat="1" applyFont="1" applyFill="1" applyBorder="1" applyAlignment="1" applyProtection="1">
      <alignment horizontal="center" vertical="center"/>
      <protection locked="0"/>
    </xf>
    <xf numFmtId="177" fontId="24" fillId="3" borderId="20" xfId="0" applyNumberFormat="1" applyFont="1" applyFill="1" applyBorder="1" applyAlignment="1" applyProtection="1">
      <alignment horizontal="center" vertical="center"/>
      <protection locked="0"/>
    </xf>
    <xf numFmtId="177" fontId="24" fillId="3" borderId="23" xfId="0" applyNumberFormat="1" applyFont="1" applyFill="1" applyBorder="1" applyAlignment="1" applyProtection="1">
      <alignment horizontal="center" vertical="center"/>
      <protection locked="0"/>
    </xf>
    <xf numFmtId="177" fontId="24" fillId="3" borderId="49" xfId="0" applyNumberFormat="1" applyFont="1" applyFill="1" applyBorder="1" applyAlignment="1" applyProtection="1">
      <alignment horizontal="center" vertical="center"/>
      <protection locked="0"/>
    </xf>
    <xf numFmtId="182" fontId="24" fillId="0" borderId="47" xfId="0" applyNumberFormat="1" applyFont="1" applyBorder="1" applyAlignment="1">
      <alignment horizontal="right" vertical="center" shrinkToFit="1"/>
    </xf>
    <xf numFmtId="0" fontId="24" fillId="2" borderId="83"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24" fillId="0" borderId="0" xfId="0" applyFont="1" applyBorder="1" applyAlignment="1">
      <alignment horizontal="center" vertical="center" shrinkToFit="1"/>
    </xf>
    <xf numFmtId="0" fontId="24" fillId="0" borderId="43" xfId="0" applyFont="1" applyFill="1" applyBorder="1" applyAlignment="1">
      <alignment horizontal="center" vertical="center"/>
    </xf>
    <xf numFmtId="180" fontId="24" fillId="2" borderId="4" xfId="0" applyNumberFormat="1" applyFont="1" applyFill="1" applyBorder="1" applyAlignment="1" applyProtection="1">
      <alignment horizontal="center" vertical="center"/>
      <protection locked="0"/>
    </xf>
    <xf numFmtId="0" fontId="24" fillId="2" borderId="43" xfId="0" applyFont="1" applyFill="1" applyBorder="1" applyAlignment="1" applyProtection="1">
      <alignment horizontal="center" vertical="center"/>
      <protection locked="0"/>
    </xf>
    <xf numFmtId="180" fontId="24" fillId="0" borderId="43" xfId="0" applyNumberFormat="1" applyFont="1" applyBorder="1" applyAlignment="1">
      <alignment horizontal="right" vertical="center"/>
    </xf>
    <xf numFmtId="182" fontId="24" fillId="0" borderId="43" xfId="0" applyNumberFormat="1" applyFont="1" applyBorder="1" applyAlignment="1">
      <alignment horizontal="right" vertical="center"/>
    </xf>
    <xf numFmtId="0" fontId="24" fillId="2" borderId="51" xfId="0" applyFont="1" applyFill="1" applyBorder="1" applyAlignment="1" applyProtection="1">
      <alignment horizontal="left" vertical="center"/>
      <protection locked="0"/>
    </xf>
    <xf numFmtId="181" fontId="24" fillId="2" borderId="52" xfId="0" applyNumberFormat="1" applyFont="1" applyFill="1" applyBorder="1" applyAlignment="1" applyProtection="1">
      <alignment horizontal="center" vertical="center"/>
      <protection locked="0"/>
    </xf>
    <xf numFmtId="177" fontId="24" fillId="3" borderId="28" xfId="0" applyNumberFormat="1" applyFont="1" applyFill="1" applyBorder="1" applyAlignment="1" applyProtection="1">
      <alignment horizontal="center" vertical="center"/>
      <protection locked="0"/>
    </xf>
    <xf numFmtId="177" fontId="24" fillId="3" borderId="25" xfId="0" applyNumberFormat="1" applyFont="1" applyFill="1" applyBorder="1" applyAlignment="1" applyProtection="1">
      <alignment horizontal="center" vertical="center"/>
      <protection locked="0"/>
    </xf>
    <xf numFmtId="177" fontId="24" fillId="3" borderId="27" xfId="0" applyNumberFormat="1" applyFont="1" applyFill="1" applyBorder="1" applyAlignment="1" applyProtection="1">
      <alignment horizontal="center" vertical="center"/>
      <protection locked="0"/>
    </xf>
    <xf numFmtId="177" fontId="24" fillId="3" borderId="29" xfId="0" applyNumberFormat="1" applyFont="1" applyFill="1" applyBorder="1" applyAlignment="1" applyProtection="1">
      <alignment horizontal="center" vertical="center"/>
      <protection locked="0"/>
    </xf>
    <xf numFmtId="182" fontId="24" fillId="0" borderId="52" xfId="0" applyNumberFormat="1" applyFont="1" applyBorder="1" applyAlignment="1">
      <alignment horizontal="right" vertical="center" shrinkToFit="1"/>
    </xf>
    <xf numFmtId="0" fontId="24" fillId="2" borderId="30" xfId="0" applyFont="1" applyFill="1" applyBorder="1" applyAlignment="1" applyProtection="1">
      <alignment horizontal="left" vertical="center"/>
      <protection locked="0"/>
    </xf>
    <xf numFmtId="0" fontId="24" fillId="0" borderId="47" xfId="0" applyFont="1" applyFill="1" applyBorder="1" applyAlignment="1">
      <alignment horizontal="center" vertical="center"/>
    </xf>
    <xf numFmtId="180" fontId="24" fillId="2" borderId="52" xfId="0" applyNumberFormat="1" applyFont="1" applyFill="1" applyBorder="1" applyAlignment="1" applyProtection="1">
      <alignment horizontal="center" vertical="center"/>
      <protection locked="0"/>
    </xf>
    <xf numFmtId="0" fontId="24" fillId="0" borderId="48" xfId="0" applyFont="1" applyFill="1" applyBorder="1" applyAlignment="1">
      <alignment horizontal="center" vertical="center"/>
    </xf>
    <xf numFmtId="180" fontId="24" fillId="2" borderId="46" xfId="0" applyNumberFormat="1" applyFont="1" applyFill="1" applyBorder="1" applyAlignment="1" applyProtection="1">
      <alignment horizontal="center" vertical="center"/>
      <protection locked="0"/>
    </xf>
    <xf numFmtId="0" fontId="24" fillId="0" borderId="42" xfId="0" applyFont="1" applyFill="1" applyBorder="1" applyAlignment="1">
      <alignment horizontal="center" vertical="center"/>
    </xf>
    <xf numFmtId="0" fontId="24" fillId="2" borderId="41" xfId="0" applyFont="1" applyFill="1" applyBorder="1" applyAlignment="1" applyProtection="1">
      <alignment horizontal="center" vertical="center"/>
      <protection locked="0"/>
    </xf>
    <xf numFmtId="0" fontId="24" fillId="0" borderId="44" xfId="0" applyFont="1" applyFill="1" applyBorder="1" applyAlignment="1">
      <alignment horizontal="center" vertical="center"/>
    </xf>
    <xf numFmtId="181" fontId="24" fillId="2" borderId="54" xfId="0" applyNumberFormat="1" applyFont="1" applyFill="1" applyBorder="1" applyAlignment="1" applyProtection="1">
      <alignment horizontal="center" vertical="center"/>
      <protection locked="0"/>
    </xf>
    <xf numFmtId="177" fontId="24" fillId="3" borderId="13" xfId="0" applyNumberFormat="1" applyFont="1" applyFill="1" applyBorder="1" applyAlignment="1" applyProtection="1">
      <alignment horizontal="center" vertical="center"/>
      <protection locked="0"/>
    </xf>
    <xf numFmtId="177" fontId="24" fillId="3" borderId="9" xfId="0" applyNumberFormat="1" applyFont="1" applyFill="1" applyBorder="1" applyAlignment="1" applyProtection="1">
      <alignment horizontal="center" vertical="center"/>
      <protection locked="0"/>
    </xf>
    <xf numFmtId="177" fontId="24" fillId="3" borderId="12" xfId="0" applyNumberFormat="1" applyFont="1" applyFill="1" applyBorder="1" applyAlignment="1" applyProtection="1">
      <alignment horizontal="center" vertical="center"/>
      <protection locked="0"/>
    </xf>
    <xf numFmtId="177" fontId="24" fillId="3" borderId="10" xfId="0" applyNumberFormat="1" applyFont="1" applyFill="1" applyBorder="1" applyAlignment="1" applyProtection="1">
      <alignment horizontal="center" vertical="center"/>
      <protection locked="0"/>
    </xf>
    <xf numFmtId="182" fontId="24" fillId="0" borderId="54" xfId="0" applyNumberFormat="1" applyFont="1" applyBorder="1" applyAlignment="1">
      <alignment horizontal="right" vertical="center" shrinkToFit="1"/>
    </xf>
    <xf numFmtId="0" fontId="24" fillId="2" borderId="55" xfId="0" applyFont="1" applyFill="1" applyBorder="1" applyAlignment="1" applyProtection="1">
      <alignment horizontal="left" vertical="center"/>
      <protection locked="0"/>
    </xf>
    <xf numFmtId="0" fontId="24" fillId="0" borderId="56" xfId="0" applyFont="1" applyFill="1" applyBorder="1" applyAlignment="1" applyProtection="1">
      <alignment horizontal="left" vertical="center"/>
      <protection locked="0"/>
    </xf>
    <xf numFmtId="0" fontId="24" fillId="0" borderId="44" xfId="0" applyFont="1" applyBorder="1" applyAlignment="1">
      <alignment horizontal="center" vertical="center"/>
    </xf>
    <xf numFmtId="0" fontId="24" fillId="0" borderId="58" xfId="0" applyFont="1" applyBorder="1" applyAlignment="1">
      <alignment horizontal="center" vertical="center"/>
    </xf>
    <xf numFmtId="0" fontId="24" fillId="0" borderId="57" xfId="0" applyFont="1" applyBorder="1" applyAlignment="1">
      <alignment horizontal="center" vertical="center"/>
    </xf>
    <xf numFmtId="0" fontId="24" fillId="4" borderId="59" xfId="0" applyFont="1" applyFill="1" applyBorder="1" applyAlignment="1">
      <alignment horizontal="center" vertical="center"/>
    </xf>
    <xf numFmtId="0" fontId="24" fillId="0" borderId="60" xfId="0" applyFont="1" applyBorder="1" applyAlignment="1">
      <alignment horizontal="center" vertical="center"/>
    </xf>
    <xf numFmtId="180" fontId="24" fillId="0" borderId="59" xfId="0" applyNumberFormat="1" applyFont="1" applyBorder="1" applyAlignment="1">
      <alignment horizontal="right" vertical="center"/>
    </xf>
    <xf numFmtId="0" fontId="24" fillId="0" borderId="61" xfId="0" applyFont="1" applyBorder="1" applyAlignment="1">
      <alignment horizontal="center" vertical="center"/>
    </xf>
    <xf numFmtId="182" fontId="24" fillId="0" borderId="59" xfId="0" applyNumberFormat="1" applyFont="1" applyBorder="1" applyAlignment="1">
      <alignment horizontal="right" vertical="center"/>
    </xf>
    <xf numFmtId="180" fontId="24" fillId="0" borderId="62" xfId="0" applyNumberFormat="1" applyFont="1" applyBorder="1" applyAlignment="1">
      <alignment horizontal="center" vertical="center"/>
    </xf>
    <xf numFmtId="0" fontId="24" fillId="0" borderId="59" xfId="0" applyFont="1" applyBorder="1" applyAlignment="1">
      <alignment horizontal="center" vertical="center"/>
    </xf>
    <xf numFmtId="177" fontId="24" fillId="0" borderId="63" xfId="0" applyNumberFormat="1" applyFont="1" applyBorder="1" applyAlignment="1">
      <alignment horizontal="center" vertical="center"/>
    </xf>
    <xf numFmtId="177" fontId="24" fillId="0" borderId="61" xfId="0" applyNumberFormat="1" applyFont="1" applyBorder="1" applyAlignment="1">
      <alignment horizontal="center" vertical="center"/>
    </xf>
    <xf numFmtId="177" fontId="24" fillId="0" borderId="64" xfId="0" applyNumberFormat="1" applyFont="1" applyBorder="1" applyAlignment="1">
      <alignment horizontal="center" vertical="center"/>
    </xf>
    <xf numFmtId="177" fontId="24" fillId="0" borderId="65" xfId="0" applyNumberFormat="1" applyFont="1" applyBorder="1" applyAlignment="1">
      <alignment horizontal="center" vertical="center"/>
    </xf>
    <xf numFmtId="182" fontId="24" fillId="0" borderId="57" xfId="0" applyNumberFormat="1" applyFont="1" applyBorder="1" applyAlignment="1">
      <alignment horizontal="right" vertical="center"/>
    </xf>
    <xf numFmtId="0" fontId="24" fillId="0" borderId="66" xfId="0" applyFont="1" applyBorder="1" applyAlignment="1">
      <alignment horizontal="center" vertical="center"/>
    </xf>
    <xf numFmtId="0" fontId="24" fillId="0" borderId="45" xfId="0" applyFont="1" applyFill="1" applyBorder="1" applyAlignment="1" applyProtection="1">
      <alignment horizontal="center" vertical="center"/>
    </xf>
    <xf numFmtId="0" fontId="24" fillId="0" borderId="41" xfId="0" applyFont="1" applyFill="1" applyBorder="1" applyAlignment="1">
      <alignment horizontal="center" vertical="center"/>
    </xf>
    <xf numFmtId="177" fontId="24" fillId="0" borderId="0" xfId="0" applyNumberFormat="1" applyFont="1" applyBorder="1" applyAlignment="1">
      <alignment horizontal="center" vertical="center"/>
    </xf>
    <xf numFmtId="182" fontId="24" fillId="0" borderId="0" xfId="0" applyNumberFormat="1" applyFont="1" applyBorder="1" applyAlignment="1">
      <alignment horizontal="right" vertical="center"/>
    </xf>
    <xf numFmtId="0" fontId="24" fillId="0" borderId="67" xfId="0" applyFont="1" applyBorder="1" applyAlignment="1">
      <alignment horizontal="center" vertical="center"/>
    </xf>
    <xf numFmtId="0" fontId="24" fillId="0" borderId="0" xfId="0" applyNumberFormat="1" applyFont="1" applyBorder="1" applyAlignment="1">
      <alignment horizontal="center" vertical="center"/>
    </xf>
    <xf numFmtId="0" fontId="24" fillId="0" borderId="0" xfId="0" applyFont="1" applyBorder="1" applyAlignment="1">
      <alignment horizontal="left" vertical="center"/>
    </xf>
    <xf numFmtId="0" fontId="24" fillId="0" borderId="38" xfId="0" applyFont="1" applyBorder="1" applyAlignment="1">
      <alignment horizontal="center" vertical="center"/>
    </xf>
    <xf numFmtId="0" fontId="27"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4" fillId="0" borderId="0" xfId="0" applyNumberFormat="1" applyFont="1" applyBorder="1" applyAlignment="1">
      <alignment horizontal="center" vertical="center"/>
    </xf>
    <xf numFmtId="182" fontId="24" fillId="0" borderId="0" xfId="0" applyNumberFormat="1" applyFont="1" applyBorder="1" applyAlignment="1">
      <alignment horizontal="center" vertical="center"/>
    </xf>
    <xf numFmtId="0" fontId="24" fillId="2" borderId="50" xfId="0" applyFont="1" applyFill="1" applyBorder="1" applyAlignment="1" applyProtection="1">
      <alignment horizontal="left" vertical="center"/>
      <protection locked="0"/>
    </xf>
    <xf numFmtId="0" fontId="24" fillId="0" borderId="42" xfId="0" applyFont="1" applyBorder="1" applyAlignment="1">
      <alignment horizontal="center" vertical="center"/>
    </xf>
    <xf numFmtId="0" fontId="29" fillId="0" borderId="0" xfId="0" applyFont="1" applyBorder="1" applyAlignment="1">
      <alignment horizontal="center" vertical="center"/>
    </xf>
    <xf numFmtId="0" fontId="26" fillId="0" borderId="0" xfId="0" applyFont="1" applyBorder="1" applyAlignment="1">
      <alignment horizontal="center" vertical="center"/>
    </xf>
    <xf numFmtId="177" fontId="29" fillId="0" borderId="68" xfId="0" applyNumberFormat="1" applyFont="1" applyBorder="1" applyAlignment="1" applyProtection="1">
      <alignment horizontal="right" vertical="center"/>
    </xf>
    <xf numFmtId="177" fontId="29" fillId="0" borderId="0" xfId="0" applyNumberFormat="1" applyFont="1" applyBorder="1" applyAlignment="1" applyProtection="1">
      <alignment horizontal="right" vertical="center"/>
    </xf>
    <xf numFmtId="0" fontId="23" fillId="0" borderId="0" xfId="0" applyFont="1" applyBorder="1" applyAlignment="1">
      <alignment horizontal="center" vertical="center" wrapText="1"/>
    </xf>
    <xf numFmtId="0" fontId="24" fillId="0" borderId="0" xfId="0" applyFont="1" applyFill="1" applyAlignment="1" applyProtection="1">
      <alignment horizontal="center" vertical="center"/>
    </xf>
    <xf numFmtId="0" fontId="24" fillId="0" borderId="0" xfId="0" applyFont="1" applyAlignment="1">
      <alignment vertical="center"/>
    </xf>
    <xf numFmtId="0" fontId="24" fillId="0" borderId="0" xfId="0" applyFont="1" applyFill="1" applyAlignment="1">
      <alignment horizontal="center" vertical="center"/>
    </xf>
    <xf numFmtId="0" fontId="20" fillId="0" borderId="0" xfId="2" applyFont="1" applyFill="1">
      <alignment vertical="center"/>
    </xf>
    <xf numFmtId="0" fontId="1" fillId="0" borderId="68" xfId="2" applyFont="1" applyFill="1" applyBorder="1" applyAlignment="1">
      <alignment vertical="center" justifyLastLine="1"/>
    </xf>
    <xf numFmtId="0" fontId="1" fillId="0" borderId="0" xfId="2" applyFont="1" applyFill="1" applyBorder="1" applyAlignment="1">
      <alignment vertical="center" justifyLastLine="1"/>
    </xf>
    <xf numFmtId="0" fontId="1" fillId="0" borderId="7" xfId="2" applyFont="1" applyFill="1" applyBorder="1">
      <alignment vertical="center"/>
    </xf>
    <xf numFmtId="193" fontId="1" fillId="0" borderId="0" xfId="2" applyNumberFormat="1" applyFont="1" applyFill="1" applyBorder="1" applyAlignment="1">
      <alignment vertical="center"/>
    </xf>
    <xf numFmtId="0" fontId="1" fillId="0" borderId="0" xfId="2" applyFont="1" applyFill="1" applyBorder="1">
      <alignment vertical="center"/>
    </xf>
    <xf numFmtId="0" fontId="1" fillId="0" borderId="94" xfId="2" applyFont="1" applyFill="1" applyBorder="1" applyAlignment="1">
      <alignment vertical="center" shrinkToFit="1"/>
    </xf>
    <xf numFmtId="0" fontId="1" fillId="0" borderId="92" xfId="2" applyFont="1" applyFill="1" applyBorder="1" applyAlignment="1">
      <alignment vertical="center" wrapText="1"/>
    </xf>
    <xf numFmtId="0" fontId="1" fillId="0" borderId="0" xfId="2" applyFont="1" applyFill="1" applyBorder="1" applyAlignment="1">
      <alignment vertical="center" wrapText="1"/>
    </xf>
    <xf numFmtId="0" fontId="1" fillId="0" borderId="0" xfId="2" applyFont="1" applyFill="1" applyBorder="1" applyAlignment="1">
      <alignment vertical="center"/>
    </xf>
    <xf numFmtId="0" fontId="1" fillId="0" borderId="0" xfId="2" applyFont="1" applyFill="1" applyBorder="1" applyAlignment="1">
      <alignment vertical="center" shrinkToFit="1"/>
    </xf>
    <xf numFmtId="0" fontId="20" fillId="0" borderId="0" xfId="2" applyFont="1" applyFill="1" applyBorder="1" applyAlignment="1">
      <alignment vertical="center"/>
    </xf>
    <xf numFmtId="0" fontId="1" fillId="0" borderId="95" xfId="2" applyFont="1" applyFill="1" applyBorder="1">
      <alignment vertical="center"/>
    </xf>
    <xf numFmtId="0" fontId="20" fillId="0" borderId="0" xfId="2" applyFont="1" applyFill="1" applyBorder="1">
      <alignment vertical="center"/>
    </xf>
    <xf numFmtId="0" fontId="1" fillId="0" borderId="0" xfId="2" applyFont="1" applyFill="1">
      <alignment vertical="center"/>
    </xf>
    <xf numFmtId="0" fontId="14" fillId="0" borderId="0" xfId="2" applyFont="1" applyFill="1">
      <alignment vertical="center"/>
    </xf>
    <xf numFmtId="0" fontId="14" fillId="0" borderId="39" xfId="2" applyFont="1" applyFill="1" applyBorder="1" applyAlignment="1">
      <alignment horizontal="right" vertical="center"/>
    </xf>
    <xf numFmtId="0" fontId="14" fillId="0" borderId="101" xfId="2" applyFont="1" applyFill="1" applyBorder="1" applyAlignment="1">
      <alignment horizontal="right" vertical="center"/>
    </xf>
    <xf numFmtId="0" fontId="14" fillId="0" borderId="0" xfId="2" applyFont="1" applyFill="1" applyAlignment="1">
      <alignment horizontal="right" vertical="center"/>
    </xf>
    <xf numFmtId="0" fontId="14" fillId="0" borderId="39" xfId="2" applyFont="1" applyFill="1" applyBorder="1" applyAlignment="1">
      <alignment horizontal="center" vertical="center" shrinkToFit="1"/>
    </xf>
    <xf numFmtId="0" fontId="14" fillId="0" borderId="39" xfId="2" applyFont="1" applyFill="1" applyBorder="1" applyAlignment="1">
      <alignment horizontal="right" vertical="center" shrinkToFit="1"/>
    </xf>
    <xf numFmtId="192" fontId="20" fillId="0" borderId="0" xfId="2" applyNumberFormat="1" applyFont="1" applyFill="1" applyBorder="1" applyAlignment="1">
      <alignment horizontal="center" vertical="center"/>
    </xf>
    <xf numFmtId="0" fontId="14" fillId="0" borderId="43" xfId="2" applyFont="1" applyFill="1" applyBorder="1" applyAlignment="1">
      <alignment horizontal="center" vertical="center" wrapText="1"/>
    </xf>
    <xf numFmtId="0" fontId="1" fillId="0" borderId="0" xfId="2" applyFont="1" applyFill="1" applyBorder="1" applyAlignment="1">
      <alignment horizontal="center" vertical="center"/>
    </xf>
    <xf numFmtId="0" fontId="1" fillId="0" borderId="0" xfId="0" applyFont="1" applyFill="1">
      <alignment vertical="center"/>
    </xf>
    <xf numFmtId="0" fontId="20" fillId="0" borderId="0" xfId="0" applyFont="1" applyFill="1">
      <alignment vertical="center"/>
    </xf>
    <xf numFmtId="49" fontId="6" fillId="0" borderId="56"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wrapText="1"/>
    </xf>
    <xf numFmtId="49" fontId="6" fillId="0" borderId="75" xfId="0" applyNumberFormat="1" applyFont="1" applyFill="1" applyBorder="1" applyAlignment="1" applyProtection="1">
      <alignment horizontal="center" vertical="center" wrapText="1"/>
    </xf>
    <xf numFmtId="0" fontId="6" fillId="0" borderId="56" xfId="0" applyFont="1" applyFill="1" applyBorder="1" applyProtection="1">
      <alignment vertical="center"/>
    </xf>
    <xf numFmtId="0" fontId="6" fillId="0" borderId="0" xfId="0" applyFont="1" applyFill="1" applyBorder="1" applyProtection="1">
      <alignment vertical="center"/>
    </xf>
    <xf numFmtId="0" fontId="3" fillId="0" borderId="75" xfId="0" applyFont="1" applyFill="1" applyBorder="1" applyProtection="1">
      <alignment vertical="center"/>
    </xf>
    <xf numFmtId="0" fontId="6" fillId="0" borderId="77" xfId="0" applyFont="1" applyFill="1" applyBorder="1" applyProtection="1">
      <alignment vertical="center"/>
    </xf>
    <xf numFmtId="0" fontId="3" fillId="0" borderId="62" xfId="0" applyFont="1" applyFill="1" applyBorder="1" applyProtection="1">
      <alignment vertical="center"/>
    </xf>
    <xf numFmtId="0" fontId="14" fillId="0" borderId="82" xfId="2" applyFont="1" applyFill="1" applyBorder="1" applyAlignment="1">
      <alignment vertical="center" wrapText="1"/>
    </xf>
    <xf numFmtId="0" fontId="14" fillId="0" borderId="44" xfId="2" applyFont="1" applyFill="1" applyBorder="1" applyAlignment="1">
      <alignment vertical="center" wrapText="1"/>
    </xf>
    <xf numFmtId="189" fontId="14" fillId="0" borderId="76" xfId="2" applyNumberFormat="1" applyFont="1" applyFill="1" applyBorder="1" applyAlignment="1">
      <alignment vertical="center" shrinkToFit="1"/>
    </xf>
    <xf numFmtId="188" fontId="14" fillId="0" borderId="82" xfId="2" applyNumberFormat="1" applyFont="1" applyFill="1" applyBorder="1" applyAlignment="1">
      <alignment horizontal="center" vertical="center" shrinkToFit="1"/>
    </xf>
    <xf numFmtId="0" fontId="20" fillId="0" borderId="0" xfId="2" applyFont="1" applyFill="1" applyAlignment="1">
      <alignment vertical="center" shrinkToFit="1"/>
    </xf>
    <xf numFmtId="0" fontId="3" fillId="0" borderId="56" xfId="0" applyFont="1" applyBorder="1" applyProtection="1">
      <alignment vertical="center"/>
    </xf>
    <xf numFmtId="0" fontId="3" fillId="0" borderId="0" xfId="0" applyFont="1" applyBorder="1" applyProtection="1">
      <alignment vertical="center"/>
    </xf>
    <xf numFmtId="0" fontId="3" fillId="0" borderId="77" xfId="0" applyFont="1" applyBorder="1" applyProtection="1">
      <alignment vertical="center"/>
    </xf>
    <xf numFmtId="0" fontId="3" fillId="0" borderId="62" xfId="0" applyFont="1" applyBorder="1" applyProtection="1">
      <alignment vertical="center"/>
    </xf>
    <xf numFmtId="0" fontId="3" fillId="0" borderId="75" xfId="0" applyFont="1" applyBorder="1" applyProtection="1">
      <alignment vertical="center"/>
    </xf>
    <xf numFmtId="0" fontId="28" fillId="0" borderId="161" xfId="0" applyFont="1" applyBorder="1" applyAlignment="1">
      <alignment horizontal="center" vertical="center"/>
    </xf>
    <xf numFmtId="0" fontId="27" fillId="0" borderId="106" xfId="0" applyFont="1" applyBorder="1" applyAlignment="1">
      <alignment horizontal="center" vertical="center" wrapText="1"/>
    </xf>
    <xf numFmtId="0" fontId="20" fillId="0" borderId="0" xfId="2" applyFont="1" applyFill="1">
      <alignment vertical="center"/>
    </xf>
    <xf numFmtId="0" fontId="33" fillId="0" borderId="0" xfId="2" applyFont="1" applyFill="1">
      <alignment vertical="center"/>
    </xf>
    <xf numFmtId="176" fontId="2" fillId="0" borderId="20" xfId="0" applyNumberFormat="1" applyFont="1" applyFill="1" applyBorder="1" applyProtection="1">
      <alignment vertical="center"/>
      <protection locked="0"/>
    </xf>
    <xf numFmtId="0" fontId="24" fillId="2" borderId="41" xfId="0" applyFont="1" applyFill="1" applyBorder="1" applyAlignment="1" applyProtection="1">
      <alignment horizontal="center" vertical="center"/>
      <protection locked="0"/>
    </xf>
    <xf numFmtId="0" fontId="24" fillId="2" borderId="43" xfId="0" applyFont="1" applyFill="1" applyBorder="1" applyAlignment="1" applyProtection="1">
      <alignment horizontal="center" vertical="center"/>
      <protection locked="0"/>
    </xf>
    <xf numFmtId="0" fontId="2" fillId="2" borderId="176" xfId="0" applyFont="1" applyFill="1" applyBorder="1" applyProtection="1">
      <alignment vertical="center"/>
      <protection locked="0"/>
    </xf>
    <xf numFmtId="0" fontId="2" fillId="2" borderId="117" xfId="0" applyFont="1" applyFill="1" applyBorder="1" applyProtection="1">
      <alignment vertical="center"/>
      <protection locked="0"/>
    </xf>
    <xf numFmtId="0" fontId="1" fillId="0" borderId="0" xfId="0" applyFont="1" applyFill="1" applyBorder="1" applyAlignment="1">
      <alignment vertical="center"/>
    </xf>
    <xf numFmtId="0" fontId="20" fillId="0" borderId="0" xfId="2" applyFont="1" applyFill="1">
      <alignment vertical="center"/>
    </xf>
    <xf numFmtId="0" fontId="14" fillId="0" borderId="0" xfId="2" applyFont="1" applyFill="1" applyBorder="1" applyAlignment="1">
      <alignment vertical="center" wrapText="1"/>
    </xf>
    <xf numFmtId="0" fontId="14" fillId="0" borderId="0" xfId="2" applyFont="1" applyFill="1" applyBorder="1" applyAlignment="1">
      <alignment horizontal="center" vertical="center" shrinkToFit="1"/>
    </xf>
    <xf numFmtId="180" fontId="2" fillId="0" borderId="0" xfId="0" applyNumberFormat="1" applyFont="1" applyBorder="1">
      <alignment vertical="center"/>
    </xf>
    <xf numFmtId="0" fontId="24" fillId="7" borderId="47" xfId="0" applyFont="1" applyFill="1" applyBorder="1" applyAlignment="1" applyProtection="1">
      <alignment horizontal="center" vertical="center"/>
      <protection locked="0"/>
    </xf>
    <xf numFmtId="0" fontId="24" fillId="7" borderId="43" xfId="0" applyFont="1" applyFill="1" applyBorder="1" applyAlignment="1" applyProtection="1">
      <alignment horizontal="center" vertical="center"/>
      <protection locked="0"/>
    </xf>
    <xf numFmtId="0" fontId="24" fillId="7" borderId="41" xfId="0" applyFont="1" applyFill="1" applyBorder="1" applyAlignment="1" applyProtection="1">
      <alignment horizontal="center" vertical="center"/>
      <protection locked="0"/>
    </xf>
    <xf numFmtId="0" fontId="20" fillId="0" borderId="0" xfId="2" applyFont="1" applyFill="1" applyBorder="1" applyAlignment="1">
      <alignment horizontal="center" vertical="center" shrinkToFit="1"/>
    </xf>
    <xf numFmtId="201" fontId="14" fillId="0" borderId="0" xfId="2" applyNumberFormat="1" applyFont="1" applyFill="1" applyBorder="1" applyAlignment="1">
      <alignment horizontal="right" vertical="center" shrinkToFit="1"/>
    </xf>
    <xf numFmtId="201" fontId="1" fillId="0" borderId="0" xfId="0" applyNumberFormat="1" applyFont="1" applyFill="1" applyBorder="1" applyAlignment="1">
      <alignment vertical="center" shrinkToFit="1"/>
    </xf>
    <xf numFmtId="203" fontId="14" fillId="0" borderId="0" xfId="2" applyNumberFormat="1" applyFont="1" applyFill="1" applyBorder="1" applyAlignment="1">
      <alignment horizontal="right" vertical="center" shrinkToFit="1"/>
    </xf>
    <xf numFmtId="203" fontId="1" fillId="0" borderId="0" xfId="0" applyNumberFormat="1" applyFont="1" applyFill="1" applyBorder="1" applyAlignment="1">
      <alignment vertical="center" shrinkToFit="1"/>
    </xf>
    <xf numFmtId="206" fontId="14" fillId="0" borderId="0" xfId="2" applyNumberFormat="1" applyFont="1" applyFill="1" applyBorder="1" applyAlignment="1">
      <alignment horizontal="right" vertical="center" shrinkToFit="1"/>
    </xf>
    <xf numFmtId="206" fontId="1" fillId="0" borderId="0" xfId="0" applyNumberFormat="1" applyFont="1" applyFill="1" applyBorder="1" applyAlignment="1">
      <alignment vertical="center" shrinkToFit="1"/>
    </xf>
    <xf numFmtId="201" fontId="1" fillId="0" borderId="0" xfId="0" applyNumberFormat="1" applyFont="1" applyFill="1" applyBorder="1" applyAlignment="1">
      <alignment horizontal="right" vertical="center" shrinkToFit="1"/>
    </xf>
    <xf numFmtId="0" fontId="1" fillId="0" borderId="0" xfId="0" applyFont="1" applyFill="1" applyBorder="1" applyAlignment="1">
      <alignment vertical="center" shrinkToFit="1"/>
    </xf>
    <xf numFmtId="0" fontId="1" fillId="0" borderId="0" xfId="0" applyFont="1" applyFill="1" applyBorder="1" applyAlignment="1">
      <alignment horizontal="right" vertical="center" shrinkToFit="1"/>
    </xf>
    <xf numFmtId="204" fontId="14" fillId="0" borderId="0" xfId="2" applyNumberFormat="1" applyFont="1" applyFill="1" applyBorder="1" applyAlignment="1">
      <alignment horizontal="right" vertical="center" shrinkToFit="1"/>
    </xf>
    <xf numFmtId="204" fontId="1" fillId="0" borderId="0" xfId="0" applyNumberFormat="1" applyFont="1" applyFill="1" applyBorder="1" applyAlignment="1">
      <alignment horizontal="right" vertical="center" shrinkToFit="1"/>
    </xf>
    <xf numFmtId="0" fontId="1" fillId="0" borderId="0" xfId="0" applyFont="1" applyFill="1" applyBorder="1" applyAlignment="1">
      <alignment horizontal="center" vertical="center" shrinkToFit="1"/>
    </xf>
    <xf numFmtId="0" fontId="14" fillId="0" borderId="0" xfId="2" applyFont="1" applyFill="1" applyBorder="1" applyAlignment="1">
      <alignment vertical="center" shrinkToFit="1"/>
    </xf>
    <xf numFmtId="0" fontId="14" fillId="0" borderId="0" xfId="0" applyFont="1" applyFill="1" applyBorder="1" applyAlignment="1">
      <alignment vertical="center"/>
    </xf>
    <xf numFmtId="0" fontId="20" fillId="0" borderId="0" xfId="2" applyFont="1" applyFill="1" applyBorder="1" applyAlignment="1">
      <alignment vertical="center" shrinkToFit="1"/>
    </xf>
    <xf numFmtId="0" fontId="20" fillId="0" borderId="0" xfId="2" applyFont="1" applyFill="1">
      <alignment vertical="center"/>
    </xf>
    <xf numFmtId="187" fontId="6" fillId="0" borderId="39" xfId="0" applyNumberFormat="1" applyFont="1" applyFill="1" applyBorder="1" applyAlignment="1" applyProtection="1">
      <alignment horizontal="right" vertical="center" wrapText="1" shrinkToFit="1"/>
    </xf>
    <xf numFmtId="0" fontId="14" fillId="0" borderId="76"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84" xfId="2" applyFont="1" applyFill="1" applyBorder="1" applyAlignment="1">
      <alignment horizontal="center" vertical="center" wrapText="1"/>
    </xf>
    <xf numFmtId="0" fontId="14" fillId="0" borderId="68"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42" xfId="2" applyFont="1" applyFill="1" applyBorder="1" applyAlignment="1">
      <alignment horizontal="center" vertical="center" wrapText="1"/>
    </xf>
    <xf numFmtId="0" fontId="14" fillId="0" borderId="82" xfId="2"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44" xfId="2" applyFont="1" applyFill="1" applyBorder="1" applyAlignment="1">
      <alignment horizontal="center" vertical="center" wrapText="1"/>
    </xf>
    <xf numFmtId="205" fontId="6" fillId="0" borderId="39" xfId="0" applyNumberFormat="1" applyFont="1" applyFill="1" applyBorder="1" applyAlignment="1" applyProtection="1">
      <alignment horizontal="right" vertical="center" wrapText="1" shrinkToFit="1"/>
    </xf>
    <xf numFmtId="196" fontId="14" fillId="7" borderId="76" xfId="2" applyNumberFormat="1" applyFont="1" applyFill="1" applyBorder="1" applyAlignment="1">
      <alignment horizontal="center" vertical="center" shrinkToFit="1"/>
    </xf>
    <xf numFmtId="196" fontId="14" fillId="7" borderId="3" xfId="2" applyNumberFormat="1" applyFont="1" applyFill="1" applyBorder="1" applyAlignment="1">
      <alignment horizontal="center" vertical="center" shrinkToFit="1"/>
    </xf>
    <xf numFmtId="196" fontId="14" fillId="7" borderId="84" xfId="2" applyNumberFormat="1" applyFont="1" applyFill="1" applyBorder="1" applyAlignment="1">
      <alignment horizontal="center" vertical="center" shrinkToFit="1"/>
    </xf>
    <xf numFmtId="196" fontId="14" fillId="7" borderId="82" xfId="2" applyNumberFormat="1" applyFont="1" applyFill="1" applyBorder="1" applyAlignment="1">
      <alignment horizontal="center" vertical="center" shrinkToFit="1"/>
    </xf>
    <xf numFmtId="196" fontId="14" fillId="7" borderId="4" xfId="2" applyNumberFormat="1" applyFont="1" applyFill="1" applyBorder="1" applyAlignment="1">
      <alignment horizontal="center" vertical="center" shrinkToFit="1"/>
    </xf>
    <xf numFmtId="196" fontId="14" fillId="7" borderId="44" xfId="2" applyNumberFormat="1" applyFont="1" applyFill="1" applyBorder="1" applyAlignment="1">
      <alignment horizontal="center" vertical="center" shrinkToFit="1"/>
    </xf>
    <xf numFmtId="0" fontId="14" fillId="0" borderId="76" xfId="2" applyFont="1" applyFill="1" applyBorder="1" applyAlignment="1">
      <alignment horizontal="left" vertical="center" shrinkToFit="1"/>
    </xf>
    <xf numFmtId="0" fontId="14" fillId="0" borderId="84" xfId="2" applyFont="1" applyFill="1" applyBorder="1" applyAlignment="1">
      <alignment horizontal="left" vertical="center" shrinkToFit="1"/>
    </xf>
    <xf numFmtId="199" fontId="6" fillId="0" borderId="76" xfId="0" applyNumberFormat="1" applyFont="1" applyFill="1" applyBorder="1" applyAlignment="1" applyProtection="1">
      <alignment horizontal="right" vertical="center" wrapText="1" shrinkToFit="1"/>
    </xf>
    <xf numFmtId="199" fontId="6" fillId="0" borderId="3" xfId="0" applyNumberFormat="1" applyFont="1" applyFill="1" applyBorder="1" applyAlignment="1" applyProtection="1">
      <alignment horizontal="right" vertical="center" wrapText="1" shrinkToFit="1"/>
    </xf>
    <xf numFmtId="199" fontId="6" fillId="0" borderId="84" xfId="0" applyNumberFormat="1" applyFont="1" applyFill="1" applyBorder="1" applyAlignment="1" applyProtection="1">
      <alignment horizontal="right" vertical="center" wrapText="1" shrinkToFit="1"/>
    </xf>
    <xf numFmtId="199" fontId="6" fillId="0" borderId="82" xfId="0" applyNumberFormat="1" applyFont="1" applyFill="1" applyBorder="1" applyAlignment="1" applyProtection="1">
      <alignment horizontal="right" vertical="center" wrapText="1" shrinkToFit="1"/>
    </xf>
    <xf numFmtId="199" fontId="6" fillId="0" borderId="4" xfId="0" applyNumberFormat="1" applyFont="1" applyFill="1" applyBorder="1" applyAlignment="1" applyProtection="1">
      <alignment horizontal="right" vertical="center" wrapText="1" shrinkToFit="1"/>
    </xf>
    <xf numFmtId="199" fontId="6" fillId="0" borderId="44" xfId="0" applyNumberFormat="1" applyFont="1" applyFill="1" applyBorder="1" applyAlignment="1" applyProtection="1">
      <alignment horizontal="right" vertical="center" wrapText="1" shrinkToFit="1"/>
    </xf>
    <xf numFmtId="0" fontId="14" fillId="0" borderId="0" xfId="2" applyFont="1" applyFill="1" applyBorder="1" applyAlignment="1">
      <alignment horizontal="left" vertical="center" shrinkToFit="1"/>
    </xf>
    <xf numFmtId="196" fontId="14" fillId="0" borderId="0" xfId="2" applyNumberFormat="1" applyFont="1" applyFill="1" applyBorder="1" applyAlignment="1">
      <alignment horizontal="center" vertical="center" shrinkToFit="1"/>
    </xf>
    <xf numFmtId="199" fontId="14" fillId="0" borderId="0" xfId="2" applyNumberFormat="1" applyFont="1" applyFill="1" applyBorder="1" applyAlignment="1">
      <alignment horizontal="right" vertical="center" shrinkToFit="1"/>
    </xf>
    <xf numFmtId="0" fontId="1" fillId="0" borderId="0" xfId="0" applyFont="1" applyFill="1" applyBorder="1" applyAlignment="1">
      <alignment horizontal="right" vertical="center" shrinkToFit="1"/>
    </xf>
    <xf numFmtId="197" fontId="14" fillId="7" borderId="82" xfId="2" applyNumberFormat="1" applyFont="1" applyFill="1" applyBorder="1" applyAlignment="1">
      <alignment horizontal="center" vertical="center" shrinkToFit="1"/>
    </xf>
    <xf numFmtId="197" fontId="14" fillId="7" borderId="44" xfId="2" applyNumberFormat="1" applyFont="1" applyFill="1" applyBorder="1" applyAlignment="1">
      <alignment horizontal="center" vertical="center" shrinkToFit="1"/>
    </xf>
    <xf numFmtId="198" fontId="14" fillId="0" borderId="82" xfId="2" applyNumberFormat="1" applyFont="1" applyFill="1" applyBorder="1" applyAlignment="1">
      <alignment horizontal="right" vertical="center" shrinkToFit="1"/>
    </xf>
    <xf numFmtId="198" fontId="14" fillId="0" borderId="44" xfId="2" applyNumberFormat="1" applyFont="1" applyFill="1" applyBorder="1" applyAlignment="1">
      <alignment horizontal="right" vertical="center" shrinkToFit="1"/>
    </xf>
    <xf numFmtId="198" fontId="14" fillId="0" borderId="0" xfId="2" applyNumberFormat="1" applyFont="1" applyFill="1" applyBorder="1" applyAlignment="1">
      <alignment horizontal="right" vertical="center" shrinkToFit="1"/>
    </xf>
    <xf numFmtId="197" fontId="14" fillId="0" borderId="0" xfId="2" applyNumberFormat="1" applyFont="1" applyFill="1" applyBorder="1" applyAlignment="1">
      <alignment horizontal="center" vertical="center" shrinkToFit="1"/>
    </xf>
    <xf numFmtId="0" fontId="20" fillId="0" borderId="69" xfId="2" applyNumberFormat="1" applyFont="1" applyFill="1" applyBorder="1" applyAlignment="1">
      <alignment horizontal="center" vertical="center" shrinkToFit="1"/>
    </xf>
    <xf numFmtId="0" fontId="20" fillId="0" borderId="41" xfId="2" applyNumberFormat="1" applyFont="1" applyFill="1" applyBorder="1" applyAlignment="1">
      <alignment horizontal="center" vertical="center" shrinkToFit="1"/>
    </xf>
    <xf numFmtId="0" fontId="20" fillId="0" borderId="43" xfId="2" applyNumberFormat="1" applyFont="1" applyFill="1" applyBorder="1" applyAlignment="1">
      <alignment horizontal="center" vertical="center" shrinkToFit="1"/>
    </xf>
    <xf numFmtId="199" fontId="6" fillId="0" borderId="39" xfId="0" applyNumberFormat="1" applyFont="1" applyFill="1" applyBorder="1" applyAlignment="1" applyProtection="1">
      <alignment horizontal="right" vertical="center" wrapText="1" shrinkToFit="1"/>
    </xf>
    <xf numFmtId="0" fontId="2" fillId="0" borderId="76"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84" xfId="2" applyFont="1" applyFill="1" applyBorder="1" applyAlignment="1">
      <alignment horizontal="center" vertical="center" wrapText="1"/>
    </xf>
    <xf numFmtId="0" fontId="2" fillId="0" borderId="68"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2" fillId="0" borderId="42" xfId="2" applyFont="1" applyFill="1" applyBorder="1" applyAlignment="1">
      <alignment horizontal="center" vertical="center" wrapText="1"/>
    </xf>
    <xf numFmtId="0" fontId="14" fillId="0" borderId="82"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44" xfId="2" applyFont="1" applyFill="1" applyBorder="1" applyAlignment="1">
      <alignment horizontal="center" vertical="center"/>
    </xf>
    <xf numFmtId="0" fontId="2" fillId="0" borderId="39" xfId="2" applyFont="1" applyFill="1" applyBorder="1" applyAlignment="1">
      <alignment horizontal="center" vertical="center" wrapText="1"/>
    </xf>
    <xf numFmtId="0" fontId="2" fillId="0" borderId="69" xfId="2" applyFont="1" applyFill="1" applyBorder="1" applyAlignment="1">
      <alignment horizontal="center" vertical="center" wrapText="1"/>
    </xf>
    <xf numFmtId="0" fontId="14" fillId="0" borderId="43" xfId="2" applyFont="1" applyFill="1" applyBorder="1" applyAlignment="1">
      <alignment horizontal="center" vertical="center"/>
    </xf>
    <xf numFmtId="0" fontId="14" fillId="0" borderId="0" xfId="2" applyFont="1" applyFill="1" applyBorder="1" applyAlignment="1">
      <alignment horizontal="right" vertical="center" shrinkToFit="1"/>
    </xf>
    <xf numFmtId="0" fontId="20" fillId="0" borderId="39" xfId="2" applyFont="1" applyFill="1" applyBorder="1" applyAlignment="1">
      <alignment horizontal="center" vertical="center" shrinkToFit="1"/>
    </xf>
    <xf numFmtId="0" fontId="20" fillId="0" borderId="0" xfId="2" applyFont="1" applyFill="1" applyBorder="1" applyAlignment="1">
      <alignment horizontal="center" vertical="center" shrinkToFit="1"/>
    </xf>
    <xf numFmtId="0" fontId="14" fillId="0" borderId="0" xfId="2" applyFont="1" applyFill="1" applyBorder="1" applyAlignment="1">
      <alignment horizontal="center" vertical="center" shrinkToFit="1"/>
    </xf>
    <xf numFmtId="195" fontId="20" fillId="0" borderId="39" xfId="2" applyNumberFormat="1" applyFont="1" applyFill="1" applyBorder="1" applyAlignment="1">
      <alignment horizontal="center" vertical="center" shrinkToFit="1"/>
    </xf>
    <xf numFmtId="0" fontId="20" fillId="0" borderId="177" xfId="2" applyFont="1" applyFill="1" applyBorder="1" applyAlignment="1">
      <alignment horizontal="center" vertical="center" shrinkToFit="1"/>
    </xf>
    <xf numFmtId="0" fontId="14" fillId="0" borderId="39" xfId="2" applyFont="1" applyFill="1" applyBorder="1" applyAlignment="1">
      <alignment horizontal="center" vertical="center" wrapText="1"/>
    </xf>
    <xf numFmtId="0" fontId="14" fillId="0" borderId="69" xfId="2" applyFont="1" applyFill="1" applyBorder="1" applyAlignment="1">
      <alignment horizontal="center" vertical="center" textRotation="255" wrapText="1"/>
    </xf>
    <xf numFmtId="0" fontId="14" fillId="0" borderId="41" xfId="2" applyFont="1" applyFill="1" applyBorder="1" applyAlignment="1">
      <alignment horizontal="center" vertical="center" textRotation="255" wrapText="1"/>
    </xf>
    <xf numFmtId="0" fontId="14" fillId="0" borderId="43" xfId="2" applyFont="1" applyFill="1" applyBorder="1" applyAlignment="1">
      <alignment horizontal="center" vertical="center" textRotation="255"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14" fillId="0" borderId="0" xfId="2" applyFont="1" applyFill="1" applyBorder="1" applyAlignment="1">
      <alignment horizontal="center" vertical="center"/>
    </xf>
    <xf numFmtId="38" fontId="8" fillId="0" borderId="101" xfId="4" applyFont="1" applyFill="1" applyBorder="1" applyAlignment="1">
      <alignment horizontal="right" vertical="center"/>
    </xf>
    <xf numFmtId="38" fontId="8" fillId="0" borderId="6" xfId="4" applyFont="1" applyFill="1" applyBorder="1" applyAlignment="1">
      <alignment horizontal="right" vertical="center"/>
    </xf>
    <xf numFmtId="38" fontId="8" fillId="0" borderId="7" xfId="4" applyFont="1" applyFill="1" applyBorder="1" applyAlignment="1">
      <alignment horizontal="right" vertical="center"/>
    </xf>
    <xf numFmtId="38" fontId="8" fillId="0" borderId="39" xfId="4" applyFont="1" applyFill="1" applyBorder="1" applyAlignment="1">
      <alignment horizontal="right" vertical="center"/>
    </xf>
    <xf numFmtId="0" fontId="8" fillId="0" borderId="101"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10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0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Fill="1" applyAlignment="1">
      <alignment horizontal="left" vertical="center"/>
    </xf>
    <xf numFmtId="0" fontId="14" fillId="0" borderId="101" xfId="2" applyFont="1" applyFill="1" applyBorder="1" applyAlignment="1">
      <alignment horizontal="center" vertical="center" wrapText="1"/>
    </xf>
    <xf numFmtId="0" fontId="1" fillId="0" borderId="7" xfId="0" applyFont="1" applyFill="1" applyBorder="1" applyAlignment="1">
      <alignment horizontal="center" vertical="center" wrapText="1"/>
    </xf>
    <xf numFmtId="0" fontId="14" fillId="7" borderId="101" xfId="2" applyFont="1" applyFill="1" applyBorder="1" applyAlignment="1">
      <alignment horizontal="center" vertical="center" shrinkToFit="1"/>
    </xf>
    <xf numFmtId="0" fontId="1" fillId="7" borderId="7" xfId="0" applyFont="1" applyFill="1" applyBorder="1" applyAlignment="1">
      <alignment horizontal="center" vertical="center" shrinkToFit="1"/>
    </xf>
    <xf numFmtId="0" fontId="14" fillId="0" borderId="175" xfId="2" applyFont="1" applyFill="1" applyBorder="1" applyAlignment="1">
      <alignment horizontal="center" vertical="center" shrinkToFit="1"/>
    </xf>
    <xf numFmtId="0" fontId="1" fillId="0" borderId="110" xfId="0" applyFont="1" applyFill="1" applyBorder="1" applyAlignment="1">
      <alignment horizontal="center" vertical="center" shrinkToFit="1"/>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3" xfId="0" applyFont="1" applyFill="1" applyBorder="1" applyAlignment="1">
      <alignment vertical="center"/>
    </xf>
    <xf numFmtId="0" fontId="1" fillId="0" borderId="84" xfId="0" applyFont="1" applyFill="1" applyBorder="1" applyAlignment="1">
      <alignment vertical="center"/>
    </xf>
    <xf numFmtId="0" fontId="14" fillId="0" borderId="0" xfId="0" applyFont="1" applyFill="1" applyBorder="1" applyAlignment="1">
      <alignment horizontal="left" vertical="center" wrapText="1"/>
    </xf>
    <xf numFmtId="201" fontId="14" fillId="0" borderId="101" xfId="2" applyNumberFormat="1" applyFont="1" applyFill="1" applyBorder="1" applyAlignment="1">
      <alignment horizontal="right" vertical="center" shrinkToFit="1"/>
    </xf>
    <xf numFmtId="0" fontId="1" fillId="0" borderId="6" xfId="0" applyFont="1" applyFill="1" applyBorder="1" applyAlignment="1">
      <alignment vertical="center" shrinkToFit="1"/>
    </xf>
    <xf numFmtId="0" fontId="1" fillId="0" borderId="7" xfId="0" applyFont="1" applyFill="1" applyBorder="1" applyAlignment="1">
      <alignment vertical="center" shrinkToFit="1"/>
    </xf>
    <xf numFmtId="0" fontId="14" fillId="0" borderId="7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82"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44" xfId="0" applyFont="1" applyFill="1" applyBorder="1" applyAlignment="1">
      <alignment horizontal="center" vertical="center"/>
    </xf>
    <xf numFmtId="201" fontId="1" fillId="0" borderId="6" xfId="0" applyNumberFormat="1" applyFont="1" applyFill="1" applyBorder="1" applyAlignment="1">
      <alignment vertical="center" shrinkToFit="1"/>
    </xf>
    <xf numFmtId="201" fontId="1" fillId="0" borderId="7" xfId="0" applyNumberFormat="1" applyFont="1" applyFill="1" applyBorder="1" applyAlignment="1">
      <alignment vertical="center" shrinkToFit="1"/>
    </xf>
    <xf numFmtId="0" fontId="1" fillId="0" borderId="6" xfId="0" applyFont="1" applyFill="1" applyBorder="1" applyAlignment="1">
      <alignment horizontal="center" vertical="center" wrapText="1"/>
    </xf>
    <xf numFmtId="0" fontId="1" fillId="0" borderId="68" xfId="0" applyFont="1" applyFill="1" applyBorder="1" applyAlignment="1">
      <alignment vertical="center"/>
    </xf>
    <xf numFmtId="0" fontId="1" fillId="0" borderId="42" xfId="0" applyFont="1" applyFill="1" applyBorder="1" applyAlignment="1">
      <alignment vertical="center"/>
    </xf>
    <xf numFmtId="0" fontId="14" fillId="0" borderId="82" xfId="2" applyFont="1" applyFill="1" applyBorder="1" applyAlignment="1">
      <alignment horizontal="center" vertical="center" shrinkToFit="1"/>
    </xf>
    <xf numFmtId="0" fontId="1" fillId="0" borderId="4" xfId="0" applyFont="1" applyFill="1" applyBorder="1" applyAlignment="1">
      <alignment vertical="center"/>
    </xf>
    <xf numFmtId="0" fontId="1" fillId="0" borderId="44" xfId="0" applyFont="1" applyFill="1" applyBorder="1" applyAlignment="1">
      <alignment vertical="center"/>
    </xf>
    <xf numFmtId="0" fontId="1" fillId="0" borderId="6" xfId="0" applyFont="1" applyFill="1" applyBorder="1" applyAlignment="1">
      <alignment horizontal="right" vertical="center" shrinkToFit="1"/>
    </xf>
    <xf numFmtId="0" fontId="1" fillId="0" borderId="7" xfId="0" applyFont="1" applyFill="1" applyBorder="1" applyAlignment="1">
      <alignment horizontal="right" vertical="center" shrinkToFit="1"/>
    </xf>
    <xf numFmtId="202" fontId="14" fillId="0" borderId="101" xfId="2" applyNumberFormat="1" applyFont="1" applyFill="1" applyBorder="1" applyAlignment="1">
      <alignment horizontal="right" vertical="center" shrinkToFit="1"/>
    </xf>
    <xf numFmtId="200" fontId="14" fillId="0" borderId="101" xfId="2" applyNumberFormat="1" applyFont="1" applyFill="1" applyBorder="1" applyAlignment="1">
      <alignment horizontal="right" vertical="center" shrinkToFit="1"/>
    </xf>
    <xf numFmtId="0" fontId="20" fillId="0" borderId="175" xfId="2" applyFont="1" applyFill="1" applyBorder="1" applyAlignment="1">
      <alignment horizontal="center" vertical="center" shrinkToFit="1"/>
    </xf>
    <xf numFmtId="0" fontId="1" fillId="0" borderId="109" xfId="0" applyFont="1" applyFill="1" applyBorder="1" applyAlignment="1">
      <alignment vertical="center" shrinkToFit="1"/>
    </xf>
    <xf numFmtId="199" fontId="14" fillId="0" borderId="101" xfId="2" applyNumberFormat="1" applyFont="1" applyFill="1" applyBorder="1" applyAlignment="1">
      <alignment horizontal="right" vertical="center" shrinkToFit="1"/>
    </xf>
    <xf numFmtId="0" fontId="1" fillId="0" borderId="101" xfId="0" applyFont="1" applyFill="1" applyBorder="1" applyAlignment="1">
      <alignment horizontal="right" vertical="center" shrinkToFit="1"/>
    </xf>
    <xf numFmtId="0" fontId="14" fillId="0" borderId="175" xfId="2" applyFont="1" applyFill="1" applyBorder="1" applyAlignment="1">
      <alignment horizontal="right" vertical="center" shrinkToFit="1"/>
    </xf>
    <xf numFmtId="0" fontId="1" fillId="0" borderId="110" xfId="0" applyFont="1" applyFill="1" applyBorder="1" applyAlignment="1">
      <alignment horizontal="right" vertical="center" shrinkToFit="1"/>
    </xf>
    <xf numFmtId="0" fontId="1" fillId="0" borderId="175" xfId="0" applyFont="1" applyFill="1" applyBorder="1" applyAlignment="1">
      <alignment horizontal="right" vertical="center" shrinkToFit="1"/>
    </xf>
    <xf numFmtId="199" fontId="14" fillId="0" borderId="69" xfId="2" applyNumberFormat="1" applyFont="1" applyFill="1" applyBorder="1" applyAlignment="1">
      <alignment horizontal="right" vertical="center" shrinkToFit="1"/>
    </xf>
    <xf numFmtId="199" fontId="14" fillId="0" borderId="43" xfId="2" applyNumberFormat="1" applyFont="1" applyFill="1" applyBorder="1" applyAlignment="1">
      <alignment horizontal="right" vertical="center" shrinkToFit="1"/>
    </xf>
    <xf numFmtId="201" fontId="1" fillId="0" borderId="7" xfId="0" applyNumberFormat="1" applyFont="1" applyFill="1" applyBorder="1" applyAlignment="1">
      <alignment horizontal="right" vertical="center" shrinkToFit="1"/>
    </xf>
    <xf numFmtId="204" fontId="14" fillId="0" borderId="101" xfId="2" applyNumberFormat="1" applyFont="1" applyFill="1" applyBorder="1" applyAlignment="1">
      <alignment horizontal="right" vertical="center" shrinkToFit="1"/>
    </xf>
    <xf numFmtId="204" fontId="1" fillId="0" borderId="7" xfId="0" applyNumberFormat="1" applyFont="1" applyFill="1" applyBorder="1" applyAlignment="1">
      <alignment horizontal="right" vertical="center" shrinkToFit="1"/>
    </xf>
    <xf numFmtId="201" fontId="14" fillId="7" borderId="101" xfId="2" applyNumberFormat="1" applyFont="1" applyFill="1" applyBorder="1" applyAlignment="1">
      <alignment horizontal="right" vertical="center" shrinkToFit="1"/>
    </xf>
    <xf numFmtId="201" fontId="1" fillId="7" borderId="7" xfId="0" applyNumberFormat="1" applyFont="1" applyFill="1" applyBorder="1" applyAlignment="1">
      <alignment horizontal="right" vertical="center" shrinkToFit="1"/>
    </xf>
    <xf numFmtId="201" fontId="1" fillId="0" borderId="6" xfId="0" applyNumberFormat="1" applyFont="1" applyFill="1" applyBorder="1" applyAlignment="1">
      <alignment horizontal="right" vertical="center" shrinkToFit="1"/>
    </xf>
    <xf numFmtId="203" fontId="14" fillId="0" borderId="101" xfId="2" applyNumberFormat="1" applyFont="1" applyFill="1" applyBorder="1" applyAlignment="1">
      <alignment horizontal="right" vertical="center" shrinkToFit="1"/>
    </xf>
    <xf numFmtId="203" fontId="1" fillId="0" borderId="6" xfId="0" applyNumberFormat="1" applyFont="1" applyFill="1" applyBorder="1" applyAlignment="1">
      <alignment vertical="center" shrinkToFit="1"/>
    </xf>
    <xf numFmtId="203" fontId="1" fillId="0" borderId="7" xfId="0" applyNumberFormat="1" applyFont="1" applyFill="1" applyBorder="1" applyAlignment="1">
      <alignment vertical="center" shrinkToFit="1"/>
    </xf>
    <xf numFmtId="205" fontId="14" fillId="0" borderId="101" xfId="2" applyNumberFormat="1" applyFont="1" applyFill="1" applyBorder="1" applyAlignment="1">
      <alignment horizontal="right" vertical="center" shrinkToFit="1"/>
    </xf>
    <xf numFmtId="205" fontId="1" fillId="0" borderId="6" xfId="0" applyNumberFormat="1" applyFont="1" applyFill="1" applyBorder="1" applyAlignment="1">
      <alignment vertical="center" shrinkToFit="1"/>
    </xf>
    <xf numFmtId="205" fontId="1" fillId="0" borderId="7" xfId="0" applyNumberFormat="1" applyFont="1" applyFill="1" applyBorder="1" applyAlignment="1">
      <alignment vertical="center" shrinkToFit="1"/>
    </xf>
    <xf numFmtId="201" fontId="14" fillId="0" borderId="6" xfId="2" applyNumberFormat="1" applyFont="1" applyFill="1" applyBorder="1" applyAlignment="1">
      <alignment horizontal="right" vertical="center" shrinkToFit="1"/>
    </xf>
    <xf numFmtId="0" fontId="14" fillId="0" borderId="101" xfId="2" applyFont="1" applyFill="1" applyBorder="1" applyAlignment="1">
      <alignment horizontal="center" vertical="center"/>
    </xf>
    <xf numFmtId="0" fontId="14" fillId="0" borderId="7" xfId="2" applyFont="1" applyFill="1" applyBorder="1" applyAlignment="1">
      <alignment horizontal="center" vertical="center"/>
    </xf>
    <xf numFmtId="199" fontId="14" fillId="0" borderId="7" xfId="2" applyNumberFormat="1" applyFont="1" applyFill="1" applyBorder="1" applyAlignment="1">
      <alignment horizontal="right" vertical="center" shrinkToFit="1"/>
    </xf>
    <xf numFmtId="200" fontId="1" fillId="0" borderId="7" xfId="0" applyNumberFormat="1" applyFont="1" applyFill="1" applyBorder="1" applyAlignment="1">
      <alignment horizontal="right" vertical="center" shrinkToFit="1"/>
    </xf>
    <xf numFmtId="0" fontId="14" fillId="0" borderId="84" xfId="0" applyFont="1" applyFill="1" applyBorder="1" applyAlignment="1">
      <alignment vertical="center"/>
    </xf>
    <xf numFmtId="0" fontId="14" fillId="0" borderId="42" xfId="0" applyFont="1" applyFill="1" applyBorder="1" applyAlignment="1">
      <alignment vertical="center"/>
    </xf>
    <xf numFmtId="0" fontId="14" fillId="0" borderId="4" xfId="2" applyFont="1" applyFill="1" applyBorder="1" applyAlignment="1">
      <alignment horizontal="center" vertical="center" shrinkToFit="1"/>
    </xf>
    <xf numFmtId="179" fontId="1" fillId="0" borderId="6" xfId="2" applyNumberFormat="1" applyFont="1" applyFill="1" applyBorder="1" applyAlignment="1">
      <alignment vertical="center" shrinkToFit="1"/>
    </xf>
    <xf numFmtId="0" fontId="1" fillId="0" borderId="76" xfId="2" applyFont="1" applyFill="1" applyBorder="1" applyAlignment="1">
      <alignment horizontal="center" vertical="center" wrapText="1"/>
    </xf>
    <xf numFmtId="0" fontId="1" fillId="0" borderId="3" xfId="2" applyFont="1" applyFill="1" applyBorder="1" applyAlignment="1">
      <alignment horizontal="center" vertical="center" wrapText="1"/>
    </xf>
    <xf numFmtId="0" fontId="1" fillId="0" borderId="68" xfId="2" applyFont="1" applyFill="1" applyBorder="1" applyAlignment="1">
      <alignment horizontal="center" vertical="center" wrapText="1"/>
    </xf>
    <xf numFmtId="0" fontId="1" fillId="0" borderId="0" xfId="2" applyFont="1" applyFill="1" applyBorder="1" applyAlignment="1">
      <alignment horizontal="center" vertical="center" wrapText="1"/>
    </xf>
    <xf numFmtId="0" fontId="1" fillId="0" borderId="101" xfId="2" applyFont="1" applyFill="1" applyBorder="1" applyAlignment="1">
      <alignment horizontal="center" vertical="center" justifyLastLine="1"/>
    </xf>
    <xf numFmtId="0" fontId="1" fillId="0" borderId="6" xfId="2" applyFont="1" applyFill="1" applyBorder="1" applyAlignment="1">
      <alignment horizontal="center" vertical="center" justifyLastLine="1"/>
    </xf>
    <xf numFmtId="0" fontId="1" fillId="0" borderId="101" xfId="2" applyFont="1" applyFill="1" applyBorder="1" applyAlignment="1">
      <alignment horizontal="center" vertical="center"/>
    </xf>
    <xf numFmtId="0" fontId="1" fillId="0" borderId="6" xfId="2" applyFont="1" applyFill="1" applyBorder="1" applyAlignment="1">
      <alignment horizontal="center" vertical="center"/>
    </xf>
    <xf numFmtId="0" fontId="1" fillId="0" borderId="7" xfId="2" applyFont="1" applyFill="1" applyBorder="1" applyAlignment="1">
      <alignment horizontal="center" vertical="center"/>
    </xf>
    <xf numFmtId="193" fontId="1" fillId="7" borderId="101" xfId="2" applyNumberFormat="1" applyFont="1" applyFill="1" applyBorder="1" applyAlignment="1">
      <alignment horizontal="right" vertical="center" shrinkToFit="1"/>
    </xf>
    <xf numFmtId="193" fontId="1" fillId="7" borderId="6" xfId="2" applyNumberFormat="1" applyFont="1" applyFill="1" applyBorder="1" applyAlignment="1">
      <alignment horizontal="right" vertical="center" shrinkToFit="1"/>
    </xf>
    <xf numFmtId="0" fontId="1" fillId="0" borderId="6" xfId="2" applyFont="1" applyFill="1" applyBorder="1" applyAlignment="1">
      <alignment vertical="center"/>
    </xf>
    <xf numFmtId="0" fontId="1" fillId="0" borderId="7" xfId="2" applyFont="1" applyFill="1" applyBorder="1" applyAlignment="1">
      <alignment vertical="center"/>
    </xf>
    <xf numFmtId="193" fontId="1" fillId="0" borderId="101" xfId="2" applyNumberFormat="1" applyFont="1" applyFill="1" applyBorder="1" applyAlignment="1">
      <alignment vertical="center" shrinkToFit="1"/>
    </xf>
    <xf numFmtId="193" fontId="1" fillId="0" borderId="6" xfId="2" applyNumberFormat="1" applyFont="1" applyFill="1" applyBorder="1" applyAlignment="1">
      <alignment vertical="center" shrinkToFit="1"/>
    </xf>
    <xf numFmtId="0" fontId="1" fillId="0" borderId="76" xfId="2" applyFont="1" applyFill="1" applyBorder="1" applyAlignment="1">
      <alignment horizontal="center" vertical="center"/>
    </xf>
    <xf numFmtId="0" fontId="1" fillId="0" borderId="3" xfId="2" applyFont="1" applyFill="1" applyBorder="1" applyAlignment="1">
      <alignment horizontal="center" vertical="center"/>
    </xf>
    <xf numFmtId="0" fontId="1" fillId="0" borderId="84" xfId="2" applyFont="1" applyFill="1" applyBorder="1" applyAlignment="1">
      <alignment horizontal="center" vertical="center"/>
    </xf>
    <xf numFmtId="193" fontId="1" fillId="0" borderId="101" xfId="2" applyNumberFormat="1" applyFont="1" applyFill="1" applyBorder="1" applyAlignment="1">
      <alignment horizontal="right" vertical="center" shrinkToFit="1"/>
    </xf>
    <xf numFmtId="193" fontId="1" fillId="0" borderId="6" xfId="2" applyNumberFormat="1" applyFont="1" applyFill="1" applyBorder="1" applyAlignment="1">
      <alignment horizontal="right" vertical="center" shrinkToFit="1"/>
    </xf>
    <xf numFmtId="0" fontId="1" fillId="0" borderId="162" xfId="2" applyFont="1" applyFill="1" applyBorder="1" applyAlignment="1">
      <alignment horizontal="center" vertical="center"/>
    </xf>
    <xf numFmtId="0" fontId="1" fillId="0" borderId="163" xfId="2" applyFont="1" applyFill="1" applyBorder="1" applyAlignment="1">
      <alignment horizontal="center" vertical="center"/>
    </xf>
    <xf numFmtId="0" fontId="1" fillId="0" borderId="164" xfId="2" applyFont="1" applyFill="1" applyBorder="1" applyAlignment="1">
      <alignment horizontal="center" vertical="center"/>
    </xf>
    <xf numFmtId="0" fontId="1" fillId="7" borderId="6" xfId="0" applyFont="1" applyFill="1" applyBorder="1" applyAlignment="1">
      <alignment horizontal="right" vertical="center" shrinkToFit="1"/>
    </xf>
    <xf numFmtId="0" fontId="1" fillId="0" borderId="39" xfId="2" applyFont="1" applyFill="1" applyBorder="1" applyAlignment="1">
      <alignment horizontal="center" vertical="center"/>
    </xf>
    <xf numFmtId="0" fontId="0" fillId="7" borderId="39" xfId="2" applyFont="1" applyFill="1" applyBorder="1" applyAlignment="1">
      <alignment horizontal="left" vertical="center"/>
    </xf>
    <xf numFmtId="0" fontId="1" fillId="7" borderId="39" xfId="2" applyFont="1" applyFill="1" applyBorder="1" applyAlignment="1">
      <alignment horizontal="left" vertical="center"/>
    </xf>
    <xf numFmtId="0" fontId="1" fillId="0" borderId="82" xfId="2" applyFont="1" applyFill="1" applyBorder="1" applyAlignment="1">
      <alignment horizontal="center" vertical="center"/>
    </xf>
    <xf numFmtId="0" fontId="1" fillId="0" borderId="4" xfId="2" applyFont="1" applyFill="1" applyBorder="1" applyAlignment="1">
      <alignment horizontal="center" vertical="center"/>
    </xf>
    <xf numFmtId="182" fontId="1" fillId="7" borderId="90" xfId="2" applyNumberFormat="1" applyFont="1" applyFill="1" applyBorder="1" applyAlignment="1">
      <alignment vertical="center" shrinkToFit="1"/>
    </xf>
    <xf numFmtId="182" fontId="1" fillId="7" borderId="91" xfId="2" applyNumberFormat="1" applyFont="1" applyFill="1" applyBorder="1" applyAlignment="1">
      <alignment vertical="center" shrinkToFit="1"/>
    </xf>
    <xf numFmtId="182" fontId="1" fillId="7" borderId="93" xfId="2" applyNumberFormat="1" applyFont="1" applyFill="1" applyBorder="1" applyAlignment="1">
      <alignment vertical="center" shrinkToFit="1"/>
    </xf>
    <xf numFmtId="182" fontId="1" fillId="7" borderId="79" xfId="2" applyNumberFormat="1" applyFont="1" applyFill="1" applyBorder="1" applyAlignment="1">
      <alignment vertical="center" shrinkToFit="1"/>
    </xf>
    <xf numFmtId="0" fontId="1" fillId="0" borderId="165" xfId="2" applyFont="1" applyFill="1" applyBorder="1" applyAlignment="1">
      <alignment horizontal="center" vertical="center"/>
    </xf>
    <xf numFmtId="0" fontId="1" fillId="0" borderId="166" xfId="2" applyFont="1" applyFill="1" applyBorder="1" applyAlignment="1">
      <alignment horizontal="center" vertical="center"/>
    </xf>
    <xf numFmtId="0" fontId="1" fillId="0" borderId="167" xfId="2" applyFont="1" applyFill="1" applyBorder="1" applyAlignment="1">
      <alignment horizontal="center" vertical="center"/>
    </xf>
    <xf numFmtId="192" fontId="20" fillId="0" borderId="101" xfId="2" applyNumberFormat="1" applyFont="1" applyFill="1" applyBorder="1" applyAlignment="1">
      <alignment horizontal="center" vertical="center"/>
    </xf>
    <xf numFmtId="192" fontId="20" fillId="0" borderId="6" xfId="2" applyNumberFormat="1" applyFont="1" applyFill="1" applyBorder="1" applyAlignment="1">
      <alignment horizontal="center" vertical="center"/>
    </xf>
    <xf numFmtId="192" fontId="20" fillId="0" borderId="7" xfId="2" applyNumberFormat="1" applyFont="1" applyFill="1" applyBorder="1" applyAlignment="1">
      <alignment horizontal="center" vertical="center"/>
    </xf>
    <xf numFmtId="0" fontId="1" fillId="0" borderId="101" xfId="2" applyFont="1" applyFill="1" applyBorder="1" applyAlignment="1">
      <alignment horizontal="center" vertical="center" wrapText="1"/>
    </xf>
    <xf numFmtId="0" fontId="1" fillId="0" borderId="6" xfId="2" applyFont="1" applyFill="1" applyBorder="1" applyAlignment="1">
      <alignment horizontal="center" vertical="center" wrapText="1"/>
    </xf>
    <xf numFmtId="0" fontId="1" fillId="0" borderId="7" xfId="2" applyFont="1" applyFill="1" applyBorder="1" applyAlignment="1">
      <alignment horizontal="center" vertical="center" wrapText="1"/>
    </xf>
    <xf numFmtId="49" fontId="38" fillId="0" borderId="80" xfId="0" applyNumberFormat="1" applyFont="1" applyFill="1" applyBorder="1" applyAlignment="1" applyProtection="1">
      <alignment horizontal="center" vertical="center" wrapText="1"/>
    </xf>
    <xf numFmtId="49" fontId="38" fillId="0" borderId="38" xfId="0" applyNumberFormat="1" applyFont="1" applyFill="1" applyBorder="1" applyAlignment="1" applyProtection="1">
      <alignment horizontal="center" vertical="center" wrapText="1"/>
    </xf>
    <xf numFmtId="49" fontId="38" fillId="0" borderId="81" xfId="0" applyNumberFormat="1" applyFont="1" applyFill="1" applyBorder="1" applyAlignment="1" applyProtection="1">
      <alignment horizontal="center" vertical="center" wrapText="1"/>
    </xf>
    <xf numFmtId="49" fontId="38" fillId="0" borderId="56" xfId="0" applyNumberFormat="1" applyFont="1" applyFill="1" applyBorder="1" applyAlignment="1" applyProtection="1">
      <alignment horizontal="center" vertical="center" wrapText="1"/>
    </xf>
    <xf numFmtId="49" fontId="38" fillId="0" borderId="0" xfId="0" applyNumberFormat="1" applyFont="1" applyFill="1" applyBorder="1" applyAlignment="1" applyProtection="1">
      <alignment horizontal="center" vertical="center" wrapText="1"/>
    </xf>
    <xf numFmtId="49" fontId="38" fillId="0" borderId="75" xfId="0" applyNumberFormat="1" applyFont="1" applyFill="1" applyBorder="1" applyAlignment="1" applyProtection="1">
      <alignment horizontal="center" vertical="center" wrapText="1"/>
    </xf>
    <xf numFmtId="0" fontId="14" fillId="0" borderId="6"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0" fillId="7" borderId="101" xfId="2" applyFont="1" applyFill="1" applyBorder="1" applyAlignment="1">
      <alignment horizontal="center" vertical="center"/>
    </xf>
    <xf numFmtId="0" fontId="1" fillId="7" borderId="6" xfId="2" applyFont="1" applyFill="1" applyBorder="1" applyAlignment="1">
      <alignment horizontal="center" vertical="center"/>
    </xf>
    <xf numFmtId="0" fontId="1" fillId="7" borderId="7" xfId="2" applyFont="1" applyFill="1" applyBorder="1" applyAlignment="1">
      <alignment horizontal="center" vertical="center"/>
    </xf>
    <xf numFmtId="194" fontId="1" fillId="0" borderId="101" xfId="2" applyNumberFormat="1" applyFont="1" applyFill="1" applyBorder="1" applyAlignment="1">
      <alignment horizontal="right" vertical="center" shrinkToFit="1"/>
    </xf>
    <xf numFmtId="194" fontId="1" fillId="0" borderId="6" xfId="2" applyNumberFormat="1" applyFont="1" applyFill="1" applyBorder="1" applyAlignment="1">
      <alignment horizontal="right" vertical="center" shrinkToFit="1"/>
    </xf>
    <xf numFmtId="194" fontId="1" fillId="0" borderId="7" xfId="2" applyNumberFormat="1" applyFont="1" applyFill="1" applyBorder="1" applyAlignment="1">
      <alignment horizontal="right" vertical="center" shrinkToFit="1"/>
    </xf>
    <xf numFmtId="0" fontId="1" fillId="0" borderId="68" xfId="2" applyFont="1" applyFill="1" applyBorder="1" applyAlignment="1">
      <alignment horizontal="center" vertical="center"/>
    </xf>
    <xf numFmtId="0" fontId="1" fillId="0" borderId="0" xfId="2" applyFont="1" applyFill="1" applyBorder="1" applyAlignment="1">
      <alignment horizontal="center" vertical="center"/>
    </xf>
    <xf numFmtId="0" fontId="37" fillId="0" borderId="80" xfId="0" applyFont="1" applyFill="1" applyBorder="1" applyProtection="1">
      <alignment vertical="center"/>
    </xf>
    <xf numFmtId="0" fontId="37" fillId="0" borderId="38" xfId="0" applyFont="1" applyFill="1" applyBorder="1" applyProtection="1">
      <alignment vertical="center"/>
    </xf>
    <xf numFmtId="0" fontId="37" fillId="0" borderId="81" xfId="0" applyFont="1" applyFill="1" applyBorder="1" applyProtection="1">
      <alignment vertical="center"/>
    </xf>
    <xf numFmtId="0" fontId="37" fillId="0" borderId="86" xfId="0" quotePrefix="1" applyFont="1" applyFill="1" applyBorder="1" applyAlignment="1" applyProtection="1">
      <alignment horizontal="right" vertical="center"/>
    </xf>
    <xf numFmtId="0" fontId="37" fillId="0" borderId="88" xfId="0" applyFont="1" applyFill="1" applyBorder="1" applyAlignment="1" applyProtection="1">
      <alignment horizontal="right" vertical="center"/>
    </xf>
    <xf numFmtId="0" fontId="37" fillId="0" borderId="86" xfId="0" applyFont="1" applyFill="1" applyBorder="1" applyProtection="1">
      <alignment vertical="center"/>
    </xf>
    <xf numFmtId="0" fontId="37" fillId="0" borderId="87" xfId="0" applyFont="1" applyFill="1" applyBorder="1" applyProtection="1">
      <alignment vertical="center"/>
    </xf>
    <xf numFmtId="0" fontId="37" fillId="0" borderId="88" xfId="0" applyFont="1" applyFill="1" applyBorder="1" applyProtection="1">
      <alignment vertical="center"/>
    </xf>
    <xf numFmtId="0" fontId="7" fillId="0" borderId="80"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81" xfId="0" applyFont="1" applyBorder="1" applyAlignment="1" applyProtection="1">
      <alignment horizontal="center" vertical="center"/>
      <protection locked="0"/>
    </xf>
    <xf numFmtId="0" fontId="7" fillId="0" borderId="77"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19" fillId="0" borderId="0" xfId="0" applyFont="1" applyBorder="1" applyAlignment="1" applyProtection="1">
      <alignment horizontal="left" vertical="center"/>
    </xf>
    <xf numFmtId="0" fontId="6" fillId="0" borderId="62" xfId="0" applyFont="1" applyFill="1" applyBorder="1" applyProtection="1">
      <alignment vertical="center"/>
    </xf>
    <xf numFmtId="0" fontId="6" fillId="0" borderId="67" xfId="0" applyFont="1" applyFill="1" applyBorder="1" applyProtection="1">
      <alignment vertical="center"/>
    </xf>
    <xf numFmtId="0" fontId="14" fillId="0" borderId="89" xfId="0" applyFont="1" applyFill="1" applyBorder="1" applyAlignment="1">
      <alignment horizontal="center" vertical="center"/>
    </xf>
    <xf numFmtId="0" fontId="6" fillId="0" borderId="89" xfId="0" applyFont="1" applyFill="1" applyBorder="1" applyAlignment="1" applyProtection="1">
      <alignment horizontal="center" vertical="center"/>
    </xf>
    <xf numFmtId="0" fontId="34" fillId="0" borderId="89" xfId="0" applyFont="1" applyBorder="1" applyAlignment="1">
      <alignment horizontal="center" vertical="center"/>
    </xf>
    <xf numFmtId="0" fontId="1" fillId="0" borderId="89" xfId="0" applyFont="1" applyFill="1" applyBorder="1" applyAlignment="1">
      <alignment horizontal="center" vertical="center"/>
    </xf>
    <xf numFmtId="0" fontId="14" fillId="0" borderId="89" xfId="0" applyFont="1" applyFill="1" applyBorder="1" applyAlignment="1">
      <alignment horizontal="left" vertical="center"/>
    </xf>
    <xf numFmtId="185" fontId="1" fillId="0" borderId="86" xfId="0" applyNumberFormat="1" applyFont="1" applyFill="1" applyBorder="1" applyAlignment="1">
      <alignment horizontal="center" vertical="center"/>
    </xf>
    <xf numFmtId="185" fontId="1" fillId="0" borderId="87" xfId="0" applyNumberFormat="1" applyFont="1" applyFill="1" applyBorder="1" applyAlignment="1">
      <alignment horizontal="center" vertical="center"/>
    </xf>
    <xf numFmtId="185" fontId="1" fillId="0" borderId="88" xfId="0" applyNumberFormat="1" applyFont="1" applyFill="1" applyBorder="1" applyAlignment="1">
      <alignment horizontal="center" vertical="center"/>
    </xf>
    <xf numFmtId="0" fontId="14" fillId="0" borderId="86" xfId="0" applyFont="1" applyFill="1" applyBorder="1" applyAlignment="1">
      <alignment horizontal="left" vertical="center"/>
    </xf>
    <xf numFmtId="0" fontId="14" fillId="0" borderId="87" xfId="0" applyFont="1" applyFill="1" applyBorder="1" applyAlignment="1">
      <alignment horizontal="left" vertical="center"/>
    </xf>
    <xf numFmtId="0" fontId="14" fillId="0" borderId="88" xfId="0" applyFont="1" applyFill="1" applyBorder="1" applyAlignment="1">
      <alignment horizontal="left" vertical="center"/>
    </xf>
    <xf numFmtId="40" fontId="35" fillId="0" borderId="86" xfId="4" applyNumberFormat="1" applyFont="1" applyBorder="1" applyAlignment="1">
      <alignment horizontal="center" vertical="center"/>
    </xf>
    <xf numFmtId="40" fontId="35" fillId="0" borderId="87" xfId="4" applyNumberFormat="1" applyFont="1" applyBorder="1" applyAlignment="1">
      <alignment horizontal="center" vertical="center"/>
    </xf>
    <xf numFmtId="40" fontId="35" fillId="0" borderId="88" xfId="4" applyNumberFormat="1" applyFont="1" applyBorder="1" applyAlignment="1">
      <alignment horizontal="center" vertical="center"/>
    </xf>
    <xf numFmtId="0" fontId="20" fillId="0" borderId="3" xfId="2" applyFont="1" applyFill="1" applyBorder="1">
      <alignment vertical="center"/>
    </xf>
    <xf numFmtId="0" fontId="20" fillId="0" borderId="84" xfId="2" applyFont="1" applyFill="1" applyBorder="1">
      <alignment vertical="center"/>
    </xf>
    <xf numFmtId="0" fontId="20" fillId="0" borderId="68" xfId="2" applyFont="1" applyFill="1" applyBorder="1">
      <alignment vertical="center"/>
    </xf>
    <xf numFmtId="0" fontId="20" fillId="0" borderId="0" xfId="2" applyFont="1" applyFill="1">
      <alignment vertical="center"/>
    </xf>
    <xf numFmtId="0" fontId="20" fillId="0" borderId="42" xfId="2" applyFont="1" applyFill="1" applyBorder="1">
      <alignment vertical="center"/>
    </xf>
    <xf numFmtId="0" fontId="14" fillId="0" borderId="69" xfId="2" applyFont="1" applyFill="1" applyBorder="1" applyAlignment="1">
      <alignment horizontal="center" vertical="center" wrapText="1"/>
    </xf>
    <xf numFmtId="0" fontId="14" fillId="0" borderId="41" xfId="2" applyFont="1" applyFill="1" applyBorder="1" applyAlignment="1">
      <alignment horizontal="center" vertical="center" wrapText="1"/>
    </xf>
    <xf numFmtId="0" fontId="14" fillId="0" borderId="89" xfId="0" applyFont="1" applyFill="1" applyBorder="1" applyAlignment="1">
      <alignment horizontal="center" vertical="center" shrinkToFit="1"/>
    </xf>
    <xf numFmtId="0" fontId="14" fillId="0" borderId="76" xfId="2" applyFont="1" applyFill="1" applyBorder="1" applyAlignment="1">
      <alignment horizontal="center" vertical="center" wrapText="1" shrinkToFit="1"/>
    </xf>
    <xf numFmtId="0" fontId="14" fillId="0" borderId="84" xfId="2" applyFont="1" applyFill="1" applyBorder="1" applyAlignment="1">
      <alignment horizontal="center" vertical="center" shrinkToFit="1"/>
    </xf>
    <xf numFmtId="0" fontId="14" fillId="0" borderId="68" xfId="2" applyFont="1" applyFill="1" applyBorder="1" applyAlignment="1">
      <alignment horizontal="center" vertical="center" shrinkToFit="1"/>
    </xf>
    <xf numFmtId="0" fontId="14" fillId="0" borderId="42" xfId="2" applyFont="1" applyFill="1" applyBorder="1" applyAlignment="1">
      <alignment horizontal="center" vertical="center" shrinkToFit="1"/>
    </xf>
    <xf numFmtId="0" fontId="20" fillId="0" borderId="4" xfId="2" applyFont="1" applyFill="1" applyBorder="1">
      <alignment vertical="center"/>
    </xf>
    <xf numFmtId="0" fontId="20" fillId="0" borderId="44" xfId="2" applyFont="1" applyFill="1" applyBorder="1">
      <alignment vertical="center"/>
    </xf>
    <xf numFmtId="0" fontId="14" fillId="0" borderId="82"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20" fillId="7" borderId="69" xfId="2" applyNumberFormat="1" applyFont="1" applyFill="1" applyBorder="1" applyAlignment="1">
      <alignment horizontal="center" vertical="center" shrinkToFit="1"/>
    </xf>
    <xf numFmtId="0" fontId="20" fillId="7" borderId="43" xfId="2" applyNumberFormat="1" applyFont="1" applyFill="1" applyBorder="1" applyAlignment="1">
      <alignment horizontal="center" vertical="center" shrinkToFit="1"/>
    </xf>
    <xf numFmtId="0" fontId="20" fillId="0" borderId="69" xfId="2" applyFont="1" applyFill="1" applyBorder="1" applyAlignment="1">
      <alignment horizontal="center" vertical="center" shrinkToFit="1"/>
    </xf>
    <xf numFmtId="0" fontId="20" fillId="0" borderId="43" xfId="2" applyFont="1" applyFill="1" applyBorder="1" applyAlignment="1">
      <alignment horizontal="center" vertical="center" shrinkToFit="1"/>
    </xf>
    <xf numFmtId="0" fontId="20" fillId="7" borderId="69" xfId="2" applyFont="1" applyFill="1" applyBorder="1" applyAlignment="1">
      <alignment horizontal="center" vertical="center"/>
    </xf>
    <xf numFmtId="0" fontId="20" fillId="7" borderId="43" xfId="2" applyFont="1" applyFill="1" applyBorder="1" applyAlignment="1">
      <alignment horizontal="center" vertical="center"/>
    </xf>
    <xf numFmtId="186" fontId="2" fillId="0" borderId="69" xfId="2" applyNumberFormat="1" applyFont="1" applyFill="1" applyBorder="1" applyAlignment="1">
      <alignment horizontal="center" vertical="center" wrapText="1"/>
    </xf>
    <xf numFmtId="186" fontId="2" fillId="0" borderId="43" xfId="2" applyNumberFormat="1" applyFont="1" applyFill="1" applyBorder="1" applyAlignment="1">
      <alignment horizontal="center" vertical="center" wrapText="1"/>
    </xf>
    <xf numFmtId="186" fontId="9" fillId="0" borderId="69" xfId="2" applyNumberFormat="1" applyFont="1" applyFill="1" applyBorder="1" applyAlignment="1">
      <alignment horizontal="center" vertical="center" wrapText="1"/>
    </xf>
    <xf numFmtId="186" fontId="9" fillId="0" borderId="43" xfId="2" applyNumberFormat="1" applyFont="1" applyFill="1" applyBorder="1" applyAlignment="1">
      <alignment horizontal="center" vertical="center" wrapText="1"/>
    </xf>
    <xf numFmtId="189" fontId="14" fillId="0" borderId="76" xfId="2" applyNumberFormat="1" applyFont="1" applyFill="1" applyBorder="1" applyAlignment="1">
      <alignment horizontal="right" vertical="center"/>
    </xf>
    <xf numFmtId="189" fontId="1" fillId="0" borderId="82" xfId="0" applyNumberFormat="1" applyFont="1" applyFill="1" applyBorder="1" applyAlignment="1">
      <alignment horizontal="right" vertical="center"/>
    </xf>
    <xf numFmtId="199" fontId="14" fillId="0" borderId="76" xfId="2" applyNumberFormat="1" applyFont="1" applyFill="1" applyBorder="1" applyAlignment="1">
      <alignment horizontal="right" vertical="center" shrinkToFit="1"/>
    </xf>
    <xf numFmtId="199" fontId="14" fillId="0" borderId="3" xfId="2" applyNumberFormat="1" applyFont="1" applyFill="1" applyBorder="1" applyAlignment="1">
      <alignment horizontal="right" vertical="center" shrinkToFit="1"/>
    </xf>
    <xf numFmtId="199" fontId="14" fillId="0" borderId="84" xfId="2" applyNumberFormat="1" applyFont="1" applyFill="1" applyBorder="1" applyAlignment="1">
      <alignment horizontal="right" vertical="center" shrinkToFit="1"/>
    </xf>
    <xf numFmtId="199" fontId="14" fillId="0" borderId="82" xfId="2" applyNumberFormat="1" applyFont="1" applyFill="1" applyBorder="1" applyAlignment="1">
      <alignment horizontal="right" vertical="center" shrinkToFit="1"/>
    </xf>
    <xf numFmtId="199" fontId="14" fillId="0" borderId="4" xfId="2" applyNumberFormat="1" applyFont="1" applyFill="1" applyBorder="1" applyAlignment="1">
      <alignment horizontal="right" vertical="center" shrinkToFit="1"/>
    </xf>
    <xf numFmtId="199" fontId="14" fillId="0" borderId="44" xfId="2" applyNumberFormat="1" applyFont="1" applyFill="1" applyBorder="1" applyAlignment="1">
      <alignment horizontal="right" vertical="center" shrinkToFit="1"/>
    </xf>
    <xf numFmtId="187" fontId="6" fillId="0" borderId="2" xfId="0" applyNumberFormat="1" applyFont="1" applyFill="1" applyBorder="1" applyAlignment="1" applyProtection="1">
      <alignment horizontal="right" vertical="center" wrapText="1" shrinkToFit="1"/>
    </xf>
    <xf numFmtId="187" fontId="6" fillId="0" borderId="1" xfId="0" applyNumberFormat="1" applyFont="1" applyFill="1" applyBorder="1" applyAlignment="1" applyProtection="1">
      <alignment horizontal="right" vertical="center" wrapText="1" shrinkToFit="1"/>
    </xf>
    <xf numFmtId="0" fontId="14" fillId="0" borderId="84" xfId="2" applyFont="1" applyFill="1" applyBorder="1" applyAlignment="1">
      <alignment horizontal="right" vertical="center"/>
    </xf>
    <xf numFmtId="0" fontId="14" fillId="0" borderId="44" xfId="2" applyFont="1" applyFill="1" applyBorder="1" applyAlignment="1">
      <alignment horizontal="right" vertical="center"/>
    </xf>
    <xf numFmtId="189" fontId="14" fillId="0" borderId="76" xfId="2" applyNumberFormat="1" applyFont="1" applyFill="1" applyBorder="1" applyAlignment="1">
      <alignment horizontal="center" vertical="center"/>
    </xf>
    <xf numFmtId="189" fontId="14" fillId="0" borderId="84" xfId="2" applyNumberFormat="1" applyFont="1" applyFill="1" applyBorder="1" applyAlignment="1">
      <alignment horizontal="center" vertical="center"/>
    </xf>
    <xf numFmtId="189" fontId="14" fillId="0" borderId="82" xfId="2" applyNumberFormat="1" applyFont="1" applyFill="1" applyBorder="1" applyAlignment="1">
      <alignment horizontal="center" vertical="center"/>
    </xf>
    <xf numFmtId="189" fontId="14" fillId="0" borderId="44" xfId="2"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4" xfId="0" applyFont="1" applyFill="1" applyBorder="1" applyAlignment="1">
      <alignment horizontal="center" vertical="center" wrapText="1"/>
    </xf>
    <xf numFmtId="197" fontId="14" fillId="0" borderId="82" xfId="2" applyNumberFormat="1" applyFont="1" applyFill="1" applyBorder="1" applyAlignment="1">
      <alignment horizontal="center" vertical="center" shrinkToFit="1"/>
    </xf>
    <xf numFmtId="197" fontId="14" fillId="0" borderId="44" xfId="2" applyNumberFormat="1" applyFont="1" applyFill="1" applyBorder="1" applyAlignment="1">
      <alignment horizontal="center" vertical="center" shrinkToFit="1"/>
    </xf>
    <xf numFmtId="0" fontId="14" fillId="0" borderId="169" xfId="2" applyFont="1" applyFill="1" applyBorder="1" applyAlignment="1">
      <alignment horizontal="center" vertical="center" shrinkToFit="1"/>
    </xf>
    <xf numFmtId="0" fontId="14" fillId="0" borderId="160" xfId="2" applyFont="1" applyFill="1" applyBorder="1" applyAlignment="1">
      <alignment horizontal="center" vertical="center" shrinkToFit="1"/>
    </xf>
    <xf numFmtId="0" fontId="14" fillId="0" borderId="170" xfId="2" applyFont="1" applyFill="1" applyBorder="1" applyAlignment="1">
      <alignment horizontal="center" vertical="center" shrinkToFit="1"/>
    </xf>
    <xf numFmtId="0" fontId="14" fillId="0" borderId="172" xfId="2" applyFont="1" applyFill="1" applyBorder="1" applyAlignment="1">
      <alignment horizontal="center" vertical="center" shrinkToFit="1"/>
    </xf>
    <xf numFmtId="0" fontId="14" fillId="0" borderId="174" xfId="2" applyFont="1" applyFill="1" applyBorder="1" applyAlignment="1">
      <alignment horizontal="center" vertical="center" shrinkToFit="1"/>
    </xf>
    <xf numFmtId="0" fontId="14" fillId="0" borderId="173" xfId="2" applyFont="1" applyFill="1" applyBorder="1" applyAlignment="1">
      <alignment horizontal="center" vertical="center" shrinkToFit="1"/>
    </xf>
    <xf numFmtId="196" fontId="14" fillId="0" borderId="76" xfId="2" applyNumberFormat="1" applyFont="1" applyFill="1" applyBorder="1" applyAlignment="1">
      <alignment horizontal="center" vertical="center" shrinkToFit="1"/>
    </xf>
    <xf numFmtId="196" fontId="14" fillId="0" borderId="84" xfId="2" applyNumberFormat="1" applyFont="1" applyFill="1" applyBorder="1" applyAlignment="1">
      <alignment horizontal="center" vertical="center" shrinkToFit="1"/>
    </xf>
    <xf numFmtId="0" fontId="14" fillId="0" borderId="43" xfId="2" applyFont="1" applyFill="1" applyBorder="1" applyAlignment="1">
      <alignment horizontal="center" vertical="center" wrapText="1"/>
    </xf>
    <xf numFmtId="0" fontId="20" fillId="0" borderId="169" xfId="2" applyFont="1" applyFill="1" applyBorder="1" applyAlignment="1">
      <alignment horizontal="center" vertical="center" shrinkToFit="1"/>
    </xf>
    <xf numFmtId="0" fontId="20" fillId="0" borderId="170" xfId="2" applyFont="1" applyFill="1" applyBorder="1" applyAlignment="1">
      <alignment horizontal="center" vertical="center" shrinkToFit="1"/>
    </xf>
    <xf numFmtId="0" fontId="20" fillId="0" borderId="172" xfId="2" applyFont="1" applyFill="1" applyBorder="1" applyAlignment="1">
      <alignment horizontal="center" vertical="center" shrinkToFit="1"/>
    </xf>
    <xf numFmtId="0" fontId="20" fillId="0" borderId="173" xfId="2" applyFont="1" applyFill="1" applyBorder="1" applyAlignment="1">
      <alignment horizontal="center" vertical="center" shrinkToFit="1"/>
    </xf>
    <xf numFmtId="0" fontId="20" fillId="0" borderId="76" xfId="2" applyFont="1" applyFill="1" applyBorder="1" applyAlignment="1">
      <alignment horizontal="center" vertical="center" shrinkToFit="1"/>
    </xf>
    <xf numFmtId="0" fontId="20" fillId="0" borderId="3" xfId="2" applyFont="1" applyFill="1" applyBorder="1" applyAlignment="1">
      <alignment horizontal="center" vertical="center" shrinkToFit="1"/>
    </xf>
    <xf numFmtId="0" fontId="20" fillId="0" borderId="84" xfId="2" applyFont="1" applyFill="1" applyBorder="1" applyAlignment="1">
      <alignment horizontal="center" vertical="center" shrinkToFit="1"/>
    </xf>
    <xf numFmtId="0" fontId="20" fillId="0" borderId="82" xfId="2" applyFont="1" applyFill="1" applyBorder="1" applyAlignment="1">
      <alignment horizontal="center" vertical="center" shrinkToFit="1"/>
    </xf>
    <xf numFmtId="0" fontId="20" fillId="0" borderId="4" xfId="2" applyFont="1" applyFill="1" applyBorder="1" applyAlignment="1">
      <alignment horizontal="center" vertical="center" shrinkToFit="1"/>
    </xf>
    <xf numFmtId="0" fontId="20" fillId="0" borderId="44" xfId="2" applyFont="1" applyFill="1" applyBorder="1" applyAlignment="1">
      <alignment horizontal="center" vertical="center" shrinkToFit="1"/>
    </xf>
    <xf numFmtId="195" fontId="20" fillId="0" borderId="69" xfId="2" applyNumberFormat="1" applyFont="1" applyFill="1" applyBorder="1" applyAlignment="1">
      <alignment horizontal="center" vertical="center" shrinkToFit="1"/>
    </xf>
    <xf numFmtId="195" fontId="20" fillId="0" borderId="43" xfId="2" applyNumberFormat="1" applyFont="1" applyFill="1" applyBorder="1" applyAlignment="1">
      <alignment horizontal="center" vertical="center" shrinkToFit="1"/>
    </xf>
    <xf numFmtId="0" fontId="20" fillId="0" borderId="168" xfId="2" applyFont="1" applyFill="1" applyBorder="1" applyAlignment="1">
      <alignment horizontal="center" vertical="center" shrinkToFit="1"/>
    </xf>
    <xf numFmtId="0" fontId="20" fillId="0" borderId="171" xfId="2" applyFont="1" applyFill="1" applyBorder="1" applyAlignment="1">
      <alignment horizontal="center" vertical="center" shrinkToFit="1"/>
    </xf>
    <xf numFmtId="0" fontId="14" fillId="0" borderId="168" xfId="2" applyFont="1" applyFill="1" applyBorder="1" applyAlignment="1">
      <alignment horizontal="right" vertical="center" shrinkToFit="1"/>
    </xf>
    <xf numFmtId="0" fontId="14" fillId="0" borderId="171" xfId="2" applyFont="1" applyFill="1" applyBorder="1" applyAlignment="1">
      <alignment horizontal="right" vertical="center" shrinkToFit="1"/>
    </xf>
    <xf numFmtId="0" fontId="14" fillId="0" borderId="44" xfId="2" applyFont="1" applyFill="1" applyBorder="1" applyAlignment="1">
      <alignment horizontal="center" vertical="center" shrinkToFit="1"/>
    </xf>
    <xf numFmtId="201" fontId="26" fillId="0" borderId="101" xfId="2" applyNumberFormat="1" applyFont="1" applyFill="1" applyBorder="1" applyAlignment="1">
      <alignment horizontal="right" vertical="center" shrinkToFit="1"/>
    </xf>
    <xf numFmtId="0" fontId="25" fillId="0" borderId="6" xfId="0" applyFont="1" applyFill="1" applyBorder="1" applyAlignment="1">
      <alignment horizontal="right" vertical="center" shrinkToFit="1"/>
    </xf>
    <xf numFmtId="0" fontId="20" fillId="0" borderId="110" xfId="2" applyFont="1" applyFill="1" applyBorder="1" applyAlignment="1">
      <alignment horizontal="center" vertical="center" shrinkToFit="1"/>
    </xf>
    <xf numFmtId="0" fontId="1" fillId="0" borderId="109" xfId="0" applyFont="1" applyFill="1" applyBorder="1" applyAlignment="1">
      <alignment horizontal="center" vertical="center" shrinkToFit="1"/>
    </xf>
    <xf numFmtId="0" fontId="12" fillId="0" borderId="82"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44" xfId="2" applyFont="1" applyFill="1" applyBorder="1" applyAlignment="1">
      <alignment horizontal="center" vertical="center" wrapText="1"/>
    </xf>
    <xf numFmtId="0" fontId="20" fillId="0" borderId="101" xfId="2" applyFont="1" applyFill="1" applyBorder="1" applyAlignment="1">
      <alignment horizontal="center" vertical="center" shrinkToFit="1"/>
    </xf>
    <xf numFmtId="0" fontId="20" fillId="0" borderId="6" xfId="2" applyFont="1" applyFill="1" applyBorder="1" applyAlignment="1">
      <alignment horizontal="center" vertical="center" shrinkToFit="1"/>
    </xf>
    <xf numFmtId="0" fontId="20" fillId="0" borderId="7" xfId="2" applyFont="1" applyFill="1" applyBorder="1" applyAlignment="1">
      <alignment horizontal="center" vertical="center" shrinkToFit="1"/>
    </xf>
    <xf numFmtId="206" fontId="14" fillId="0" borderId="101" xfId="2" applyNumberFormat="1" applyFont="1" applyFill="1" applyBorder="1" applyAlignment="1">
      <alignment horizontal="right" vertical="center" shrinkToFit="1"/>
    </xf>
    <xf numFmtId="206" fontId="1" fillId="0" borderId="6" xfId="0" applyNumberFormat="1" applyFont="1" applyFill="1" applyBorder="1" applyAlignment="1">
      <alignment vertical="center" shrinkToFit="1"/>
    </xf>
    <xf numFmtId="206" fontId="1" fillId="0" borderId="7" xfId="0" applyNumberFormat="1" applyFont="1" applyFill="1" applyBorder="1" applyAlignment="1">
      <alignment vertical="center" shrinkToFit="1"/>
    </xf>
    <xf numFmtId="0" fontId="12" fillId="0" borderId="7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84"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4" fillId="0" borderId="76" xfId="2" applyFont="1" applyFill="1" applyBorder="1" applyAlignment="1">
      <alignment horizontal="center" vertical="center" shrinkToFit="1"/>
    </xf>
    <xf numFmtId="0" fontId="14" fillId="0" borderId="3" xfId="2" applyFont="1" applyFill="1" applyBorder="1" applyAlignment="1">
      <alignment horizontal="center" vertical="center" shrinkToFit="1"/>
    </xf>
    <xf numFmtId="0" fontId="2" fillId="0" borderId="39" xfId="0" applyFont="1" applyBorder="1" applyAlignment="1">
      <alignment horizontal="center" vertical="center"/>
    </xf>
    <xf numFmtId="179" fontId="2" fillId="0" borderId="39" xfId="0" applyNumberFormat="1" applyFont="1" applyBorder="1" applyAlignment="1">
      <alignment horizontal="center" vertical="center"/>
    </xf>
    <xf numFmtId="0" fontId="8" fillId="0" borderId="39" xfId="0" applyFont="1" applyBorder="1" applyAlignment="1">
      <alignment horizontal="center" vertical="center" wrapText="1"/>
    </xf>
    <xf numFmtId="0" fontId="8" fillId="0" borderId="39" xfId="0" applyFont="1" applyBorder="1" applyAlignment="1">
      <alignment horizontal="center" vertical="center"/>
    </xf>
    <xf numFmtId="178" fontId="2" fillId="0" borderId="117" xfId="0" applyNumberFormat="1" applyFont="1" applyBorder="1" applyAlignment="1">
      <alignment horizontal="right" vertical="center"/>
    </xf>
    <xf numFmtId="178" fontId="2" fillId="0" borderId="118" xfId="0" applyNumberFormat="1" applyFont="1" applyBorder="1" applyAlignment="1">
      <alignment horizontal="right" vertical="center"/>
    </xf>
    <xf numFmtId="178" fontId="2" fillId="0" borderId="119" xfId="0" applyNumberFormat="1" applyFont="1" applyBorder="1" applyAlignment="1">
      <alignment horizontal="right" vertical="center"/>
    </xf>
    <xf numFmtId="0" fontId="2" fillId="0" borderId="103" xfId="0" applyFont="1" applyBorder="1" applyAlignment="1">
      <alignment horizontal="center" vertical="center"/>
    </xf>
    <xf numFmtId="0" fontId="2" fillId="0" borderId="68" xfId="0" applyFont="1" applyBorder="1" applyAlignment="1">
      <alignment horizontal="center" vertical="center"/>
    </xf>
    <xf numFmtId="0" fontId="2" fillId="0" borderId="78" xfId="0" applyFont="1" applyBorder="1" applyAlignment="1">
      <alignment horizontal="center" vertical="center"/>
    </xf>
    <xf numFmtId="0" fontId="12" fillId="0" borderId="39" xfId="0" applyFont="1" applyBorder="1" applyAlignment="1">
      <alignment horizontal="distributed" vertical="center"/>
    </xf>
    <xf numFmtId="0" fontId="12" fillId="0" borderId="76" xfId="0" applyFont="1" applyBorder="1" applyAlignment="1">
      <alignment horizontal="distributed" vertical="center"/>
    </xf>
    <xf numFmtId="0" fontId="12" fillId="0" borderId="84" xfId="0" applyFont="1" applyBorder="1" applyAlignment="1">
      <alignment horizontal="distributed" vertical="center"/>
    </xf>
    <xf numFmtId="0" fontId="12" fillId="0" borderId="68" xfId="0" applyFont="1" applyBorder="1" applyAlignment="1">
      <alignment horizontal="distributed" vertical="center"/>
    </xf>
    <xf numFmtId="0" fontId="12" fillId="0" borderId="42" xfId="0" applyFont="1" applyBorder="1" applyAlignment="1">
      <alignment horizontal="distributed" vertical="center"/>
    </xf>
    <xf numFmtId="0" fontId="12" fillId="0" borderId="82" xfId="0" applyFont="1" applyBorder="1" applyAlignment="1">
      <alignment horizontal="distributed" vertical="center"/>
    </xf>
    <xf numFmtId="0" fontId="12" fillId="0" borderId="44" xfId="0" applyFont="1" applyBorder="1" applyAlignment="1">
      <alignment horizontal="distributed" vertical="center"/>
    </xf>
    <xf numFmtId="0" fontId="16" fillId="0" borderId="76" xfId="0" applyNumberFormat="1" applyFont="1" applyBorder="1" applyAlignment="1" applyProtection="1">
      <alignment horizontal="left" vertical="center"/>
      <protection locked="0"/>
    </xf>
    <xf numFmtId="0" fontId="2" fillId="0" borderId="3" xfId="0" applyNumberFormat="1" applyFont="1" applyBorder="1" applyAlignment="1" applyProtection="1">
      <alignment horizontal="left" vertical="center"/>
      <protection locked="0"/>
    </xf>
    <xf numFmtId="0" fontId="2" fillId="0" borderId="84" xfId="0" applyNumberFormat="1" applyFont="1" applyBorder="1" applyAlignment="1" applyProtection="1">
      <alignment horizontal="left" vertical="center"/>
      <protection locked="0"/>
    </xf>
    <xf numFmtId="0" fontId="2" fillId="0" borderId="82" xfId="0" applyNumberFormat="1" applyFont="1" applyBorder="1" applyAlignment="1" applyProtection="1">
      <alignment horizontal="left" vertical="center"/>
      <protection locked="0"/>
    </xf>
    <xf numFmtId="0" fontId="2" fillId="0" borderId="4" xfId="0" applyNumberFormat="1" applyFont="1" applyBorder="1" applyAlignment="1" applyProtection="1">
      <alignment horizontal="left" vertical="center"/>
      <protection locked="0"/>
    </xf>
    <xf numFmtId="0" fontId="2" fillId="0" borderId="44" xfId="0" applyNumberFormat="1" applyFont="1" applyBorder="1" applyAlignment="1" applyProtection="1">
      <alignment horizontal="left" vertical="center"/>
      <protection locked="0"/>
    </xf>
    <xf numFmtId="0" fontId="0" fillId="5" borderId="41" xfId="0" applyFill="1" applyBorder="1" applyAlignment="1" applyProtection="1">
      <alignment horizontal="left" vertical="center"/>
      <protection locked="0"/>
    </xf>
    <xf numFmtId="0" fontId="1" fillId="5" borderId="43" xfId="0" applyFont="1" applyFill="1" applyBorder="1" applyAlignment="1" applyProtection="1">
      <alignment horizontal="left" vertical="center"/>
      <protection locked="0"/>
    </xf>
    <xf numFmtId="0" fontId="2" fillId="0" borderId="76" xfId="0" applyFont="1" applyBorder="1" applyAlignment="1">
      <alignment horizontal="left" vertical="center"/>
    </xf>
    <xf numFmtId="0" fontId="2" fillId="0" borderId="3" xfId="0" applyFont="1" applyBorder="1" applyAlignment="1">
      <alignment horizontal="left" vertical="center"/>
    </xf>
    <xf numFmtId="0" fontId="2" fillId="0" borderId="84" xfId="0" applyFont="1" applyBorder="1" applyAlignment="1">
      <alignment horizontal="left" vertical="center"/>
    </xf>
    <xf numFmtId="0" fontId="2" fillId="2" borderId="42" xfId="0" applyFont="1" applyFill="1" applyBorder="1" applyAlignment="1" applyProtection="1">
      <alignment horizontal="center" vertical="top"/>
      <protection locked="0"/>
    </xf>
    <xf numFmtId="0" fontId="2" fillId="2" borderId="44" xfId="0" applyFont="1" applyFill="1" applyBorder="1" applyAlignment="1" applyProtection="1">
      <alignment horizontal="center" vertical="top"/>
      <protection locked="0"/>
    </xf>
    <xf numFmtId="0" fontId="0" fillId="5" borderId="68" xfId="0" applyFill="1" applyBorder="1" applyAlignment="1" applyProtection="1">
      <alignment horizontal="left" vertical="center"/>
      <protection locked="0"/>
    </xf>
    <xf numFmtId="0" fontId="1" fillId="5" borderId="0" xfId="0" applyFont="1" applyFill="1" applyBorder="1" applyAlignment="1" applyProtection="1">
      <alignment horizontal="left" vertical="center"/>
      <protection locked="0"/>
    </xf>
    <xf numFmtId="0" fontId="1" fillId="5" borderId="82"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2" fillId="0" borderId="0" xfId="0" applyFont="1" applyBorder="1" applyAlignment="1">
      <alignment vertical="top" wrapText="1"/>
    </xf>
    <xf numFmtId="0" fontId="2" fillId="0" borderId="0" xfId="0" applyFont="1" applyBorder="1" applyAlignment="1">
      <alignment horizontal="left" vertical="center" wrapText="1"/>
    </xf>
    <xf numFmtId="178" fontId="2" fillId="0" borderId="124" xfId="0" applyNumberFormat="1" applyFont="1" applyBorder="1" applyAlignment="1">
      <alignment horizontal="right" vertical="center"/>
    </xf>
    <xf numFmtId="178" fontId="2" fillId="0" borderId="87" xfId="0" applyNumberFormat="1" applyFont="1" applyBorder="1" applyAlignment="1">
      <alignment horizontal="right" vertical="center"/>
    </xf>
    <xf numFmtId="178" fontId="2" fillId="0" borderId="125" xfId="0" applyNumberFormat="1" applyFont="1" applyBorder="1" applyAlignment="1">
      <alignment horizontal="right" vertical="center"/>
    </xf>
    <xf numFmtId="0" fontId="20" fillId="0" borderId="0" xfId="0" applyFont="1" applyAlignment="1">
      <alignment horizontal="center" vertical="center"/>
    </xf>
    <xf numFmtId="0" fontId="8" fillId="0" borderId="126" xfId="0" applyFont="1" applyBorder="1" applyAlignment="1">
      <alignment horizontal="right" vertical="center" wrapText="1"/>
    </xf>
    <xf numFmtId="0" fontId="8" fillId="0" borderId="106" xfId="0" applyFont="1" applyBorder="1" applyAlignment="1">
      <alignment horizontal="right" vertical="center" wrapText="1"/>
    </xf>
    <xf numFmtId="0" fontId="8" fillId="0" borderId="107" xfId="0" applyFont="1" applyBorder="1" applyAlignment="1">
      <alignment horizontal="right" vertical="center" wrapText="1"/>
    </xf>
    <xf numFmtId="0" fontId="8" fillId="0" borderId="78" xfId="0" applyFont="1" applyBorder="1" applyAlignment="1">
      <alignment horizontal="right" vertical="center"/>
    </xf>
    <xf numFmtId="0" fontId="8" fillId="0" borderId="62" xfId="0" applyFont="1" applyBorder="1" applyAlignment="1">
      <alignment horizontal="right" vertical="center"/>
    </xf>
    <xf numFmtId="0" fontId="8" fillId="0" borderId="85" xfId="0" applyFont="1" applyBorder="1" applyAlignment="1">
      <alignment horizontal="right" vertical="center"/>
    </xf>
    <xf numFmtId="0" fontId="5" fillId="0" borderId="120"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11" xfId="0" applyFont="1" applyBorder="1" applyAlignment="1">
      <alignment horizontal="center" vertical="center"/>
    </xf>
    <xf numFmtId="178" fontId="2" fillId="0" borderId="103" xfId="0" applyNumberFormat="1" applyFont="1" applyBorder="1" applyAlignment="1">
      <alignment horizontal="right" vertical="center"/>
    </xf>
    <xf numFmtId="178" fontId="2" fillId="0" borderId="38" xfId="0" applyNumberFormat="1" applyFont="1" applyBorder="1" applyAlignment="1">
      <alignment horizontal="right" vertical="center"/>
    </xf>
    <xf numFmtId="178" fontId="2" fillId="0" borderId="97" xfId="0" applyNumberFormat="1" applyFont="1" applyBorder="1" applyAlignment="1">
      <alignment horizontal="right" vertical="center"/>
    </xf>
    <xf numFmtId="49" fontId="14" fillId="0" borderId="0" xfId="0" applyNumberFormat="1" applyFont="1" applyFill="1">
      <alignment vertical="center"/>
    </xf>
    <xf numFmtId="0" fontId="11" fillId="0" borderId="0" xfId="0" applyFont="1" applyAlignment="1">
      <alignment horizontal="center"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2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179" fontId="2" fillId="0" borderId="0" xfId="0" applyNumberFormat="1" applyFont="1" applyBorder="1" applyAlignment="1">
      <alignment horizontal="center" vertical="center"/>
    </xf>
    <xf numFmtId="0" fontId="0" fillId="0" borderId="84" xfId="0" applyBorder="1" applyAlignment="1">
      <alignment horizontal="distributed" vertical="center"/>
    </xf>
    <xf numFmtId="0" fontId="0" fillId="0" borderId="68" xfId="0" applyBorder="1" applyAlignment="1">
      <alignment horizontal="distributed" vertical="center"/>
    </xf>
    <xf numFmtId="0" fontId="0" fillId="0" borderId="42" xfId="0" applyBorder="1" applyAlignment="1">
      <alignment horizontal="distributed" vertical="center"/>
    </xf>
    <xf numFmtId="0" fontId="0" fillId="0" borderId="82" xfId="0" applyBorder="1" applyAlignment="1">
      <alignment horizontal="distributed" vertical="center"/>
    </xf>
    <xf numFmtId="0" fontId="0" fillId="0" borderId="44" xfId="0" applyBorder="1" applyAlignment="1">
      <alignment horizontal="distributed" vertical="center"/>
    </xf>
    <xf numFmtId="0" fontId="32" fillId="0" borderId="0" xfId="0" applyFont="1" applyAlignment="1">
      <alignment horizontal="center" vertical="center"/>
    </xf>
    <xf numFmtId="0" fontId="2" fillId="0" borderId="42" xfId="0" applyFont="1" applyBorder="1" applyAlignment="1" applyProtection="1">
      <alignment horizontal="center" vertical="top"/>
      <protection locked="0"/>
    </xf>
    <xf numFmtId="0" fontId="2" fillId="0" borderId="44" xfId="0" applyFont="1" applyBorder="1" applyAlignment="1" applyProtection="1">
      <alignment horizontal="center" vertical="top"/>
      <protection locked="0"/>
    </xf>
    <xf numFmtId="0" fontId="12" fillId="2" borderId="0" xfId="0" applyFont="1" applyFill="1" applyAlignment="1" applyProtection="1">
      <alignment horizontal="center" vertical="top" wrapText="1"/>
      <protection locked="0"/>
    </xf>
    <xf numFmtId="0" fontId="12" fillId="2" borderId="0" xfId="0" applyFont="1" applyFill="1" applyAlignment="1" applyProtection="1">
      <alignment horizontal="center" vertical="top"/>
      <protection locked="0"/>
    </xf>
    <xf numFmtId="183" fontId="8" fillId="0" borderId="56" xfId="0" applyNumberFormat="1" applyFont="1" applyBorder="1" applyAlignment="1">
      <alignment horizontal="center" vertical="center" wrapText="1"/>
    </xf>
    <xf numFmtId="183" fontId="8" fillId="0" borderId="0" xfId="0" applyNumberFormat="1" applyFont="1" applyBorder="1" applyAlignment="1">
      <alignment horizontal="center" vertical="center" wrapText="1"/>
    </xf>
    <xf numFmtId="183" fontId="8" fillId="0" borderId="151" xfId="0" applyNumberFormat="1" applyFont="1" applyBorder="1" applyAlignment="1">
      <alignment horizontal="center" vertical="center" wrapText="1"/>
    </xf>
    <xf numFmtId="183" fontId="8" fillId="0" borderId="152" xfId="0" applyNumberFormat="1" applyFont="1" applyBorder="1" applyAlignment="1">
      <alignment horizontal="center" vertical="center" wrapText="1"/>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0" xfId="0" applyNumberFormat="1" applyFont="1" applyBorder="1" applyAlignment="1">
      <alignment vertical="top" wrapText="1"/>
    </xf>
    <xf numFmtId="0" fontId="2" fillId="0" borderId="0" xfId="0" applyNumberFormat="1" applyFont="1" applyBorder="1" applyAlignment="1">
      <alignment horizontal="left" vertical="top" wrapText="1"/>
    </xf>
    <xf numFmtId="0" fontId="24" fillId="0" borderId="0" xfId="0" applyNumberFormat="1" applyFont="1" applyBorder="1" applyAlignment="1">
      <alignment horizontal="left" vertical="top" wrapText="1"/>
    </xf>
    <xf numFmtId="49" fontId="2" fillId="0" borderId="0" xfId="0" applyNumberFormat="1" applyFont="1" applyAlignment="1">
      <alignment vertical="top" wrapText="1"/>
    </xf>
    <xf numFmtId="177" fontId="23" fillId="0" borderId="39" xfId="0" applyNumberFormat="1" applyFont="1" applyBorder="1" applyAlignment="1" applyProtection="1">
      <alignment horizontal="center" vertical="center"/>
    </xf>
    <xf numFmtId="191" fontId="30" fillId="0" borderId="69" xfId="0" applyNumberFormat="1" applyFont="1" applyBorder="1" applyAlignment="1">
      <alignment horizontal="right" vertical="center"/>
    </xf>
    <xf numFmtId="191" fontId="30" fillId="0" borderId="43" xfId="0" applyNumberFormat="1" applyFont="1" applyBorder="1" applyAlignment="1">
      <alignment horizontal="right" vertical="center"/>
    </xf>
    <xf numFmtId="0" fontId="24" fillId="0" borderId="157" xfId="0" applyFont="1" applyBorder="1" applyAlignment="1">
      <alignment horizontal="center" vertical="center"/>
    </xf>
    <xf numFmtId="0" fontId="24" fillId="0" borderId="72" xfId="0" applyFont="1" applyBorder="1" applyAlignment="1">
      <alignment horizontal="center" vertical="center"/>
    </xf>
    <xf numFmtId="0" fontId="24" fillId="0" borderId="125" xfId="0" applyFont="1" applyBorder="1" applyAlignment="1">
      <alignment horizontal="center" vertical="center"/>
    </xf>
    <xf numFmtId="0" fontId="24" fillId="0" borderId="37" xfId="0" applyFont="1" applyBorder="1" applyAlignment="1">
      <alignment horizontal="center" vertical="center"/>
    </xf>
    <xf numFmtId="0" fontId="29" fillId="0" borderId="84" xfId="0" applyFont="1" applyBorder="1" applyAlignment="1">
      <alignment horizontal="center" vertical="center"/>
    </xf>
    <xf numFmtId="0" fontId="29" fillId="0" borderId="44" xfId="0" applyFont="1" applyBorder="1" applyAlignment="1">
      <alignment horizontal="center" vertical="center"/>
    </xf>
    <xf numFmtId="0" fontId="25" fillId="0" borderId="39" xfId="0" applyFont="1" applyBorder="1" applyAlignment="1">
      <alignment horizontal="left" vertical="center"/>
    </xf>
    <xf numFmtId="0" fontId="25" fillId="0" borderId="129" xfId="0" applyFont="1" applyBorder="1" applyAlignment="1">
      <alignment horizontal="left" vertical="center"/>
    </xf>
    <xf numFmtId="0" fontId="29" fillId="0" borderId="127" xfId="0" applyFont="1" applyBorder="1" applyAlignment="1">
      <alignment horizontal="center" vertical="center"/>
    </xf>
    <xf numFmtId="0" fontId="24" fillId="0" borderId="76" xfId="0" applyFont="1" applyBorder="1" applyAlignment="1">
      <alignment horizontal="center" vertical="center"/>
    </xf>
    <xf numFmtId="0" fontId="24" fillId="0" borderId="68" xfId="0" applyFont="1" applyBorder="1" applyAlignment="1">
      <alignment horizontal="center" vertical="center"/>
    </xf>
    <xf numFmtId="0" fontId="24" fillId="0" borderId="82" xfId="0" applyFont="1" applyBorder="1" applyAlignment="1">
      <alignment horizontal="center" vertical="center"/>
    </xf>
    <xf numFmtId="0" fontId="24" fillId="2" borderId="130" xfId="0" applyFont="1" applyFill="1" applyBorder="1" applyAlignment="1" applyProtection="1">
      <alignment horizontal="center" vertical="center"/>
      <protection locked="0"/>
    </xf>
    <xf numFmtId="0" fontId="24" fillId="2" borderId="131" xfId="0" applyFont="1" applyFill="1" applyBorder="1" applyAlignment="1" applyProtection="1">
      <alignment horizontal="center" vertical="center"/>
      <protection locked="0"/>
    </xf>
    <xf numFmtId="0" fontId="24" fillId="2" borderId="132" xfId="0" applyFont="1" applyFill="1" applyBorder="1" applyAlignment="1" applyProtection="1">
      <alignment horizontal="center" vertical="center"/>
      <protection locked="0"/>
    </xf>
    <xf numFmtId="0" fontId="24" fillId="2" borderId="100" xfId="0" applyFont="1" applyFill="1" applyBorder="1" applyAlignment="1" applyProtection="1">
      <alignment horizontal="center" vertical="center"/>
      <protection locked="0"/>
    </xf>
    <xf numFmtId="49" fontId="23" fillId="0" borderId="84" xfId="0" applyNumberFormat="1" applyFont="1" applyFill="1" applyBorder="1" applyAlignment="1">
      <alignment horizontal="center" vertical="center"/>
    </xf>
    <xf numFmtId="0" fontId="23" fillId="0" borderId="69" xfId="0" applyNumberFormat="1" applyFont="1" applyFill="1" applyBorder="1" applyAlignment="1">
      <alignment horizontal="center" vertical="center"/>
    </xf>
    <xf numFmtId="190" fontId="24" fillId="0" borderId="72" xfId="0" applyNumberFormat="1" applyFont="1" applyBorder="1" applyAlignment="1">
      <alignment horizontal="center" vertical="center"/>
    </xf>
    <xf numFmtId="0" fontId="23" fillId="0" borderId="59" xfId="0" applyFont="1" applyBorder="1" applyAlignment="1">
      <alignment horizontal="center" vertical="center"/>
    </xf>
    <xf numFmtId="0" fontId="23" fillId="0" borderId="158" xfId="0" applyFont="1" applyBorder="1" applyAlignment="1">
      <alignment horizontal="center" vertical="center"/>
    </xf>
    <xf numFmtId="0" fontId="23" fillId="0" borderId="84" xfId="0" applyFont="1" applyFill="1" applyBorder="1" applyAlignment="1">
      <alignment horizontal="center" vertical="center"/>
    </xf>
    <xf numFmtId="0" fontId="23" fillId="0" borderId="69" xfId="0" applyFont="1" applyFill="1" applyBorder="1" applyAlignment="1">
      <alignment horizontal="center" vertical="center"/>
    </xf>
    <xf numFmtId="0" fontId="24" fillId="2" borderId="143" xfId="0" applyFont="1" applyFill="1" applyBorder="1" applyAlignment="1" applyProtection="1">
      <alignment horizontal="center" vertical="center"/>
      <protection locked="0"/>
    </xf>
    <xf numFmtId="0" fontId="24" fillId="2" borderId="144" xfId="0" applyFont="1" applyFill="1" applyBorder="1" applyAlignment="1" applyProtection="1">
      <alignment horizontal="center" vertical="center"/>
      <protection locked="0"/>
    </xf>
    <xf numFmtId="0" fontId="24" fillId="2" borderId="69" xfId="0" applyFont="1" applyFill="1" applyBorder="1" applyAlignment="1" applyProtection="1">
      <alignment horizontal="center" vertical="center"/>
      <protection locked="0"/>
    </xf>
    <xf numFmtId="0" fontId="24" fillId="2" borderId="43" xfId="0" applyFont="1" applyFill="1" applyBorder="1" applyAlignment="1" applyProtection="1">
      <alignment horizontal="center" vertical="center"/>
      <protection locked="0"/>
    </xf>
    <xf numFmtId="0" fontId="24" fillId="0" borderId="38" xfId="0" applyFont="1" applyBorder="1" applyAlignment="1">
      <alignment horizontal="center" vertical="center"/>
    </xf>
    <xf numFmtId="0" fontId="24" fillId="0" borderId="0" xfId="0" applyFont="1" applyBorder="1" applyAlignment="1">
      <alignment horizontal="center" vertical="center"/>
    </xf>
    <xf numFmtId="0" fontId="24" fillId="0" borderId="4" xfId="0" applyFont="1" applyBorder="1" applyAlignment="1">
      <alignment horizontal="center" vertical="center"/>
    </xf>
    <xf numFmtId="0" fontId="24" fillId="0" borderId="97"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4" xfId="0" applyFont="1" applyBorder="1" applyAlignment="1">
      <alignment horizontal="center" vertical="center" wrapText="1"/>
    </xf>
    <xf numFmtId="0" fontId="24" fillId="2" borderId="68" xfId="0" applyFont="1" applyFill="1" applyBorder="1" applyAlignment="1" applyProtection="1">
      <alignment horizontal="center" vertical="center"/>
      <protection locked="0"/>
    </xf>
    <xf numFmtId="0" fontId="24" fillId="2" borderId="82" xfId="0" applyFont="1" applyFill="1" applyBorder="1" applyAlignment="1" applyProtection="1">
      <alignment horizontal="center" vertical="center"/>
      <protection locked="0"/>
    </xf>
    <xf numFmtId="0" fontId="24" fillId="2" borderId="145" xfId="0" applyFont="1" applyFill="1" applyBorder="1" applyAlignment="1" applyProtection="1">
      <alignment horizontal="center" vertical="center"/>
      <protection locked="0"/>
    </xf>
    <xf numFmtId="0" fontId="24" fillId="2" borderId="146" xfId="0" applyFont="1" applyFill="1" applyBorder="1" applyAlignment="1" applyProtection="1">
      <alignment horizontal="center" vertical="center"/>
      <protection locked="0"/>
    </xf>
    <xf numFmtId="0" fontId="24" fillId="0" borderId="135" xfId="0" applyFont="1" applyBorder="1" applyAlignment="1">
      <alignment horizontal="center" vertical="center" wrapText="1"/>
    </xf>
    <xf numFmtId="0" fontId="24" fillId="0" borderId="131"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9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 xfId="0" applyFont="1" applyBorder="1" applyAlignment="1">
      <alignment horizontal="center" vertical="center" wrapText="1"/>
    </xf>
    <xf numFmtId="181" fontId="29" fillId="0" borderId="80" xfId="0" applyNumberFormat="1" applyFont="1" applyBorder="1" applyAlignment="1">
      <alignment vertical="center"/>
    </xf>
    <xf numFmtId="181" fontId="29" fillId="0" borderId="38" xfId="0" applyNumberFormat="1" applyFont="1" applyBorder="1" applyAlignment="1">
      <alignment vertical="center"/>
    </xf>
    <xf numFmtId="181" fontId="29" fillId="0" borderId="77" xfId="0" applyNumberFormat="1" applyFont="1" applyBorder="1" applyAlignment="1">
      <alignment vertical="center"/>
    </xf>
    <xf numFmtId="181" fontId="29" fillId="0" borderId="62" xfId="0" applyNumberFormat="1" applyFont="1" applyBorder="1" applyAlignment="1">
      <alignment vertical="center"/>
    </xf>
    <xf numFmtId="0" fontId="29" fillId="0" borderId="81" xfId="0" applyFont="1" applyBorder="1" applyAlignment="1">
      <alignment horizontal="center" vertical="center"/>
    </xf>
    <xf numFmtId="0" fontId="29" fillId="0" borderId="67" xfId="0" applyFont="1" applyBorder="1" applyAlignment="1">
      <alignment horizontal="center" vertical="center"/>
    </xf>
    <xf numFmtId="0" fontId="29" fillId="0" borderId="80" xfId="0" applyFont="1" applyFill="1" applyBorder="1" applyAlignment="1">
      <alignment horizontal="center" vertical="center" shrinkToFit="1"/>
    </xf>
    <xf numFmtId="0" fontId="29" fillId="0" borderId="38" xfId="0" applyFont="1" applyFill="1" applyBorder="1" applyAlignment="1">
      <alignment horizontal="center" vertical="center" shrinkToFit="1"/>
    </xf>
    <xf numFmtId="0" fontId="29" fillId="0" borderId="81" xfId="0" applyFont="1" applyFill="1" applyBorder="1" applyAlignment="1">
      <alignment horizontal="center" vertical="center" shrinkToFit="1"/>
    </xf>
    <xf numFmtId="0" fontId="29" fillId="0" borderId="77" xfId="0" applyFont="1" applyFill="1" applyBorder="1" applyAlignment="1">
      <alignment horizontal="center" vertical="center" shrinkToFit="1"/>
    </xf>
    <xf numFmtId="0" fontId="29" fillId="0" borderId="62" xfId="0" applyFont="1" applyFill="1" applyBorder="1" applyAlignment="1">
      <alignment horizontal="center" vertical="center" shrinkToFit="1"/>
    </xf>
    <xf numFmtId="0" fontId="29" fillId="0" borderId="67" xfId="0" applyFont="1" applyFill="1" applyBorder="1" applyAlignment="1">
      <alignment horizontal="center" vertical="center" shrinkToFit="1"/>
    </xf>
    <xf numFmtId="0" fontId="23" fillId="0" borderId="39" xfId="0" applyFont="1" applyBorder="1" applyAlignment="1">
      <alignment horizontal="center" vertical="center" wrapText="1"/>
    </xf>
    <xf numFmtId="0" fontId="29" fillId="2" borderId="39" xfId="0" applyFont="1" applyFill="1" applyBorder="1" applyAlignment="1" applyProtection="1">
      <alignment horizontal="center" vertical="center"/>
      <protection locked="0"/>
    </xf>
    <xf numFmtId="0" fontId="29" fillId="0" borderId="80"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77" xfId="0" applyFont="1" applyFill="1" applyBorder="1" applyAlignment="1">
      <alignment horizontal="center" vertical="center"/>
    </xf>
    <xf numFmtId="0" fontId="29" fillId="0" borderId="62" xfId="0" applyFont="1" applyFill="1" applyBorder="1" applyAlignment="1">
      <alignment horizontal="center" vertical="center"/>
    </xf>
    <xf numFmtId="0" fontId="29" fillId="0" borderId="67" xfId="0" applyFont="1" applyFill="1" applyBorder="1" applyAlignment="1">
      <alignment horizontal="center" vertical="center"/>
    </xf>
    <xf numFmtId="177" fontId="29" fillId="0" borderId="68" xfId="0" applyNumberFormat="1" applyFont="1" applyBorder="1" applyAlignment="1" applyProtection="1">
      <alignment vertical="center"/>
    </xf>
    <xf numFmtId="177" fontId="29" fillId="0" borderId="0" xfId="0" applyNumberFormat="1" applyFont="1" applyBorder="1" applyAlignment="1" applyProtection="1">
      <alignment vertical="center"/>
    </xf>
    <xf numFmtId="177" fontId="29" fillId="0" borderId="82" xfId="0" applyNumberFormat="1" applyFont="1" applyBorder="1" applyAlignment="1" applyProtection="1">
      <alignment vertical="center"/>
    </xf>
    <xf numFmtId="177" fontId="29" fillId="0" borderId="4" xfId="0" applyNumberFormat="1" applyFont="1" applyBorder="1" applyAlignment="1" applyProtection="1">
      <alignment vertical="center"/>
    </xf>
    <xf numFmtId="177" fontId="29" fillId="0" borderId="76" xfId="0" applyNumberFormat="1" applyFont="1" applyFill="1" applyBorder="1" applyAlignment="1" applyProtection="1">
      <alignment vertical="center"/>
    </xf>
    <xf numFmtId="177" fontId="29" fillId="0" borderId="3" xfId="0" applyNumberFormat="1" applyFont="1" applyFill="1" applyBorder="1" applyAlignment="1" applyProtection="1">
      <alignment vertical="center"/>
    </xf>
    <xf numFmtId="177" fontId="29" fillId="0" borderId="82" xfId="0" applyNumberFormat="1" applyFont="1" applyFill="1" applyBorder="1" applyAlignment="1" applyProtection="1">
      <alignment vertical="center"/>
    </xf>
    <xf numFmtId="177" fontId="29" fillId="0" borderId="4" xfId="0" applyNumberFormat="1" applyFont="1" applyFill="1" applyBorder="1" applyAlignment="1" applyProtection="1">
      <alignment vertical="center"/>
    </xf>
    <xf numFmtId="0" fontId="29" fillId="0" borderId="42" xfId="0" applyFont="1" applyBorder="1" applyAlignment="1">
      <alignment horizontal="center" vertical="center"/>
    </xf>
    <xf numFmtId="177" fontId="29" fillId="0" borderId="68" xfId="0" applyNumberFormat="1" applyFont="1" applyFill="1" applyBorder="1" applyAlignment="1" applyProtection="1">
      <alignment vertical="center"/>
    </xf>
    <xf numFmtId="177" fontId="29" fillId="0" borderId="0" xfId="0" applyNumberFormat="1" applyFont="1" applyFill="1" applyBorder="1" applyAlignment="1" applyProtection="1">
      <alignment vertical="center"/>
    </xf>
    <xf numFmtId="181" fontId="29" fillId="0" borderId="76" xfId="0" applyNumberFormat="1" applyFont="1" applyFill="1" applyBorder="1" applyAlignment="1" applyProtection="1">
      <alignment vertical="center"/>
    </xf>
    <xf numFmtId="181" fontId="29" fillId="0" borderId="3" xfId="0" applyNumberFormat="1" applyFont="1" applyFill="1" applyBorder="1" applyAlignment="1" applyProtection="1">
      <alignment vertical="center"/>
    </xf>
    <xf numFmtId="181" fontId="29" fillId="0" borderId="82" xfId="0" applyNumberFormat="1" applyFont="1" applyFill="1" applyBorder="1" applyAlignment="1" applyProtection="1">
      <alignment vertical="center"/>
    </xf>
    <xf numFmtId="181" fontId="29" fillId="0" borderId="4" xfId="0" applyNumberFormat="1" applyFont="1" applyFill="1" applyBorder="1" applyAlignment="1" applyProtection="1">
      <alignment vertical="center"/>
    </xf>
    <xf numFmtId="177" fontId="29" fillId="0" borderId="128" xfId="0" applyNumberFormat="1" applyFont="1" applyBorder="1" applyAlignment="1" applyProtection="1">
      <alignment vertical="center"/>
    </xf>
    <xf numFmtId="177" fontId="29" fillId="0" borderId="91" xfId="0" applyNumberFormat="1" applyFont="1" applyBorder="1" applyAlignment="1" applyProtection="1">
      <alignment vertical="center"/>
    </xf>
    <xf numFmtId="177" fontId="29" fillId="0" borderId="96" xfId="0" applyNumberFormat="1" applyFont="1" applyFill="1" applyBorder="1" applyAlignment="1" applyProtection="1">
      <alignment vertical="center"/>
    </xf>
    <xf numFmtId="177" fontId="29" fillId="0" borderId="79" xfId="0" applyNumberFormat="1" applyFont="1" applyFill="1" applyBorder="1" applyAlignment="1" applyProtection="1">
      <alignment vertical="center"/>
    </xf>
    <xf numFmtId="0" fontId="25" fillId="0" borderId="76" xfId="0" applyFont="1" applyBorder="1" applyAlignment="1">
      <alignment horizontal="left" vertical="center"/>
    </xf>
    <xf numFmtId="0" fontId="25" fillId="0" borderId="3" xfId="0" applyFont="1" applyBorder="1" applyAlignment="1">
      <alignment horizontal="left" vertical="center"/>
    </xf>
    <xf numFmtId="0" fontId="25" fillId="0" borderId="84" xfId="0" applyFont="1" applyBorder="1" applyAlignment="1">
      <alignment horizontal="left" vertical="center"/>
    </xf>
    <xf numFmtId="0" fontId="25" fillId="0" borderId="78" xfId="0" applyFont="1" applyBorder="1" applyAlignment="1">
      <alignment horizontal="left" vertical="center"/>
    </xf>
    <xf numFmtId="0" fontId="25" fillId="0" borderId="62" xfId="0" applyFont="1" applyBorder="1" applyAlignment="1">
      <alignment horizontal="left" vertical="center"/>
    </xf>
    <xf numFmtId="0" fontId="25" fillId="0" borderId="85" xfId="0" applyFont="1" applyBorder="1" applyAlignment="1">
      <alignment horizontal="left" vertical="center"/>
    </xf>
    <xf numFmtId="0" fontId="26" fillId="0" borderId="76" xfId="0" applyFont="1" applyBorder="1" applyAlignment="1">
      <alignment horizontal="left" vertical="center" wrapText="1"/>
    </xf>
    <xf numFmtId="0" fontId="26" fillId="0" borderId="3" xfId="0" applyFont="1" applyBorder="1" applyAlignment="1">
      <alignment horizontal="left" vertical="center" wrapText="1"/>
    </xf>
    <xf numFmtId="0" fontId="26" fillId="0" borderId="84" xfId="0" applyFont="1" applyBorder="1" applyAlignment="1">
      <alignment horizontal="left" vertical="center" wrapText="1"/>
    </xf>
    <xf numFmtId="0" fontId="26" fillId="0" borderId="82" xfId="0" applyFont="1" applyBorder="1" applyAlignment="1">
      <alignment horizontal="left" vertical="center" wrapText="1"/>
    </xf>
    <xf numFmtId="0" fontId="26" fillId="0" borderId="4" xfId="0" applyFont="1" applyBorder="1" applyAlignment="1">
      <alignment horizontal="left" vertical="center" wrapText="1"/>
    </xf>
    <xf numFmtId="0" fontId="26" fillId="0" borderId="44" xfId="0" applyFont="1" applyBorder="1" applyAlignment="1">
      <alignment horizontal="left" vertical="center" wrapText="1"/>
    </xf>
    <xf numFmtId="0" fontId="26" fillId="0" borderId="68" xfId="0" applyFont="1" applyBorder="1" applyAlignment="1">
      <alignment horizontal="left" vertical="center"/>
    </xf>
    <xf numFmtId="0" fontId="26" fillId="0" borderId="0" xfId="0" applyFont="1" applyBorder="1" applyAlignment="1">
      <alignment horizontal="left" vertical="center"/>
    </xf>
    <xf numFmtId="0" fontId="26" fillId="0" borderId="42" xfId="0" applyFont="1" applyBorder="1" applyAlignment="1">
      <alignment horizontal="left" vertical="center"/>
    </xf>
    <xf numFmtId="0" fontId="26" fillId="0" borderId="82" xfId="0" applyFont="1" applyBorder="1" applyAlignment="1">
      <alignment horizontal="left" vertical="center"/>
    </xf>
    <xf numFmtId="0" fontId="26" fillId="0" borderId="4" xfId="0" applyFont="1" applyBorder="1" applyAlignment="1">
      <alignment horizontal="left" vertical="center"/>
    </xf>
    <xf numFmtId="0" fontId="26" fillId="0" borderId="44" xfId="0" applyFont="1" applyBorder="1" applyAlignment="1">
      <alignment horizontal="left" vertical="center"/>
    </xf>
    <xf numFmtId="0" fontId="28" fillId="0" borderId="105" xfId="0" applyFont="1" applyBorder="1" applyAlignment="1">
      <alignment horizontal="center" vertical="center"/>
    </xf>
    <xf numFmtId="0" fontId="28" fillId="0" borderId="98" xfId="0" applyFont="1" applyBorder="1" applyAlignment="1">
      <alignment horizontal="center" vertical="center"/>
    </xf>
    <xf numFmtId="0" fontId="28" fillId="0" borderId="102" xfId="0" applyFont="1" applyBorder="1" applyAlignment="1">
      <alignment horizontal="center" vertical="center"/>
    </xf>
    <xf numFmtId="0" fontId="28" fillId="0" borderId="99" xfId="0" applyFont="1" applyBorder="1" applyAlignment="1">
      <alignment horizontal="center" vertical="center"/>
    </xf>
    <xf numFmtId="0" fontId="25" fillId="0" borderId="98" xfId="0" applyFont="1" applyBorder="1" applyAlignment="1">
      <alignment horizontal="center" vertical="center"/>
    </xf>
    <xf numFmtId="0" fontId="25" fillId="0" borderId="49" xfId="0" applyFont="1" applyBorder="1" applyAlignment="1">
      <alignment horizontal="center" vertical="center"/>
    </xf>
    <xf numFmtId="0" fontId="25" fillId="0" borderId="99" xfId="0" applyFont="1" applyBorder="1" applyAlignment="1">
      <alignment horizontal="center" vertical="center"/>
    </xf>
    <xf numFmtId="0" fontId="25" fillId="0" borderId="104" xfId="0" applyFont="1" applyBorder="1" applyAlignment="1">
      <alignment horizontal="center" vertical="center"/>
    </xf>
    <xf numFmtId="0" fontId="28" fillId="0" borderId="22" xfId="0" applyFont="1" applyBorder="1" applyAlignment="1">
      <alignment horizontal="center" vertical="center"/>
    </xf>
    <xf numFmtId="0" fontId="28" fillId="0" borderId="20" xfId="0" applyFont="1" applyBorder="1" applyAlignment="1">
      <alignment horizontal="center" vertical="center"/>
    </xf>
    <xf numFmtId="0" fontId="28" fillId="0" borderId="159" xfId="0" applyFont="1" applyBorder="1" applyAlignment="1">
      <alignment horizontal="center" vertical="center"/>
    </xf>
    <xf numFmtId="177" fontId="25" fillId="0" borderId="20" xfId="0" applyNumberFormat="1" applyFont="1" applyFill="1" applyBorder="1" applyAlignment="1" applyProtection="1">
      <alignment horizontal="center" vertical="center"/>
    </xf>
    <xf numFmtId="177" fontId="25" fillId="0" borderId="21" xfId="0" applyNumberFormat="1" applyFont="1" applyFill="1" applyBorder="1" applyAlignment="1" applyProtection="1">
      <alignment horizontal="center" vertical="center"/>
    </xf>
    <xf numFmtId="177" fontId="25" fillId="0" borderId="99" xfId="0" applyNumberFormat="1" applyFont="1" applyFill="1" applyBorder="1" applyAlignment="1" applyProtection="1">
      <alignment horizontal="center" vertical="center"/>
    </xf>
    <xf numFmtId="177" fontId="25" fillId="0" borderId="104" xfId="0" applyNumberFormat="1" applyFont="1" applyFill="1" applyBorder="1" applyAlignment="1" applyProtection="1">
      <alignment horizontal="center" vertical="center"/>
    </xf>
    <xf numFmtId="0" fontId="29" fillId="0" borderId="39" xfId="0" applyFont="1" applyBorder="1" applyAlignment="1">
      <alignment horizontal="center" vertical="center"/>
    </xf>
    <xf numFmtId="177" fontId="29" fillId="0" borderId="76" xfId="0" applyNumberFormat="1" applyFont="1" applyFill="1" applyBorder="1" applyAlignment="1">
      <alignment vertical="center"/>
    </xf>
    <xf numFmtId="177" fontId="29" fillId="0" borderId="3" xfId="0" applyNumberFormat="1" applyFont="1" applyFill="1" applyBorder="1" applyAlignment="1">
      <alignment vertical="center"/>
    </xf>
    <xf numFmtId="177" fontId="29" fillId="0" borderId="82" xfId="0" applyNumberFormat="1" applyFont="1" applyFill="1" applyBorder="1" applyAlignment="1">
      <alignment vertical="center"/>
    </xf>
    <xf numFmtId="177" fontId="29" fillId="0" borderId="4" xfId="0" applyNumberFormat="1" applyFont="1" applyFill="1" applyBorder="1" applyAlignment="1">
      <alignment vertical="center"/>
    </xf>
    <xf numFmtId="177" fontId="29" fillId="0" borderId="76" xfId="0" applyNumberFormat="1" applyFont="1" applyBorder="1" applyAlignment="1" applyProtection="1">
      <alignment vertical="center"/>
    </xf>
    <xf numFmtId="177" fontId="29" fillId="0" borderId="3" xfId="0" applyNumberFormat="1" applyFont="1" applyBorder="1" applyAlignment="1" applyProtection="1">
      <alignment vertical="center"/>
    </xf>
    <xf numFmtId="0" fontId="23" fillId="0" borderId="76" xfId="0" applyFont="1" applyBorder="1" applyAlignment="1">
      <alignment horizontal="left" vertical="center" wrapText="1"/>
    </xf>
    <xf numFmtId="0" fontId="23" fillId="0" borderId="3" xfId="0" applyFont="1" applyBorder="1" applyAlignment="1">
      <alignment horizontal="left" vertical="center" wrapText="1"/>
    </xf>
    <xf numFmtId="0" fontId="23" fillId="0" borderId="84" xfId="0" applyFont="1" applyBorder="1" applyAlignment="1">
      <alignment horizontal="left" vertical="center" wrapText="1"/>
    </xf>
    <xf numFmtId="0" fontId="23" fillId="0" borderId="82" xfId="0" applyFont="1" applyBorder="1" applyAlignment="1">
      <alignment horizontal="left" vertical="center" wrapText="1"/>
    </xf>
    <xf numFmtId="0" fontId="23" fillId="0" borderId="4" xfId="0" applyFont="1" applyBorder="1" applyAlignment="1">
      <alignment horizontal="left" vertical="center" wrapText="1"/>
    </xf>
    <xf numFmtId="0" fontId="23" fillId="0" borderId="44" xfId="0" applyFont="1" applyBorder="1" applyAlignment="1">
      <alignment horizontal="left" vertical="center" wrapText="1"/>
    </xf>
    <xf numFmtId="0" fontId="25" fillId="0" borderId="39" xfId="0" applyFont="1" applyBorder="1" applyAlignment="1">
      <alignment horizontal="center" vertical="center" wrapText="1"/>
    </xf>
    <xf numFmtId="0" fontId="25" fillId="0" borderId="39" xfId="0" applyFont="1" applyBorder="1">
      <alignment vertical="center"/>
    </xf>
    <xf numFmtId="0" fontId="23" fillId="0" borderId="76" xfId="0" applyFont="1" applyBorder="1" applyAlignment="1">
      <alignment horizontal="left" vertical="center"/>
    </xf>
    <xf numFmtId="0" fontId="23" fillId="0" borderId="3" xfId="0" applyFont="1" applyBorder="1" applyAlignment="1">
      <alignment horizontal="left" vertical="center"/>
    </xf>
    <xf numFmtId="0" fontId="23" fillId="0" borderId="84" xfId="0" applyFont="1" applyBorder="1" applyAlignment="1">
      <alignment horizontal="left" vertical="center"/>
    </xf>
    <xf numFmtId="0" fontId="23" fillId="0" borderId="82" xfId="0" applyFont="1" applyBorder="1" applyAlignment="1">
      <alignment horizontal="left" vertical="center"/>
    </xf>
    <xf numFmtId="0" fontId="23" fillId="0" borderId="4" xfId="0" applyFont="1" applyBorder="1" applyAlignment="1">
      <alignment horizontal="left" vertical="center"/>
    </xf>
    <xf numFmtId="0" fontId="23" fillId="0" borderId="44" xfId="0" applyFont="1" applyBorder="1" applyAlignment="1">
      <alignment horizontal="left" vertical="center"/>
    </xf>
    <xf numFmtId="0" fontId="25" fillId="0" borderId="41" xfId="0" applyFont="1" applyBorder="1" applyAlignment="1">
      <alignment horizontal="center" vertical="center" wrapText="1"/>
    </xf>
    <xf numFmtId="0" fontId="25" fillId="0" borderId="43" xfId="0" applyFont="1" applyBorder="1" applyAlignment="1">
      <alignment horizontal="center" vertical="center" wrapText="1"/>
    </xf>
    <xf numFmtId="0" fontId="24" fillId="0" borderId="83" xfId="0" applyFont="1" applyBorder="1" applyAlignment="1">
      <alignment horizontal="center" vertical="center"/>
    </xf>
    <xf numFmtId="0" fontId="24" fillId="0" borderId="115" xfId="0" applyFont="1" applyBorder="1" applyAlignment="1">
      <alignment horizontal="center" vertical="center"/>
    </xf>
    <xf numFmtId="0" fontId="24" fillId="0" borderId="134" xfId="0" applyFont="1" applyBorder="1" applyAlignment="1">
      <alignment horizontal="center" vertical="center"/>
    </xf>
    <xf numFmtId="0" fontId="24" fillId="0" borderId="136" xfId="0" applyFont="1" applyBorder="1" applyAlignment="1">
      <alignment horizontal="center" vertical="center"/>
    </xf>
    <xf numFmtId="0" fontId="24" fillId="0" borderId="137" xfId="0" applyFont="1" applyBorder="1" applyAlignment="1">
      <alignment horizontal="center" vertical="center"/>
    </xf>
    <xf numFmtId="0" fontId="24" fillId="0" borderId="138" xfId="0" applyFont="1" applyBorder="1" applyAlignment="1">
      <alignment horizontal="center" vertical="center"/>
    </xf>
    <xf numFmtId="0" fontId="24" fillId="0" borderId="105" xfId="0" applyFont="1" applyBorder="1" applyAlignment="1">
      <alignment horizontal="center" vertical="center"/>
    </xf>
    <xf numFmtId="0" fontId="24" fillId="0" borderId="98" xfId="0" applyFont="1" applyBorder="1" applyAlignment="1">
      <alignment horizontal="center" vertical="center"/>
    </xf>
    <xf numFmtId="0" fontId="24" fillId="0" borderId="49" xfId="0" applyFont="1" applyBorder="1" applyAlignment="1">
      <alignment horizontal="center" vertical="center"/>
    </xf>
    <xf numFmtId="0" fontId="24" fillId="0" borderId="69"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3" xfId="0" applyFont="1" applyBorder="1" applyAlignment="1">
      <alignment horizontal="center" vertical="center" wrapText="1"/>
    </xf>
    <xf numFmtId="0" fontId="26" fillId="0" borderId="39" xfId="0" applyFont="1" applyBorder="1" applyAlignment="1">
      <alignment horizontal="left" vertical="center"/>
    </xf>
    <xf numFmtId="0" fontId="26" fillId="0" borderId="39" xfId="0" applyFont="1" applyBorder="1" applyAlignment="1">
      <alignment horizontal="left" vertical="center" wrapText="1"/>
    </xf>
    <xf numFmtId="0" fontId="24" fillId="0" borderId="39" xfId="0" applyFont="1" applyBorder="1" applyAlignment="1">
      <alignment horizontal="center" vertical="center"/>
    </xf>
    <xf numFmtId="0" fontId="24" fillId="0" borderId="24" xfId="0" applyFont="1" applyBorder="1" applyAlignment="1">
      <alignment horizontal="center" vertical="center" wrapText="1"/>
    </xf>
    <xf numFmtId="0" fontId="24" fillId="0" borderId="13" xfId="0" applyFont="1" applyBorder="1" applyAlignment="1">
      <alignment horizontal="distributed" vertical="center" wrapText="1"/>
    </xf>
    <xf numFmtId="0" fontId="24" fillId="0" borderId="108" xfId="0" applyFont="1" applyBorder="1" applyAlignment="1">
      <alignment horizontal="distributed" vertical="center" wrapText="1"/>
    </xf>
    <xf numFmtId="0" fontId="24" fillId="0" borderId="9" xfId="0" applyFont="1" applyBorder="1" applyAlignment="1">
      <alignment horizontal="center" vertical="center" wrapText="1"/>
    </xf>
    <xf numFmtId="0" fontId="24" fillId="0" borderId="100" xfId="0" applyFont="1" applyBorder="1" applyAlignment="1">
      <alignment horizontal="center" vertical="center" wrapText="1"/>
    </xf>
    <xf numFmtId="0" fontId="24" fillId="0" borderId="84" xfId="0" applyFont="1" applyBorder="1" applyAlignment="1">
      <alignment horizontal="center" vertical="center"/>
    </xf>
    <xf numFmtId="0" fontId="24" fillId="0" borderId="42" xfId="0" applyFont="1" applyBorder="1" applyAlignment="1">
      <alignment horizontal="center" vertical="center"/>
    </xf>
    <xf numFmtId="0" fontId="24" fillId="0" borderId="44" xfId="0" applyFont="1" applyBorder="1" applyAlignment="1">
      <alignment horizontal="center" vertical="center"/>
    </xf>
    <xf numFmtId="0" fontId="24" fillId="0" borderId="133" xfId="0" applyFont="1" applyBorder="1" applyAlignment="1">
      <alignment horizontal="center" vertical="center"/>
    </xf>
    <xf numFmtId="0" fontId="24" fillId="0" borderId="53" xfId="0" applyFont="1" applyBorder="1" applyAlignment="1">
      <alignment horizontal="center" vertical="center"/>
    </xf>
    <xf numFmtId="0" fontId="24" fillId="0" borderId="48" xfId="0" applyFont="1" applyBorder="1" applyAlignment="1">
      <alignment horizontal="center" vertical="center"/>
    </xf>
    <xf numFmtId="0" fontId="24" fillId="0" borderId="28" xfId="0" applyFont="1" applyBorder="1" applyAlignment="1">
      <alignment horizontal="distributed" vertical="center" wrapText="1"/>
    </xf>
    <xf numFmtId="0" fontId="24" fillId="0" borderId="102" xfId="0" applyFont="1" applyBorder="1" applyAlignment="1">
      <alignment horizontal="distributed" vertical="center" wrapText="1"/>
    </xf>
    <xf numFmtId="0" fontId="24" fillId="0" borderId="139" xfId="0" applyFont="1" applyBorder="1" applyAlignment="1">
      <alignment horizontal="center" vertical="center"/>
    </xf>
    <xf numFmtId="0" fontId="24" fillId="0" borderId="57" xfId="0" applyFont="1" applyBorder="1" applyAlignment="1">
      <alignment horizontal="center" vertical="center"/>
    </xf>
    <xf numFmtId="0" fontId="25" fillId="2" borderId="140" xfId="0" applyFont="1" applyFill="1" applyBorder="1" applyAlignment="1" applyProtection="1">
      <alignment horizontal="center" vertical="center" wrapText="1"/>
      <protection locked="0"/>
    </xf>
    <xf numFmtId="0" fontId="25" fillId="2" borderId="140" xfId="0" applyFont="1" applyFill="1" applyBorder="1" applyAlignment="1" applyProtection="1">
      <alignment horizontal="center" vertical="center"/>
      <protection locked="0"/>
    </xf>
    <xf numFmtId="0" fontId="24" fillId="0" borderId="141" xfId="0" applyFont="1" applyBorder="1" applyAlignment="1">
      <alignment horizontal="center" vertical="center"/>
    </xf>
    <xf numFmtId="0" fontId="24" fillId="0" borderId="140" xfId="0" applyFont="1" applyBorder="1" applyAlignment="1">
      <alignment horizontal="center" vertical="center"/>
    </xf>
    <xf numFmtId="0" fontId="24" fillId="0" borderId="142" xfId="0" applyFont="1" applyBorder="1" applyAlignment="1">
      <alignment horizontal="center" vertical="center"/>
    </xf>
    <xf numFmtId="0" fontId="24" fillId="2" borderId="41" xfId="0" applyFont="1" applyFill="1" applyBorder="1" applyAlignment="1" applyProtection="1">
      <alignment horizontal="center" vertical="center"/>
      <protection locked="0"/>
    </xf>
    <xf numFmtId="0" fontId="24" fillId="0" borderId="103"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3"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40" xfId="0" applyFont="1" applyBorder="1" applyAlignment="1">
      <alignment horizontal="center" vertical="center" wrapText="1"/>
    </xf>
    <xf numFmtId="0" fontId="24" fillId="0" borderId="43" xfId="0" applyFont="1" applyBorder="1" applyAlignment="1">
      <alignment horizontal="center" vertical="center"/>
    </xf>
    <xf numFmtId="0" fontId="24" fillId="2" borderId="76" xfId="0" applyFont="1" applyFill="1" applyBorder="1" applyAlignment="1" applyProtection="1">
      <alignment horizontal="center" vertical="center"/>
      <protection locked="0"/>
    </xf>
    <xf numFmtId="0" fontId="24" fillId="0" borderId="25" xfId="0" applyFont="1" applyBorder="1" applyAlignment="1">
      <alignment horizontal="distributed" vertical="justify" wrapText="1"/>
    </xf>
    <xf numFmtId="0" fontId="24" fillId="0" borderId="99" xfId="0" applyFont="1" applyBorder="1" applyAlignment="1">
      <alignment horizontal="distributed" vertical="justify" wrapText="1"/>
    </xf>
    <xf numFmtId="0" fontId="24" fillId="0" borderId="137" xfId="0" applyFont="1" applyBorder="1" applyAlignment="1">
      <alignment horizontal="center" vertical="center" wrapText="1"/>
    </xf>
    <xf numFmtId="0" fontId="24" fillId="0" borderId="147" xfId="0" applyFont="1" applyBorder="1" applyAlignment="1">
      <alignment horizontal="center" vertical="center" wrapText="1"/>
    </xf>
    <xf numFmtId="0" fontId="24" fillId="0" borderId="29" xfId="0" applyFont="1" applyBorder="1" applyAlignment="1">
      <alignment horizontal="distributed" vertical="center" wrapText="1"/>
    </xf>
    <xf numFmtId="0" fontId="24" fillId="0" borderId="104" xfId="0" applyFont="1" applyBorder="1" applyAlignment="1">
      <alignment horizontal="distributed" vertical="center" wrapText="1"/>
    </xf>
    <xf numFmtId="0" fontId="24" fillId="2" borderId="148" xfId="0" applyFont="1" applyFill="1" applyBorder="1" applyAlignment="1" applyProtection="1">
      <alignment horizontal="center" vertical="center"/>
      <protection locked="0"/>
    </xf>
    <xf numFmtId="0" fontId="24" fillId="2" borderId="123" xfId="0" applyFont="1" applyFill="1" applyBorder="1" applyAlignment="1" applyProtection="1">
      <alignment horizontal="center" vertical="center"/>
      <protection locked="0"/>
    </xf>
    <xf numFmtId="182" fontId="24" fillId="0" borderId="82" xfId="0" applyNumberFormat="1" applyFont="1" applyBorder="1" applyAlignment="1">
      <alignment horizontal="center" vertical="center"/>
    </xf>
    <xf numFmtId="182" fontId="24" fillId="0" borderId="4" xfId="0" applyNumberFormat="1" applyFont="1" applyBorder="1" applyAlignment="1">
      <alignment horizontal="center" vertical="center"/>
    </xf>
    <xf numFmtId="0" fontId="24" fillId="0" borderId="149" xfId="0" applyFont="1" applyBorder="1" applyAlignment="1">
      <alignment horizontal="center" vertical="center"/>
    </xf>
    <xf numFmtId="0" fontId="24" fillId="0" borderId="101"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182" fontId="26" fillId="0" borderId="77" xfId="0" applyNumberFormat="1" applyFont="1" applyBorder="1" applyAlignment="1">
      <alignment horizontal="center" vertical="center"/>
    </xf>
    <xf numFmtId="0" fontId="26" fillId="0" borderId="62" xfId="0" applyFont="1" applyBorder="1" applyAlignment="1">
      <alignment horizontal="center" vertical="center"/>
    </xf>
    <xf numFmtId="0" fontId="24" fillId="7" borderId="68" xfId="0" applyFont="1" applyFill="1" applyBorder="1" applyAlignment="1" applyProtection="1">
      <alignment horizontal="center" vertical="center"/>
      <protection locked="0"/>
    </xf>
    <xf numFmtId="0" fontId="24" fillId="7" borderId="76" xfId="0" applyFont="1" applyFill="1" applyBorder="1" applyAlignment="1" applyProtection="1">
      <alignment horizontal="center" vertical="center"/>
      <protection locked="0"/>
    </xf>
    <xf numFmtId="0" fontId="24" fillId="7" borderId="82" xfId="0" applyFont="1" applyFill="1" applyBorder="1" applyAlignment="1" applyProtection="1">
      <alignment horizontal="center" vertical="center"/>
      <protection locked="0"/>
    </xf>
  </cellXfs>
  <cellStyles count="5">
    <cellStyle name="桁区切り" xfId="4" builtinId="6"/>
    <cellStyle name="桁区切り 2" xfId="3"/>
    <cellStyle name="標準" xfId="0" builtinId="0"/>
    <cellStyle name="標準 2" xfId="1"/>
    <cellStyle name="標準 3" xfId="2"/>
  </cellStyles>
  <dxfs count="0"/>
  <tableStyles count="0" defaultTableStyle="TableStyleMedium9" defaultPivotStyle="PivotStyleLight16"/>
  <colors>
    <mruColors>
      <color rgb="FFCCFFFF"/>
      <color rgb="FFE23E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95250</xdr:colOff>
      <xdr:row>16</xdr:row>
      <xdr:rowOff>257175</xdr:rowOff>
    </xdr:from>
    <xdr:to>
      <xdr:col>17</xdr:col>
      <xdr:colOff>485775</xdr:colOff>
      <xdr:row>16</xdr:row>
      <xdr:rowOff>257175</xdr:rowOff>
    </xdr:to>
    <xdr:cxnSp macro="">
      <xdr:nvCxnSpPr>
        <xdr:cNvPr id="4447" name="直線コネクタ 6"/>
        <xdr:cNvCxnSpPr>
          <a:cxnSpLocks noChangeShapeType="1"/>
        </xdr:cNvCxnSpPr>
      </xdr:nvCxnSpPr>
      <xdr:spPr bwMode="auto">
        <a:xfrm>
          <a:off x="8096250" y="2724150"/>
          <a:ext cx="390525" cy="0"/>
        </a:xfrm>
        <a:prstGeom prst="line">
          <a:avLst/>
        </a:prstGeom>
        <a:noFill/>
        <a:ln w="9525" algn="ctr">
          <a:solidFill>
            <a:srgbClr val="000000"/>
          </a:solidFill>
          <a:round/>
          <a:headEnd/>
          <a:tailEnd/>
        </a:ln>
      </xdr:spPr>
    </xdr:cxnSp>
    <xdr:clientData/>
  </xdr:twoCellAnchor>
  <xdr:oneCellAnchor>
    <xdr:from>
      <xdr:col>21</xdr:col>
      <xdr:colOff>115956</xdr:colOff>
      <xdr:row>8</xdr:row>
      <xdr:rowOff>124239</xdr:rowOff>
    </xdr:from>
    <xdr:ext cx="3221935" cy="792076"/>
    <xdr:sp macro="" textlink="">
      <xdr:nvSpPr>
        <xdr:cNvPr id="8" name="正方形/長方形 7"/>
        <xdr:cNvSpPr/>
      </xdr:nvSpPr>
      <xdr:spPr bwMode="auto">
        <a:xfrm>
          <a:off x="10071652" y="1250674"/>
          <a:ext cx="3221935" cy="792076"/>
        </a:xfrm>
        <a:prstGeom prst="rect">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spAutoFit/>
        </a:bodyPr>
        <a:lstStyle/>
        <a:p>
          <a:pPr algn="l"/>
          <a:r>
            <a:rPr kumimoji="1" lang="en-US" altLang="ja-JP" sz="800"/>
            <a:t>【</a:t>
          </a:r>
          <a:r>
            <a:rPr kumimoji="1" lang="ja-JP" altLang="en-US" sz="800"/>
            <a:t>参考</a:t>
          </a:r>
          <a:r>
            <a:rPr kumimoji="1" lang="en-US" altLang="ja-JP" sz="800"/>
            <a:t>1</a:t>
          </a:r>
          <a:r>
            <a:rPr kumimoji="1" lang="ja-JP" altLang="en-US" sz="800"/>
            <a:t>関連</a:t>
          </a:r>
          <a:r>
            <a:rPr kumimoji="1" lang="en-US" altLang="ja-JP" sz="800"/>
            <a:t>】</a:t>
          </a:r>
        </a:p>
        <a:p>
          <a:pPr algn="l"/>
          <a:r>
            <a:rPr kumimoji="1" lang="ja-JP" altLang="en-US" sz="800"/>
            <a:t>Ｒ７計画運送収入＝Ｒ５キロ当たり運送収入</a:t>
          </a:r>
          <a:r>
            <a:rPr kumimoji="1" lang="en-US" altLang="ja-JP" sz="800"/>
            <a:t>×</a:t>
          </a:r>
          <a:r>
            <a:rPr kumimoji="1" lang="ja-JP" altLang="en-US" sz="800"/>
            <a:t>Ｒ７計画実車走行キロ</a:t>
          </a:r>
          <a:endParaRPr kumimoji="1" lang="en-US" altLang="ja-JP" sz="800"/>
        </a:p>
        <a:p>
          <a:pPr algn="l"/>
          <a:endParaRPr kumimoji="1" lang="en-US" altLang="ja-JP" sz="800"/>
        </a:p>
        <a:p>
          <a:pPr algn="l"/>
          <a:r>
            <a:rPr kumimoji="1" lang="en-US" altLang="ja-JP" sz="800"/>
            <a:t>【</a:t>
          </a:r>
          <a:r>
            <a:rPr kumimoji="1" lang="ja-JP" altLang="en-US" sz="800"/>
            <a:t>参考</a:t>
          </a:r>
          <a:r>
            <a:rPr kumimoji="1" lang="en-US" altLang="ja-JP" sz="800"/>
            <a:t>2</a:t>
          </a:r>
          <a:r>
            <a:rPr kumimoji="1" lang="ja-JP" altLang="en-US" sz="800"/>
            <a:t>関連</a:t>
          </a:r>
          <a:r>
            <a:rPr kumimoji="1" lang="en-US" altLang="ja-JP" sz="800"/>
            <a:t>】</a:t>
          </a:r>
        </a:p>
        <a:p>
          <a:pPr algn="l"/>
          <a:r>
            <a:rPr kumimoji="1" lang="ja-JP" altLang="en-US" sz="800"/>
            <a:t>経常収益見込額＞＝</a:t>
          </a:r>
          <a:endParaRPr kumimoji="1" lang="en-US" altLang="ja-JP" sz="800"/>
        </a:p>
        <a:p>
          <a:pPr algn="l"/>
          <a:r>
            <a:rPr kumimoji="1" lang="ja-JP" altLang="en-US" sz="800"/>
            <a:t>前々年度キロ当たり経常収益実績額</a:t>
          </a:r>
          <a:r>
            <a:rPr kumimoji="1" lang="en-US" altLang="ja-JP" sz="800"/>
            <a:t>×</a:t>
          </a:r>
          <a:r>
            <a:rPr kumimoji="1" lang="ja-JP" altLang="en-US" sz="800"/>
            <a:t>計画実車走行キロ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Q206"/>
  <sheetViews>
    <sheetView tabSelected="1" view="pageBreakPreview" zoomScale="85" zoomScaleNormal="100" zoomScaleSheetLayoutView="85" workbookViewId="0">
      <selection activeCell="AF24" sqref="AF24"/>
    </sheetView>
  </sheetViews>
  <sheetFormatPr defaultColWidth="9.33203125" defaultRowHeight="13"/>
  <cols>
    <col min="1" max="1" width="9.33203125" style="300"/>
    <col min="2" max="2" width="6.77734375" style="223" customWidth="1"/>
    <col min="3" max="4" width="4.77734375" style="223" customWidth="1"/>
    <col min="5" max="5" width="6.109375" style="223" customWidth="1"/>
    <col min="6" max="6" width="5.77734375" style="223" customWidth="1"/>
    <col min="7" max="7" width="6.44140625" style="223" customWidth="1"/>
    <col min="8" max="8" width="5.77734375" style="223" customWidth="1"/>
    <col min="9" max="10" width="5.44140625" style="223" customWidth="1"/>
    <col min="11" max="12" width="4.77734375" style="223" customWidth="1"/>
    <col min="13" max="14" width="5.6640625" style="223" customWidth="1"/>
    <col min="15" max="15" width="4.77734375" style="223" customWidth="1"/>
    <col min="16" max="16" width="4.6640625" style="223" customWidth="1"/>
    <col min="17" max="17" width="4.77734375" style="223" customWidth="1"/>
    <col min="18" max="18" width="4.6640625" style="223" customWidth="1"/>
    <col min="19" max="19" width="5.6640625" style="223" customWidth="1"/>
    <col min="20" max="20" width="5.77734375" style="223" customWidth="1"/>
    <col min="21" max="23" width="4.77734375" style="223" customWidth="1"/>
    <col min="24" max="26" width="5.6640625" style="223" customWidth="1"/>
    <col min="27" max="27" width="4.77734375" style="223" customWidth="1"/>
    <col min="28" max="28" width="4.6640625" style="223" customWidth="1"/>
    <col min="29" max="29" width="4.77734375" style="223" customWidth="1"/>
    <col min="30" max="30" width="4.6640625" style="223" customWidth="1"/>
    <col min="31" max="32" width="5.6640625" style="223" customWidth="1"/>
    <col min="33" max="40" width="4.6640625" style="223" customWidth="1"/>
    <col min="41" max="41" width="7.44140625" style="223" customWidth="1"/>
    <col min="42" max="42" width="6.77734375" style="223" customWidth="1"/>
    <col min="43" max="43" width="6" style="223" customWidth="1"/>
    <col min="44" max="44" width="6.6640625" style="223" customWidth="1"/>
    <col min="45" max="45" width="10.44140625" style="223" customWidth="1"/>
    <col min="46" max="99" width="4.44140625" style="223" customWidth="1"/>
    <col min="100" max="16384" width="9.33203125" style="223"/>
  </cols>
  <sheetData>
    <row r="1" spans="2:43">
      <c r="B1" s="223" t="s">
        <v>355</v>
      </c>
    </row>
    <row r="3" spans="2:43" ht="24" customHeight="1">
      <c r="B3" s="469" t="s">
        <v>112</v>
      </c>
      <c r="C3" s="469"/>
      <c r="D3" s="469"/>
      <c r="E3" s="469"/>
      <c r="F3" s="470"/>
      <c r="G3" s="471"/>
      <c r="H3" s="471"/>
      <c r="I3" s="471"/>
      <c r="J3" s="471"/>
      <c r="K3" s="471"/>
      <c r="L3" s="471"/>
      <c r="M3" s="471"/>
      <c r="N3" s="471"/>
      <c r="O3" s="471"/>
      <c r="P3" s="471"/>
      <c r="Q3" s="471"/>
      <c r="R3" s="471"/>
      <c r="S3" s="471"/>
      <c r="T3" s="471"/>
      <c r="AM3" s="481" t="s">
        <v>354</v>
      </c>
      <c r="AN3" s="482"/>
      <c r="AO3" s="483"/>
      <c r="AP3" s="244"/>
      <c r="AQ3" s="244"/>
    </row>
    <row r="5" spans="2:43">
      <c r="B5" s="223" t="s">
        <v>213</v>
      </c>
    </row>
    <row r="6" spans="2:43" ht="24" customHeight="1">
      <c r="B6" s="445" t="s">
        <v>308</v>
      </c>
      <c r="C6" s="446"/>
      <c r="D6" s="446"/>
      <c r="E6" s="446"/>
      <c r="F6" s="449" t="s">
        <v>214</v>
      </c>
      <c r="G6" s="450"/>
      <c r="H6" s="450"/>
      <c r="I6" s="450"/>
      <c r="J6" s="450"/>
      <c r="K6" s="450"/>
      <c r="L6" s="450"/>
      <c r="M6" s="450"/>
      <c r="N6" s="450"/>
      <c r="O6" s="450"/>
      <c r="P6" s="450"/>
      <c r="Q6" s="450"/>
      <c r="R6" s="450"/>
      <c r="S6" s="450"/>
      <c r="T6" s="450"/>
      <c r="U6" s="450"/>
      <c r="V6" s="450"/>
      <c r="W6" s="450"/>
      <c r="X6" s="450"/>
      <c r="Y6" s="224"/>
      <c r="Z6" s="225"/>
      <c r="AA6" s="225"/>
      <c r="AB6" s="225"/>
      <c r="AC6" s="225"/>
      <c r="AD6" s="225"/>
    </row>
    <row r="7" spans="2:43" ht="24" customHeight="1">
      <c r="B7" s="447"/>
      <c r="C7" s="448"/>
      <c r="D7" s="448"/>
      <c r="E7" s="448"/>
      <c r="F7" s="451" t="s">
        <v>4</v>
      </c>
      <c r="G7" s="452"/>
      <c r="H7" s="453"/>
      <c r="I7" s="454"/>
      <c r="J7" s="455"/>
      <c r="K7" s="456" t="s">
        <v>3</v>
      </c>
      <c r="L7" s="457"/>
      <c r="M7" s="451" t="s">
        <v>5</v>
      </c>
      <c r="N7" s="452"/>
      <c r="O7" s="453"/>
      <c r="P7" s="454"/>
      <c r="Q7" s="468"/>
      <c r="R7" s="226" t="s">
        <v>3</v>
      </c>
      <c r="S7" s="451" t="s">
        <v>215</v>
      </c>
      <c r="T7" s="452"/>
      <c r="U7" s="453"/>
      <c r="V7" s="458">
        <f>SUM(I7,P7)</f>
        <v>0</v>
      </c>
      <c r="W7" s="459"/>
      <c r="X7" s="226" t="s">
        <v>3</v>
      </c>
      <c r="AC7" s="227"/>
      <c r="AD7" s="228"/>
    </row>
    <row r="8" spans="2:43" ht="24" customHeight="1">
      <c r="B8" s="447"/>
      <c r="C8" s="448"/>
      <c r="D8" s="448"/>
      <c r="E8" s="448"/>
      <c r="F8" s="451" t="s">
        <v>6</v>
      </c>
      <c r="G8" s="452"/>
      <c r="H8" s="453"/>
      <c r="I8" s="454"/>
      <c r="J8" s="455"/>
      <c r="K8" s="456" t="s">
        <v>3</v>
      </c>
      <c r="L8" s="457"/>
      <c r="M8" s="484" t="s">
        <v>7</v>
      </c>
      <c r="N8" s="485"/>
      <c r="O8" s="486"/>
      <c r="P8" s="454"/>
      <c r="Q8" s="468"/>
      <c r="R8" s="226" t="s">
        <v>3</v>
      </c>
      <c r="S8" s="451" t="s">
        <v>216</v>
      </c>
      <c r="T8" s="452"/>
      <c r="U8" s="453"/>
      <c r="V8" s="458">
        <f>SUM(I8,P8)</f>
        <v>0</v>
      </c>
      <c r="W8" s="459"/>
      <c r="X8" s="226" t="s">
        <v>3</v>
      </c>
      <c r="AC8" s="227"/>
      <c r="AD8" s="228"/>
    </row>
    <row r="9" spans="2:43" ht="24" customHeight="1" thickBot="1">
      <c r="B9" s="447"/>
      <c r="C9" s="448"/>
      <c r="D9" s="448"/>
      <c r="E9" s="448"/>
      <c r="F9" s="460" t="s">
        <v>8</v>
      </c>
      <c r="G9" s="461"/>
      <c r="H9" s="462"/>
      <c r="I9" s="463">
        <f>I7-I8</f>
        <v>0</v>
      </c>
      <c r="J9" s="464"/>
      <c r="K9" s="456" t="s">
        <v>3</v>
      </c>
      <c r="L9" s="457"/>
      <c r="M9" s="451" t="s">
        <v>9</v>
      </c>
      <c r="N9" s="452"/>
      <c r="O9" s="453"/>
      <c r="P9" s="463">
        <f>P7-P8</f>
        <v>0</v>
      </c>
      <c r="Q9" s="411"/>
      <c r="R9" s="226" t="s">
        <v>3</v>
      </c>
      <c r="S9" s="465" t="s">
        <v>10</v>
      </c>
      <c r="T9" s="466"/>
      <c r="U9" s="467"/>
      <c r="V9" s="458">
        <f>V7-V8</f>
        <v>0</v>
      </c>
      <c r="W9" s="459"/>
      <c r="X9" s="226" t="s">
        <v>3</v>
      </c>
      <c r="AC9" s="227"/>
      <c r="AD9" s="228"/>
    </row>
    <row r="10" spans="2:43" ht="16.5" customHeight="1" thickTop="1" thickBot="1">
      <c r="B10" s="445" t="s">
        <v>217</v>
      </c>
      <c r="C10" s="461"/>
      <c r="D10" s="461"/>
      <c r="E10" s="461"/>
      <c r="F10" s="474"/>
      <c r="G10" s="475"/>
      <c r="H10" s="229" t="s">
        <v>25</v>
      </c>
      <c r="I10" s="230"/>
      <c r="J10" s="231"/>
      <c r="K10" s="231"/>
      <c r="L10" s="231"/>
      <c r="M10" s="232"/>
      <c r="N10" s="232"/>
      <c r="O10" s="232"/>
      <c r="P10" s="233"/>
      <c r="S10" s="478" t="s">
        <v>218</v>
      </c>
      <c r="T10" s="479"/>
      <c r="U10" s="480"/>
      <c r="V10" s="444" t="str">
        <f>IF(V8=0,"",V7/V8*100)</f>
        <v/>
      </c>
      <c r="W10" s="444"/>
      <c r="X10" s="226" t="s">
        <v>12</v>
      </c>
      <c r="AC10" s="234"/>
      <c r="AD10" s="228"/>
    </row>
    <row r="11" spans="2:43" ht="24" customHeight="1" thickTop="1" thickBot="1">
      <c r="B11" s="472"/>
      <c r="C11" s="473"/>
      <c r="D11" s="473"/>
      <c r="E11" s="473"/>
      <c r="F11" s="476"/>
      <c r="G11" s="477"/>
      <c r="H11" s="235"/>
      <c r="I11" s="230"/>
      <c r="J11" s="231"/>
      <c r="K11" s="231"/>
      <c r="L11" s="231"/>
      <c r="M11" s="231"/>
      <c r="N11" s="231"/>
      <c r="O11" s="231"/>
      <c r="P11" s="231"/>
      <c r="Q11" s="232"/>
      <c r="R11" s="232"/>
      <c r="S11" s="232"/>
      <c r="T11" s="228"/>
      <c r="W11" s="228"/>
      <c r="X11" s="228"/>
      <c r="Y11" s="228"/>
      <c r="AC11" s="236"/>
      <c r="AD11" s="236"/>
    </row>
    <row r="12" spans="2:43" ht="7.5" customHeight="1" thickTop="1">
      <c r="B12" s="246"/>
      <c r="C12" s="246"/>
      <c r="D12" s="246"/>
      <c r="E12" s="246"/>
      <c r="F12" s="227"/>
      <c r="G12" s="227"/>
      <c r="H12" s="228"/>
      <c r="I12" s="231"/>
      <c r="J12" s="231"/>
      <c r="K12" s="231"/>
      <c r="L12" s="231"/>
      <c r="M12" s="231"/>
      <c r="N12" s="231"/>
      <c r="O12" s="231"/>
      <c r="P12" s="231"/>
      <c r="Q12" s="232"/>
      <c r="R12" s="232"/>
      <c r="S12" s="232"/>
      <c r="T12" s="228"/>
      <c r="W12" s="228"/>
      <c r="X12" s="228"/>
      <c r="Y12" s="228"/>
      <c r="AC12" s="236"/>
      <c r="AD12" s="236"/>
    </row>
    <row r="13" spans="2:43" ht="24" customHeight="1">
      <c r="B13" s="445" t="s">
        <v>219</v>
      </c>
      <c r="C13" s="446"/>
      <c r="D13" s="446"/>
      <c r="E13" s="446"/>
      <c r="F13" s="449" t="s">
        <v>214</v>
      </c>
      <c r="G13" s="450"/>
      <c r="H13" s="450"/>
      <c r="I13" s="450"/>
      <c r="J13" s="450"/>
      <c r="K13" s="450"/>
      <c r="L13" s="450"/>
      <c r="M13" s="450"/>
      <c r="N13" s="450"/>
      <c r="O13" s="450"/>
      <c r="P13" s="450"/>
      <c r="Q13" s="450"/>
      <c r="R13" s="450"/>
      <c r="S13" s="450"/>
      <c r="T13" s="450"/>
      <c r="U13" s="450"/>
      <c r="V13" s="450"/>
      <c r="W13" s="450"/>
      <c r="X13" s="450"/>
      <c r="Y13" s="224"/>
      <c r="Z13" s="225"/>
      <c r="AA13" s="225"/>
      <c r="AB13" s="225"/>
      <c r="AC13" s="225"/>
      <c r="AD13" s="225"/>
    </row>
    <row r="14" spans="2:43" ht="24" customHeight="1">
      <c r="B14" s="447"/>
      <c r="C14" s="448"/>
      <c r="D14" s="448"/>
      <c r="E14" s="448"/>
      <c r="F14" s="451" t="s">
        <v>4</v>
      </c>
      <c r="G14" s="452"/>
      <c r="H14" s="453"/>
      <c r="I14" s="454"/>
      <c r="J14" s="455"/>
      <c r="K14" s="456" t="s">
        <v>3</v>
      </c>
      <c r="L14" s="457"/>
      <c r="M14" s="451" t="s">
        <v>5</v>
      </c>
      <c r="N14" s="452"/>
      <c r="O14" s="453"/>
      <c r="P14" s="454"/>
      <c r="Q14" s="468"/>
      <c r="R14" s="226" t="s">
        <v>3</v>
      </c>
      <c r="S14" s="451" t="s">
        <v>220</v>
      </c>
      <c r="T14" s="452"/>
      <c r="U14" s="453"/>
      <c r="V14" s="458">
        <f>SUM(I14,P14)</f>
        <v>0</v>
      </c>
      <c r="W14" s="459"/>
      <c r="X14" s="226" t="s">
        <v>3</v>
      </c>
      <c r="AC14" s="227"/>
      <c r="AD14" s="228"/>
    </row>
    <row r="15" spans="2:43" ht="24" customHeight="1">
      <c r="B15" s="447"/>
      <c r="C15" s="448"/>
      <c r="D15" s="448"/>
      <c r="E15" s="448"/>
      <c r="F15" s="451" t="s">
        <v>6</v>
      </c>
      <c r="G15" s="452"/>
      <c r="H15" s="453"/>
      <c r="I15" s="454"/>
      <c r="J15" s="455"/>
      <c r="K15" s="456" t="s">
        <v>3</v>
      </c>
      <c r="L15" s="457"/>
      <c r="M15" s="484" t="s">
        <v>7</v>
      </c>
      <c r="N15" s="485"/>
      <c r="O15" s="486"/>
      <c r="P15" s="454"/>
      <c r="Q15" s="468"/>
      <c r="R15" s="226" t="s">
        <v>3</v>
      </c>
      <c r="S15" s="451" t="s">
        <v>221</v>
      </c>
      <c r="T15" s="452"/>
      <c r="U15" s="453"/>
      <c r="V15" s="458">
        <f>SUM(I15,P15)</f>
        <v>0</v>
      </c>
      <c r="W15" s="459"/>
      <c r="X15" s="226" t="s">
        <v>3</v>
      </c>
      <c r="AC15" s="227"/>
      <c r="AD15" s="228"/>
    </row>
    <row r="16" spans="2:43" ht="24" customHeight="1" thickBot="1">
      <c r="B16" s="447"/>
      <c r="C16" s="448"/>
      <c r="D16" s="448"/>
      <c r="E16" s="448"/>
      <c r="F16" s="460" t="s">
        <v>8</v>
      </c>
      <c r="G16" s="461"/>
      <c r="H16" s="462"/>
      <c r="I16" s="463">
        <f>I14-I15</f>
        <v>0</v>
      </c>
      <c r="J16" s="464"/>
      <c r="K16" s="456" t="s">
        <v>3</v>
      </c>
      <c r="L16" s="457"/>
      <c r="M16" s="451" t="s">
        <v>9</v>
      </c>
      <c r="N16" s="452"/>
      <c r="O16" s="453"/>
      <c r="P16" s="463">
        <f>P14-P15</f>
        <v>0</v>
      </c>
      <c r="Q16" s="411"/>
      <c r="R16" s="226" t="s">
        <v>3</v>
      </c>
      <c r="S16" s="465" t="s">
        <v>10</v>
      </c>
      <c r="T16" s="466"/>
      <c r="U16" s="467"/>
      <c r="V16" s="458">
        <f>V14-V15</f>
        <v>0</v>
      </c>
      <c r="W16" s="459"/>
      <c r="X16" s="226" t="s">
        <v>3</v>
      </c>
      <c r="AC16" s="227"/>
      <c r="AD16" s="228"/>
    </row>
    <row r="17" spans="2:62" ht="16.5" customHeight="1" thickTop="1" thickBot="1">
      <c r="B17" s="445" t="s">
        <v>222</v>
      </c>
      <c r="C17" s="461"/>
      <c r="D17" s="461"/>
      <c r="E17" s="461"/>
      <c r="F17" s="474"/>
      <c r="G17" s="475"/>
      <c r="H17" s="229" t="s">
        <v>223</v>
      </c>
      <c r="I17" s="230"/>
      <c r="J17" s="231"/>
      <c r="K17" s="231"/>
      <c r="L17" s="231"/>
      <c r="M17" s="232"/>
      <c r="N17" s="232"/>
      <c r="O17" s="232"/>
      <c r="P17" s="233"/>
      <c r="S17" s="478" t="s">
        <v>218</v>
      </c>
      <c r="T17" s="479"/>
      <c r="U17" s="480"/>
      <c r="V17" s="444" t="str">
        <f>IF(V15=0,"",V14/V15*100)</f>
        <v/>
      </c>
      <c r="W17" s="444"/>
      <c r="X17" s="226" t="s">
        <v>12</v>
      </c>
      <c r="AC17" s="234"/>
      <c r="AD17" s="228"/>
    </row>
    <row r="18" spans="2:62" ht="24" customHeight="1" thickTop="1" thickBot="1">
      <c r="B18" s="472"/>
      <c r="C18" s="473"/>
      <c r="D18" s="473"/>
      <c r="E18" s="473"/>
      <c r="F18" s="476"/>
      <c r="G18" s="477"/>
      <c r="H18" s="235"/>
      <c r="I18" s="230"/>
      <c r="J18" s="231"/>
      <c r="K18" s="231"/>
      <c r="L18" s="231"/>
      <c r="M18" s="231"/>
      <c r="N18" s="231"/>
      <c r="O18" s="231"/>
      <c r="P18" s="231"/>
      <c r="Q18" s="232"/>
      <c r="R18" s="232"/>
      <c r="S18" s="232"/>
      <c r="T18" s="228"/>
      <c r="W18" s="228"/>
      <c r="X18" s="228"/>
      <c r="Y18" s="228"/>
      <c r="AC18" s="236"/>
      <c r="AD18" s="236"/>
      <c r="AS18" s="85" t="s">
        <v>105</v>
      </c>
      <c r="AT18" s="86"/>
      <c r="AU18" s="86"/>
      <c r="AV18" s="86"/>
      <c r="AW18" s="86"/>
      <c r="AX18" s="86"/>
      <c r="AY18" s="86"/>
      <c r="AZ18" s="86"/>
      <c r="BA18" s="86"/>
      <c r="BB18" s="86"/>
      <c r="BC18" s="86"/>
      <c r="BD18" s="86"/>
      <c r="BE18" s="86"/>
      <c r="BF18" s="86"/>
      <c r="BG18" s="86"/>
      <c r="BH18" s="86"/>
      <c r="BI18" s="87"/>
      <c r="BJ18" s="269"/>
    </row>
    <row r="19" spans="2:62" ht="13.5" thickTop="1">
      <c r="B19" s="246"/>
      <c r="C19" s="246"/>
      <c r="D19" s="246"/>
      <c r="E19" s="246"/>
      <c r="F19" s="227"/>
      <c r="G19" s="227"/>
      <c r="H19" s="228"/>
      <c r="I19" s="231"/>
      <c r="J19" s="231"/>
      <c r="K19" s="231"/>
      <c r="L19" s="231"/>
      <c r="M19" s="231"/>
      <c r="N19" s="231"/>
      <c r="O19" s="231"/>
      <c r="P19" s="231"/>
      <c r="Q19" s="232"/>
      <c r="R19" s="232"/>
      <c r="S19" s="232"/>
      <c r="T19" s="228"/>
      <c r="W19" s="228"/>
      <c r="X19" s="228"/>
      <c r="Y19" s="228"/>
      <c r="AC19" s="236"/>
      <c r="AD19" s="236"/>
      <c r="AS19" s="88" t="s">
        <v>106</v>
      </c>
      <c r="AT19" s="89"/>
      <c r="AU19" s="89"/>
      <c r="AV19" s="89"/>
      <c r="AW19" s="89"/>
      <c r="AX19" s="89"/>
      <c r="AY19" s="89"/>
      <c r="AZ19" s="89"/>
      <c r="BA19" s="89"/>
      <c r="BB19" s="89"/>
      <c r="BC19" s="89"/>
      <c r="BD19" s="89"/>
      <c r="BE19" s="89"/>
      <c r="BF19" s="89"/>
      <c r="BG19" s="89"/>
      <c r="BH19" s="89"/>
      <c r="BI19" s="90"/>
      <c r="BJ19" s="269"/>
    </row>
    <row r="20" spans="2:62" ht="24" customHeight="1">
      <c r="B20" s="445" t="s">
        <v>224</v>
      </c>
      <c r="C20" s="446"/>
      <c r="D20" s="446"/>
      <c r="E20" s="446"/>
      <c r="F20" s="449" t="s">
        <v>214</v>
      </c>
      <c r="G20" s="450"/>
      <c r="H20" s="450"/>
      <c r="I20" s="450"/>
      <c r="J20" s="450"/>
      <c r="K20" s="450"/>
      <c r="L20" s="450"/>
      <c r="M20" s="450"/>
      <c r="N20" s="450"/>
      <c r="O20" s="450"/>
      <c r="P20" s="450"/>
      <c r="Q20" s="450"/>
      <c r="R20" s="450"/>
      <c r="S20" s="450"/>
      <c r="T20" s="450"/>
      <c r="U20" s="450"/>
      <c r="V20" s="450"/>
      <c r="W20" s="450"/>
      <c r="X20" s="450"/>
      <c r="Y20" s="224"/>
      <c r="Z20" s="225"/>
      <c r="AA20" s="225"/>
      <c r="AB20" s="225"/>
      <c r="AC20" s="225"/>
      <c r="AD20" s="225"/>
      <c r="AS20" s="91"/>
      <c r="AT20" s="92"/>
      <c r="AU20" s="92"/>
      <c r="AV20" s="92"/>
      <c r="AW20" s="92"/>
      <c r="AX20" s="89"/>
      <c r="AY20" s="89"/>
      <c r="AZ20" s="89"/>
      <c r="BA20" s="89"/>
      <c r="BB20" s="89"/>
      <c r="BC20" s="89"/>
      <c r="BD20" s="89"/>
      <c r="BE20" s="89"/>
      <c r="BF20" s="89"/>
      <c r="BG20" s="89"/>
      <c r="BH20" s="89"/>
      <c r="BI20" s="90"/>
      <c r="BJ20" s="269"/>
    </row>
    <row r="21" spans="2:62" ht="24" customHeight="1">
      <c r="B21" s="447"/>
      <c r="C21" s="448"/>
      <c r="D21" s="448"/>
      <c r="E21" s="448"/>
      <c r="F21" s="451" t="s">
        <v>4</v>
      </c>
      <c r="G21" s="452"/>
      <c r="H21" s="453"/>
      <c r="I21" s="454"/>
      <c r="J21" s="455"/>
      <c r="K21" s="456" t="s">
        <v>3</v>
      </c>
      <c r="L21" s="457"/>
      <c r="M21" s="451" t="s">
        <v>5</v>
      </c>
      <c r="N21" s="452"/>
      <c r="O21" s="453"/>
      <c r="P21" s="454"/>
      <c r="Q21" s="468"/>
      <c r="R21" s="226" t="s">
        <v>3</v>
      </c>
      <c r="S21" s="451" t="s">
        <v>225</v>
      </c>
      <c r="T21" s="452"/>
      <c r="U21" s="453"/>
      <c r="V21" s="458">
        <f>SUM(I21,P21)</f>
        <v>0</v>
      </c>
      <c r="W21" s="459"/>
      <c r="X21" s="226" t="s">
        <v>3</v>
      </c>
      <c r="AC21" s="227"/>
      <c r="AD21" s="228"/>
      <c r="AS21" s="93" t="s">
        <v>113</v>
      </c>
      <c r="AT21" s="92"/>
      <c r="AU21" s="92"/>
      <c r="AV21" s="92"/>
      <c r="AW21" s="92"/>
      <c r="AX21" s="89"/>
      <c r="AY21" s="89"/>
      <c r="AZ21" s="89"/>
      <c r="BA21" s="89"/>
      <c r="BB21" s="89"/>
      <c r="BC21" s="89"/>
      <c r="BD21" s="89"/>
      <c r="BE21" s="89"/>
      <c r="BF21" s="89"/>
      <c r="BG21" s="89"/>
      <c r="BH21" s="89"/>
      <c r="BI21" s="90"/>
      <c r="BJ21" s="269"/>
    </row>
    <row r="22" spans="2:62" ht="24" customHeight="1" thickBot="1">
      <c r="B22" s="447"/>
      <c r="C22" s="448"/>
      <c r="D22" s="448"/>
      <c r="E22" s="448"/>
      <c r="F22" s="451" t="s">
        <v>6</v>
      </c>
      <c r="G22" s="452"/>
      <c r="H22" s="453"/>
      <c r="I22" s="454"/>
      <c r="J22" s="455"/>
      <c r="K22" s="456" t="s">
        <v>3</v>
      </c>
      <c r="L22" s="457"/>
      <c r="M22" s="484" t="s">
        <v>7</v>
      </c>
      <c r="N22" s="485"/>
      <c r="O22" s="486"/>
      <c r="P22" s="454"/>
      <c r="Q22" s="468"/>
      <c r="R22" s="226" t="s">
        <v>3</v>
      </c>
      <c r="S22" s="451" t="s">
        <v>226</v>
      </c>
      <c r="T22" s="452"/>
      <c r="U22" s="453"/>
      <c r="V22" s="458">
        <f>SUM(I22,P22)</f>
        <v>0</v>
      </c>
      <c r="W22" s="459"/>
      <c r="X22" s="226" t="s">
        <v>3</v>
      </c>
      <c r="AC22" s="227"/>
      <c r="AD22" s="228"/>
      <c r="AS22" s="262"/>
      <c r="AT22" s="263"/>
      <c r="AU22" s="263"/>
      <c r="AV22" s="263"/>
      <c r="AW22" s="263"/>
      <c r="AX22" s="263"/>
      <c r="AY22" s="263"/>
      <c r="AZ22" s="263"/>
      <c r="BA22" s="263"/>
      <c r="BB22" s="263"/>
      <c r="BC22" s="263"/>
      <c r="BD22" s="263"/>
      <c r="BE22" s="263"/>
      <c r="BF22" s="263"/>
      <c r="BG22" s="263"/>
      <c r="BH22" s="263"/>
      <c r="BI22" s="266"/>
      <c r="BJ22" s="269"/>
    </row>
    <row r="23" spans="2:62" ht="24" customHeight="1" thickBot="1">
      <c r="B23" s="447"/>
      <c r="C23" s="448"/>
      <c r="D23" s="448"/>
      <c r="E23" s="448"/>
      <c r="F23" s="460" t="s">
        <v>8</v>
      </c>
      <c r="G23" s="461"/>
      <c r="H23" s="462"/>
      <c r="I23" s="463">
        <f>I21-I22</f>
        <v>0</v>
      </c>
      <c r="J23" s="464"/>
      <c r="K23" s="456" t="s">
        <v>3</v>
      </c>
      <c r="L23" s="457"/>
      <c r="M23" s="451" t="s">
        <v>9</v>
      </c>
      <c r="N23" s="452"/>
      <c r="O23" s="453"/>
      <c r="P23" s="463">
        <f>P21-P22</f>
        <v>0</v>
      </c>
      <c r="Q23" s="411"/>
      <c r="R23" s="226" t="s">
        <v>3</v>
      </c>
      <c r="S23" s="465" t="s">
        <v>10</v>
      </c>
      <c r="T23" s="466"/>
      <c r="U23" s="467"/>
      <c r="V23" s="458">
        <f>V21-V22</f>
        <v>0</v>
      </c>
      <c r="W23" s="459"/>
      <c r="X23" s="226" t="s">
        <v>3</v>
      </c>
      <c r="AC23" s="227"/>
      <c r="AD23" s="228"/>
      <c r="AS23" s="262"/>
      <c r="AT23" s="511"/>
      <c r="AU23" s="512"/>
      <c r="AV23" s="513"/>
      <c r="AW23" s="517" t="s">
        <v>2</v>
      </c>
      <c r="AX23" s="517"/>
      <c r="AY23" s="517"/>
      <c r="AZ23" s="517"/>
      <c r="BA23" s="263"/>
      <c r="BB23" s="263"/>
      <c r="BC23" s="263"/>
      <c r="BD23" s="263"/>
      <c r="BE23" s="263"/>
      <c r="BF23" s="263"/>
      <c r="BG23" s="263"/>
      <c r="BH23" s="263"/>
      <c r="BI23" s="266"/>
      <c r="BJ23" s="269"/>
    </row>
    <row r="24" spans="2:62" ht="16.5" customHeight="1" thickTop="1" thickBot="1">
      <c r="B24" s="445" t="s">
        <v>227</v>
      </c>
      <c r="C24" s="461"/>
      <c r="D24" s="461"/>
      <c r="E24" s="461"/>
      <c r="F24" s="474"/>
      <c r="G24" s="475"/>
      <c r="H24" s="229" t="s">
        <v>223</v>
      </c>
      <c r="I24" s="230"/>
      <c r="J24" s="231"/>
      <c r="K24" s="231"/>
      <c r="L24" s="231"/>
      <c r="M24" s="232"/>
      <c r="N24" s="232"/>
      <c r="O24" s="232"/>
      <c r="P24" s="233"/>
      <c r="S24" s="478" t="s">
        <v>218</v>
      </c>
      <c r="T24" s="479"/>
      <c r="U24" s="480"/>
      <c r="V24" s="444" t="str">
        <f>IF(V22=0,"",V21/V22*100)</f>
        <v/>
      </c>
      <c r="W24" s="444"/>
      <c r="X24" s="226" t="s">
        <v>228</v>
      </c>
      <c r="AC24" s="234"/>
      <c r="AD24" s="228"/>
      <c r="AS24" s="262"/>
      <c r="AT24" s="514"/>
      <c r="AU24" s="515"/>
      <c r="AV24" s="516"/>
      <c r="AW24" s="517"/>
      <c r="AX24" s="517"/>
      <c r="AY24" s="517"/>
      <c r="AZ24" s="517"/>
      <c r="BA24" s="263"/>
      <c r="BB24" s="263"/>
      <c r="BC24" s="263"/>
      <c r="BD24" s="263"/>
      <c r="BE24" s="263"/>
      <c r="BF24" s="263"/>
      <c r="BG24" s="263"/>
      <c r="BH24" s="263"/>
      <c r="BI24" s="266"/>
      <c r="BJ24" s="269"/>
    </row>
    <row r="25" spans="2:62" ht="24" customHeight="1" thickTop="1" thickBot="1">
      <c r="B25" s="472"/>
      <c r="C25" s="473"/>
      <c r="D25" s="473"/>
      <c r="E25" s="473"/>
      <c r="F25" s="476"/>
      <c r="G25" s="477"/>
      <c r="H25" s="235"/>
      <c r="I25" s="230"/>
      <c r="J25" s="231"/>
      <c r="K25" s="231"/>
      <c r="L25" s="231"/>
      <c r="M25" s="231"/>
      <c r="N25" s="231"/>
      <c r="O25" s="231"/>
      <c r="P25" s="231"/>
      <c r="Q25" s="232"/>
      <c r="R25" s="232"/>
      <c r="S25" s="232"/>
      <c r="T25" s="228"/>
      <c r="W25" s="228"/>
      <c r="X25" s="228"/>
      <c r="Y25" s="228"/>
      <c r="AC25" s="236"/>
      <c r="AD25" s="236"/>
      <c r="AS25" s="264"/>
      <c r="AT25" s="265"/>
      <c r="AU25" s="265"/>
      <c r="AV25" s="265"/>
      <c r="AW25" s="265"/>
      <c r="AX25" s="265"/>
      <c r="AY25" s="265"/>
      <c r="AZ25" s="265"/>
      <c r="BA25" s="265"/>
      <c r="BB25" s="265"/>
      <c r="BC25" s="265"/>
      <c r="BD25" s="265"/>
      <c r="BE25" s="265"/>
      <c r="BF25" s="265"/>
      <c r="BG25" s="265"/>
      <c r="BH25" s="265"/>
      <c r="BI25" s="94"/>
      <c r="BJ25" s="269"/>
    </row>
    <row r="26" spans="2:62" ht="14.25" customHeight="1" thickTop="1">
      <c r="AS26" s="487" t="s">
        <v>356</v>
      </c>
      <c r="AT26" s="488"/>
      <c r="AU26" s="488"/>
      <c r="AV26" s="488"/>
      <c r="AW26" s="488"/>
      <c r="AX26" s="488"/>
      <c r="AY26" s="488"/>
      <c r="AZ26" s="488"/>
      <c r="BA26" s="488"/>
      <c r="BB26" s="488"/>
      <c r="BC26" s="488"/>
      <c r="BD26" s="489"/>
      <c r="BE26" s="269"/>
      <c r="BF26" s="269"/>
      <c r="BG26" s="269"/>
      <c r="BH26" s="269"/>
      <c r="BI26" s="269"/>
      <c r="BJ26" s="269"/>
    </row>
    <row r="27" spans="2:62" ht="13.5" customHeight="1">
      <c r="B27" s="237" t="s">
        <v>309</v>
      </c>
      <c r="AS27" s="490"/>
      <c r="AT27" s="491"/>
      <c r="AU27" s="491"/>
      <c r="AV27" s="491"/>
      <c r="AW27" s="491"/>
      <c r="AX27" s="491"/>
      <c r="AY27" s="491"/>
      <c r="AZ27" s="491"/>
      <c r="BA27" s="491"/>
      <c r="BB27" s="491"/>
      <c r="BC27" s="491"/>
      <c r="BD27" s="492"/>
      <c r="BE27" s="269"/>
      <c r="BF27" s="269"/>
      <c r="BG27" s="269"/>
      <c r="BH27" s="269"/>
      <c r="BI27" s="269"/>
      <c r="BJ27" s="269"/>
    </row>
    <row r="28" spans="2:62" ht="45" customHeight="1" thickBot="1">
      <c r="B28" s="451" t="s">
        <v>19</v>
      </c>
      <c r="C28" s="452"/>
      <c r="D28" s="452"/>
      <c r="E28" s="453"/>
      <c r="F28" s="380" t="s">
        <v>229</v>
      </c>
      <c r="G28" s="493"/>
      <c r="H28" s="493"/>
      <c r="I28" s="494"/>
      <c r="J28" s="380" t="s">
        <v>230</v>
      </c>
      <c r="K28" s="493"/>
      <c r="L28" s="493"/>
      <c r="M28" s="493"/>
      <c r="N28" s="494"/>
      <c r="O28" s="380" t="s">
        <v>231</v>
      </c>
      <c r="P28" s="493"/>
      <c r="Q28" s="493"/>
      <c r="R28" s="493"/>
      <c r="S28" s="494"/>
      <c r="T28" s="447"/>
      <c r="U28" s="448"/>
      <c r="V28" s="448"/>
      <c r="W28" s="448"/>
      <c r="AB28" s="232"/>
      <c r="AC28" s="232"/>
      <c r="AD28" s="237"/>
      <c r="AE28" s="237"/>
      <c r="AF28" s="237"/>
      <c r="AG28" s="237"/>
      <c r="AS28" s="249"/>
      <c r="AT28" s="250"/>
      <c r="AU28" s="250"/>
      <c r="AV28" s="250"/>
      <c r="AW28" s="250"/>
      <c r="AX28" s="250"/>
      <c r="AY28" s="250"/>
      <c r="AZ28" s="250"/>
      <c r="BA28" s="250"/>
      <c r="BB28" s="250"/>
      <c r="BC28" s="250"/>
      <c r="BD28" s="251"/>
      <c r="BE28" s="269"/>
      <c r="BF28" s="269"/>
      <c r="BG28" s="269"/>
      <c r="BH28" s="269"/>
      <c r="BI28" s="269"/>
      <c r="BJ28" s="269"/>
    </row>
    <row r="29" spans="2:62" ht="24" customHeight="1" thickBot="1">
      <c r="B29" s="495"/>
      <c r="C29" s="496"/>
      <c r="D29" s="496"/>
      <c r="E29" s="497"/>
      <c r="F29" s="498" t="str">
        <f>IF(B29="","円　　　　銭",ROUNDDOWN(V22*100000/F24,))</f>
        <v>円　　　　銭</v>
      </c>
      <c r="G29" s="499"/>
      <c r="H29" s="499"/>
      <c r="I29" s="500"/>
      <c r="J29" s="498" t="str">
        <f>IF(B29="","円　　　　銭",ROUNDDOWN(V15*100000/F17,))</f>
        <v>円　　　　銭</v>
      </c>
      <c r="K29" s="499"/>
      <c r="L29" s="499"/>
      <c r="M29" s="499"/>
      <c r="N29" s="499"/>
      <c r="O29" s="498" t="str">
        <f>IF(B29="","円　　　　銭",ROUNDDOWN(V8*100000/F10,))</f>
        <v>円　　　　銭</v>
      </c>
      <c r="P29" s="499"/>
      <c r="Q29" s="499"/>
      <c r="R29" s="499"/>
      <c r="S29" s="500"/>
      <c r="T29" s="501"/>
      <c r="U29" s="502"/>
      <c r="V29" s="502"/>
      <c r="W29" s="228"/>
      <c r="AB29" s="232"/>
      <c r="AC29" s="232"/>
      <c r="AD29" s="237"/>
      <c r="AE29" s="237"/>
      <c r="AF29" s="237"/>
      <c r="AG29" s="237"/>
      <c r="AS29" s="252" t="s">
        <v>13</v>
      </c>
      <c r="AT29" s="253"/>
      <c r="AU29" s="253"/>
      <c r="AV29" s="253"/>
      <c r="AW29" s="503">
        <v>336</v>
      </c>
      <c r="AX29" s="504"/>
      <c r="AY29" s="505"/>
      <c r="AZ29" s="253" t="s">
        <v>14</v>
      </c>
      <c r="BA29" s="506" t="s">
        <v>357</v>
      </c>
      <c r="BB29" s="507"/>
      <c r="BC29" s="253" t="s">
        <v>15</v>
      </c>
      <c r="BD29" s="254"/>
      <c r="BE29" s="270"/>
      <c r="BF29" s="269"/>
      <c r="BG29" s="269"/>
      <c r="BH29" s="269"/>
      <c r="BI29" s="269"/>
      <c r="BJ29" s="269"/>
    </row>
    <row r="30" spans="2:62" ht="24" customHeight="1" thickBot="1">
      <c r="B30" s="495"/>
      <c r="C30" s="496"/>
      <c r="D30" s="496"/>
      <c r="E30" s="497"/>
      <c r="F30" s="498" t="str">
        <f>IF(B30="","円　　　　銭",ROUNDDOWN(V22*100000/F24,))</f>
        <v>円　　　　銭</v>
      </c>
      <c r="G30" s="499"/>
      <c r="H30" s="499"/>
      <c r="I30" s="500"/>
      <c r="J30" s="498" t="str">
        <f>IF(B30="","円　　　　銭",ROUNDDOWN(V15*100000/F17,))</f>
        <v>円　　　　銭</v>
      </c>
      <c r="K30" s="499"/>
      <c r="L30" s="499"/>
      <c r="M30" s="499"/>
      <c r="N30" s="499"/>
      <c r="O30" s="498" t="str">
        <f>IF(B30="","円　　　　銭",ROUNDDOWN(V8*100000/F10,))</f>
        <v>円　　　　銭</v>
      </c>
      <c r="P30" s="499"/>
      <c r="Q30" s="499"/>
      <c r="R30" s="499"/>
      <c r="S30" s="500"/>
      <c r="T30" s="501"/>
      <c r="U30" s="502"/>
      <c r="V30" s="502"/>
      <c r="W30" s="228"/>
      <c r="AB30" s="232"/>
      <c r="AC30" s="232"/>
      <c r="AD30" s="237"/>
      <c r="AE30" s="237"/>
      <c r="AF30" s="237"/>
      <c r="AG30" s="237"/>
      <c r="AS30" s="252" t="s">
        <v>16</v>
      </c>
      <c r="AT30" s="253"/>
      <c r="AU30" s="253"/>
      <c r="AV30" s="253"/>
      <c r="AW30" s="508">
        <v>460</v>
      </c>
      <c r="AX30" s="509"/>
      <c r="AY30" s="510"/>
      <c r="AZ30" s="253" t="s">
        <v>14</v>
      </c>
      <c r="BA30" s="508">
        <v>26</v>
      </c>
      <c r="BB30" s="510"/>
      <c r="BC30" s="253" t="s">
        <v>15</v>
      </c>
      <c r="BD30" s="254"/>
      <c r="BE30" s="270"/>
      <c r="BF30" s="269"/>
      <c r="BG30" s="269"/>
      <c r="BH30" s="269"/>
      <c r="BI30" s="269"/>
      <c r="BJ30" s="269"/>
    </row>
    <row r="31" spans="2:62" ht="13.5" thickBot="1">
      <c r="F31" s="238" t="s">
        <v>130</v>
      </c>
      <c r="AS31" s="255" t="s">
        <v>17</v>
      </c>
      <c r="AT31" s="256"/>
      <c r="AU31" s="256"/>
      <c r="AV31" s="518" t="s">
        <v>18</v>
      </c>
      <c r="AW31" s="518"/>
      <c r="AX31" s="518"/>
      <c r="AY31" s="518"/>
      <c r="AZ31" s="518"/>
      <c r="BA31" s="518"/>
      <c r="BB31" s="518"/>
      <c r="BC31" s="518"/>
      <c r="BD31" s="519"/>
      <c r="BE31" s="269"/>
      <c r="BF31" s="269"/>
      <c r="BG31" s="269"/>
      <c r="BH31" s="269"/>
      <c r="BI31" s="269"/>
      <c r="BJ31" s="269"/>
    </row>
    <row r="32" spans="2:62">
      <c r="AS32" s="269"/>
      <c r="AT32" s="269"/>
      <c r="AU32" s="269"/>
      <c r="AV32" s="269"/>
      <c r="AW32" s="269"/>
      <c r="AX32" s="269"/>
      <c r="AY32" s="269"/>
      <c r="AZ32" s="269"/>
      <c r="BA32" s="269"/>
      <c r="BB32" s="269"/>
      <c r="BC32" s="269"/>
      <c r="BD32" s="269"/>
      <c r="BE32" s="269"/>
      <c r="BF32" s="269"/>
      <c r="BG32" s="269"/>
      <c r="BH32" s="269"/>
      <c r="BI32" s="269"/>
      <c r="BJ32" s="269"/>
    </row>
    <row r="33" spans="2:62" ht="13.5" thickBot="1">
      <c r="B33" s="223" t="s">
        <v>335</v>
      </c>
      <c r="AS33" s="269" t="s">
        <v>339</v>
      </c>
      <c r="AT33" s="269"/>
      <c r="AU33" s="269"/>
      <c r="AV33" s="269"/>
      <c r="AW33" s="269"/>
      <c r="AX33" s="269"/>
      <c r="AY33" s="269"/>
      <c r="AZ33" s="269"/>
      <c r="BA33" s="269"/>
      <c r="BB33" s="269"/>
      <c r="BC33" s="269"/>
      <c r="BD33" s="269"/>
      <c r="BE33" s="269"/>
      <c r="BF33" s="269"/>
      <c r="BG33" s="269"/>
      <c r="BH33" s="269"/>
      <c r="BI33" s="269"/>
      <c r="BJ33" s="269"/>
    </row>
    <row r="34" spans="2:62" ht="48" customHeight="1" thickBot="1">
      <c r="B34" s="451" t="s">
        <v>19</v>
      </c>
      <c r="C34" s="452"/>
      <c r="D34" s="452"/>
      <c r="E34" s="453"/>
      <c r="F34" s="484" t="s">
        <v>310</v>
      </c>
      <c r="G34" s="485"/>
      <c r="H34" s="485"/>
      <c r="I34" s="486"/>
      <c r="J34" s="484" t="s">
        <v>232</v>
      </c>
      <c r="K34" s="485"/>
      <c r="L34" s="485"/>
      <c r="M34" s="485"/>
      <c r="N34" s="486"/>
      <c r="O34" s="484" t="s">
        <v>311</v>
      </c>
      <c r="P34" s="485"/>
      <c r="Q34" s="485"/>
      <c r="R34" s="485"/>
      <c r="S34" s="485"/>
      <c r="T34" s="484" t="s">
        <v>312</v>
      </c>
      <c r="U34" s="485"/>
      <c r="V34" s="485"/>
      <c r="W34" s="486"/>
      <c r="AB34" s="232"/>
      <c r="AC34" s="232"/>
      <c r="AD34" s="237"/>
      <c r="AE34" s="237"/>
      <c r="AF34" s="237"/>
      <c r="AG34" s="237"/>
      <c r="AS34" s="520" t="s">
        <v>128</v>
      </c>
      <c r="AT34" s="520"/>
      <c r="AU34" s="520"/>
      <c r="AV34" s="520"/>
      <c r="AW34" s="520"/>
      <c r="AX34" s="520"/>
      <c r="AY34" s="520"/>
      <c r="AZ34" s="520"/>
      <c r="BA34" s="521" t="s">
        <v>129</v>
      </c>
      <c r="BB34" s="521"/>
      <c r="BC34" s="521"/>
      <c r="BD34" s="520"/>
      <c r="BE34" s="520"/>
      <c r="BF34" s="520"/>
      <c r="BG34" s="520"/>
      <c r="BH34" s="520"/>
      <c r="BI34" s="520"/>
      <c r="BJ34" s="520"/>
    </row>
    <row r="35" spans="2:62" ht="24" customHeight="1" thickBot="1">
      <c r="B35" s="451" t="str">
        <f>IF(B29="","",B29)</f>
        <v/>
      </c>
      <c r="C35" s="452"/>
      <c r="D35" s="452"/>
      <c r="E35" s="453"/>
      <c r="F35" s="498" t="str">
        <f>IF(B35="","円　　　　銭",ROUNDDOWN((F29+J29+O29)/3,))</f>
        <v>円　　　　銭</v>
      </c>
      <c r="G35" s="499"/>
      <c r="H35" s="499"/>
      <c r="I35" s="500"/>
      <c r="J35" s="498" t="str">
        <f>IF(B35="","円　　　　銭",VLOOKUP(B35,AS29:BB30,5,FALSE)*100+VLOOKUP(B35,AS29:BB30,9,FALSE))</f>
        <v>円　　　　銭</v>
      </c>
      <c r="K35" s="499"/>
      <c r="L35" s="499"/>
      <c r="M35" s="499"/>
      <c r="N35" s="500"/>
      <c r="O35" s="498" t="str">
        <f>IF(B35="","円　　　　銭",MIN(F35,J35))</f>
        <v>円　　　　銭</v>
      </c>
      <c r="P35" s="499"/>
      <c r="Q35" s="499"/>
      <c r="R35" s="499"/>
      <c r="S35" s="499"/>
      <c r="T35" s="498" t="str">
        <f>IF(B35="","円　　　　銭",ROUNDDOWN(V7*100000/F10,))</f>
        <v>円　　　　銭</v>
      </c>
      <c r="U35" s="499"/>
      <c r="V35" s="499"/>
      <c r="W35" s="500"/>
      <c r="AB35" s="232"/>
      <c r="AC35" s="232"/>
      <c r="AD35" s="237"/>
      <c r="AE35" s="237"/>
      <c r="AF35" s="237"/>
      <c r="AG35" s="237"/>
      <c r="AS35" s="528" t="s">
        <v>351</v>
      </c>
      <c r="AT35" s="529"/>
      <c r="AU35" s="529"/>
      <c r="AV35" s="529"/>
      <c r="AW35" s="529"/>
      <c r="AX35" s="529"/>
      <c r="AY35" s="529"/>
      <c r="AZ35" s="530"/>
      <c r="BA35" s="522" t="e">
        <f>ROUNDDOWN(V22*1000/F24,2)</f>
        <v>#DIV/0!</v>
      </c>
      <c r="BB35" s="522"/>
      <c r="BC35" s="522"/>
      <c r="BD35" s="523"/>
      <c r="BE35" s="523"/>
      <c r="BF35" s="523"/>
      <c r="BG35" s="523"/>
      <c r="BH35" s="523"/>
      <c r="BI35" s="523"/>
      <c r="BJ35" s="523"/>
    </row>
    <row r="36" spans="2:62" ht="24" customHeight="1" thickBot="1">
      <c r="B36" s="451" t="str">
        <f>IF(B30="","",B30)</f>
        <v/>
      </c>
      <c r="C36" s="452"/>
      <c r="D36" s="452"/>
      <c r="E36" s="453"/>
      <c r="F36" s="498" t="str">
        <f>IF(B36="","円　　　　銭",ROUNDDOWN((F30+J30+O30)/3,))</f>
        <v>円　　　　銭</v>
      </c>
      <c r="G36" s="499"/>
      <c r="H36" s="499"/>
      <c r="I36" s="500"/>
      <c r="J36" s="498" t="str">
        <f>IF(B36="","円　　　　銭",VLOOKUP(B36,AS29:BB30,5,FALSE)*100+VLOOKUP(B36,AS29:BB30,9,FALSE))</f>
        <v>円　　　　銭</v>
      </c>
      <c r="K36" s="499"/>
      <c r="L36" s="499"/>
      <c r="M36" s="499"/>
      <c r="N36" s="500"/>
      <c r="O36" s="498" t="str">
        <f>IF(B36="","円　　　　銭",MIN(F36,J36))</f>
        <v>円　　　　銭</v>
      </c>
      <c r="P36" s="499"/>
      <c r="Q36" s="499"/>
      <c r="R36" s="499"/>
      <c r="S36" s="499"/>
      <c r="T36" s="498" t="str">
        <f>IF(B36="","円　　　　銭",ROUNDDOWN(V7*100000/F10,))</f>
        <v>円　　　　銭</v>
      </c>
      <c r="U36" s="499"/>
      <c r="V36" s="499"/>
      <c r="W36" s="500"/>
      <c r="AB36" s="232"/>
      <c r="AC36" s="232"/>
      <c r="AD36" s="237"/>
      <c r="AE36" s="237"/>
      <c r="AF36" s="237"/>
      <c r="AG36" s="237"/>
      <c r="AS36" s="524" t="s">
        <v>352</v>
      </c>
      <c r="AT36" s="524"/>
      <c r="AU36" s="524"/>
      <c r="AV36" s="524"/>
      <c r="AW36" s="524"/>
      <c r="AX36" s="524"/>
      <c r="AY36" s="524"/>
      <c r="AZ36" s="524"/>
      <c r="BA36" s="522" t="e">
        <f>ROUNDDOWN(V15*1000/F17,2)</f>
        <v>#DIV/0!</v>
      </c>
      <c r="BB36" s="522"/>
      <c r="BC36" s="522"/>
      <c r="BD36" s="525"/>
      <c r="BE36" s="526"/>
      <c r="BF36" s="526"/>
      <c r="BG36" s="526"/>
      <c r="BH36" s="526"/>
      <c r="BI36" s="526"/>
      <c r="BJ36" s="527"/>
    </row>
    <row r="37" spans="2:62" ht="13.5" thickBot="1">
      <c r="AS37" s="524" t="s">
        <v>358</v>
      </c>
      <c r="AT37" s="524"/>
      <c r="AU37" s="524"/>
      <c r="AV37" s="524"/>
      <c r="AW37" s="524"/>
      <c r="AX37" s="524"/>
      <c r="AY37" s="524"/>
      <c r="AZ37" s="524"/>
      <c r="BA37" s="522" t="e">
        <f>ROUNDDOWN(V8*1000/F10,2)</f>
        <v>#DIV/0!</v>
      </c>
      <c r="BB37" s="522"/>
      <c r="BC37" s="522"/>
      <c r="BD37" s="525"/>
      <c r="BE37" s="526"/>
      <c r="BF37" s="526"/>
      <c r="BG37" s="526"/>
      <c r="BH37" s="526"/>
      <c r="BI37" s="526"/>
      <c r="BJ37" s="527"/>
    </row>
    <row r="38" spans="2:62" ht="13.5" thickBot="1">
      <c r="B38" s="223" t="s">
        <v>233</v>
      </c>
      <c r="AS38" s="524"/>
      <c r="AT38" s="524"/>
      <c r="AU38" s="524"/>
      <c r="AV38" s="524"/>
      <c r="AW38" s="524"/>
      <c r="AX38" s="524"/>
      <c r="AY38" s="524"/>
      <c r="AZ38" s="524"/>
      <c r="BA38" s="523"/>
      <c r="BB38" s="523"/>
      <c r="BC38" s="523"/>
      <c r="BD38" s="523"/>
      <c r="BE38" s="523"/>
      <c r="BF38" s="523"/>
      <c r="BG38" s="523"/>
      <c r="BH38" s="523"/>
      <c r="BI38" s="523"/>
      <c r="BJ38" s="523"/>
    </row>
    <row r="39" spans="2:62" ht="47.25" customHeight="1" thickBot="1">
      <c r="B39" s="358" t="s">
        <v>19</v>
      </c>
      <c r="C39" s="358" t="s">
        <v>27</v>
      </c>
      <c r="D39" s="359" t="s">
        <v>234</v>
      </c>
      <c r="E39" s="358" t="s">
        <v>235</v>
      </c>
      <c r="F39" s="358" t="s">
        <v>20</v>
      </c>
      <c r="G39" s="358"/>
      <c r="H39" s="358"/>
      <c r="I39" s="542" t="s">
        <v>236</v>
      </c>
      <c r="J39" s="543"/>
      <c r="K39" s="302" t="s">
        <v>237</v>
      </c>
      <c r="L39" s="304"/>
      <c r="M39" s="302" t="s">
        <v>238</v>
      </c>
      <c r="N39" s="304"/>
      <c r="O39" s="302" t="s">
        <v>239</v>
      </c>
      <c r="P39" s="304"/>
      <c r="Q39" s="302" t="s">
        <v>240</v>
      </c>
      <c r="R39" s="303"/>
      <c r="S39" s="303"/>
      <c r="T39" s="304"/>
      <c r="U39" s="302" t="s">
        <v>241</v>
      </c>
      <c r="V39" s="303"/>
      <c r="W39" s="303"/>
      <c r="X39" s="304"/>
      <c r="Y39" s="302" t="s">
        <v>242</v>
      </c>
      <c r="Z39" s="303"/>
      <c r="AA39" s="303"/>
      <c r="AB39" s="304"/>
      <c r="AC39" s="302" t="s">
        <v>243</v>
      </c>
      <c r="AD39" s="303"/>
      <c r="AE39" s="303"/>
      <c r="AF39" s="304"/>
      <c r="AG39" s="302" t="s">
        <v>244</v>
      </c>
      <c r="AH39" s="303"/>
      <c r="AI39" s="303"/>
      <c r="AJ39" s="304"/>
      <c r="AK39" s="302" t="s">
        <v>245</v>
      </c>
      <c r="AL39" s="534"/>
      <c r="AM39" s="534"/>
      <c r="AN39" s="535"/>
      <c r="AO39" s="539" t="s">
        <v>246</v>
      </c>
      <c r="AP39" s="394" t="s">
        <v>259</v>
      </c>
      <c r="AQ39" s="396"/>
      <c r="AS39" s="541" t="s">
        <v>359</v>
      </c>
      <c r="AT39" s="541"/>
      <c r="AU39" s="541"/>
      <c r="AV39" s="541"/>
      <c r="AW39" s="541"/>
      <c r="AX39" s="541"/>
      <c r="AY39" s="541"/>
      <c r="AZ39" s="541"/>
      <c r="BA39" s="541"/>
      <c r="BB39" s="541"/>
      <c r="BC39" s="541"/>
      <c r="BD39" s="541"/>
      <c r="BE39" s="531" t="e">
        <f>ROUNDDOWN((BA35+BA36+BA37)/3,2)</f>
        <v>#DIV/0!</v>
      </c>
      <c r="BF39" s="532"/>
      <c r="BG39" s="532"/>
      <c r="BH39" s="532"/>
      <c r="BI39" s="532"/>
      <c r="BJ39" s="533"/>
    </row>
    <row r="40" spans="2:62" ht="87" customHeight="1">
      <c r="B40" s="358"/>
      <c r="C40" s="358"/>
      <c r="D40" s="360"/>
      <c r="E40" s="358"/>
      <c r="F40" s="358" t="s">
        <v>21</v>
      </c>
      <c r="G40" s="358" t="s">
        <v>247</v>
      </c>
      <c r="H40" s="358" t="s">
        <v>23</v>
      </c>
      <c r="I40" s="544"/>
      <c r="J40" s="545"/>
      <c r="K40" s="305"/>
      <c r="L40" s="307"/>
      <c r="M40" s="305"/>
      <c r="N40" s="307"/>
      <c r="O40" s="305"/>
      <c r="P40" s="307"/>
      <c r="Q40" s="305"/>
      <c r="R40" s="306"/>
      <c r="S40" s="306"/>
      <c r="T40" s="307"/>
      <c r="U40" s="305"/>
      <c r="V40" s="306"/>
      <c r="W40" s="306"/>
      <c r="X40" s="307"/>
      <c r="Y40" s="305"/>
      <c r="Z40" s="306"/>
      <c r="AA40" s="306"/>
      <c r="AB40" s="307"/>
      <c r="AC40" s="305"/>
      <c r="AD40" s="306"/>
      <c r="AE40" s="306"/>
      <c r="AF40" s="307"/>
      <c r="AG40" s="305"/>
      <c r="AH40" s="306"/>
      <c r="AI40" s="306"/>
      <c r="AJ40" s="307"/>
      <c r="AK40" s="536"/>
      <c r="AL40" s="537"/>
      <c r="AM40" s="537"/>
      <c r="AN40" s="538"/>
      <c r="AO40" s="540"/>
      <c r="AP40" s="397"/>
      <c r="AQ40" s="399"/>
    </row>
    <row r="41" spans="2:62" ht="36.75" customHeight="1">
      <c r="B41" s="358"/>
      <c r="C41" s="358"/>
      <c r="D41" s="361"/>
      <c r="E41" s="358"/>
      <c r="F41" s="358"/>
      <c r="G41" s="358"/>
      <c r="H41" s="358"/>
      <c r="I41" s="257"/>
      <c r="J41" s="258"/>
      <c r="K41" s="308" t="s">
        <v>248</v>
      </c>
      <c r="L41" s="310"/>
      <c r="M41" s="308" t="s">
        <v>249</v>
      </c>
      <c r="N41" s="310"/>
      <c r="O41" s="308" t="s">
        <v>250</v>
      </c>
      <c r="P41" s="310"/>
      <c r="Q41" s="346" t="s">
        <v>251</v>
      </c>
      <c r="R41" s="347"/>
      <c r="S41" s="347"/>
      <c r="T41" s="348"/>
      <c r="U41" s="346" t="s">
        <v>252</v>
      </c>
      <c r="V41" s="347"/>
      <c r="W41" s="347"/>
      <c r="X41" s="348"/>
      <c r="Y41" s="346" t="s">
        <v>253</v>
      </c>
      <c r="Z41" s="347"/>
      <c r="AA41" s="347"/>
      <c r="AB41" s="348"/>
      <c r="AC41" s="346" t="s">
        <v>254</v>
      </c>
      <c r="AD41" s="347"/>
      <c r="AE41" s="347"/>
      <c r="AF41" s="348"/>
      <c r="AG41" s="346" t="s">
        <v>255</v>
      </c>
      <c r="AH41" s="347"/>
      <c r="AI41" s="347"/>
      <c r="AJ41" s="348"/>
      <c r="AK41" s="346" t="s">
        <v>256</v>
      </c>
      <c r="AL41" s="546"/>
      <c r="AM41" s="546"/>
      <c r="AN41" s="547"/>
      <c r="AO41" s="245" t="s">
        <v>257</v>
      </c>
      <c r="AP41" s="548" t="s">
        <v>269</v>
      </c>
      <c r="AQ41" s="549"/>
    </row>
    <row r="42" spans="2:62" ht="24" customHeight="1">
      <c r="B42" s="550"/>
      <c r="C42" s="552" t="str">
        <f>IF(B42="","",【R7計画】輸送量見込・平均乗車密度!A19)</f>
        <v/>
      </c>
      <c r="D42" s="554"/>
      <c r="E42" s="556">
        <f>【R7計画】輸送量見込・平均乗車密度!B19</f>
        <v>0</v>
      </c>
      <c r="F42" s="558">
        <f>【R7計画】輸送量見込・平均乗車密度!C19</f>
        <v>0</v>
      </c>
      <c r="G42" s="558">
        <f>【R7計画】輸送量見込・平均乗車密度!D19</f>
        <v>0</v>
      </c>
      <c r="H42" s="558">
        <f>【R7計画】輸送量見込・平均乗車密度!E19</f>
        <v>0</v>
      </c>
      <c r="I42" s="568">
        <f>+実車走行キロ算定表1!N282-実車走行キロ算定表1!N284</f>
        <v>0</v>
      </c>
      <c r="J42" s="570" t="s">
        <v>1</v>
      </c>
      <c r="K42" s="259">
        <f>実車走行キロ算定表1!N296</f>
        <v>0</v>
      </c>
      <c r="L42" s="570" t="s">
        <v>86</v>
      </c>
      <c r="M42" s="572">
        <f>【R7計画】輸送量見込・平均乗車密度!R19</f>
        <v>0</v>
      </c>
      <c r="N42" s="573"/>
      <c r="O42" s="560">
        <f>【R7計画】輸送量見込・平均乗車密度!S19</f>
        <v>0</v>
      </c>
      <c r="P42" s="570" t="s">
        <v>258</v>
      </c>
      <c r="Q42" s="312" t="s">
        <v>336</v>
      </c>
      <c r="R42" s="314"/>
      <c r="S42" s="318" t="s">
        <v>26</v>
      </c>
      <c r="T42" s="319"/>
      <c r="U42" s="312" t="s">
        <v>350</v>
      </c>
      <c r="V42" s="314"/>
      <c r="W42" s="318" t="s">
        <v>26</v>
      </c>
      <c r="X42" s="319"/>
      <c r="Y42" s="562" t="str">
        <f>IF(W43="　．　Ｋｍ","％",ROUNDDOWN(100*(W43/S43),3))</f>
        <v>％</v>
      </c>
      <c r="Z42" s="563"/>
      <c r="AA42" s="563"/>
      <c r="AB42" s="564"/>
      <c r="AC42" s="312" t="s">
        <v>338</v>
      </c>
      <c r="AD42" s="314"/>
      <c r="AE42" s="318" t="s">
        <v>26</v>
      </c>
      <c r="AF42" s="319"/>
      <c r="AG42" s="312" t="s">
        <v>338</v>
      </c>
      <c r="AH42" s="314"/>
      <c r="AI42" s="318" t="s">
        <v>26</v>
      </c>
      <c r="AJ42" s="319"/>
      <c r="AK42" s="312" t="s">
        <v>338</v>
      </c>
      <c r="AL42" s="314"/>
      <c r="AM42" s="318" t="s">
        <v>26</v>
      </c>
      <c r="AN42" s="319"/>
      <c r="AO42" s="422" t="str">
        <f>IF(S43="　．　Ｋｍ","％",ROUNDDOWN(IF(AM43="　．　Ｋｍ",0,AM43)*100/S43,3))</f>
        <v>％</v>
      </c>
      <c r="AP42" s="417" t="str">
        <f>IF(S43="　．　Ｋｍ","％",ROUNDDOWN(100*(S43-IF(AE43="　．　Ｋｍ",0,AE43)-IF(AI43="　．　Ｋｍ",0,AI43)-IF(AM43="　．　Ｋｍ",0,AM43))/S43,3))</f>
        <v>％</v>
      </c>
      <c r="AQ42" s="412"/>
    </row>
    <row r="43" spans="2:62" ht="24" customHeight="1">
      <c r="B43" s="551"/>
      <c r="C43" s="553"/>
      <c r="D43" s="555"/>
      <c r="E43" s="557"/>
      <c r="F43" s="559"/>
      <c r="G43" s="559"/>
      <c r="H43" s="559"/>
      <c r="I43" s="569"/>
      <c r="J43" s="571"/>
      <c r="K43" s="260" t="str">
        <f>IF(B42=0,"( )",実車走行キロ算定表1!$Q$301)</f>
        <v>( )</v>
      </c>
      <c r="L43" s="571"/>
      <c r="M43" s="574"/>
      <c r="N43" s="575"/>
      <c r="O43" s="561"/>
      <c r="P43" s="571"/>
      <c r="Q43" s="330" t="s">
        <v>337</v>
      </c>
      <c r="R43" s="331"/>
      <c r="S43" s="332" t="str">
        <f>IF(Q42="往　．　Ｋｍ","　．　Ｋｍ",IF(実車走行キロ算定表1!$C$7="循",Q42,ROUNDDOWN((Q42+Q43)/2,1)))</f>
        <v>　．　Ｋｍ</v>
      </c>
      <c r="T43" s="333"/>
      <c r="U43" s="330" t="s">
        <v>337</v>
      </c>
      <c r="V43" s="331"/>
      <c r="W43" s="332" t="str">
        <f>IF(U42="往　．　Ｋｍ","　．　Ｋｍ",IF(実車走行キロ算定表1!$C$7="循",U42,ROUNDDOWN((U42+U43)/2,1)))</f>
        <v>　．　Ｋｍ</v>
      </c>
      <c r="X43" s="333"/>
      <c r="Y43" s="565"/>
      <c r="Z43" s="566"/>
      <c r="AA43" s="566"/>
      <c r="AB43" s="567"/>
      <c r="AC43" s="330" t="s">
        <v>337</v>
      </c>
      <c r="AD43" s="331"/>
      <c r="AE43" s="332" t="str">
        <f>IF(AC42="往　．　Ｋｍ","　．　Ｋｍ",IF(実車走行キロ算定表1!$C$7="循",AC42,ROUNDDOWN((AC42+AC43)/2,1)))</f>
        <v>　．　Ｋｍ</v>
      </c>
      <c r="AF43" s="333"/>
      <c r="AG43" s="330" t="s">
        <v>337</v>
      </c>
      <c r="AH43" s="331"/>
      <c r="AI43" s="332" t="str">
        <f>IF(AG42="往　．　Ｋｍ","　．　Ｋｍ",IF(実車走行キロ算定表1!$C$7="循",AG42,ROUNDDOWN((AG42+AG43)/2,1)))</f>
        <v>　．　Ｋｍ</v>
      </c>
      <c r="AJ43" s="333"/>
      <c r="AK43" s="330" t="s">
        <v>337</v>
      </c>
      <c r="AL43" s="331"/>
      <c r="AM43" s="332" t="str">
        <f>IF(AK42="往　．　Ｋｍ","　．　Ｋｍ",IF(実車走行キロ算定表1!$C$7="循",AK42,ROUNDDOWN((AK42+AK43)/2,1)))</f>
        <v>　．　Ｋｍ</v>
      </c>
      <c r="AN43" s="333"/>
      <c r="AO43" s="423"/>
      <c r="AP43" s="418"/>
      <c r="AQ43" s="412"/>
    </row>
    <row r="44" spans="2:62" ht="24" customHeight="1">
      <c r="B44" s="550"/>
      <c r="C44" s="552" t="str">
        <f>IF(B44="","",【R7計画】輸送量見込・平均乗車密度!A20)</f>
        <v/>
      </c>
      <c r="D44" s="554"/>
      <c r="E44" s="556">
        <f>【R7計画】輸送量見込・平均乗車密度!B20</f>
        <v>0</v>
      </c>
      <c r="F44" s="558">
        <f>【R7計画】輸送量見込・平均乗車密度!C20</f>
        <v>0</v>
      </c>
      <c r="G44" s="558">
        <f>【R7計画】輸送量見込・平均乗車密度!D20</f>
        <v>0</v>
      </c>
      <c r="H44" s="558">
        <f>【R7計画】輸送量見込・平均乗車密度!E20</f>
        <v>0</v>
      </c>
      <c r="I44" s="568">
        <f>+実車走行キロ算定表2!N282-実車走行キロ算定表2!N284</f>
        <v>0</v>
      </c>
      <c r="J44" s="570" t="s">
        <v>1</v>
      </c>
      <c r="K44" s="259">
        <f>実車走行キロ算定表2!N296</f>
        <v>0</v>
      </c>
      <c r="L44" s="570" t="s">
        <v>86</v>
      </c>
      <c r="M44" s="572">
        <f>【R7計画】輸送量見込・平均乗車密度!R20</f>
        <v>0</v>
      </c>
      <c r="N44" s="573"/>
      <c r="O44" s="560">
        <f>【R7計画】輸送量見込・平均乗車密度!S20</f>
        <v>0</v>
      </c>
      <c r="P44" s="570" t="s">
        <v>258</v>
      </c>
      <c r="Q44" s="312" t="s">
        <v>336</v>
      </c>
      <c r="R44" s="314"/>
      <c r="S44" s="318"/>
      <c r="T44" s="319"/>
      <c r="U44" s="312" t="s">
        <v>338</v>
      </c>
      <c r="V44" s="314"/>
      <c r="W44" s="318"/>
      <c r="X44" s="319"/>
      <c r="Y44" s="562" t="str">
        <f>IF(W45="　．　Ｋｍ","％",ROUNDDOWN(100*(W45/S45),3))</f>
        <v>％</v>
      </c>
      <c r="Z44" s="563"/>
      <c r="AA44" s="563"/>
      <c r="AB44" s="564"/>
      <c r="AC44" s="312" t="s">
        <v>338</v>
      </c>
      <c r="AD44" s="314"/>
      <c r="AE44" s="318"/>
      <c r="AF44" s="319"/>
      <c r="AG44" s="312" t="s">
        <v>338</v>
      </c>
      <c r="AH44" s="314"/>
      <c r="AI44" s="318"/>
      <c r="AJ44" s="319"/>
      <c r="AK44" s="312" t="s">
        <v>338</v>
      </c>
      <c r="AL44" s="314"/>
      <c r="AM44" s="318"/>
      <c r="AN44" s="319"/>
      <c r="AO44" s="422" t="str">
        <f>IF(S45="　．　Ｋｍ","％",ROUNDDOWN(IF(AM45="　．　Ｋｍ",0,AM45)*100/S45,3))</f>
        <v>％</v>
      </c>
      <c r="AP44" s="417" t="str">
        <f>IF(S45="　．　Ｋｍ","％",ROUNDDOWN(100*(S45-IF(AE45="　．　Ｋｍ",0,AE45)-IF(AI45="　．　Ｋｍ",0,AI45)-IF(AM45="　．　Ｋｍ",0,AM45))/S45,3))</f>
        <v>％</v>
      </c>
      <c r="AQ44" s="412"/>
    </row>
    <row r="45" spans="2:62" ht="24" customHeight="1">
      <c r="B45" s="551"/>
      <c r="C45" s="553"/>
      <c r="D45" s="555"/>
      <c r="E45" s="557"/>
      <c r="F45" s="559"/>
      <c r="G45" s="559"/>
      <c r="H45" s="559"/>
      <c r="I45" s="569"/>
      <c r="J45" s="571"/>
      <c r="K45" s="260" t="str">
        <f>IF(B44=0,"( )",実車走行キロ算定表2!$Q$301)</f>
        <v>( )</v>
      </c>
      <c r="L45" s="571"/>
      <c r="M45" s="574"/>
      <c r="N45" s="575"/>
      <c r="O45" s="561"/>
      <c r="P45" s="571"/>
      <c r="Q45" s="330" t="s">
        <v>337</v>
      </c>
      <c r="R45" s="331"/>
      <c r="S45" s="332" t="str">
        <f>IF(Q44="往　．　Ｋｍ","　．　Ｋｍ",IF(実車走行キロ算定表2!$C$7="循",Q44,ROUNDDOWN((Q44+Q45)/2,1)))</f>
        <v>　．　Ｋｍ</v>
      </c>
      <c r="T45" s="333"/>
      <c r="U45" s="330" t="s">
        <v>337</v>
      </c>
      <c r="V45" s="331"/>
      <c r="W45" s="332" t="str">
        <f>IF(U44="往　．　Ｋｍ","　．　Ｋｍ",IF(実車走行キロ算定表2!$C$7="循",U44,ROUNDDOWN((U44+U45)/2,1)))</f>
        <v>　．　Ｋｍ</v>
      </c>
      <c r="X45" s="333"/>
      <c r="Y45" s="565"/>
      <c r="Z45" s="566"/>
      <c r="AA45" s="566"/>
      <c r="AB45" s="567"/>
      <c r="AC45" s="330" t="s">
        <v>337</v>
      </c>
      <c r="AD45" s="331"/>
      <c r="AE45" s="332" t="str">
        <f>IF(AC44="往　．　Ｋｍ","　．　Ｋｍ",IF(実車走行キロ算定表2!$C$7="循",AC44,ROUNDDOWN((AC44+AC45)/2,1)))</f>
        <v>　．　Ｋｍ</v>
      </c>
      <c r="AF45" s="333"/>
      <c r="AG45" s="330" t="s">
        <v>337</v>
      </c>
      <c r="AH45" s="331"/>
      <c r="AI45" s="332" t="str">
        <f>IF(AG44="往　．　Ｋｍ","　．　Ｋｍ",IF(実車走行キロ算定表2!$C$7="循",AG44,ROUNDDOWN((AG44+AG45)/2,1)))</f>
        <v>　．　Ｋｍ</v>
      </c>
      <c r="AJ45" s="333"/>
      <c r="AK45" s="330" t="s">
        <v>337</v>
      </c>
      <c r="AL45" s="331"/>
      <c r="AM45" s="332" t="str">
        <f>IF(AK44="往　．　Ｋｍ","　．　Ｋｍ",IF(実車走行キロ算定表2!$C$7="循",AK44,ROUNDDOWN((AK44+AK45)/2,1)))</f>
        <v>　．　Ｋｍ</v>
      </c>
      <c r="AN45" s="333"/>
      <c r="AO45" s="423"/>
      <c r="AP45" s="418"/>
      <c r="AQ45" s="412"/>
    </row>
    <row r="46" spans="2:62" ht="24" customHeight="1">
      <c r="B46" s="550"/>
      <c r="C46" s="552" t="str">
        <f>IF(B46="","",【R7計画】輸送量見込・平均乗車密度!A21)</f>
        <v/>
      </c>
      <c r="D46" s="554"/>
      <c r="E46" s="556">
        <f>【R7計画】輸送量見込・平均乗車密度!B21</f>
        <v>0</v>
      </c>
      <c r="F46" s="558">
        <f>【R7計画】輸送量見込・平均乗車密度!C21</f>
        <v>0</v>
      </c>
      <c r="G46" s="558">
        <f>【R7計画】輸送量見込・平均乗車密度!D21</f>
        <v>0</v>
      </c>
      <c r="H46" s="558">
        <f>【R7計画】輸送量見込・平均乗車密度!E21</f>
        <v>0</v>
      </c>
      <c r="I46" s="568">
        <f>+実車走行キロ算定表3!N282-実車走行キロ算定表3!N284</f>
        <v>0</v>
      </c>
      <c r="J46" s="570" t="s">
        <v>1</v>
      </c>
      <c r="K46" s="259">
        <f>実車走行キロ算定表3!N296</f>
        <v>0</v>
      </c>
      <c r="L46" s="570" t="s">
        <v>86</v>
      </c>
      <c r="M46" s="572">
        <f>【R7計画】輸送量見込・平均乗車密度!R21</f>
        <v>0</v>
      </c>
      <c r="N46" s="573"/>
      <c r="O46" s="560">
        <f>【R7計画】輸送量見込・平均乗車密度!S21</f>
        <v>0</v>
      </c>
      <c r="P46" s="570" t="s">
        <v>258</v>
      </c>
      <c r="Q46" s="312" t="s">
        <v>336</v>
      </c>
      <c r="R46" s="314"/>
      <c r="S46" s="318"/>
      <c r="T46" s="319"/>
      <c r="U46" s="312" t="s">
        <v>338</v>
      </c>
      <c r="V46" s="314"/>
      <c r="W46" s="318"/>
      <c r="X46" s="319"/>
      <c r="Y46" s="562" t="str">
        <f>IF(W47="　．　Ｋｍ","％",ROUNDDOWN(100*(W47/S47),3))</f>
        <v>％</v>
      </c>
      <c r="Z46" s="563"/>
      <c r="AA46" s="563"/>
      <c r="AB46" s="564"/>
      <c r="AC46" s="312" t="s">
        <v>338</v>
      </c>
      <c r="AD46" s="314"/>
      <c r="AE46" s="318"/>
      <c r="AF46" s="319"/>
      <c r="AG46" s="312" t="s">
        <v>338</v>
      </c>
      <c r="AH46" s="314"/>
      <c r="AI46" s="318"/>
      <c r="AJ46" s="319"/>
      <c r="AK46" s="312" t="s">
        <v>338</v>
      </c>
      <c r="AL46" s="314"/>
      <c r="AM46" s="318"/>
      <c r="AN46" s="319"/>
      <c r="AO46" s="422" t="str">
        <f>IF(S47="　．　Ｋｍ","％",ROUNDDOWN(IF(AM47="　．　Ｋｍ",0,AM47)*100/S47,3))</f>
        <v>％</v>
      </c>
      <c r="AP46" s="417" t="str">
        <f>IF(S47="　．　Ｋｍ","％",ROUNDDOWN(100*(S47-IF(AE47="　．　Ｋｍ",0,AE47)-IF(AI47="　．　Ｋｍ",0,AI47)-IF(AM47="　．　Ｋｍ",0,AM47))/S47,3))</f>
        <v>％</v>
      </c>
      <c r="AQ46" s="412"/>
    </row>
    <row r="47" spans="2:62" ht="24" customHeight="1">
      <c r="B47" s="551"/>
      <c r="C47" s="553"/>
      <c r="D47" s="555"/>
      <c r="E47" s="557"/>
      <c r="F47" s="559"/>
      <c r="G47" s="559"/>
      <c r="H47" s="559"/>
      <c r="I47" s="569"/>
      <c r="J47" s="571"/>
      <c r="K47" s="260" t="str">
        <f>IF(B46=0,"( )",実車走行キロ算定表3!$Q$301)</f>
        <v>( )</v>
      </c>
      <c r="L47" s="571"/>
      <c r="M47" s="574"/>
      <c r="N47" s="575"/>
      <c r="O47" s="561"/>
      <c r="P47" s="571"/>
      <c r="Q47" s="330" t="s">
        <v>337</v>
      </c>
      <c r="R47" s="331"/>
      <c r="S47" s="332" t="str">
        <f>IF(Q46="往　．　Ｋｍ","　．　Ｋｍ",IF(実車走行キロ算定表3!$C$7="循",Q46,ROUNDDOWN((Q46+Q47)/2,1)))</f>
        <v>　．　Ｋｍ</v>
      </c>
      <c r="T47" s="333"/>
      <c r="U47" s="330" t="s">
        <v>337</v>
      </c>
      <c r="V47" s="331"/>
      <c r="W47" s="332" t="str">
        <f>IF(U46="往　．　Ｋｍ","　．　Ｋｍ",IF(実車走行キロ算定表3!$C$7="循",U46,ROUNDDOWN((U46+U47)/2,1)))</f>
        <v>　．　Ｋｍ</v>
      </c>
      <c r="X47" s="333"/>
      <c r="Y47" s="565"/>
      <c r="Z47" s="566"/>
      <c r="AA47" s="566"/>
      <c r="AB47" s="567"/>
      <c r="AC47" s="330" t="s">
        <v>337</v>
      </c>
      <c r="AD47" s="331"/>
      <c r="AE47" s="332" t="str">
        <f>IF(AC46="往　．　Ｋｍ","　．　Ｋｍ",IF(実車走行キロ算定表3!$C$7="循",AC46,ROUNDDOWN((AC46+AC47)/2,1)))</f>
        <v>　．　Ｋｍ</v>
      </c>
      <c r="AF47" s="333"/>
      <c r="AG47" s="330" t="s">
        <v>337</v>
      </c>
      <c r="AH47" s="331"/>
      <c r="AI47" s="332" t="str">
        <f>IF(AG46="往　．　Ｋｍ","　．　Ｋｍ",IF(実車走行キロ算定表3!$C$7="循",AG46,ROUNDDOWN((AG46+AG47)/2,1)))</f>
        <v>　．　Ｋｍ</v>
      </c>
      <c r="AJ47" s="333"/>
      <c r="AK47" s="330" t="s">
        <v>337</v>
      </c>
      <c r="AL47" s="331"/>
      <c r="AM47" s="332" t="str">
        <f>IF(AK46="往　．　Ｋｍ","　．　Ｋｍ",IF(実車走行キロ算定表3!$C$7="循",AK46,ROUNDDOWN((AK46+AK47)/2,1)))</f>
        <v>　．　Ｋｍ</v>
      </c>
      <c r="AN47" s="333"/>
      <c r="AO47" s="423"/>
      <c r="AP47" s="418"/>
      <c r="AQ47" s="412"/>
    </row>
    <row r="48" spans="2:62" ht="24" customHeight="1">
      <c r="B48" s="550"/>
      <c r="C48" s="552" t="str">
        <f>IF(B48="","",【R7計画】輸送量見込・平均乗車密度!A22)</f>
        <v/>
      </c>
      <c r="D48" s="554"/>
      <c r="E48" s="556">
        <f>【R7計画】輸送量見込・平均乗車密度!B22</f>
        <v>0</v>
      </c>
      <c r="F48" s="558">
        <f>【R7計画】輸送量見込・平均乗車密度!C22</f>
        <v>0</v>
      </c>
      <c r="G48" s="558">
        <f>【R7計画】輸送量見込・平均乗車密度!D22</f>
        <v>0</v>
      </c>
      <c r="H48" s="558">
        <f>【R7計画】輸送量見込・平均乗車密度!E22</f>
        <v>0</v>
      </c>
      <c r="I48" s="568">
        <f>+実車走行キロ算定表4!N282-実車走行キロ算定表4!N284</f>
        <v>0</v>
      </c>
      <c r="J48" s="570" t="s">
        <v>1</v>
      </c>
      <c r="K48" s="259">
        <f>実車走行キロ算定表4!N296</f>
        <v>0</v>
      </c>
      <c r="L48" s="570" t="s">
        <v>86</v>
      </c>
      <c r="M48" s="572">
        <f>【R7計画】輸送量見込・平均乗車密度!R22</f>
        <v>0</v>
      </c>
      <c r="N48" s="573"/>
      <c r="O48" s="560">
        <f>【R7計画】輸送量見込・平均乗車密度!S22</f>
        <v>0</v>
      </c>
      <c r="P48" s="570" t="s">
        <v>258</v>
      </c>
      <c r="Q48" s="312" t="s">
        <v>336</v>
      </c>
      <c r="R48" s="314"/>
      <c r="S48" s="318"/>
      <c r="T48" s="319"/>
      <c r="U48" s="312" t="s">
        <v>338</v>
      </c>
      <c r="V48" s="314"/>
      <c r="W48" s="318"/>
      <c r="X48" s="319"/>
      <c r="Y48" s="562" t="str">
        <f>IF(W49="　．　Ｋｍ","％",ROUNDDOWN(100*(W49/S49),3))</f>
        <v>％</v>
      </c>
      <c r="Z48" s="563"/>
      <c r="AA48" s="563"/>
      <c r="AB48" s="564"/>
      <c r="AC48" s="312" t="s">
        <v>338</v>
      </c>
      <c r="AD48" s="314"/>
      <c r="AE48" s="318"/>
      <c r="AF48" s="319"/>
      <c r="AG48" s="312" t="s">
        <v>338</v>
      </c>
      <c r="AH48" s="314"/>
      <c r="AI48" s="318"/>
      <c r="AJ48" s="319"/>
      <c r="AK48" s="312" t="s">
        <v>338</v>
      </c>
      <c r="AL48" s="314"/>
      <c r="AM48" s="318"/>
      <c r="AN48" s="319"/>
      <c r="AO48" s="422" t="str">
        <f>IF(S49="　．　Ｋｍ","％",ROUNDDOWN(IF(AM49="　．　Ｋｍ",0,AM49)*100/S49,3))</f>
        <v>％</v>
      </c>
      <c r="AP48" s="417" t="str">
        <f>IF(S49="　．　Ｋｍ","％",ROUNDDOWN(100*(S49-IF(AE49="　．　Ｋｍ",0,AE49)-IF(AI49="　．　Ｋｍ",0,AI49)-IF(AM49="　．　Ｋｍ",0,AM49))/S49,3))</f>
        <v>％</v>
      </c>
      <c r="AQ48" s="412"/>
    </row>
    <row r="49" spans="2:43" ht="24" customHeight="1">
      <c r="B49" s="551"/>
      <c r="C49" s="553"/>
      <c r="D49" s="555"/>
      <c r="E49" s="557"/>
      <c r="F49" s="559"/>
      <c r="G49" s="559"/>
      <c r="H49" s="559"/>
      <c r="I49" s="569"/>
      <c r="J49" s="571"/>
      <c r="K49" s="260" t="str">
        <f>IF(B48=0,"( )",実車走行キロ算定表4!$Q$301)</f>
        <v>( )</v>
      </c>
      <c r="L49" s="571"/>
      <c r="M49" s="574"/>
      <c r="N49" s="575"/>
      <c r="O49" s="561"/>
      <c r="P49" s="571"/>
      <c r="Q49" s="330" t="s">
        <v>337</v>
      </c>
      <c r="R49" s="331"/>
      <c r="S49" s="332" t="str">
        <f>IF(Q48="往　．　Ｋｍ","　．　Ｋｍ",IF(実車走行キロ算定表4!$C$7="循",Q48,ROUNDDOWN((Q48+Q49)/2,1)))</f>
        <v>　．　Ｋｍ</v>
      </c>
      <c r="T49" s="333"/>
      <c r="U49" s="330" t="s">
        <v>337</v>
      </c>
      <c r="V49" s="331"/>
      <c r="W49" s="332" t="str">
        <f>IF(U48="往　．　Ｋｍ","　．　Ｋｍ",IF(実車走行キロ算定表4!$C$7="循",U48,ROUNDDOWN((U48+U49)/2,1)))</f>
        <v>　．　Ｋｍ</v>
      </c>
      <c r="X49" s="333"/>
      <c r="Y49" s="565"/>
      <c r="Z49" s="566"/>
      <c r="AA49" s="566"/>
      <c r="AB49" s="567"/>
      <c r="AC49" s="330" t="s">
        <v>337</v>
      </c>
      <c r="AD49" s="331"/>
      <c r="AE49" s="332" t="str">
        <f>IF(AC48="往　．　Ｋｍ","　．　Ｋｍ",IF(実車走行キロ算定表4!$C$7="循",AC48,ROUNDDOWN((AC48+AC49)/2,1)))</f>
        <v>　．　Ｋｍ</v>
      </c>
      <c r="AF49" s="333"/>
      <c r="AG49" s="330" t="s">
        <v>337</v>
      </c>
      <c r="AH49" s="331"/>
      <c r="AI49" s="332" t="str">
        <f>IF(AG48="往　．　Ｋｍ","　．　Ｋｍ",IF(実車走行キロ算定表4!$C$7="循",AG48,ROUNDDOWN((AG48+AG49)/2,1)))</f>
        <v>　．　Ｋｍ</v>
      </c>
      <c r="AJ49" s="333"/>
      <c r="AK49" s="330" t="s">
        <v>337</v>
      </c>
      <c r="AL49" s="331"/>
      <c r="AM49" s="332" t="str">
        <f>IF(AK48="往　．　Ｋｍ","　．　Ｋｍ",IF(実車走行キロ算定表4!$C$7="循",AK48,ROUNDDOWN((AK48+AK49)/2,1)))</f>
        <v>　．　Ｋｍ</v>
      </c>
      <c r="AN49" s="333"/>
      <c r="AO49" s="423"/>
      <c r="AP49" s="418"/>
      <c r="AQ49" s="412"/>
    </row>
    <row r="50" spans="2:43" ht="24" customHeight="1">
      <c r="B50" s="550"/>
      <c r="C50" s="552" t="str">
        <f>IF(B50="","",【R7計画】輸送量見込・平均乗車密度!A23)</f>
        <v/>
      </c>
      <c r="D50" s="554"/>
      <c r="E50" s="556">
        <f>【R7計画】輸送量見込・平均乗車密度!B23</f>
        <v>0</v>
      </c>
      <c r="F50" s="558">
        <f>【R7計画】輸送量見込・平均乗車密度!C23</f>
        <v>0</v>
      </c>
      <c r="G50" s="558">
        <f>【R7計画】輸送量見込・平均乗車密度!D23</f>
        <v>0</v>
      </c>
      <c r="H50" s="558">
        <f>【R7計画】輸送量見込・平均乗車密度!E23</f>
        <v>0</v>
      </c>
      <c r="I50" s="568">
        <f>+実車走行キロ算定表5!N282-実車走行キロ算定表5!N284</f>
        <v>0</v>
      </c>
      <c r="J50" s="570" t="s">
        <v>1</v>
      </c>
      <c r="K50" s="259">
        <f>実車走行キロ算定表5!N296</f>
        <v>0</v>
      </c>
      <c r="L50" s="570" t="s">
        <v>86</v>
      </c>
      <c r="M50" s="572">
        <f>【R7計画】輸送量見込・平均乗車密度!R23</f>
        <v>0</v>
      </c>
      <c r="N50" s="573"/>
      <c r="O50" s="560">
        <f>【R7計画】輸送量見込・平均乗車密度!S23</f>
        <v>0</v>
      </c>
      <c r="P50" s="570" t="s">
        <v>258</v>
      </c>
      <c r="Q50" s="312" t="s">
        <v>336</v>
      </c>
      <c r="R50" s="314"/>
      <c r="S50" s="318"/>
      <c r="T50" s="319"/>
      <c r="U50" s="312" t="s">
        <v>338</v>
      </c>
      <c r="V50" s="314"/>
      <c r="W50" s="318"/>
      <c r="X50" s="319"/>
      <c r="Y50" s="562" t="str">
        <f>IF(W51="　．　Ｋｍ","％",ROUNDDOWN(100*(W51/S51),3))</f>
        <v>％</v>
      </c>
      <c r="Z50" s="563"/>
      <c r="AA50" s="563"/>
      <c r="AB50" s="564"/>
      <c r="AC50" s="312" t="s">
        <v>338</v>
      </c>
      <c r="AD50" s="314"/>
      <c r="AE50" s="318"/>
      <c r="AF50" s="319"/>
      <c r="AG50" s="312" t="s">
        <v>338</v>
      </c>
      <c r="AH50" s="314"/>
      <c r="AI50" s="318"/>
      <c r="AJ50" s="319"/>
      <c r="AK50" s="312" t="s">
        <v>338</v>
      </c>
      <c r="AL50" s="314"/>
      <c r="AM50" s="318"/>
      <c r="AN50" s="319"/>
      <c r="AO50" s="422" t="str">
        <f>IF(S51="　．　Ｋｍ","％",ROUNDDOWN(IF(AM51="　．　Ｋｍ",0,AM51)*100/S51,3))</f>
        <v>％</v>
      </c>
      <c r="AP50" s="417" t="str">
        <f>IF(S51="　．　Ｋｍ","％",ROUNDDOWN(100*(S51-IF(AE51="　．　Ｋｍ",0,AE51)-IF(AI51="　．　Ｋｍ",0,AI51)-IF(AM51="　．　Ｋｍ",0,AM51))/S51,3))</f>
        <v>％</v>
      </c>
      <c r="AQ50" s="412"/>
    </row>
    <row r="51" spans="2:43" ht="24" customHeight="1">
      <c r="B51" s="551"/>
      <c r="C51" s="553"/>
      <c r="D51" s="555"/>
      <c r="E51" s="557"/>
      <c r="F51" s="559"/>
      <c r="G51" s="559"/>
      <c r="H51" s="559"/>
      <c r="I51" s="569"/>
      <c r="J51" s="571"/>
      <c r="K51" s="260" t="str">
        <f>IF(B50=0,"( )",実車走行キロ算定表5!$Q$301)</f>
        <v>( )</v>
      </c>
      <c r="L51" s="571"/>
      <c r="M51" s="574"/>
      <c r="N51" s="575"/>
      <c r="O51" s="561"/>
      <c r="P51" s="571"/>
      <c r="Q51" s="330" t="s">
        <v>337</v>
      </c>
      <c r="R51" s="331"/>
      <c r="S51" s="332" t="str">
        <f>IF(Q50="往　．　Ｋｍ","　．　Ｋｍ",IF(実車走行キロ算定表5!$C$7="循",Q50,ROUNDDOWN((Q50+Q51)/2,1)))</f>
        <v>　．　Ｋｍ</v>
      </c>
      <c r="T51" s="333"/>
      <c r="U51" s="330" t="s">
        <v>337</v>
      </c>
      <c r="V51" s="331"/>
      <c r="W51" s="332" t="str">
        <f>IF(U50="往　．　Ｋｍ","　．　Ｋｍ",IF(実車走行キロ算定表5!$C$7="循",U50,ROUNDDOWN((U50+U51)/2,1)))</f>
        <v>　．　Ｋｍ</v>
      </c>
      <c r="X51" s="333"/>
      <c r="Y51" s="565"/>
      <c r="Z51" s="566"/>
      <c r="AA51" s="566"/>
      <c r="AB51" s="567"/>
      <c r="AC51" s="330" t="s">
        <v>337</v>
      </c>
      <c r="AD51" s="331"/>
      <c r="AE51" s="332" t="str">
        <f>IF(AC50="往　．　Ｋｍ","　．　Ｋｍ",IF(実車走行キロ算定表5!$C$7="循",AC50,ROUNDDOWN((AC50+AC51)/2,1)))</f>
        <v>　．　Ｋｍ</v>
      </c>
      <c r="AF51" s="333"/>
      <c r="AG51" s="330" t="s">
        <v>337</v>
      </c>
      <c r="AH51" s="331"/>
      <c r="AI51" s="332" t="str">
        <f>IF(AG50="往　．　Ｋｍ","　．　Ｋｍ",IF(実車走行キロ算定表5!$C$7="循",AG50,ROUNDDOWN((AG50+AG51)/2,1)))</f>
        <v>　．　Ｋｍ</v>
      </c>
      <c r="AJ51" s="333"/>
      <c r="AK51" s="330" t="s">
        <v>337</v>
      </c>
      <c r="AL51" s="331"/>
      <c r="AM51" s="332" t="str">
        <f>IF(AK50="往　．　Ｋｍ","　．　Ｋｍ",IF(実車走行キロ算定表5!$C$7="循",AK50,ROUNDDOWN((AK50+AK51)/2,1)))</f>
        <v>　．　Ｋｍ</v>
      </c>
      <c r="AN51" s="333"/>
      <c r="AO51" s="423"/>
      <c r="AP51" s="418"/>
      <c r="AQ51" s="412"/>
    </row>
    <row r="52" spans="2:43" ht="24" customHeight="1">
      <c r="B52" s="550"/>
      <c r="C52" s="552" t="str">
        <f>IF(B52="","",【R7計画】輸送量見込・平均乗車密度!A24)</f>
        <v/>
      </c>
      <c r="D52" s="554"/>
      <c r="E52" s="556">
        <f>【R7計画】輸送量見込・平均乗車密度!B24</f>
        <v>0</v>
      </c>
      <c r="F52" s="558">
        <f>【R7計画】輸送量見込・平均乗車密度!C24</f>
        <v>0</v>
      </c>
      <c r="G52" s="558">
        <f>【R7計画】輸送量見込・平均乗車密度!D24</f>
        <v>0</v>
      </c>
      <c r="H52" s="558">
        <f>【R7計画】輸送量見込・平均乗車密度!E24</f>
        <v>0</v>
      </c>
      <c r="I52" s="568">
        <f>+実車走行キロ算定表6!N282-実車走行キロ算定表6!N284</f>
        <v>0</v>
      </c>
      <c r="J52" s="570" t="s">
        <v>1</v>
      </c>
      <c r="K52" s="259">
        <f>実車走行キロ算定表6!N296</f>
        <v>0</v>
      </c>
      <c r="L52" s="570" t="s">
        <v>86</v>
      </c>
      <c r="M52" s="572">
        <f>【R7計画】輸送量見込・平均乗車密度!R24</f>
        <v>0</v>
      </c>
      <c r="N52" s="573"/>
      <c r="O52" s="560">
        <f>【R7計画】輸送量見込・平均乗車密度!S24</f>
        <v>0</v>
      </c>
      <c r="P52" s="570" t="s">
        <v>258</v>
      </c>
      <c r="Q52" s="312" t="s">
        <v>336</v>
      </c>
      <c r="R52" s="314"/>
      <c r="S52" s="318"/>
      <c r="T52" s="319"/>
      <c r="U52" s="312" t="s">
        <v>338</v>
      </c>
      <c r="V52" s="314"/>
      <c r="W52" s="318"/>
      <c r="X52" s="319"/>
      <c r="Y52" s="562" t="str">
        <f>IF(W53="　．　Ｋｍ","％",ROUNDDOWN(100*(W53/S53),3))</f>
        <v>％</v>
      </c>
      <c r="Z52" s="563"/>
      <c r="AA52" s="563"/>
      <c r="AB52" s="564"/>
      <c r="AC52" s="312" t="s">
        <v>338</v>
      </c>
      <c r="AD52" s="314"/>
      <c r="AE52" s="318"/>
      <c r="AF52" s="319"/>
      <c r="AG52" s="312" t="s">
        <v>338</v>
      </c>
      <c r="AH52" s="314"/>
      <c r="AI52" s="318"/>
      <c r="AJ52" s="319"/>
      <c r="AK52" s="312" t="s">
        <v>338</v>
      </c>
      <c r="AL52" s="314"/>
      <c r="AM52" s="318"/>
      <c r="AN52" s="319"/>
      <c r="AO52" s="422" t="str">
        <f>IF(S53="　．　Ｋｍ","％",ROUNDDOWN(IF(AM53="　．　Ｋｍ",0,AM53)*100/S53,3))</f>
        <v>％</v>
      </c>
      <c r="AP52" s="417" t="str">
        <f>IF(S53="　．　Ｋｍ","％",ROUNDDOWN(100*(S53-IF(AE53="　．　Ｋｍ",0,AE53)-IF(AI53="　．　Ｋｍ",0,AI53)-IF(AM53="　．　Ｋｍ",0,AM53))/S53,3))</f>
        <v>％</v>
      </c>
      <c r="AQ52" s="412"/>
    </row>
    <row r="53" spans="2:43" ht="24" customHeight="1">
      <c r="B53" s="551"/>
      <c r="C53" s="553"/>
      <c r="D53" s="555"/>
      <c r="E53" s="557"/>
      <c r="F53" s="559"/>
      <c r="G53" s="559"/>
      <c r="H53" s="559"/>
      <c r="I53" s="569"/>
      <c r="J53" s="571"/>
      <c r="K53" s="260" t="str">
        <f>IF(B52=0,"( )",実車走行キロ算定表6!$Q$301)</f>
        <v>( )</v>
      </c>
      <c r="L53" s="571"/>
      <c r="M53" s="574"/>
      <c r="N53" s="575"/>
      <c r="O53" s="561"/>
      <c r="P53" s="571"/>
      <c r="Q53" s="330" t="s">
        <v>337</v>
      </c>
      <c r="R53" s="331"/>
      <c r="S53" s="332" t="str">
        <f>IF(Q52="往　．　Ｋｍ","　．　Ｋｍ",IF(実車走行キロ算定表6!$C$7="循",Q52,ROUNDDOWN((Q52+Q53)/2,1)))</f>
        <v>　．　Ｋｍ</v>
      </c>
      <c r="T53" s="333"/>
      <c r="U53" s="330" t="s">
        <v>337</v>
      </c>
      <c r="V53" s="331"/>
      <c r="W53" s="332" t="str">
        <f>IF(U52="往　．　Ｋｍ","　．　Ｋｍ",IF(実車走行キロ算定表6!$C$7="循",U52,ROUNDDOWN((U52+U53)/2,1)))</f>
        <v>　．　Ｋｍ</v>
      </c>
      <c r="X53" s="333"/>
      <c r="Y53" s="565"/>
      <c r="Z53" s="566"/>
      <c r="AA53" s="566"/>
      <c r="AB53" s="567"/>
      <c r="AC53" s="330" t="s">
        <v>337</v>
      </c>
      <c r="AD53" s="331"/>
      <c r="AE53" s="332" t="str">
        <f>IF(AC52="往　．　Ｋｍ","　．　Ｋｍ",IF(実車走行キロ算定表6!$C$7="循",AC52,ROUNDDOWN((AC52+AC53)/2,1)))</f>
        <v>　．　Ｋｍ</v>
      </c>
      <c r="AF53" s="333"/>
      <c r="AG53" s="330" t="s">
        <v>337</v>
      </c>
      <c r="AH53" s="331"/>
      <c r="AI53" s="332" t="str">
        <f>IF(AG52="往　．　Ｋｍ","　．　Ｋｍ",IF(実車走行キロ算定表6!$C$7="循",AG52,ROUNDDOWN((AG52+AG53)/2,1)))</f>
        <v>　．　Ｋｍ</v>
      </c>
      <c r="AJ53" s="333"/>
      <c r="AK53" s="330" t="s">
        <v>337</v>
      </c>
      <c r="AL53" s="331"/>
      <c r="AM53" s="332" t="str">
        <f>IF(AK52="往　．　Ｋｍ","　．　Ｋｍ",IF(実車走行キロ算定表6!$C$7="循",AK52,ROUNDDOWN((AK52+AK53)/2,1)))</f>
        <v>　．　Ｋｍ</v>
      </c>
      <c r="AN53" s="333"/>
      <c r="AO53" s="423"/>
      <c r="AP53" s="418"/>
      <c r="AQ53" s="412"/>
    </row>
    <row r="54" spans="2:43" ht="24" customHeight="1">
      <c r="B54" s="550"/>
      <c r="C54" s="552" t="str">
        <f>IF(B54="","",【R7計画】輸送量見込・平均乗車密度!A25)</f>
        <v/>
      </c>
      <c r="D54" s="554"/>
      <c r="E54" s="556">
        <f>【R7計画】輸送量見込・平均乗車密度!B25</f>
        <v>0</v>
      </c>
      <c r="F54" s="558">
        <f>【R7計画】輸送量見込・平均乗車密度!C25</f>
        <v>0</v>
      </c>
      <c r="G54" s="558">
        <f>【R7計画】輸送量見込・平均乗車密度!D25</f>
        <v>0</v>
      </c>
      <c r="H54" s="558">
        <f>【R7計画】輸送量見込・平均乗車密度!E25</f>
        <v>0</v>
      </c>
      <c r="I54" s="568">
        <f>+実車走行キロ算定表7!N282-実車走行キロ算定表7!N284</f>
        <v>0</v>
      </c>
      <c r="J54" s="570" t="s">
        <v>1</v>
      </c>
      <c r="K54" s="259">
        <f>実車走行キロ算定表7!N296</f>
        <v>0</v>
      </c>
      <c r="L54" s="570" t="s">
        <v>86</v>
      </c>
      <c r="M54" s="572">
        <f>【R7計画】輸送量見込・平均乗車密度!R25</f>
        <v>0</v>
      </c>
      <c r="N54" s="573"/>
      <c r="O54" s="560">
        <f>【R7計画】輸送量見込・平均乗車密度!S25</f>
        <v>0</v>
      </c>
      <c r="P54" s="570" t="s">
        <v>258</v>
      </c>
      <c r="Q54" s="312" t="s">
        <v>336</v>
      </c>
      <c r="R54" s="314"/>
      <c r="S54" s="318"/>
      <c r="T54" s="319"/>
      <c r="U54" s="312" t="s">
        <v>338</v>
      </c>
      <c r="V54" s="314"/>
      <c r="W54" s="318"/>
      <c r="X54" s="319"/>
      <c r="Y54" s="562" t="str">
        <f>IF(W55="　．　Ｋｍ","％",ROUNDDOWN(100*(W55/S55),3))</f>
        <v>％</v>
      </c>
      <c r="Z54" s="563"/>
      <c r="AA54" s="563"/>
      <c r="AB54" s="564"/>
      <c r="AC54" s="312" t="s">
        <v>338</v>
      </c>
      <c r="AD54" s="314"/>
      <c r="AE54" s="318"/>
      <c r="AF54" s="319"/>
      <c r="AG54" s="312" t="s">
        <v>338</v>
      </c>
      <c r="AH54" s="314"/>
      <c r="AI54" s="318"/>
      <c r="AJ54" s="319"/>
      <c r="AK54" s="312" t="s">
        <v>338</v>
      </c>
      <c r="AL54" s="314"/>
      <c r="AM54" s="318"/>
      <c r="AN54" s="319"/>
      <c r="AO54" s="422" t="str">
        <f>IF(S55="　．　Ｋｍ","％",ROUNDDOWN(IF(AM55="　．　Ｋｍ",0,AM55)*100/S55,3))</f>
        <v>％</v>
      </c>
      <c r="AP54" s="417" t="str">
        <f>IF(S55="　．　Ｋｍ","％",ROUNDDOWN(100*(S55-IF(AE55="　．　Ｋｍ",0,AE55)-IF(AI55="　．　Ｋｍ",0,AI55)-IF(AM55="　．　Ｋｍ",0,AM55))/S55,3))</f>
        <v>％</v>
      </c>
      <c r="AQ54" s="412"/>
    </row>
    <row r="55" spans="2:43" ht="24" customHeight="1">
      <c r="B55" s="551"/>
      <c r="C55" s="553"/>
      <c r="D55" s="555"/>
      <c r="E55" s="557"/>
      <c r="F55" s="559"/>
      <c r="G55" s="559"/>
      <c r="H55" s="559"/>
      <c r="I55" s="569"/>
      <c r="J55" s="571"/>
      <c r="K55" s="260" t="str">
        <f>IF(B54=0,"( )",実車走行キロ算定表7!$Q$301)</f>
        <v>( )</v>
      </c>
      <c r="L55" s="571"/>
      <c r="M55" s="574"/>
      <c r="N55" s="575"/>
      <c r="O55" s="561"/>
      <c r="P55" s="571"/>
      <c r="Q55" s="330" t="s">
        <v>337</v>
      </c>
      <c r="R55" s="331"/>
      <c r="S55" s="332" t="str">
        <f>IF(Q54="往　．　Ｋｍ","　．　Ｋｍ",IF(実車走行キロ算定表7!$C$7="循",Q54,ROUNDDOWN((Q54+Q55)/2,1)))</f>
        <v>　．　Ｋｍ</v>
      </c>
      <c r="T55" s="333"/>
      <c r="U55" s="330" t="s">
        <v>337</v>
      </c>
      <c r="V55" s="331"/>
      <c r="W55" s="332" t="str">
        <f>IF(U54="往　．　Ｋｍ","　．　Ｋｍ",IF(実車走行キロ算定表7!$C$7="循",U54,ROUNDDOWN((U54+U55)/2,1)))</f>
        <v>　．　Ｋｍ</v>
      </c>
      <c r="X55" s="333"/>
      <c r="Y55" s="565"/>
      <c r="Z55" s="566"/>
      <c r="AA55" s="566"/>
      <c r="AB55" s="567"/>
      <c r="AC55" s="330" t="s">
        <v>337</v>
      </c>
      <c r="AD55" s="331"/>
      <c r="AE55" s="332" t="str">
        <f>IF(AC54="往　．　Ｋｍ","　．　Ｋｍ",IF(実車走行キロ算定表7!$C$7="循",AC54,ROUNDDOWN((AC54+AC55)/2,1)))</f>
        <v>　．　Ｋｍ</v>
      </c>
      <c r="AF55" s="333"/>
      <c r="AG55" s="330" t="s">
        <v>337</v>
      </c>
      <c r="AH55" s="331"/>
      <c r="AI55" s="332" t="str">
        <f>IF(AG54="往　．　Ｋｍ","　．　Ｋｍ",IF(実車走行キロ算定表7!$C$7="循",AG54,ROUNDDOWN((AG54+AG55)/2,1)))</f>
        <v>　．　Ｋｍ</v>
      </c>
      <c r="AJ55" s="333"/>
      <c r="AK55" s="330" t="s">
        <v>337</v>
      </c>
      <c r="AL55" s="331"/>
      <c r="AM55" s="332" t="str">
        <f>IF(AK54="往　．　Ｋｍ","　．　Ｋｍ",IF(実車走行キロ算定表7!$C$7="循",AK54,ROUNDDOWN((AK54+AK55)/2,1)))</f>
        <v>　．　Ｋｍ</v>
      </c>
      <c r="AN55" s="333"/>
      <c r="AO55" s="423"/>
      <c r="AP55" s="418"/>
      <c r="AQ55" s="412"/>
    </row>
    <row r="56" spans="2:43" ht="24" customHeight="1">
      <c r="B56" s="550"/>
      <c r="C56" s="552" t="str">
        <f>IF(B56="","",【R7計画】輸送量見込・平均乗車密度!A26)</f>
        <v/>
      </c>
      <c r="D56" s="554"/>
      <c r="E56" s="556">
        <f>【R7計画】輸送量見込・平均乗車密度!B26</f>
        <v>0</v>
      </c>
      <c r="F56" s="558">
        <f>【R7計画】輸送量見込・平均乗車密度!C26</f>
        <v>0</v>
      </c>
      <c r="G56" s="558">
        <f>【R7計画】輸送量見込・平均乗車密度!D26</f>
        <v>0</v>
      </c>
      <c r="H56" s="558">
        <f>【R7計画】輸送量見込・平均乗車密度!E26</f>
        <v>0</v>
      </c>
      <c r="I56" s="568">
        <f>+実車走行キロ算定表8!N282-実車走行キロ算定表8!N284</f>
        <v>0</v>
      </c>
      <c r="J56" s="570" t="s">
        <v>1</v>
      </c>
      <c r="K56" s="259">
        <f>実車走行キロ算定表8!N296</f>
        <v>0</v>
      </c>
      <c r="L56" s="570" t="s">
        <v>86</v>
      </c>
      <c r="M56" s="572">
        <f>【R7計画】輸送量見込・平均乗車密度!R26</f>
        <v>0</v>
      </c>
      <c r="N56" s="573"/>
      <c r="O56" s="560">
        <f>【R7計画】輸送量見込・平均乗車密度!S26</f>
        <v>0</v>
      </c>
      <c r="P56" s="570" t="s">
        <v>258</v>
      </c>
      <c r="Q56" s="312" t="s">
        <v>336</v>
      </c>
      <c r="R56" s="314"/>
      <c r="S56" s="318"/>
      <c r="T56" s="319"/>
      <c r="U56" s="312" t="s">
        <v>338</v>
      </c>
      <c r="V56" s="314"/>
      <c r="W56" s="318"/>
      <c r="X56" s="319"/>
      <c r="Y56" s="562" t="str">
        <f>IF(W57="　．　Ｋｍ","％",ROUNDDOWN(100*(W57/S57),3))</f>
        <v>％</v>
      </c>
      <c r="Z56" s="563"/>
      <c r="AA56" s="563"/>
      <c r="AB56" s="564"/>
      <c r="AC56" s="312" t="s">
        <v>338</v>
      </c>
      <c r="AD56" s="314"/>
      <c r="AE56" s="318"/>
      <c r="AF56" s="319"/>
      <c r="AG56" s="312" t="s">
        <v>338</v>
      </c>
      <c r="AH56" s="314"/>
      <c r="AI56" s="318"/>
      <c r="AJ56" s="319"/>
      <c r="AK56" s="312" t="s">
        <v>338</v>
      </c>
      <c r="AL56" s="314"/>
      <c r="AM56" s="318"/>
      <c r="AN56" s="319"/>
      <c r="AO56" s="422" t="str">
        <f>IF(S57="　．　Ｋｍ","％",ROUNDDOWN(IF(AM57="　．　Ｋｍ",0,AM57)*100/S57,3))</f>
        <v>％</v>
      </c>
      <c r="AP56" s="417" t="str">
        <f>IF(S57="　．　Ｋｍ","％",ROUNDDOWN(100*(S57-IF(AE57="　．　Ｋｍ",0,AE57)-IF(AI57="　．　Ｋｍ",0,AI57)-IF(AM57="　．　Ｋｍ",0,AM57))/S57,3))</f>
        <v>％</v>
      </c>
      <c r="AQ56" s="412"/>
    </row>
    <row r="57" spans="2:43" ht="24" customHeight="1">
      <c r="B57" s="551"/>
      <c r="C57" s="553"/>
      <c r="D57" s="555"/>
      <c r="E57" s="557"/>
      <c r="F57" s="559"/>
      <c r="G57" s="559"/>
      <c r="H57" s="559"/>
      <c r="I57" s="569"/>
      <c r="J57" s="571"/>
      <c r="K57" s="260" t="str">
        <f>IF(B56=0,"( )",実車走行キロ算定表8!$Q$301)</f>
        <v>( )</v>
      </c>
      <c r="L57" s="571"/>
      <c r="M57" s="574"/>
      <c r="N57" s="575"/>
      <c r="O57" s="561"/>
      <c r="P57" s="571"/>
      <c r="Q57" s="330" t="s">
        <v>337</v>
      </c>
      <c r="R57" s="331"/>
      <c r="S57" s="332" t="str">
        <f>IF(Q56="往　．　Ｋｍ","　．　Ｋｍ",IF(実車走行キロ算定表8!$C$7="循",Q56,ROUNDDOWN((Q56+Q57)/2,1)))</f>
        <v>　．　Ｋｍ</v>
      </c>
      <c r="T57" s="333"/>
      <c r="U57" s="330" t="s">
        <v>337</v>
      </c>
      <c r="V57" s="331"/>
      <c r="W57" s="332" t="str">
        <f>IF(U56="往　．　Ｋｍ","　．　Ｋｍ",IF(実車走行キロ算定表8!$C$7="循",U56,ROUNDDOWN((U56+U57)/2,1)))</f>
        <v>　．　Ｋｍ</v>
      </c>
      <c r="X57" s="333"/>
      <c r="Y57" s="565"/>
      <c r="Z57" s="566"/>
      <c r="AA57" s="566"/>
      <c r="AB57" s="567"/>
      <c r="AC57" s="330" t="s">
        <v>337</v>
      </c>
      <c r="AD57" s="331"/>
      <c r="AE57" s="332" t="str">
        <f>IF(AC56="往　．　Ｋｍ","　．　Ｋｍ",IF(実車走行キロ算定表8!$C$7="循",AC56,ROUNDDOWN((AC56+AC57)/2,1)))</f>
        <v>　．　Ｋｍ</v>
      </c>
      <c r="AF57" s="333"/>
      <c r="AG57" s="330" t="s">
        <v>337</v>
      </c>
      <c r="AH57" s="331"/>
      <c r="AI57" s="332" t="str">
        <f>IF(AG56="往　．　Ｋｍ","　．　Ｋｍ",IF(実車走行キロ算定表8!$C$7="循",AG56,ROUNDDOWN((AG56+AG57)/2,1)))</f>
        <v>　．　Ｋｍ</v>
      </c>
      <c r="AJ57" s="333"/>
      <c r="AK57" s="330" t="s">
        <v>337</v>
      </c>
      <c r="AL57" s="331"/>
      <c r="AM57" s="332" t="str">
        <f>IF(AK56="往　．　Ｋｍ","　．　Ｋｍ",IF(実車走行キロ算定表8!$C$7="循",AK56,ROUNDDOWN((AK56+AK57)/2,1)))</f>
        <v>　．　Ｋｍ</v>
      </c>
      <c r="AN57" s="333"/>
      <c r="AO57" s="423"/>
      <c r="AP57" s="418"/>
      <c r="AQ57" s="412"/>
    </row>
    <row r="58" spans="2:43" ht="24" customHeight="1">
      <c r="B58" s="550"/>
      <c r="C58" s="552" t="str">
        <f>IF(B58="","",【R7計画】輸送量見込・平均乗車密度!A27)</f>
        <v/>
      </c>
      <c r="D58" s="554"/>
      <c r="E58" s="556">
        <f>【R7計画】輸送量見込・平均乗車密度!B27</f>
        <v>0</v>
      </c>
      <c r="F58" s="558">
        <f>【R7計画】輸送量見込・平均乗車密度!C27</f>
        <v>0</v>
      </c>
      <c r="G58" s="558">
        <f>【R7計画】輸送量見込・平均乗車密度!D27</f>
        <v>0</v>
      </c>
      <c r="H58" s="558">
        <f>【R7計画】輸送量見込・平均乗車密度!E27</f>
        <v>0</v>
      </c>
      <c r="I58" s="568">
        <f>+実車走行キロ算定表9!N282-実車走行キロ算定表9!N284</f>
        <v>0</v>
      </c>
      <c r="J58" s="570" t="s">
        <v>1</v>
      </c>
      <c r="K58" s="259">
        <f>実車走行キロ算定表9!N296</f>
        <v>0</v>
      </c>
      <c r="L58" s="570" t="s">
        <v>86</v>
      </c>
      <c r="M58" s="572">
        <f>【R7計画】輸送量見込・平均乗車密度!R27</f>
        <v>0</v>
      </c>
      <c r="N58" s="573"/>
      <c r="O58" s="560">
        <f>【R7計画】輸送量見込・平均乗車密度!S27</f>
        <v>0</v>
      </c>
      <c r="P58" s="570" t="s">
        <v>258</v>
      </c>
      <c r="Q58" s="312" t="s">
        <v>336</v>
      </c>
      <c r="R58" s="314"/>
      <c r="S58" s="318"/>
      <c r="T58" s="319"/>
      <c r="U58" s="312" t="s">
        <v>338</v>
      </c>
      <c r="V58" s="314"/>
      <c r="W58" s="318"/>
      <c r="X58" s="319"/>
      <c r="Y58" s="562" t="str">
        <f>IF(W59="　．　Ｋｍ","％",ROUNDDOWN(100*(W59/S59),3))</f>
        <v>％</v>
      </c>
      <c r="Z58" s="563"/>
      <c r="AA58" s="563"/>
      <c r="AB58" s="564"/>
      <c r="AC58" s="312" t="s">
        <v>338</v>
      </c>
      <c r="AD58" s="314"/>
      <c r="AE58" s="318"/>
      <c r="AF58" s="319"/>
      <c r="AG58" s="312" t="s">
        <v>338</v>
      </c>
      <c r="AH58" s="314"/>
      <c r="AI58" s="318"/>
      <c r="AJ58" s="319"/>
      <c r="AK58" s="312" t="s">
        <v>338</v>
      </c>
      <c r="AL58" s="314"/>
      <c r="AM58" s="318"/>
      <c r="AN58" s="319"/>
      <c r="AO58" s="422" t="str">
        <f>IF(S59="　．　Ｋｍ","％",ROUNDDOWN(IF(AM59="　．　Ｋｍ",0,AM59)*100/S59,3))</f>
        <v>％</v>
      </c>
      <c r="AP58" s="417" t="str">
        <f>IF(S59="　．　Ｋｍ","％",ROUNDDOWN(100*(S59-IF(AE59="　．　Ｋｍ",0,AE59)-IF(AI59="　．　Ｋｍ",0,AI59)-IF(AM59="　．　Ｋｍ",0,AM59))/S59,3))</f>
        <v>％</v>
      </c>
      <c r="AQ58" s="412"/>
    </row>
    <row r="59" spans="2:43" ht="24" customHeight="1">
      <c r="B59" s="551"/>
      <c r="C59" s="553"/>
      <c r="D59" s="555"/>
      <c r="E59" s="557"/>
      <c r="F59" s="559"/>
      <c r="G59" s="559"/>
      <c r="H59" s="559"/>
      <c r="I59" s="569"/>
      <c r="J59" s="571"/>
      <c r="K59" s="260" t="str">
        <f>IF(B58=0,"( )",実車走行キロ算定表9!$Q$301)</f>
        <v>( )</v>
      </c>
      <c r="L59" s="571"/>
      <c r="M59" s="574"/>
      <c r="N59" s="575"/>
      <c r="O59" s="561"/>
      <c r="P59" s="571"/>
      <c r="Q59" s="330" t="s">
        <v>337</v>
      </c>
      <c r="R59" s="331"/>
      <c r="S59" s="332" t="str">
        <f>IF(Q58="往　．　Ｋｍ","　．　Ｋｍ",IF(実車走行キロ算定表9!$C$7="循",Q58,ROUNDDOWN((Q58+Q59)/2,1)))</f>
        <v>　．　Ｋｍ</v>
      </c>
      <c r="T59" s="333"/>
      <c r="U59" s="330" t="s">
        <v>337</v>
      </c>
      <c r="V59" s="331"/>
      <c r="W59" s="332" t="str">
        <f>IF(U58="往　．　Ｋｍ","　．　Ｋｍ",IF(実車走行キロ算定表9!$C$7="循",U58,ROUNDDOWN((U58+U59)/2,1)))</f>
        <v>　．　Ｋｍ</v>
      </c>
      <c r="X59" s="333"/>
      <c r="Y59" s="565"/>
      <c r="Z59" s="566"/>
      <c r="AA59" s="566"/>
      <c r="AB59" s="567"/>
      <c r="AC59" s="330" t="s">
        <v>337</v>
      </c>
      <c r="AD59" s="331"/>
      <c r="AE59" s="332" t="str">
        <f>IF(AC58="往　．　Ｋｍ","　．　Ｋｍ",IF(実車走行キロ算定表9!$C$7="循",AC58,ROUNDDOWN((AC58+AC59)/2,1)))</f>
        <v>　．　Ｋｍ</v>
      </c>
      <c r="AF59" s="333"/>
      <c r="AG59" s="330" t="s">
        <v>337</v>
      </c>
      <c r="AH59" s="331"/>
      <c r="AI59" s="332" t="str">
        <f>IF(AG58="往　．　Ｋｍ","　．　Ｋｍ",IF(実車走行キロ算定表9!$C$7="循",AG58,ROUNDDOWN((AG58+AG59)/2,1)))</f>
        <v>　．　Ｋｍ</v>
      </c>
      <c r="AJ59" s="333"/>
      <c r="AK59" s="330" t="s">
        <v>337</v>
      </c>
      <c r="AL59" s="331"/>
      <c r="AM59" s="332" t="str">
        <f>IF(AK58="往　．　Ｋｍ","　．　Ｋｍ",IF(実車走行キロ算定表9!$C$7="循",AK58,ROUNDDOWN((AK58+AK59)/2,1)))</f>
        <v>　．　Ｋｍ</v>
      </c>
      <c r="AN59" s="333"/>
      <c r="AO59" s="423"/>
      <c r="AP59" s="418"/>
      <c r="AQ59" s="412"/>
    </row>
    <row r="60" spans="2:43" ht="24" customHeight="1">
      <c r="B60" s="550"/>
      <c r="C60" s="552" t="str">
        <f>IF(B60="","",【R7計画】輸送量見込・平均乗車密度!A28)</f>
        <v/>
      </c>
      <c r="D60" s="554"/>
      <c r="E60" s="556">
        <f>【R7計画】輸送量見込・平均乗車密度!B28</f>
        <v>0</v>
      </c>
      <c r="F60" s="558">
        <f>【R7計画】輸送量見込・平均乗車密度!C28</f>
        <v>0</v>
      </c>
      <c r="G60" s="558">
        <f>【R7計画】輸送量見込・平均乗車密度!D28</f>
        <v>0</v>
      </c>
      <c r="H60" s="558">
        <f>【R7計画】輸送量見込・平均乗車密度!E28</f>
        <v>0</v>
      </c>
      <c r="I60" s="568">
        <f>+実車走行キロ算定表10!N282-実車走行キロ算定表10!N284</f>
        <v>0</v>
      </c>
      <c r="J60" s="570" t="s">
        <v>1</v>
      </c>
      <c r="K60" s="259">
        <f>実車走行キロ算定表10!N296</f>
        <v>0</v>
      </c>
      <c r="L60" s="570" t="s">
        <v>86</v>
      </c>
      <c r="M60" s="572">
        <f>【R7計画】輸送量見込・平均乗車密度!R28</f>
        <v>0</v>
      </c>
      <c r="N60" s="573"/>
      <c r="O60" s="560">
        <f>【R7計画】輸送量見込・平均乗車密度!S28</f>
        <v>0</v>
      </c>
      <c r="P60" s="570" t="s">
        <v>258</v>
      </c>
      <c r="Q60" s="312" t="s">
        <v>336</v>
      </c>
      <c r="R60" s="314"/>
      <c r="S60" s="318"/>
      <c r="T60" s="319"/>
      <c r="U60" s="312" t="s">
        <v>338</v>
      </c>
      <c r="V60" s="314"/>
      <c r="W60" s="318"/>
      <c r="X60" s="319"/>
      <c r="Y60" s="562" t="str">
        <f>IF(W61="　．　Ｋｍ","％",ROUNDDOWN(100*(W61/S61),3))</f>
        <v>％</v>
      </c>
      <c r="Z60" s="563"/>
      <c r="AA60" s="563"/>
      <c r="AB60" s="564"/>
      <c r="AC60" s="312" t="s">
        <v>338</v>
      </c>
      <c r="AD60" s="314"/>
      <c r="AE60" s="318"/>
      <c r="AF60" s="319"/>
      <c r="AG60" s="312" t="s">
        <v>338</v>
      </c>
      <c r="AH60" s="314"/>
      <c r="AI60" s="318"/>
      <c r="AJ60" s="319"/>
      <c r="AK60" s="312" t="s">
        <v>338</v>
      </c>
      <c r="AL60" s="314"/>
      <c r="AM60" s="318"/>
      <c r="AN60" s="319"/>
      <c r="AO60" s="422" t="str">
        <f>IF(S61="　．　Ｋｍ","％",ROUNDDOWN(IF(AM61="　．　Ｋｍ",0,AM61)*100/S61,3))</f>
        <v>％</v>
      </c>
      <c r="AP60" s="417" t="str">
        <f>IF(S61="　．　Ｋｍ","％",ROUNDDOWN(100*(S61-IF(AE61="　．　Ｋｍ",0,AE61)-IF(AI61="　．　Ｋｍ",0,AI61)-IF(AM61="　．　Ｋｍ",0,AM61))/S61,3))</f>
        <v>％</v>
      </c>
      <c r="AQ60" s="412"/>
    </row>
    <row r="61" spans="2:43" ht="24" customHeight="1">
      <c r="B61" s="551"/>
      <c r="C61" s="553"/>
      <c r="D61" s="555"/>
      <c r="E61" s="557"/>
      <c r="F61" s="559"/>
      <c r="G61" s="559"/>
      <c r="H61" s="559"/>
      <c r="I61" s="569"/>
      <c r="J61" s="571"/>
      <c r="K61" s="260" t="str">
        <f>IF(B60=0,"( )",実車走行キロ算定表10!$Q$301)</f>
        <v>( )</v>
      </c>
      <c r="L61" s="571"/>
      <c r="M61" s="574"/>
      <c r="N61" s="575"/>
      <c r="O61" s="561"/>
      <c r="P61" s="571"/>
      <c r="Q61" s="330" t="s">
        <v>337</v>
      </c>
      <c r="R61" s="331"/>
      <c r="S61" s="332" t="str">
        <f>IF(Q60="往　．　Ｋｍ","　．　Ｋｍ",IF(実車走行キロ算定表10!$C$7="循",Q60,ROUNDDOWN((Q60+Q61)/2,1)))</f>
        <v>　．　Ｋｍ</v>
      </c>
      <c r="T61" s="333"/>
      <c r="U61" s="330" t="s">
        <v>337</v>
      </c>
      <c r="V61" s="331"/>
      <c r="W61" s="332" t="str">
        <f>IF(U60="往　．　Ｋｍ","　．　Ｋｍ",IF(実車走行キロ算定表10!$C$7="循",U60,ROUNDDOWN((U60+U61)/2,1)))</f>
        <v>　．　Ｋｍ</v>
      </c>
      <c r="X61" s="333"/>
      <c r="Y61" s="565"/>
      <c r="Z61" s="566"/>
      <c r="AA61" s="566"/>
      <c r="AB61" s="567"/>
      <c r="AC61" s="330" t="s">
        <v>337</v>
      </c>
      <c r="AD61" s="331"/>
      <c r="AE61" s="332" t="str">
        <f>IF(AC60="往　．　Ｋｍ","　．　Ｋｍ",IF(実車走行キロ算定表10!$C$7="循",AC60,ROUNDDOWN((AC60+AC61)/2,1)))</f>
        <v>　．　Ｋｍ</v>
      </c>
      <c r="AF61" s="333"/>
      <c r="AG61" s="330" t="s">
        <v>337</v>
      </c>
      <c r="AH61" s="331"/>
      <c r="AI61" s="332" t="str">
        <f>IF(AG60="往　．　Ｋｍ","　．　Ｋｍ",IF(実車走行キロ算定表10!$C$7="循",AG60,ROUNDDOWN((AG60+AG61)/2,1)))</f>
        <v>　．　Ｋｍ</v>
      </c>
      <c r="AJ61" s="333"/>
      <c r="AK61" s="330" t="s">
        <v>337</v>
      </c>
      <c r="AL61" s="331"/>
      <c r="AM61" s="332" t="str">
        <f>IF(AK60="往　．　Ｋｍ","　．　Ｋｍ",IF(実車走行キロ算定表10!$C$7="循",AK60,ROUNDDOWN((AK60+AK61)/2,1)))</f>
        <v>　．　Ｋｍ</v>
      </c>
      <c r="AN61" s="333"/>
      <c r="AO61" s="423"/>
      <c r="AP61" s="418"/>
      <c r="AQ61" s="412"/>
    </row>
    <row r="62" spans="2:43" s="261" customFormat="1" ht="24" customHeight="1">
      <c r="B62" s="594" t="s">
        <v>53</v>
      </c>
      <c r="C62" s="595"/>
      <c r="D62" s="596"/>
      <c r="E62" s="600">
        <f>COUNTA(【R7計画】輸送量見込・平均乗車密度!B19:B28)-AT23</f>
        <v>0</v>
      </c>
      <c r="F62" s="602"/>
      <c r="G62" s="602"/>
      <c r="H62" s="602"/>
      <c r="I62" s="590"/>
      <c r="J62" s="591"/>
      <c r="K62" s="590"/>
      <c r="L62" s="591"/>
      <c r="M62" s="590"/>
      <c r="N62" s="591"/>
      <c r="O62" s="590"/>
      <c r="P62" s="591"/>
      <c r="Q62" s="587" t="str">
        <f>IF(SUM(Q42,Q44,Q46,Q48,Q50,Q52,Q54,Q56,Q58,Q60)=0,"往　．　Ｋｍ",SUM(Q42,Q44,Q46,Q48,Q50,Q52,Q54,Q56,Q58,Q60))</f>
        <v>往　．　Ｋｍ</v>
      </c>
      <c r="R62" s="588"/>
      <c r="S62" s="318"/>
      <c r="T62" s="319"/>
      <c r="U62" s="587" t="str">
        <f>IF(SUM(U42,U44,U46,U48,U50,U52,U54,U56,U58,U60)=0,"往　．　Ｋｍ",SUM(U42,U44,U46,U48,U50,U52,U54,U56,U58,U60))</f>
        <v>往　．　Ｋｍ</v>
      </c>
      <c r="V62" s="588"/>
      <c r="W62" s="318"/>
      <c r="X62" s="319"/>
      <c r="Y62" s="581"/>
      <c r="Z62" s="582"/>
      <c r="AA62" s="582"/>
      <c r="AB62" s="583"/>
      <c r="AC62" s="587" t="str">
        <f>IF(SUM(AC42,AC44,AC46,AC48,AC50,AC52,AC54,AC56,AC58,AC60)=0,"往　．　Ｋｍ",SUM(AC42,AC44,AC46,AC48,AC50,AC52,AC54,AC56,AC58,AC60))</f>
        <v>往　．　Ｋｍ</v>
      </c>
      <c r="AD62" s="588"/>
      <c r="AE62" s="318"/>
      <c r="AF62" s="319"/>
      <c r="AG62" s="587" t="str">
        <f>IF(SUM(AG42,AG44,AG46,AG48,AG50,AG52,AG54,AG56,AG58,AG60)=0,"往　．　Ｋｍ",SUM(AG42,AG44,AG46,AG48,AG50,AG52,AG54,AG56,AG58,AG60))</f>
        <v>往　．　Ｋｍ</v>
      </c>
      <c r="AH62" s="588"/>
      <c r="AI62" s="318"/>
      <c r="AJ62" s="319"/>
      <c r="AK62" s="587" t="str">
        <f>IF(SUM(AK42,AK44,AK46,AK48,AK50,AK52,AK54,AK56,AK58,AK60)=0,"往　．　Ｋｍ",SUM(AK42,AK44,AK46,AK48,AK50,AK52,AK54,AK56,AK58,AK60))</f>
        <v>往　．　Ｋｍ</v>
      </c>
      <c r="AL62" s="588"/>
      <c r="AM62" s="318"/>
      <c r="AN62" s="319"/>
      <c r="AO62" s="604"/>
      <c r="AP62" s="419"/>
      <c r="AQ62" s="420"/>
    </row>
    <row r="63" spans="2:43" s="261" customFormat="1" ht="24" customHeight="1">
      <c r="B63" s="597"/>
      <c r="C63" s="598"/>
      <c r="D63" s="599"/>
      <c r="E63" s="601"/>
      <c r="F63" s="603"/>
      <c r="G63" s="603"/>
      <c r="H63" s="603"/>
      <c r="I63" s="592"/>
      <c r="J63" s="593"/>
      <c r="K63" s="592"/>
      <c r="L63" s="593"/>
      <c r="M63" s="592"/>
      <c r="N63" s="593"/>
      <c r="O63" s="592"/>
      <c r="P63" s="593"/>
      <c r="Q63" s="579" t="str">
        <f>IF(SUM(Q43,Q45,Q47,Q49,Q51,Q53,Q55,Q57,Q59,Q61)=0,"復　．　Ｋｍ",SUM(Q43,Q45,Q47,Q49,Q51,Q53,Q55,Q57,Q59,Q61))</f>
        <v>復　．　Ｋｍ</v>
      </c>
      <c r="R63" s="580"/>
      <c r="S63" s="332" t="str">
        <f>IF(SUM(S43,S45,S47,S49,S51,S53,S55,S57,S59,S61)=0,"　．　Ｋｍ",SUM(S43,S45,S47,S49,S51,S53,S55,S57,S59,S61))</f>
        <v>　．　Ｋｍ</v>
      </c>
      <c r="T63" s="333"/>
      <c r="U63" s="579" t="str">
        <f>IF(SUM(U43,U45,U47,U49,U51,U53,U55,U57,U59,U61)=0,"復　．　Ｋｍ",SUM(U43,U45,U47,U49,U51,U53,U55,U57,U59,U61))</f>
        <v>復　．　Ｋｍ</v>
      </c>
      <c r="V63" s="580"/>
      <c r="W63" s="332" t="str">
        <f>IF(SUM(W43,W45,W47,W49,W51,W53,W55,W57,W59,W61)=0,"　．　Ｋｍ",SUM(W43,W45,W47,W49,W51,W53,W55,W57,W59,W61))</f>
        <v>　．　Ｋｍ</v>
      </c>
      <c r="X63" s="333"/>
      <c r="Y63" s="584"/>
      <c r="Z63" s="585"/>
      <c r="AA63" s="585"/>
      <c r="AB63" s="586"/>
      <c r="AC63" s="579" t="str">
        <f>IF(SUM(AC43,AC45,AC47,AC49,AC51,AC53,AC55,AC57,AC59,AC61)=0,"復　．　Ｋｍ",SUM(AC43,AC45,AC47,AC49,AC51,AC53,AC55,AC57,AC59,AC61))</f>
        <v>復　．　Ｋｍ</v>
      </c>
      <c r="AD63" s="580"/>
      <c r="AE63" s="332" t="str">
        <f>IF(SUM(AE43,AE45,AE47,AE49,AE51,AE53,AE55,AE57,AE59,AE61)=0,"　．　Ｋｍ",SUM(AE43,AE45,AE47,AE49,AE51,AE53,AE55,AE57,AE59,AE61))</f>
        <v>　．　Ｋｍ</v>
      </c>
      <c r="AF63" s="333"/>
      <c r="AG63" s="579" t="str">
        <f>IF(SUM(AG43,AG45,AG47,AG49,AG51,AG53,AG55,AG57,AG59,AG61)=0,"復　．　Ｋｍ",SUM(AG43,AG45,AG47,AG49,AG51,AG53,AG55,AG57,AG59,AG61))</f>
        <v>復　．　Ｋｍ</v>
      </c>
      <c r="AH63" s="580"/>
      <c r="AI63" s="332" t="str">
        <f>IF(SUM(AI43,AI45,AI47,AI49,AI51,AI53,AI55,AI57,AI59,AI61)=0,"　．　Ｋｍ",SUM(AI43,AI45,AI47,AI49,AI51,AI53,AI55,AI57,AI59,AI61))</f>
        <v>　．　Ｋｍ</v>
      </c>
      <c r="AJ63" s="333"/>
      <c r="AK63" s="579" t="str">
        <f>IF(SUM(AK43,AK45,AK47,AK49,AK51,AK53,AK55,AK57,AK59,AK61)=0,"復　．　Ｋｍ",SUM(AK43,AK45,AK47,AK49,AK51,AK53,AK55,AK57,AK59,AK61))</f>
        <v>復　．　Ｋｍ</v>
      </c>
      <c r="AL63" s="580"/>
      <c r="AM63" s="332" t="str">
        <f>IF(SUM(AM43,AM45,AM47,AM49,AM51,AM53,AM55,AM57,AM59,AM61)=0,"　．　Ｋｍ",SUM(AM43,AM45,AM47,AM49,AM51,AM53,AM55,AM57,AM59,AM61))</f>
        <v>　．　Ｋｍ</v>
      </c>
      <c r="AN63" s="333"/>
      <c r="AO63" s="605"/>
      <c r="AP63" s="421"/>
      <c r="AQ63" s="420"/>
    </row>
    <row r="64" spans="2:43" ht="15" customHeight="1"/>
    <row r="65" spans="2:69" s="238" customFormat="1" ht="81" customHeight="1">
      <c r="B65" s="539" t="s">
        <v>19</v>
      </c>
      <c r="C65" s="539" t="s">
        <v>27</v>
      </c>
      <c r="D65" s="359" t="s">
        <v>234</v>
      </c>
      <c r="E65" s="394" t="s">
        <v>302</v>
      </c>
      <c r="F65" s="396"/>
      <c r="G65" s="302" t="s">
        <v>260</v>
      </c>
      <c r="H65" s="304"/>
      <c r="I65" s="302" t="s">
        <v>261</v>
      </c>
      <c r="J65" s="304"/>
      <c r="K65" s="302" t="s">
        <v>262</v>
      </c>
      <c r="L65" s="576"/>
      <c r="M65" s="576"/>
      <c r="N65" s="576"/>
      <c r="O65" s="576"/>
      <c r="P65" s="576"/>
      <c r="Q65" s="576"/>
      <c r="R65" s="576"/>
      <c r="S65" s="576"/>
      <c r="T65" s="576"/>
      <c r="U65" s="576"/>
      <c r="V65" s="576"/>
      <c r="W65" s="576"/>
      <c r="X65" s="576"/>
      <c r="Y65" s="576"/>
      <c r="Z65" s="576"/>
      <c r="AA65" s="576"/>
      <c r="AB65" s="576"/>
      <c r="AC65" s="576"/>
      <c r="AD65" s="576"/>
      <c r="AE65" s="577"/>
      <c r="AF65" s="302" t="s">
        <v>263</v>
      </c>
      <c r="AG65" s="388"/>
      <c r="AH65" s="388"/>
      <c r="AI65" s="302" t="s">
        <v>264</v>
      </c>
      <c r="AJ65" s="388"/>
      <c r="AK65" s="389"/>
      <c r="AL65" s="302" t="s">
        <v>265</v>
      </c>
      <c r="AM65" s="388"/>
      <c r="AN65" s="389"/>
      <c r="AO65" s="394" t="s">
        <v>284</v>
      </c>
      <c r="AP65" s="395"/>
      <c r="AQ65" s="396"/>
      <c r="AT65" s="223"/>
    </row>
    <row r="66" spans="2:69" s="238" customFormat="1" ht="27.75" customHeight="1">
      <c r="B66" s="540"/>
      <c r="C66" s="540"/>
      <c r="D66" s="360"/>
      <c r="E66" s="397"/>
      <c r="F66" s="399"/>
      <c r="G66" s="305"/>
      <c r="H66" s="307"/>
      <c r="I66" s="305"/>
      <c r="J66" s="307"/>
      <c r="K66" s="305"/>
      <c r="L66" s="362"/>
      <c r="M66" s="362"/>
      <c r="N66" s="380" t="s">
        <v>266</v>
      </c>
      <c r="O66" s="386"/>
      <c r="P66" s="386"/>
      <c r="Q66" s="386"/>
      <c r="R66" s="386"/>
      <c r="S66" s="387"/>
      <c r="T66" s="380" t="s">
        <v>267</v>
      </c>
      <c r="U66" s="386"/>
      <c r="V66" s="386"/>
      <c r="W66" s="386"/>
      <c r="X66" s="386"/>
      <c r="Y66" s="387"/>
      <c r="Z66" s="380" t="s">
        <v>268</v>
      </c>
      <c r="AA66" s="386"/>
      <c r="AB66" s="386"/>
      <c r="AC66" s="386"/>
      <c r="AD66" s="386"/>
      <c r="AE66" s="387"/>
      <c r="AF66" s="406"/>
      <c r="AG66" s="363"/>
      <c r="AH66" s="363"/>
      <c r="AI66" s="406"/>
      <c r="AJ66" s="363"/>
      <c r="AK66" s="407"/>
      <c r="AL66" s="406"/>
      <c r="AM66" s="363"/>
      <c r="AN66" s="407"/>
      <c r="AO66" s="397"/>
      <c r="AP66" s="398"/>
      <c r="AQ66" s="399"/>
      <c r="AT66" s="223"/>
    </row>
    <row r="67" spans="2:69" ht="75.75" customHeight="1">
      <c r="B67" s="589"/>
      <c r="C67" s="589"/>
      <c r="D67" s="361"/>
      <c r="E67" s="548" t="s">
        <v>303</v>
      </c>
      <c r="F67" s="549"/>
      <c r="G67" s="346" t="s">
        <v>270</v>
      </c>
      <c r="H67" s="348"/>
      <c r="I67" s="408" t="s">
        <v>271</v>
      </c>
      <c r="J67" s="606"/>
      <c r="K67" s="308" t="s">
        <v>272</v>
      </c>
      <c r="L67" s="578"/>
      <c r="M67" s="578"/>
      <c r="N67" s="380" t="s">
        <v>273</v>
      </c>
      <c r="O67" s="387"/>
      <c r="P67" s="380" t="s">
        <v>274</v>
      </c>
      <c r="Q67" s="387"/>
      <c r="R67" s="380" t="s">
        <v>275</v>
      </c>
      <c r="S67" s="387"/>
      <c r="T67" s="380" t="s">
        <v>276</v>
      </c>
      <c r="U67" s="387"/>
      <c r="V67" s="380" t="s">
        <v>277</v>
      </c>
      <c r="W67" s="387"/>
      <c r="X67" s="380" t="s">
        <v>278</v>
      </c>
      <c r="Y67" s="387"/>
      <c r="Z67" s="380" t="s">
        <v>279</v>
      </c>
      <c r="AA67" s="387"/>
      <c r="AB67" s="380" t="s">
        <v>280</v>
      </c>
      <c r="AC67" s="387"/>
      <c r="AD67" s="380" t="s">
        <v>281</v>
      </c>
      <c r="AE67" s="387"/>
      <c r="AF67" s="408" t="s">
        <v>313</v>
      </c>
      <c r="AG67" s="409"/>
      <c r="AH67" s="409"/>
      <c r="AI67" s="408" t="s">
        <v>282</v>
      </c>
      <c r="AJ67" s="409"/>
      <c r="AK67" s="410"/>
      <c r="AL67" s="408" t="s">
        <v>283</v>
      </c>
      <c r="AM67" s="409"/>
      <c r="AN67" s="410"/>
      <c r="AO67" s="400" t="s">
        <v>304</v>
      </c>
      <c r="AP67" s="401"/>
      <c r="AQ67" s="402"/>
      <c r="AS67" s="372" t="s">
        <v>340</v>
      </c>
      <c r="AT67" s="373"/>
      <c r="AU67" s="373"/>
      <c r="AV67" s="373"/>
      <c r="AW67" s="374"/>
      <c r="AX67" s="372" t="s">
        <v>341</v>
      </c>
      <c r="AY67" s="373"/>
      <c r="AZ67" s="373"/>
      <c r="BA67" s="373"/>
      <c r="BB67" s="374"/>
      <c r="BC67" s="375" t="s">
        <v>342</v>
      </c>
      <c r="BD67" s="376"/>
      <c r="BE67" s="376"/>
      <c r="BF67" s="376"/>
      <c r="BG67" s="377"/>
      <c r="BH67" s="375" t="s">
        <v>343</v>
      </c>
      <c r="BI67" s="376"/>
      <c r="BJ67" s="376"/>
      <c r="BK67" s="376"/>
      <c r="BL67" s="377"/>
      <c r="BM67" s="375" t="s">
        <v>344</v>
      </c>
      <c r="BN67" s="376"/>
      <c r="BO67" s="376"/>
      <c r="BP67" s="376"/>
      <c r="BQ67" s="377"/>
    </row>
    <row r="68" spans="2:69" s="241" customFormat="1" ht="35.15" customHeight="1">
      <c r="B68" s="242" t="str">
        <f>IF(B42="","",B42)</f>
        <v/>
      </c>
      <c r="C68" s="243" t="str">
        <f>IF(B68="","",【R7計画】輸送量見込・平均乗車密度!B19)</f>
        <v/>
      </c>
      <c r="D68" s="239" t="str">
        <f>IF(D42=1,"1","")</f>
        <v/>
      </c>
      <c r="E68" s="562" t="str">
        <f>IF(D68="","％",ROUNDDOWN(100*(S43-IF(AE43="　．　Ｋｍ",0,AE43)-IF(AI43="　．　Ｋｍ",0,AI43))/S43,3))</f>
        <v>％</v>
      </c>
      <c r="F68" s="564"/>
      <c r="G68" s="414" t="str">
        <f>IF(B68="","．ｋｍ",実車走行キロ算定表1!$V$267)</f>
        <v>．ｋｍ</v>
      </c>
      <c r="H68" s="440"/>
      <c r="I68" s="391" t="str">
        <f>IF(B68="","円",ROUNDDOWN(IF(B68="離島",$F$35*G68/100,VLOOKUP(B68,$B$35:$W$36,14,FALSE)*G68/100),))</f>
        <v>円</v>
      </c>
      <c r="J68" s="404"/>
      <c r="K68" s="413" t="str">
        <f>IF(B68="","　　　円　　　　銭",ROUNDDOWN(((R68+X68+AD68)/3),))</f>
        <v>　　　円　　　　銭</v>
      </c>
      <c r="L68" s="411"/>
      <c r="M68" s="411"/>
      <c r="N68" s="607" t="str">
        <f>IF(B68="","円",'様式１－５【R3実績】'!O19)</f>
        <v>円</v>
      </c>
      <c r="O68" s="608"/>
      <c r="P68" s="414" t="str">
        <f>IF(B68="","．ｋｍ",'様式１－５【R3実績】'!L19)</f>
        <v>．ｋｍ</v>
      </c>
      <c r="Q68" s="411"/>
      <c r="R68" s="413" t="str">
        <f>IF(B68="","　　　円　　銭",ROUNDDOWN(N68*100/P68,0))</f>
        <v>　　　円　　銭</v>
      </c>
      <c r="S68" s="411"/>
      <c r="T68" s="391" t="str">
        <f>IF(B68="","円",'様式１－５【R4実績】'!O19)</f>
        <v>円</v>
      </c>
      <c r="U68" s="411"/>
      <c r="V68" s="414" t="str">
        <f>IF(B68="","．ｋｍ",'様式１－５【R4実績】'!L19)</f>
        <v>．ｋｍ</v>
      </c>
      <c r="W68" s="411"/>
      <c r="X68" s="413" t="str">
        <f>IF(B68="","　　　円　　銭",ROUNDDOWN(T68*100/V68,0))</f>
        <v>　　　円　　銭</v>
      </c>
      <c r="Y68" s="411"/>
      <c r="Z68" s="391" t="str">
        <f>IF(B68="","円",'様式１－５【R5実績】'!O19)</f>
        <v>円</v>
      </c>
      <c r="AA68" s="411"/>
      <c r="AB68" s="414" t="str">
        <f>IF(B68="","．ｋｍ",'様式１－５【R5実績】'!L19)</f>
        <v>．ｋｍ</v>
      </c>
      <c r="AC68" s="411"/>
      <c r="AD68" s="413" t="str">
        <f>IF(B68="","　　　円　　銭",ROUNDDOWN(Z68*100/AB68,0))</f>
        <v>　　　円　　銭</v>
      </c>
      <c r="AE68" s="411"/>
      <c r="AF68" s="391" t="str">
        <f>IF(B68="","円",ROUNDDOWN(K68*G68/100,0))</f>
        <v>円</v>
      </c>
      <c r="AG68" s="392"/>
      <c r="AH68" s="392"/>
      <c r="AI68" s="391" t="str">
        <f>IF(B68="","円",I68-AF68)</f>
        <v>円</v>
      </c>
      <c r="AJ68" s="392"/>
      <c r="AK68" s="392"/>
      <c r="AL68" s="391" t="str">
        <f>IF(B68="","円",ROUNDDOWN(I68*9/20,0))</f>
        <v>円</v>
      </c>
      <c r="AM68" s="411"/>
      <c r="AN68" s="412"/>
      <c r="AO68" s="391" t="str">
        <f>IF(B68="","円",MIN(AI68,AL68))</f>
        <v>円</v>
      </c>
      <c r="AP68" s="436"/>
      <c r="AQ68" s="424"/>
      <c r="AS68" s="365" t="e">
        <f>IF($B68="離島",ROUNDDOWN($F$35*$G68/100,0),IF($B68=$B$29,ROUNDDOWN($O$35*$G68/100,0),ROUNDDOWN($O$36*$G68/100,0)))</f>
        <v>#VALUE!</v>
      </c>
      <c r="AT68" s="366"/>
      <c r="AU68" s="366"/>
      <c r="AV68" s="366"/>
      <c r="AW68" s="367"/>
      <c r="AX68" s="368" t="e">
        <f>ROUNDDOWN($K68*G68/100,0)</f>
        <v>#VALUE!</v>
      </c>
      <c r="AY68" s="368"/>
      <c r="AZ68" s="368"/>
      <c r="BA68" s="368"/>
      <c r="BB68" s="368"/>
      <c r="BC68" s="369">
        <f>【R7計画】輸送量見込・平均乗車密度!R19</f>
        <v>0</v>
      </c>
      <c r="BD68" s="370"/>
      <c r="BE68" s="370"/>
      <c r="BF68" s="370"/>
      <c r="BG68" s="371"/>
      <c r="BH68" s="369">
        <f>【R7計画】輸送量見込・平均乗車密度!S19</f>
        <v>0</v>
      </c>
      <c r="BI68" s="370"/>
      <c r="BJ68" s="370"/>
      <c r="BK68" s="370"/>
      <c r="BL68" s="371"/>
      <c r="BM68" s="369">
        <f>【R7計画】輸送量見込・平均乗車密度!$G19</f>
        <v>0</v>
      </c>
      <c r="BN68" s="370"/>
      <c r="BO68" s="370"/>
      <c r="BP68" s="370"/>
      <c r="BQ68" s="371"/>
    </row>
    <row r="69" spans="2:69" ht="35.15" customHeight="1">
      <c r="B69" s="242" t="str">
        <f>IF(B44="","",B44)</f>
        <v/>
      </c>
      <c r="C69" s="243" t="str">
        <f>IF(B69="","",【R7計画】輸送量見込・平均乗車密度!A20)</f>
        <v/>
      </c>
      <c r="D69" s="239" t="str">
        <f>IF(D44=1,"1","")</f>
        <v/>
      </c>
      <c r="E69" s="417" t="str">
        <f>IF(D69="","％",ROUNDDOWN(100*(S45-IF(AE45="　．　Ｋｍ",0,AE45)-IF(AI45="　．　Ｋｍ",0,AI45))/S45,3))</f>
        <v>％</v>
      </c>
      <c r="F69" s="439"/>
      <c r="G69" s="414" t="str">
        <f>IF(B69="","．ｋｍ",実車走行キロ算定表2!$V$267)</f>
        <v>．ｋｍ</v>
      </c>
      <c r="H69" s="440"/>
      <c r="I69" s="391" t="str">
        <f t="shared" ref="I69:I76" si="0">IF(B69="","円",ROUNDDOWN(IF(B69="離島",$F$35*G69/100,VLOOKUP(B69,$B$35:$W$36,14,FALSE)*G69/100),))</f>
        <v>円</v>
      </c>
      <c r="J69" s="404"/>
      <c r="K69" s="413" t="str">
        <f t="shared" ref="K69:K76" si="1">IF(B69="","　　　円　　　　銭",ROUNDDOWN(((R69+X69+AD69)/3),))</f>
        <v>　　　円　　　　銭</v>
      </c>
      <c r="L69" s="411"/>
      <c r="M69" s="411"/>
      <c r="N69" s="607" t="str">
        <f>IF(B69="","円",'様式１－５【R3実績】'!O20)</f>
        <v>円</v>
      </c>
      <c r="O69" s="608"/>
      <c r="P69" s="414" t="str">
        <f>IF(B69="","．ｋｍ",'様式１－５【R3実績】'!L20)</f>
        <v>．ｋｍ</v>
      </c>
      <c r="Q69" s="411"/>
      <c r="R69" s="413" t="str">
        <f t="shared" ref="R69:R76" si="2">IF(B69="","　　　円　　銭",ROUNDDOWN(N69*100/P69,0))</f>
        <v>　　　円　　銭</v>
      </c>
      <c r="S69" s="411"/>
      <c r="T69" s="391" t="str">
        <f>IF(B69="","円",'様式１－５【R4実績】'!O20)</f>
        <v>円</v>
      </c>
      <c r="U69" s="411"/>
      <c r="V69" s="414" t="str">
        <f>IF(B69="","．ｋｍ",'様式１－５【R4実績】'!L20)</f>
        <v>．ｋｍ</v>
      </c>
      <c r="W69" s="411"/>
      <c r="X69" s="413" t="str">
        <f t="shared" ref="X69:X76" si="3">IF(B69="","　　　円　　銭",ROUNDDOWN(T69*100/V69,0))</f>
        <v>　　　円　　銭</v>
      </c>
      <c r="Y69" s="411"/>
      <c r="Z69" s="391" t="str">
        <f>IF(B69="","円",'様式１－５【R5実績】'!O20)</f>
        <v>円</v>
      </c>
      <c r="AA69" s="411"/>
      <c r="AB69" s="414" t="str">
        <f>IF(B69="","．ｋｍ",'様式１－５【R5実績】'!L20)</f>
        <v>．ｋｍ</v>
      </c>
      <c r="AC69" s="392"/>
      <c r="AD69" s="413" t="str">
        <f t="shared" ref="AD69:AD77" si="4">IF(B69="","　　　円　　銭",ROUNDDOWN(Z69*100/AB69,0))</f>
        <v>　　　円　　銭</v>
      </c>
      <c r="AE69" s="411"/>
      <c r="AF69" s="391" t="str">
        <f t="shared" ref="AF69:AF76" si="5">IF(B69="","円",ROUNDDOWN(K69*G69/100,0))</f>
        <v>円</v>
      </c>
      <c r="AG69" s="392"/>
      <c r="AH69" s="392"/>
      <c r="AI69" s="391" t="str">
        <f t="shared" ref="AI69:AI77" si="6">IF(B69="","円",I69-AF69)</f>
        <v>円</v>
      </c>
      <c r="AJ69" s="392"/>
      <c r="AK69" s="392"/>
      <c r="AL69" s="391" t="str">
        <f t="shared" ref="AL69:AL77" si="7">IF(B69="","円",ROUNDDOWN(I69*9/20,0))</f>
        <v>円</v>
      </c>
      <c r="AM69" s="392"/>
      <c r="AN69" s="393"/>
      <c r="AO69" s="391" t="str">
        <f t="shared" ref="AO69:AO77" si="8">IF(B69="","円",MIN(AI69,AL69))</f>
        <v>円</v>
      </c>
      <c r="AP69" s="436"/>
      <c r="AQ69" s="424"/>
      <c r="AS69" s="365" t="e">
        <f t="shared" ref="AS69:AS77" si="9">IF($B69="離島",ROUNDDOWN($F$35*$G69/100,0),IF($B69=$B$29,ROUNDDOWN($O$35*$G69/100,0),ROUNDDOWN($O$36*$G69/100,0)))</f>
        <v>#VALUE!</v>
      </c>
      <c r="AT69" s="366"/>
      <c r="AU69" s="366"/>
      <c r="AV69" s="366"/>
      <c r="AW69" s="367"/>
      <c r="AX69" s="368" t="e">
        <f t="shared" ref="AX69:AX77" si="10">ROUNDDOWN($K69*G69/100,0)</f>
        <v>#VALUE!</v>
      </c>
      <c r="AY69" s="368"/>
      <c r="AZ69" s="368"/>
      <c r="BA69" s="368"/>
      <c r="BB69" s="368"/>
      <c r="BC69" s="369">
        <f>【R7計画】輸送量見込・平均乗車密度!R20</f>
        <v>0</v>
      </c>
      <c r="BD69" s="370"/>
      <c r="BE69" s="370"/>
      <c r="BF69" s="370"/>
      <c r="BG69" s="371"/>
      <c r="BH69" s="369">
        <f>【R7計画】輸送量見込・平均乗車密度!S20</f>
        <v>0</v>
      </c>
      <c r="BI69" s="370"/>
      <c r="BJ69" s="370"/>
      <c r="BK69" s="370"/>
      <c r="BL69" s="371"/>
      <c r="BM69" s="369">
        <f>【R7計画】輸送量見込・平均乗車密度!$G20</f>
        <v>0</v>
      </c>
      <c r="BN69" s="370"/>
      <c r="BO69" s="370"/>
      <c r="BP69" s="370"/>
      <c r="BQ69" s="371"/>
    </row>
    <row r="70" spans="2:69" ht="35.15" customHeight="1">
      <c r="B70" s="242" t="str">
        <f>IF(B46="","",B46)</f>
        <v/>
      </c>
      <c r="C70" s="243" t="str">
        <f>IF(B70="","",【R7計画】輸送量見込・平均乗車密度!A21)</f>
        <v/>
      </c>
      <c r="D70" s="239" t="str">
        <f>IF(D46=1,"1","")</f>
        <v/>
      </c>
      <c r="E70" s="417" t="str">
        <f>IF(D70="","％",ROUNDDOWN(100*(S47-IF(AE47="　．　Ｋｍ",0,AE47)-IF(AI47="　．　Ｋｍ",0,AI47))/S47,3))</f>
        <v>％</v>
      </c>
      <c r="F70" s="439"/>
      <c r="G70" s="414" t="str">
        <f>IF(B70="","．ｋｍ",実車走行キロ算定表3!$V$267)</f>
        <v>．ｋｍ</v>
      </c>
      <c r="H70" s="440"/>
      <c r="I70" s="391" t="str">
        <f t="shared" si="0"/>
        <v>円</v>
      </c>
      <c r="J70" s="404"/>
      <c r="K70" s="413" t="str">
        <f t="shared" si="1"/>
        <v>　　　円　　　　銭</v>
      </c>
      <c r="L70" s="411"/>
      <c r="M70" s="411"/>
      <c r="N70" s="607" t="str">
        <f>IF(B70="","円",'様式１－５【R3実績】'!O21)</f>
        <v>円</v>
      </c>
      <c r="O70" s="608"/>
      <c r="P70" s="414" t="str">
        <f>IF(B70="","．ｋｍ",'様式１－５【R3実績】'!L21)</f>
        <v>．ｋｍ</v>
      </c>
      <c r="Q70" s="411"/>
      <c r="R70" s="413" t="str">
        <f t="shared" si="2"/>
        <v>　　　円　　銭</v>
      </c>
      <c r="S70" s="411"/>
      <c r="T70" s="391" t="str">
        <f>IF(B70="","円",'様式１－５【R4実績】'!O21)</f>
        <v>円</v>
      </c>
      <c r="U70" s="411"/>
      <c r="V70" s="414" t="str">
        <f>IF(B70="","．ｋｍ",'様式１－５【R4実績】'!L21)</f>
        <v>．ｋｍ</v>
      </c>
      <c r="W70" s="411"/>
      <c r="X70" s="413" t="str">
        <f t="shared" si="3"/>
        <v>　　　円　　銭</v>
      </c>
      <c r="Y70" s="411"/>
      <c r="Z70" s="391" t="str">
        <f>IF(B70="","円",'様式１－５【R5実績】'!O21)</f>
        <v>円</v>
      </c>
      <c r="AA70" s="411"/>
      <c r="AB70" s="414" t="str">
        <f>IF(B70="","．ｋｍ",'様式１－５【R5実績】'!L21)</f>
        <v>．ｋｍ</v>
      </c>
      <c r="AC70" s="392"/>
      <c r="AD70" s="413" t="str">
        <f t="shared" si="4"/>
        <v>　　　円　　銭</v>
      </c>
      <c r="AE70" s="411"/>
      <c r="AF70" s="391" t="str">
        <f t="shared" si="5"/>
        <v>円</v>
      </c>
      <c r="AG70" s="392"/>
      <c r="AH70" s="392"/>
      <c r="AI70" s="391" t="str">
        <f t="shared" si="6"/>
        <v>円</v>
      </c>
      <c r="AJ70" s="392"/>
      <c r="AK70" s="392"/>
      <c r="AL70" s="391" t="str">
        <f t="shared" si="7"/>
        <v>円</v>
      </c>
      <c r="AM70" s="392"/>
      <c r="AN70" s="393"/>
      <c r="AO70" s="391" t="str">
        <f t="shared" si="8"/>
        <v>円</v>
      </c>
      <c r="AP70" s="436"/>
      <c r="AQ70" s="424"/>
      <c r="AS70" s="365" t="e">
        <f t="shared" si="9"/>
        <v>#VALUE!</v>
      </c>
      <c r="AT70" s="366"/>
      <c r="AU70" s="366"/>
      <c r="AV70" s="366"/>
      <c r="AW70" s="367"/>
      <c r="AX70" s="368" t="e">
        <f t="shared" si="10"/>
        <v>#VALUE!</v>
      </c>
      <c r="AY70" s="368"/>
      <c r="AZ70" s="368"/>
      <c r="BA70" s="368"/>
      <c r="BB70" s="368"/>
      <c r="BC70" s="369">
        <f>【R7計画】輸送量見込・平均乗車密度!R21</f>
        <v>0</v>
      </c>
      <c r="BD70" s="370"/>
      <c r="BE70" s="370"/>
      <c r="BF70" s="370"/>
      <c r="BG70" s="371"/>
      <c r="BH70" s="369">
        <f>【R7計画】輸送量見込・平均乗車密度!S21</f>
        <v>0</v>
      </c>
      <c r="BI70" s="370"/>
      <c r="BJ70" s="370"/>
      <c r="BK70" s="370"/>
      <c r="BL70" s="371"/>
      <c r="BM70" s="369">
        <f>【R7計画】輸送量見込・平均乗車密度!$G21</f>
        <v>0</v>
      </c>
      <c r="BN70" s="370"/>
      <c r="BO70" s="370"/>
      <c r="BP70" s="370"/>
      <c r="BQ70" s="371"/>
    </row>
    <row r="71" spans="2:69" ht="35.15" customHeight="1">
      <c r="B71" s="242" t="str">
        <f>IF(B48="","",B48)</f>
        <v/>
      </c>
      <c r="C71" s="243" t="str">
        <f>IF(B71="","",【R7計画】輸送量見込・平均乗車密度!A22)</f>
        <v/>
      </c>
      <c r="D71" s="239" t="str">
        <f>IF(D48=1,"1","")</f>
        <v/>
      </c>
      <c r="E71" s="417" t="str">
        <f>IF(D71="","％",ROUNDDOWN(100*(S49-IF(AE49="　．　Ｋｍ",0,AE49)-IF(AI49="　．　Ｋｍ",0,AI49))/S49,3))</f>
        <v>％</v>
      </c>
      <c r="F71" s="439"/>
      <c r="G71" s="414" t="str">
        <f>IF(B71="","．ｋｍ",実車走行キロ算定表4!$V$267)</f>
        <v>．ｋｍ</v>
      </c>
      <c r="H71" s="440"/>
      <c r="I71" s="391" t="str">
        <f t="shared" si="0"/>
        <v>円</v>
      </c>
      <c r="J71" s="404"/>
      <c r="K71" s="413" t="str">
        <f t="shared" si="1"/>
        <v>　　　円　　　　銭</v>
      </c>
      <c r="L71" s="411"/>
      <c r="M71" s="411"/>
      <c r="N71" s="607" t="str">
        <f>IF(B71="","円",'様式１－５【R3実績】'!O22)</f>
        <v>円</v>
      </c>
      <c r="O71" s="608"/>
      <c r="P71" s="414" t="str">
        <f>IF(B71="","．ｋｍ",'様式１－５【R3実績】'!L22)</f>
        <v>．ｋｍ</v>
      </c>
      <c r="Q71" s="411"/>
      <c r="R71" s="413" t="str">
        <f t="shared" si="2"/>
        <v>　　　円　　銭</v>
      </c>
      <c r="S71" s="411"/>
      <c r="T71" s="391" t="str">
        <f>IF(B71="","円",'様式１－５【R4実績】'!O22)</f>
        <v>円</v>
      </c>
      <c r="U71" s="411"/>
      <c r="V71" s="414" t="str">
        <f>IF(B71="","．ｋｍ",'様式１－５【R4実績】'!L22)</f>
        <v>．ｋｍ</v>
      </c>
      <c r="W71" s="411"/>
      <c r="X71" s="413" t="str">
        <f t="shared" si="3"/>
        <v>　　　円　　銭</v>
      </c>
      <c r="Y71" s="411"/>
      <c r="Z71" s="391" t="str">
        <f>IF(B71="","円",'様式１－５【R5実績】'!O22)</f>
        <v>円</v>
      </c>
      <c r="AA71" s="411"/>
      <c r="AB71" s="414" t="str">
        <f>IF(B71="","．ｋｍ",'様式１－５【R5実績】'!L22)</f>
        <v>．ｋｍ</v>
      </c>
      <c r="AC71" s="392"/>
      <c r="AD71" s="413" t="str">
        <f t="shared" si="4"/>
        <v>　　　円　　銭</v>
      </c>
      <c r="AE71" s="411"/>
      <c r="AF71" s="391" t="str">
        <f t="shared" si="5"/>
        <v>円</v>
      </c>
      <c r="AG71" s="392"/>
      <c r="AH71" s="392"/>
      <c r="AI71" s="391" t="str">
        <f t="shared" si="6"/>
        <v>円</v>
      </c>
      <c r="AJ71" s="392"/>
      <c r="AK71" s="392"/>
      <c r="AL71" s="391" t="str">
        <f t="shared" si="7"/>
        <v>円</v>
      </c>
      <c r="AM71" s="392"/>
      <c r="AN71" s="393"/>
      <c r="AO71" s="391" t="str">
        <f t="shared" si="8"/>
        <v>円</v>
      </c>
      <c r="AP71" s="436"/>
      <c r="AQ71" s="424"/>
      <c r="AS71" s="365" t="e">
        <f t="shared" si="9"/>
        <v>#VALUE!</v>
      </c>
      <c r="AT71" s="366"/>
      <c r="AU71" s="366"/>
      <c r="AV71" s="366"/>
      <c r="AW71" s="367"/>
      <c r="AX71" s="368" t="e">
        <f t="shared" si="10"/>
        <v>#VALUE!</v>
      </c>
      <c r="AY71" s="368"/>
      <c r="AZ71" s="368"/>
      <c r="BA71" s="368"/>
      <c r="BB71" s="368"/>
      <c r="BC71" s="369">
        <f>【R7計画】輸送量見込・平均乗車密度!R22</f>
        <v>0</v>
      </c>
      <c r="BD71" s="370"/>
      <c r="BE71" s="370"/>
      <c r="BF71" s="370"/>
      <c r="BG71" s="371"/>
      <c r="BH71" s="369">
        <f>【R7計画】輸送量見込・平均乗車密度!S22</f>
        <v>0</v>
      </c>
      <c r="BI71" s="370"/>
      <c r="BJ71" s="370"/>
      <c r="BK71" s="370"/>
      <c r="BL71" s="371"/>
      <c r="BM71" s="369">
        <f>【R7計画】輸送量見込・平均乗車密度!$G22</f>
        <v>0</v>
      </c>
      <c r="BN71" s="370"/>
      <c r="BO71" s="370"/>
      <c r="BP71" s="370"/>
      <c r="BQ71" s="371"/>
    </row>
    <row r="72" spans="2:69" s="241" customFormat="1" ht="35.15" customHeight="1">
      <c r="B72" s="242" t="str">
        <f>IF(B50="","",B50)</f>
        <v/>
      </c>
      <c r="C72" s="243" t="str">
        <f>IF(B72="","",【R7計画】輸送量見込・平均乗車密度!A23)</f>
        <v/>
      </c>
      <c r="D72" s="239" t="str">
        <f>IF(D50=1,"1","")</f>
        <v/>
      </c>
      <c r="E72" s="417" t="str">
        <f>IF(D72="","％",ROUNDDOWN(100*(S51-IF(AE51="　．　Ｋｍ",0,AE51)-IF(AI51="　．　Ｋｍ",0,AI51))/S51,3))</f>
        <v>％</v>
      </c>
      <c r="F72" s="439"/>
      <c r="G72" s="414" t="str">
        <f>IF(B72="","．ｋｍ",実車走行キロ算定表5!$V$267)</f>
        <v>．ｋｍ</v>
      </c>
      <c r="H72" s="440"/>
      <c r="I72" s="391" t="str">
        <f t="shared" si="0"/>
        <v>円</v>
      </c>
      <c r="J72" s="404"/>
      <c r="K72" s="413" t="str">
        <f t="shared" si="1"/>
        <v>　　　円　　　　銭</v>
      </c>
      <c r="L72" s="411"/>
      <c r="M72" s="411"/>
      <c r="N72" s="607" t="str">
        <f>IF(B72="","円",'様式１－５【R3実績】'!O23)</f>
        <v>円</v>
      </c>
      <c r="O72" s="608"/>
      <c r="P72" s="414" t="str">
        <f>IF(B72="","．ｋｍ",'様式１－５【R3実績】'!L23)</f>
        <v>．ｋｍ</v>
      </c>
      <c r="Q72" s="411"/>
      <c r="R72" s="413" t="str">
        <f t="shared" si="2"/>
        <v>　　　円　　銭</v>
      </c>
      <c r="S72" s="411"/>
      <c r="T72" s="391" t="str">
        <f>IF(B72="","円",'様式１－５【R4実績】'!O23)</f>
        <v>円</v>
      </c>
      <c r="U72" s="411"/>
      <c r="V72" s="414" t="str">
        <f>IF(B72="","．ｋｍ",'様式１－５【R4実績】'!L23)</f>
        <v>．ｋｍ</v>
      </c>
      <c r="W72" s="411"/>
      <c r="X72" s="413" t="str">
        <f t="shared" si="3"/>
        <v>　　　円　　銭</v>
      </c>
      <c r="Y72" s="411"/>
      <c r="Z72" s="391" t="str">
        <f>IF(B72="","円",'様式１－５【R5実績】'!O23)</f>
        <v>円</v>
      </c>
      <c r="AA72" s="411"/>
      <c r="AB72" s="414" t="str">
        <f>IF(B72="","．ｋｍ",'様式１－５【R5実績】'!L23)</f>
        <v>．ｋｍ</v>
      </c>
      <c r="AC72" s="411"/>
      <c r="AD72" s="413" t="str">
        <f t="shared" si="4"/>
        <v>　　　円　　銭</v>
      </c>
      <c r="AE72" s="411"/>
      <c r="AF72" s="391" t="str">
        <f t="shared" si="5"/>
        <v>円</v>
      </c>
      <c r="AG72" s="392"/>
      <c r="AH72" s="392"/>
      <c r="AI72" s="391" t="str">
        <f t="shared" si="6"/>
        <v>円</v>
      </c>
      <c r="AJ72" s="392"/>
      <c r="AK72" s="392"/>
      <c r="AL72" s="391" t="str">
        <f t="shared" si="7"/>
        <v>円</v>
      </c>
      <c r="AM72" s="411"/>
      <c r="AN72" s="412"/>
      <c r="AO72" s="391" t="str">
        <f t="shared" si="8"/>
        <v>円</v>
      </c>
      <c r="AP72" s="436"/>
      <c r="AQ72" s="424"/>
      <c r="AS72" s="365" t="e">
        <f t="shared" si="9"/>
        <v>#VALUE!</v>
      </c>
      <c r="AT72" s="366"/>
      <c r="AU72" s="366"/>
      <c r="AV72" s="366"/>
      <c r="AW72" s="367"/>
      <c r="AX72" s="368" t="e">
        <f t="shared" si="10"/>
        <v>#VALUE!</v>
      </c>
      <c r="AY72" s="368"/>
      <c r="AZ72" s="368"/>
      <c r="BA72" s="368"/>
      <c r="BB72" s="368"/>
      <c r="BC72" s="369">
        <f>【R7計画】輸送量見込・平均乗車密度!R23</f>
        <v>0</v>
      </c>
      <c r="BD72" s="370"/>
      <c r="BE72" s="370"/>
      <c r="BF72" s="370"/>
      <c r="BG72" s="371"/>
      <c r="BH72" s="369">
        <f>【R7計画】輸送量見込・平均乗車密度!S23</f>
        <v>0</v>
      </c>
      <c r="BI72" s="370"/>
      <c r="BJ72" s="370"/>
      <c r="BK72" s="370"/>
      <c r="BL72" s="371"/>
      <c r="BM72" s="369">
        <f>【R7計画】輸送量見込・平均乗車密度!$G23</f>
        <v>0</v>
      </c>
      <c r="BN72" s="370"/>
      <c r="BO72" s="370"/>
      <c r="BP72" s="370"/>
      <c r="BQ72" s="371"/>
    </row>
    <row r="73" spans="2:69" ht="35.15" customHeight="1">
      <c r="B73" s="242" t="str">
        <f>IF(B52="","",B52)</f>
        <v/>
      </c>
      <c r="C73" s="243" t="str">
        <f>IF(B73="","",【R7計画】輸送量見込・平均乗車密度!A24)</f>
        <v/>
      </c>
      <c r="D73" s="239" t="str">
        <f>IF(D52=1,"1","")</f>
        <v/>
      </c>
      <c r="E73" s="417" t="str">
        <f>IF(D73="","％",ROUNDDOWN(100*(S53-IF(AE53="　．　Ｋｍ",0,AE53)-IF(AI53="　．　Ｋｍ",0,AI53))/S53,3))</f>
        <v>％</v>
      </c>
      <c r="F73" s="439"/>
      <c r="G73" s="414" t="str">
        <f>IF(B73="","．ｋｍ",実車走行キロ算定表6!$V$267)</f>
        <v>．ｋｍ</v>
      </c>
      <c r="H73" s="440"/>
      <c r="I73" s="391" t="str">
        <f t="shared" si="0"/>
        <v>円</v>
      </c>
      <c r="J73" s="404"/>
      <c r="K73" s="413" t="str">
        <f t="shared" si="1"/>
        <v>　　　円　　　　銭</v>
      </c>
      <c r="L73" s="411"/>
      <c r="M73" s="411"/>
      <c r="N73" s="607" t="str">
        <f>IF(B73="","円",'様式１－５【R3実績】'!O24)</f>
        <v>円</v>
      </c>
      <c r="O73" s="608"/>
      <c r="P73" s="414" t="str">
        <f>IF(B73="","．ｋｍ",'様式１－５【R3実績】'!L24)</f>
        <v>．ｋｍ</v>
      </c>
      <c r="Q73" s="411"/>
      <c r="R73" s="413" t="str">
        <f t="shared" si="2"/>
        <v>　　　円　　銭</v>
      </c>
      <c r="S73" s="411"/>
      <c r="T73" s="391" t="str">
        <f>IF(B73="","円",'様式１－５【R4実績】'!O24)</f>
        <v>円</v>
      </c>
      <c r="U73" s="411"/>
      <c r="V73" s="414" t="str">
        <f>IF(B73="","．ｋｍ",'様式１－５【R4実績】'!L24)</f>
        <v>．ｋｍ</v>
      </c>
      <c r="W73" s="411"/>
      <c r="X73" s="413" t="str">
        <f t="shared" si="3"/>
        <v>　　　円　　銭</v>
      </c>
      <c r="Y73" s="411"/>
      <c r="Z73" s="391" t="str">
        <f>IF(B73="","円",'様式１－５【R5実績】'!O24)</f>
        <v>円</v>
      </c>
      <c r="AA73" s="411"/>
      <c r="AB73" s="414" t="str">
        <f>IF(B73="","．ｋｍ",'様式１－５【R5実績】'!L24)</f>
        <v>．ｋｍ</v>
      </c>
      <c r="AC73" s="392"/>
      <c r="AD73" s="413" t="str">
        <f t="shared" si="4"/>
        <v>　　　円　　銭</v>
      </c>
      <c r="AE73" s="411"/>
      <c r="AF73" s="391" t="str">
        <f t="shared" si="5"/>
        <v>円</v>
      </c>
      <c r="AG73" s="392"/>
      <c r="AH73" s="392"/>
      <c r="AI73" s="391" t="str">
        <f t="shared" si="6"/>
        <v>円</v>
      </c>
      <c r="AJ73" s="392"/>
      <c r="AK73" s="392"/>
      <c r="AL73" s="391" t="str">
        <f t="shared" si="7"/>
        <v>円</v>
      </c>
      <c r="AM73" s="392"/>
      <c r="AN73" s="393"/>
      <c r="AO73" s="391" t="str">
        <f t="shared" si="8"/>
        <v>円</v>
      </c>
      <c r="AP73" s="436"/>
      <c r="AQ73" s="424"/>
      <c r="AS73" s="365" t="e">
        <f t="shared" si="9"/>
        <v>#VALUE!</v>
      </c>
      <c r="AT73" s="366"/>
      <c r="AU73" s="366"/>
      <c r="AV73" s="366"/>
      <c r="AW73" s="367"/>
      <c r="AX73" s="368" t="e">
        <f t="shared" si="10"/>
        <v>#VALUE!</v>
      </c>
      <c r="AY73" s="368"/>
      <c r="AZ73" s="368"/>
      <c r="BA73" s="368"/>
      <c r="BB73" s="368"/>
      <c r="BC73" s="369">
        <f>【R7計画】輸送量見込・平均乗車密度!R24</f>
        <v>0</v>
      </c>
      <c r="BD73" s="370"/>
      <c r="BE73" s="370"/>
      <c r="BF73" s="370"/>
      <c r="BG73" s="371"/>
      <c r="BH73" s="369">
        <f>【R7計画】輸送量見込・平均乗車密度!S24</f>
        <v>0</v>
      </c>
      <c r="BI73" s="370"/>
      <c r="BJ73" s="370"/>
      <c r="BK73" s="370"/>
      <c r="BL73" s="371"/>
      <c r="BM73" s="369">
        <f>【R7計画】輸送量見込・平均乗車密度!$G24</f>
        <v>0</v>
      </c>
      <c r="BN73" s="370"/>
      <c r="BO73" s="370"/>
      <c r="BP73" s="370"/>
      <c r="BQ73" s="371"/>
    </row>
    <row r="74" spans="2:69" ht="35.15" customHeight="1">
      <c r="B74" s="242" t="str">
        <f>IF(B54="","",B54)</f>
        <v/>
      </c>
      <c r="C74" s="243" t="str">
        <f>IF(B74="","",【R7計画】輸送量見込・平均乗車密度!A25)</f>
        <v/>
      </c>
      <c r="D74" s="239" t="str">
        <f>IF(D54=1,"1","")</f>
        <v/>
      </c>
      <c r="E74" s="417" t="str">
        <f>IF(D74="","％",ROUNDDOWN(100*(S55-IF(AE55="　．　Ｋｍ",0,AE55)-IF(AI55="　．　Ｋｍ",0,AI55))/S55,3))</f>
        <v>％</v>
      </c>
      <c r="F74" s="439"/>
      <c r="G74" s="414" t="str">
        <f>IF(B74="","．ｋｍ",実車走行キロ算定表7!$V$267)</f>
        <v>．ｋｍ</v>
      </c>
      <c r="H74" s="440"/>
      <c r="I74" s="391" t="str">
        <f t="shared" si="0"/>
        <v>円</v>
      </c>
      <c r="J74" s="404"/>
      <c r="K74" s="413" t="str">
        <f t="shared" si="1"/>
        <v>　　　円　　　　銭</v>
      </c>
      <c r="L74" s="411"/>
      <c r="M74" s="411"/>
      <c r="N74" s="607" t="str">
        <f>IF(B74="","円",'様式１－５【R3実績】'!O25)</f>
        <v>円</v>
      </c>
      <c r="O74" s="608"/>
      <c r="P74" s="414" t="str">
        <f>IF(B74="","．ｋｍ",'様式１－５【R3実績】'!L25)</f>
        <v>．ｋｍ</v>
      </c>
      <c r="Q74" s="411"/>
      <c r="R74" s="413" t="str">
        <f t="shared" si="2"/>
        <v>　　　円　　銭</v>
      </c>
      <c r="S74" s="411"/>
      <c r="T74" s="391" t="str">
        <f>IF(B74="","円",'様式１－５【R4実績】'!O25)</f>
        <v>円</v>
      </c>
      <c r="U74" s="411"/>
      <c r="V74" s="414" t="str">
        <f>IF(B74="","．ｋｍ",'様式１－５【R4実績】'!L25)</f>
        <v>．ｋｍ</v>
      </c>
      <c r="W74" s="411"/>
      <c r="X74" s="413" t="str">
        <f t="shared" si="3"/>
        <v>　　　円　　銭</v>
      </c>
      <c r="Y74" s="411"/>
      <c r="Z74" s="391" t="str">
        <f>IF(B74="","円",'様式１－５【R5実績】'!O25)</f>
        <v>円</v>
      </c>
      <c r="AA74" s="411"/>
      <c r="AB74" s="414" t="str">
        <f>IF(B74="","．ｋｍ",'様式１－５【R5実績】'!L25)</f>
        <v>．ｋｍ</v>
      </c>
      <c r="AC74" s="392"/>
      <c r="AD74" s="413" t="str">
        <f t="shared" si="4"/>
        <v>　　　円　　銭</v>
      </c>
      <c r="AE74" s="411"/>
      <c r="AF74" s="391" t="str">
        <f t="shared" si="5"/>
        <v>円</v>
      </c>
      <c r="AG74" s="392"/>
      <c r="AH74" s="392"/>
      <c r="AI74" s="391" t="str">
        <f t="shared" si="6"/>
        <v>円</v>
      </c>
      <c r="AJ74" s="392"/>
      <c r="AK74" s="392"/>
      <c r="AL74" s="391" t="str">
        <f t="shared" si="7"/>
        <v>円</v>
      </c>
      <c r="AM74" s="392"/>
      <c r="AN74" s="393"/>
      <c r="AO74" s="391" t="str">
        <f t="shared" si="8"/>
        <v>円</v>
      </c>
      <c r="AP74" s="436"/>
      <c r="AQ74" s="424"/>
      <c r="AS74" s="365" t="e">
        <f t="shared" si="9"/>
        <v>#VALUE!</v>
      </c>
      <c r="AT74" s="366"/>
      <c r="AU74" s="366"/>
      <c r="AV74" s="366"/>
      <c r="AW74" s="367"/>
      <c r="AX74" s="368" t="e">
        <f t="shared" si="10"/>
        <v>#VALUE!</v>
      </c>
      <c r="AY74" s="368"/>
      <c r="AZ74" s="368"/>
      <c r="BA74" s="368"/>
      <c r="BB74" s="368"/>
      <c r="BC74" s="369">
        <f>【R7計画】輸送量見込・平均乗車密度!R25</f>
        <v>0</v>
      </c>
      <c r="BD74" s="370"/>
      <c r="BE74" s="370"/>
      <c r="BF74" s="370"/>
      <c r="BG74" s="371"/>
      <c r="BH74" s="369">
        <f>【R7計画】輸送量見込・平均乗車密度!S25</f>
        <v>0</v>
      </c>
      <c r="BI74" s="370"/>
      <c r="BJ74" s="370"/>
      <c r="BK74" s="370"/>
      <c r="BL74" s="371"/>
      <c r="BM74" s="369">
        <f>【R7計画】輸送量見込・平均乗車密度!$G25</f>
        <v>0</v>
      </c>
      <c r="BN74" s="370"/>
      <c r="BO74" s="370"/>
      <c r="BP74" s="370"/>
      <c r="BQ74" s="371"/>
    </row>
    <row r="75" spans="2:69" ht="35.15" customHeight="1">
      <c r="B75" s="242" t="str">
        <f>IF(B56="","",B56)</f>
        <v/>
      </c>
      <c r="C75" s="243" t="str">
        <f>IF(B75="","",【R7計画】輸送量見込・平均乗車密度!A26)</f>
        <v/>
      </c>
      <c r="D75" s="239" t="str">
        <f>IF(D56=1,"1","")</f>
        <v/>
      </c>
      <c r="E75" s="417" t="str">
        <f>IF(D75="","％",ROUNDDOWN(100*(S57-IF(AE57="　．　Ｋｍ",0,AE57)-IF(AI57="　．　Ｋｍ",0,AI57))/S57,3))</f>
        <v>％</v>
      </c>
      <c r="F75" s="439"/>
      <c r="G75" s="414" t="str">
        <f>IF(B75="","．ｋｍ",実車走行キロ算定表8!$V$267)</f>
        <v>．ｋｍ</v>
      </c>
      <c r="H75" s="440"/>
      <c r="I75" s="391" t="str">
        <f t="shared" si="0"/>
        <v>円</v>
      </c>
      <c r="J75" s="404"/>
      <c r="K75" s="413" t="str">
        <f t="shared" si="1"/>
        <v>　　　円　　　　銭</v>
      </c>
      <c r="L75" s="411"/>
      <c r="M75" s="411"/>
      <c r="N75" s="607" t="str">
        <f>IF(B75="","円",'様式１－５【R3実績】'!O26)</f>
        <v>円</v>
      </c>
      <c r="O75" s="608"/>
      <c r="P75" s="414" t="str">
        <f>IF(B75="","．ｋｍ",'様式１－５【R3実績】'!L26)</f>
        <v>．ｋｍ</v>
      </c>
      <c r="Q75" s="411"/>
      <c r="R75" s="413" t="str">
        <f t="shared" si="2"/>
        <v>　　　円　　銭</v>
      </c>
      <c r="S75" s="411"/>
      <c r="T75" s="391" t="str">
        <f>IF(B75="","円",'様式１－５【R4実績】'!O26)</f>
        <v>円</v>
      </c>
      <c r="U75" s="411"/>
      <c r="V75" s="414" t="str">
        <f>IF(B75="","．ｋｍ",'様式１－５【R4実績】'!L26)</f>
        <v>．ｋｍ</v>
      </c>
      <c r="W75" s="411"/>
      <c r="X75" s="413" t="str">
        <f t="shared" si="3"/>
        <v>　　　円　　銭</v>
      </c>
      <c r="Y75" s="411"/>
      <c r="Z75" s="391" t="str">
        <f>IF(B75="","円",'様式１－５【R5実績】'!O26)</f>
        <v>円</v>
      </c>
      <c r="AA75" s="411"/>
      <c r="AB75" s="414" t="str">
        <f>IF(B75="","．ｋｍ",'様式１－５【R5実績】'!L26)</f>
        <v>．ｋｍ</v>
      </c>
      <c r="AC75" s="392"/>
      <c r="AD75" s="413" t="str">
        <f t="shared" si="4"/>
        <v>　　　円　　銭</v>
      </c>
      <c r="AE75" s="411"/>
      <c r="AF75" s="391" t="str">
        <f t="shared" si="5"/>
        <v>円</v>
      </c>
      <c r="AG75" s="392"/>
      <c r="AH75" s="392"/>
      <c r="AI75" s="391" t="str">
        <f t="shared" si="6"/>
        <v>円</v>
      </c>
      <c r="AJ75" s="392"/>
      <c r="AK75" s="392"/>
      <c r="AL75" s="391" t="str">
        <f t="shared" si="7"/>
        <v>円</v>
      </c>
      <c r="AM75" s="392"/>
      <c r="AN75" s="393"/>
      <c r="AO75" s="391" t="str">
        <f t="shared" si="8"/>
        <v>円</v>
      </c>
      <c r="AP75" s="436"/>
      <c r="AQ75" s="424"/>
      <c r="AS75" s="365" t="e">
        <f t="shared" si="9"/>
        <v>#VALUE!</v>
      </c>
      <c r="AT75" s="366"/>
      <c r="AU75" s="366"/>
      <c r="AV75" s="366"/>
      <c r="AW75" s="367"/>
      <c r="AX75" s="368" t="e">
        <f t="shared" si="10"/>
        <v>#VALUE!</v>
      </c>
      <c r="AY75" s="368"/>
      <c r="AZ75" s="368"/>
      <c r="BA75" s="368"/>
      <c r="BB75" s="368"/>
      <c r="BC75" s="369">
        <f>【R7計画】輸送量見込・平均乗車密度!R26</f>
        <v>0</v>
      </c>
      <c r="BD75" s="370"/>
      <c r="BE75" s="370"/>
      <c r="BF75" s="370"/>
      <c r="BG75" s="371"/>
      <c r="BH75" s="369">
        <f>【R7計画】輸送量見込・平均乗車密度!S26</f>
        <v>0</v>
      </c>
      <c r="BI75" s="370"/>
      <c r="BJ75" s="370"/>
      <c r="BK75" s="370"/>
      <c r="BL75" s="371"/>
      <c r="BM75" s="369">
        <f>【R7計画】輸送量見込・平均乗車密度!$G26</f>
        <v>0</v>
      </c>
      <c r="BN75" s="370"/>
      <c r="BO75" s="370"/>
      <c r="BP75" s="370"/>
      <c r="BQ75" s="371"/>
    </row>
    <row r="76" spans="2:69" ht="35.15" customHeight="1">
      <c r="B76" s="242" t="str">
        <f>IF(B58="","",B58)</f>
        <v/>
      </c>
      <c r="C76" s="243" t="str">
        <f>IF(B76="","",【R7計画】輸送量見込・平均乗車密度!A27)</f>
        <v/>
      </c>
      <c r="D76" s="239" t="str">
        <f>IF(D58=1,"1","")</f>
        <v/>
      </c>
      <c r="E76" s="417" t="str">
        <f>IF(D76="","％",ROUNDDOWN(100*(S59-IF(AE59="　．　Ｋｍ",0,AE59)-IF(AI59="　．　Ｋｍ",0,AI59))/S59,3))</f>
        <v>％</v>
      </c>
      <c r="F76" s="439"/>
      <c r="G76" s="414" t="str">
        <f>IF(B76="","．ｋｍ",実車走行キロ算定表9!$V$267)</f>
        <v>．ｋｍ</v>
      </c>
      <c r="H76" s="440"/>
      <c r="I76" s="391" t="str">
        <f t="shared" si="0"/>
        <v>円</v>
      </c>
      <c r="J76" s="404"/>
      <c r="K76" s="413" t="str">
        <f t="shared" si="1"/>
        <v>　　　円　　　　銭</v>
      </c>
      <c r="L76" s="411"/>
      <c r="M76" s="411"/>
      <c r="N76" s="607" t="str">
        <f>IF(B76="","円",'様式１－５【R3実績】'!O27)</f>
        <v>円</v>
      </c>
      <c r="O76" s="608"/>
      <c r="P76" s="414" t="str">
        <f>IF(B76="","．ｋｍ",'様式１－５【R3実績】'!L27)</f>
        <v>．ｋｍ</v>
      </c>
      <c r="Q76" s="411"/>
      <c r="R76" s="413" t="str">
        <f t="shared" si="2"/>
        <v>　　　円　　銭</v>
      </c>
      <c r="S76" s="411"/>
      <c r="T76" s="391" t="str">
        <f>IF(B76="","円",'様式１－５【R4実績】'!O27)</f>
        <v>円</v>
      </c>
      <c r="U76" s="411"/>
      <c r="V76" s="414" t="str">
        <f>IF(B76="","．ｋｍ",'様式１－５【R4実績】'!L27)</f>
        <v>．ｋｍ</v>
      </c>
      <c r="W76" s="411"/>
      <c r="X76" s="413" t="str">
        <f t="shared" si="3"/>
        <v>　　　円　　銭</v>
      </c>
      <c r="Y76" s="411"/>
      <c r="Z76" s="391" t="str">
        <f>IF(B76="","円",'様式１－５【R5実績】'!O27)</f>
        <v>円</v>
      </c>
      <c r="AA76" s="411"/>
      <c r="AB76" s="414" t="str">
        <f>IF(B76="","．ｋｍ",'様式１－５【R5実績】'!L27)</f>
        <v>．ｋｍ</v>
      </c>
      <c r="AC76" s="392"/>
      <c r="AD76" s="413" t="str">
        <f t="shared" si="4"/>
        <v>　　　円　　銭</v>
      </c>
      <c r="AE76" s="411"/>
      <c r="AF76" s="391" t="str">
        <f t="shared" si="5"/>
        <v>円</v>
      </c>
      <c r="AG76" s="392"/>
      <c r="AH76" s="392"/>
      <c r="AI76" s="391" t="str">
        <f t="shared" si="6"/>
        <v>円</v>
      </c>
      <c r="AJ76" s="392"/>
      <c r="AK76" s="392"/>
      <c r="AL76" s="391" t="str">
        <f t="shared" si="7"/>
        <v>円</v>
      </c>
      <c r="AM76" s="392"/>
      <c r="AN76" s="393"/>
      <c r="AO76" s="391" t="str">
        <f t="shared" si="8"/>
        <v>円</v>
      </c>
      <c r="AP76" s="436"/>
      <c r="AQ76" s="424"/>
      <c r="AS76" s="365" t="e">
        <f t="shared" si="9"/>
        <v>#VALUE!</v>
      </c>
      <c r="AT76" s="366"/>
      <c r="AU76" s="366"/>
      <c r="AV76" s="366"/>
      <c r="AW76" s="367"/>
      <c r="AX76" s="368" t="e">
        <f t="shared" si="10"/>
        <v>#VALUE!</v>
      </c>
      <c r="AY76" s="368"/>
      <c r="AZ76" s="368"/>
      <c r="BA76" s="368"/>
      <c r="BB76" s="368"/>
      <c r="BC76" s="369">
        <f>【R7計画】輸送量見込・平均乗車密度!R27</f>
        <v>0</v>
      </c>
      <c r="BD76" s="370"/>
      <c r="BE76" s="370"/>
      <c r="BF76" s="370"/>
      <c r="BG76" s="371"/>
      <c r="BH76" s="369">
        <f>【R7計画】輸送量見込・平均乗車密度!S27</f>
        <v>0</v>
      </c>
      <c r="BI76" s="370"/>
      <c r="BJ76" s="370"/>
      <c r="BK76" s="370"/>
      <c r="BL76" s="371"/>
      <c r="BM76" s="369">
        <f>【R7計画】輸送量見込・平均乗車密度!$G27</f>
        <v>0</v>
      </c>
      <c r="BN76" s="370"/>
      <c r="BO76" s="370"/>
      <c r="BP76" s="370"/>
      <c r="BQ76" s="371"/>
    </row>
    <row r="77" spans="2:69" ht="35.15" customHeight="1">
      <c r="B77" s="242" t="str">
        <f>IF(B60="","",B60)</f>
        <v/>
      </c>
      <c r="C77" s="243" t="str">
        <f>IF(B77="","",【R7計画】輸送量見込・平均乗車密度!A28)</f>
        <v/>
      </c>
      <c r="D77" s="239" t="str">
        <f>IF(D60=1,"1","")</f>
        <v/>
      </c>
      <c r="E77" s="417" t="str">
        <f>IF(D77="","％",ROUNDDOWN(100*(S61-IF(AE61="　．　Ｋｍ",0,AE61)-IF(AI61="　．　Ｋｍ",0,AI61))/S61,3))</f>
        <v>％</v>
      </c>
      <c r="F77" s="439"/>
      <c r="G77" s="414" t="str">
        <f>IF(B77="","．ｋｍ",実車走行キロ算定表10!$V$267)</f>
        <v>．ｋｍ</v>
      </c>
      <c r="H77" s="440"/>
      <c r="I77" s="391" t="str">
        <f>IF(B77="","円",ROUNDDOWN(IF(B77="離島",$F$35*G77/100,VLOOKUP(B77,$B$35:$W$36,14,FALSE)*G77/100),))</f>
        <v>円</v>
      </c>
      <c r="J77" s="404"/>
      <c r="K77" s="413" t="str">
        <f>IF(B77="","　　　円　　　　銭",ROUNDDOWN(((R77+X77+AD77)/3),))</f>
        <v>　　　円　　　　銭</v>
      </c>
      <c r="L77" s="411"/>
      <c r="M77" s="411"/>
      <c r="N77" s="607" t="str">
        <f>IF(B77="","円",'様式１－５【R3実績】'!O28)</f>
        <v>円</v>
      </c>
      <c r="O77" s="608"/>
      <c r="P77" s="414" t="str">
        <f>IF(B77="","．ｋｍ",'様式１－５【R3実績】'!L28)</f>
        <v>．ｋｍ</v>
      </c>
      <c r="Q77" s="411"/>
      <c r="R77" s="413" t="str">
        <f>IF(B77="","　　　円　　銭",ROUNDDOWN(N77*100/P77,0))</f>
        <v>　　　円　　銭</v>
      </c>
      <c r="S77" s="411"/>
      <c r="T77" s="391" t="str">
        <f>IF(B77="","円",'様式１－５【R4実績】'!O28)</f>
        <v>円</v>
      </c>
      <c r="U77" s="411"/>
      <c r="V77" s="414" t="str">
        <f>IF(B77="","．ｋｍ",'様式１－５【R4実績】'!L28)</f>
        <v>．ｋｍ</v>
      </c>
      <c r="W77" s="411"/>
      <c r="X77" s="413" t="str">
        <f>IF(B77="","　　　円　　銭",ROUNDDOWN(T77*100/V77,0))</f>
        <v>　　　円　　銭</v>
      </c>
      <c r="Y77" s="411"/>
      <c r="Z77" s="391" t="str">
        <f>IF(B77="","円",'様式１－５【R5実績】'!O28)</f>
        <v>円</v>
      </c>
      <c r="AA77" s="411"/>
      <c r="AB77" s="414" t="str">
        <f>IF(B77="","．ｋｍ",'様式１－５【R5実績】'!L28)</f>
        <v>．ｋｍ</v>
      </c>
      <c r="AC77" s="392"/>
      <c r="AD77" s="413" t="str">
        <f t="shared" si="4"/>
        <v>　　　円　　銭</v>
      </c>
      <c r="AE77" s="411"/>
      <c r="AF77" s="391" t="str">
        <f>IF(B77="","円",ROUNDDOWN(K77*G77/100,0))</f>
        <v>円</v>
      </c>
      <c r="AG77" s="392"/>
      <c r="AH77" s="392"/>
      <c r="AI77" s="391" t="str">
        <f t="shared" si="6"/>
        <v>円</v>
      </c>
      <c r="AJ77" s="392"/>
      <c r="AK77" s="392"/>
      <c r="AL77" s="391" t="str">
        <f t="shared" si="7"/>
        <v>円</v>
      </c>
      <c r="AM77" s="392"/>
      <c r="AN77" s="393"/>
      <c r="AO77" s="391" t="str">
        <f t="shared" si="8"/>
        <v>円</v>
      </c>
      <c r="AP77" s="436"/>
      <c r="AQ77" s="424"/>
      <c r="AS77" s="365" t="e">
        <f t="shared" si="9"/>
        <v>#VALUE!</v>
      </c>
      <c r="AT77" s="366"/>
      <c r="AU77" s="366"/>
      <c r="AV77" s="366"/>
      <c r="AW77" s="367"/>
      <c r="AX77" s="368" t="e">
        <f t="shared" si="10"/>
        <v>#VALUE!</v>
      </c>
      <c r="AY77" s="368"/>
      <c r="AZ77" s="368"/>
      <c r="BA77" s="368"/>
      <c r="BB77" s="368"/>
      <c r="BC77" s="369">
        <f>【R7計画】輸送量見込・平均乗車密度!R28</f>
        <v>0</v>
      </c>
      <c r="BD77" s="370"/>
      <c r="BE77" s="370"/>
      <c r="BF77" s="370"/>
      <c r="BG77" s="371"/>
      <c r="BH77" s="369">
        <f>【R7計画】輸送量見込・平均乗車密度!S28</f>
        <v>0</v>
      </c>
      <c r="BI77" s="370"/>
      <c r="BJ77" s="370"/>
      <c r="BK77" s="370"/>
      <c r="BL77" s="371"/>
      <c r="BM77" s="369">
        <f>【R7計画】輸送量見込・平均乗車密度!$G28</f>
        <v>0</v>
      </c>
      <c r="BN77" s="370"/>
      <c r="BO77" s="370"/>
      <c r="BP77" s="370"/>
      <c r="BQ77" s="371"/>
    </row>
    <row r="78" spans="2:69" s="261" customFormat="1" ht="35.15" customHeight="1">
      <c r="B78" s="614" t="s">
        <v>53</v>
      </c>
      <c r="C78" s="615"/>
      <c r="D78" s="616"/>
      <c r="E78" s="415"/>
      <c r="F78" s="609"/>
      <c r="G78" s="414">
        <f>SUM(G68:H77)</f>
        <v>0</v>
      </c>
      <c r="H78" s="440"/>
      <c r="I78" s="391">
        <f>SUM(I68:J77)</f>
        <v>0</v>
      </c>
      <c r="J78" s="404"/>
      <c r="K78" s="384"/>
      <c r="L78" s="610"/>
      <c r="M78" s="610"/>
      <c r="N78" s="391">
        <f>SUM(N68:O77)</f>
        <v>0</v>
      </c>
      <c r="O78" s="392"/>
      <c r="P78" s="414">
        <f>SUM(P68:Q77)</f>
        <v>0</v>
      </c>
      <c r="Q78" s="392"/>
      <c r="R78" s="415"/>
      <c r="S78" s="416"/>
      <c r="T78" s="391">
        <f>SUM(T68:U77)</f>
        <v>0</v>
      </c>
      <c r="U78" s="392"/>
      <c r="V78" s="414">
        <f>SUM(V68:W77)</f>
        <v>0</v>
      </c>
      <c r="W78" s="392"/>
      <c r="X78" s="415"/>
      <c r="Y78" s="416"/>
      <c r="Z78" s="391">
        <f>SUM(Z68:AA77)</f>
        <v>0</v>
      </c>
      <c r="AA78" s="392"/>
      <c r="AB78" s="414">
        <f>SUM(AB68:AC77)</f>
        <v>0</v>
      </c>
      <c r="AC78" s="392"/>
      <c r="AD78" s="415"/>
      <c r="AE78" s="416"/>
      <c r="AF78" s="391">
        <f>SUM(AF68:AH77)</f>
        <v>0</v>
      </c>
      <c r="AG78" s="392"/>
      <c r="AH78" s="392"/>
      <c r="AI78" s="391">
        <f>SUM(AI68:AK77)</f>
        <v>0</v>
      </c>
      <c r="AJ78" s="392"/>
      <c r="AK78" s="392"/>
      <c r="AL78" s="391">
        <f>SUM(AL68:AN77)</f>
        <v>0</v>
      </c>
      <c r="AM78" s="392"/>
      <c r="AN78" s="393"/>
      <c r="AO78" s="391">
        <f>SUM(AO68:AQ77)</f>
        <v>0</v>
      </c>
      <c r="AP78" s="403"/>
      <c r="AQ78" s="404"/>
    </row>
    <row r="79" spans="2:69" ht="15" customHeight="1"/>
    <row r="80" spans="2:69" s="238" customFormat="1" ht="46.5" customHeight="1">
      <c r="B80" s="358" t="s">
        <v>19</v>
      </c>
      <c r="C80" s="358" t="s">
        <v>27</v>
      </c>
      <c r="D80" s="359" t="s">
        <v>234</v>
      </c>
      <c r="E80" s="340" t="s">
        <v>285</v>
      </c>
      <c r="F80" s="341"/>
      <c r="G80" s="342"/>
      <c r="H80" s="620" t="s">
        <v>305</v>
      </c>
      <c r="I80" s="621"/>
      <c r="J80" s="622"/>
      <c r="K80" s="302" t="s">
        <v>286</v>
      </c>
      <c r="L80" s="303"/>
      <c r="M80" s="304"/>
      <c r="N80" s="626" t="s">
        <v>287</v>
      </c>
      <c r="O80" s="627"/>
      <c r="P80" s="543"/>
      <c r="Q80" s="302" t="s">
        <v>288</v>
      </c>
      <c r="R80" s="303"/>
      <c r="S80" s="304"/>
      <c r="T80" s="302" t="s">
        <v>289</v>
      </c>
      <c r="U80" s="303"/>
      <c r="V80" s="441"/>
      <c r="W80" s="302" t="s">
        <v>290</v>
      </c>
      <c r="X80" s="388"/>
      <c r="Y80" s="389"/>
      <c r="Z80" s="380" t="s">
        <v>291</v>
      </c>
      <c r="AA80" s="405"/>
      <c r="AB80" s="405"/>
      <c r="AC80" s="405"/>
      <c r="AD80" s="405"/>
      <c r="AE80" s="405"/>
      <c r="AF80" s="405"/>
      <c r="AG80" s="405"/>
      <c r="AH80" s="405"/>
      <c r="AI80" s="405"/>
      <c r="AJ80" s="405"/>
      <c r="AK80" s="405"/>
      <c r="AL80" s="405"/>
      <c r="AM80" s="405"/>
      <c r="AN80" s="405"/>
      <c r="AO80" s="405"/>
      <c r="AP80" s="405"/>
      <c r="AQ80" s="381"/>
    </row>
    <row r="81" spans="2:46" s="238" customFormat="1" ht="27.75" customHeight="1">
      <c r="B81" s="358"/>
      <c r="C81" s="358"/>
      <c r="D81" s="360"/>
      <c r="E81" s="343"/>
      <c r="F81" s="344"/>
      <c r="G81" s="345"/>
      <c r="H81" s="623"/>
      <c r="I81" s="624"/>
      <c r="J81" s="625"/>
      <c r="K81" s="305"/>
      <c r="L81" s="306"/>
      <c r="M81" s="307"/>
      <c r="N81" s="544"/>
      <c r="O81" s="355"/>
      <c r="P81" s="545"/>
      <c r="Q81" s="305"/>
      <c r="R81" s="306"/>
      <c r="S81" s="307"/>
      <c r="T81" s="305"/>
      <c r="U81" s="306"/>
      <c r="V81" s="442"/>
      <c r="W81" s="406"/>
      <c r="X81" s="363"/>
      <c r="Y81" s="407"/>
      <c r="Z81" s="302" t="s">
        <v>292</v>
      </c>
      <c r="AA81" s="388"/>
      <c r="AB81" s="388"/>
      <c r="AC81" s="389"/>
      <c r="AD81" s="302" t="s">
        <v>293</v>
      </c>
      <c r="AE81" s="388"/>
      <c r="AF81" s="388"/>
      <c r="AG81" s="389"/>
      <c r="AH81" s="302" t="s">
        <v>109</v>
      </c>
      <c r="AI81" s="388"/>
      <c r="AJ81" s="388"/>
      <c r="AK81" s="389"/>
      <c r="AL81" s="380" t="s">
        <v>110</v>
      </c>
      <c r="AM81" s="386"/>
      <c r="AN81" s="386"/>
      <c r="AO81" s="387"/>
      <c r="AP81" s="380" t="s">
        <v>111</v>
      </c>
      <c r="AQ81" s="381"/>
    </row>
    <row r="82" spans="2:46" ht="35.15" customHeight="1">
      <c r="B82" s="358"/>
      <c r="C82" s="358"/>
      <c r="D82" s="361"/>
      <c r="E82" s="346" t="s">
        <v>294</v>
      </c>
      <c r="F82" s="347"/>
      <c r="G82" s="348"/>
      <c r="H82" s="400" t="s">
        <v>306</v>
      </c>
      <c r="I82" s="401"/>
      <c r="J82" s="402"/>
      <c r="K82" s="611" t="s">
        <v>295</v>
      </c>
      <c r="L82" s="612"/>
      <c r="M82" s="613"/>
      <c r="N82" s="308" t="s">
        <v>296</v>
      </c>
      <c r="O82" s="347"/>
      <c r="P82" s="348"/>
      <c r="Q82" s="443" t="s">
        <v>297</v>
      </c>
      <c r="R82" s="443"/>
      <c r="S82" s="606"/>
      <c r="T82" s="408" t="s">
        <v>298</v>
      </c>
      <c r="U82" s="443"/>
      <c r="V82" s="410"/>
      <c r="W82" s="408" t="s">
        <v>299</v>
      </c>
      <c r="X82" s="409"/>
      <c r="Y82" s="410"/>
      <c r="Z82" s="437" t="s">
        <v>108</v>
      </c>
      <c r="AA82" s="438"/>
      <c r="AB82" s="437" t="s">
        <v>300</v>
      </c>
      <c r="AC82" s="438"/>
      <c r="AD82" s="437" t="s">
        <v>108</v>
      </c>
      <c r="AE82" s="438"/>
      <c r="AF82" s="437" t="s">
        <v>300</v>
      </c>
      <c r="AG82" s="438"/>
      <c r="AH82" s="437" t="s">
        <v>108</v>
      </c>
      <c r="AI82" s="438"/>
      <c r="AJ82" s="437" t="s">
        <v>300</v>
      </c>
      <c r="AK82" s="438"/>
      <c r="AL82" s="437" t="s">
        <v>108</v>
      </c>
      <c r="AM82" s="438"/>
      <c r="AN82" s="437" t="s">
        <v>300</v>
      </c>
      <c r="AO82" s="438"/>
      <c r="AP82" s="380"/>
      <c r="AQ82" s="381"/>
    </row>
    <row r="83" spans="2:46" s="241" customFormat="1" ht="35.15" customHeight="1">
      <c r="B83" s="242" t="str">
        <f t="shared" ref="B83:B91" si="11">IF(B68="","",B68)</f>
        <v/>
      </c>
      <c r="C83" s="243" t="str">
        <f>IF(B68="","",【R7計画】輸送量見込・平均乗車密度!A19)</f>
        <v/>
      </c>
      <c r="D83" s="240" t="str">
        <f>D68</f>
        <v/>
      </c>
      <c r="E83" s="391" t="str">
        <f>IF(B83="","円",ROUNDDOWN(AO68*AP42/100,0))</f>
        <v>円</v>
      </c>
      <c r="F83" s="403"/>
      <c r="G83" s="404"/>
      <c r="H83" s="391" t="str">
        <f>IF(D83="","円",ROUNDDOWN(AO68*E68/100,0))</f>
        <v>円</v>
      </c>
      <c r="I83" s="403"/>
      <c r="J83" s="404"/>
      <c r="K83" s="391" t="str">
        <f>IF(B83="","円",IF(M42&gt;=5,"円",ROUNDDOWN(E83*ROUNDDOWN(O42/5,)/【R7計画】輸送量見込・平均乗車密度!G19,)))</f>
        <v>円</v>
      </c>
      <c r="L83" s="436"/>
      <c r="M83" s="424"/>
      <c r="N83" s="430" t="str">
        <f>IF(B83="","千円",IF(D83="1",ROUNDDOWN(ROUNDDOWN(IF(K83="円",E83,K83),-3)+(ROUNDDOWN(H83,-3)-ROUNDDOWN(IF(K83="円",E83,K83),-3))*Y43/100,-3),IF(K83="円",ROUNDDOWN(E83,-3),ROUNDDOWN(K83,-3))))</f>
        <v>千円</v>
      </c>
      <c r="O83" s="431"/>
      <c r="P83" s="432"/>
      <c r="Q83" s="433" t="str">
        <f>IF(B83="","千円",ROUNDDOWN((N83/2/1000),1))</f>
        <v>千円</v>
      </c>
      <c r="R83" s="434"/>
      <c r="S83" s="435"/>
      <c r="T83" s="391" t="str">
        <f t="shared" ref="T83:T92" si="12">IF(B83="","円",ROUNDDOWN(($F$35/100)*G68-AF68,0))</f>
        <v>円</v>
      </c>
      <c r="U83" s="429"/>
      <c r="V83" s="412"/>
      <c r="W83" s="391" t="str">
        <f t="shared" ref="W83:W92" si="13">IF(B83="","円",T83-Q83*1000)</f>
        <v>円</v>
      </c>
      <c r="X83" s="411"/>
      <c r="Y83" s="412"/>
      <c r="Z83" s="391" t="str">
        <f t="shared" ref="Z83:Z92" si="14">IF(B83="","円",ROUNDUP(N83/2,-2))</f>
        <v>円</v>
      </c>
      <c r="AA83" s="424"/>
      <c r="AB83" s="425" t="str">
        <f t="shared" ref="AB83:AB92" si="15">IF(B83="","％",Z83/W83*100)</f>
        <v>％</v>
      </c>
      <c r="AC83" s="426"/>
      <c r="AD83" s="427">
        <v>0</v>
      </c>
      <c r="AE83" s="428"/>
      <c r="AF83" s="425" t="str">
        <f t="shared" ref="AF83:AF92" si="16">IF(B83="","％",AD83/W83*100)</f>
        <v>％</v>
      </c>
      <c r="AG83" s="426"/>
      <c r="AH83" s="427">
        <v>0</v>
      </c>
      <c r="AI83" s="428"/>
      <c r="AJ83" s="425" t="str">
        <f t="shared" ref="AJ83:AJ92" si="17">IF(B83="","％",AH83/W83*100)</f>
        <v>％</v>
      </c>
      <c r="AK83" s="426"/>
      <c r="AL83" s="391" t="str">
        <f>IF(B83="","円",W83-Z83-AD83-AH83)</f>
        <v>円</v>
      </c>
      <c r="AM83" s="424"/>
      <c r="AN83" s="425" t="str">
        <f t="shared" ref="AN83:AN92" si="18">IF(B83="","％",AL83/W83*100)</f>
        <v>％</v>
      </c>
      <c r="AO83" s="426"/>
      <c r="AP83" s="382"/>
      <c r="AQ83" s="383"/>
    </row>
    <row r="84" spans="2:46" ht="35.15" customHeight="1">
      <c r="B84" s="242" t="str">
        <f t="shared" si="11"/>
        <v/>
      </c>
      <c r="C84" s="243" t="str">
        <f>IF(B69="","",【R7計画】輸送量見込・平均乗車密度!A20)</f>
        <v/>
      </c>
      <c r="D84" s="240" t="str">
        <f t="shared" ref="D84:D92" si="19">D69</f>
        <v/>
      </c>
      <c r="E84" s="391" t="str">
        <f>IF(B84="","円",ROUNDDOWN(AO69*AP44/100,0))</f>
        <v>円</v>
      </c>
      <c r="F84" s="403"/>
      <c r="G84" s="404"/>
      <c r="H84" s="391" t="str">
        <f t="shared" ref="H84:H92" si="20">IF(D84="","円",ROUNDDOWN(AO69*E69/100,0))</f>
        <v>円</v>
      </c>
      <c r="I84" s="403"/>
      <c r="J84" s="404"/>
      <c r="K84" s="391" t="str">
        <f>IF(B84="","円",IF(M44&gt;=5,"円",ROUNDDOWN(E84*ROUNDDOWN(O44/5,)/【R7計画】輸送量見込・平均乗車密度!G20,)))</f>
        <v>円</v>
      </c>
      <c r="L84" s="436"/>
      <c r="M84" s="424"/>
      <c r="N84" s="430" t="str">
        <f>IF(B84="","千円",IF(D84="1",ROUNDDOWN(ROUNDDOWN(IF(K84="円",E84,K84),-3)+(ROUNDDOWN(H84,-3)-ROUNDDOWN(IF(K84="円",E84,K84),-3))*Y44/100,-3),IF(K84="円",ROUNDDOWN(E84,-3),ROUNDDOWN(K84,-3))))</f>
        <v>千円</v>
      </c>
      <c r="O84" s="431"/>
      <c r="P84" s="432"/>
      <c r="Q84" s="433" t="str">
        <f>IF(B84="","千円",ROUNDDOWN((N84/2/1000),1))</f>
        <v>千円</v>
      </c>
      <c r="R84" s="434"/>
      <c r="S84" s="435"/>
      <c r="T84" s="391" t="str">
        <f t="shared" si="12"/>
        <v>円</v>
      </c>
      <c r="U84" s="429"/>
      <c r="V84" s="393"/>
      <c r="W84" s="391" t="str">
        <f t="shared" si="13"/>
        <v>円</v>
      </c>
      <c r="X84" s="392"/>
      <c r="Y84" s="393"/>
      <c r="Z84" s="391" t="str">
        <f t="shared" si="14"/>
        <v>円</v>
      </c>
      <c r="AA84" s="424"/>
      <c r="AB84" s="425" t="str">
        <f t="shared" si="15"/>
        <v>％</v>
      </c>
      <c r="AC84" s="426"/>
      <c r="AD84" s="427">
        <v>0</v>
      </c>
      <c r="AE84" s="428"/>
      <c r="AF84" s="425" t="str">
        <f t="shared" si="16"/>
        <v>％</v>
      </c>
      <c r="AG84" s="426"/>
      <c r="AH84" s="427">
        <v>0</v>
      </c>
      <c r="AI84" s="428"/>
      <c r="AJ84" s="425" t="str">
        <f t="shared" si="17"/>
        <v>％</v>
      </c>
      <c r="AK84" s="426"/>
      <c r="AL84" s="391" t="str">
        <f t="shared" ref="AL84:AL92" si="21">IF(B84="","円",W84-Z84-AD84-AH84)</f>
        <v>円</v>
      </c>
      <c r="AM84" s="424"/>
      <c r="AN84" s="425" t="str">
        <f t="shared" si="18"/>
        <v>％</v>
      </c>
      <c r="AO84" s="426"/>
      <c r="AP84" s="382"/>
      <c r="AQ84" s="383"/>
    </row>
    <row r="85" spans="2:46" ht="35.15" customHeight="1">
      <c r="B85" s="242" t="str">
        <f t="shared" si="11"/>
        <v/>
      </c>
      <c r="C85" s="243" t="str">
        <f>IF(B70="","",【R7計画】輸送量見込・平均乗車密度!A21)</f>
        <v/>
      </c>
      <c r="D85" s="240" t="str">
        <f t="shared" si="19"/>
        <v/>
      </c>
      <c r="E85" s="391" t="str">
        <f>IF(B85="","円",ROUNDDOWN(AO70*AP46/100,0))</f>
        <v>円</v>
      </c>
      <c r="F85" s="403"/>
      <c r="G85" s="404"/>
      <c r="H85" s="391" t="str">
        <f t="shared" si="20"/>
        <v>円</v>
      </c>
      <c r="I85" s="403"/>
      <c r="J85" s="404"/>
      <c r="K85" s="391" t="str">
        <f>IF(B85="","円",IF(M46&gt;=5,"円",ROUNDDOWN(E85*ROUNDDOWN(O46/5,)/【R7計画】輸送量見込・平均乗車密度!G21,)))</f>
        <v>円</v>
      </c>
      <c r="L85" s="436"/>
      <c r="M85" s="424"/>
      <c r="N85" s="430" t="str">
        <f>IF(B85="","千円",IF(D85="1",ROUNDDOWN(ROUNDDOWN(IF(K85="円",E85,K85),-3)+(ROUNDDOWN(H85,-3)-ROUNDDOWN(IF(K85="円",E85,K85),-3))*Y46/100,-3),IF(K85="円",ROUNDDOWN(E85,-3),ROUNDDOWN(K85,-3))))</f>
        <v>千円</v>
      </c>
      <c r="O85" s="431"/>
      <c r="P85" s="432"/>
      <c r="Q85" s="433" t="str">
        <f t="shared" ref="Q85:Q92" si="22">IF(B85="","千円",ROUNDDOWN((N85/2/1000),1))</f>
        <v>千円</v>
      </c>
      <c r="R85" s="434"/>
      <c r="S85" s="435"/>
      <c r="T85" s="391" t="str">
        <f t="shared" si="12"/>
        <v>円</v>
      </c>
      <c r="U85" s="429"/>
      <c r="V85" s="393"/>
      <c r="W85" s="391" t="str">
        <f t="shared" si="13"/>
        <v>円</v>
      </c>
      <c r="X85" s="392"/>
      <c r="Y85" s="393"/>
      <c r="Z85" s="391" t="str">
        <f t="shared" si="14"/>
        <v>円</v>
      </c>
      <c r="AA85" s="424"/>
      <c r="AB85" s="425" t="str">
        <f t="shared" si="15"/>
        <v>％</v>
      </c>
      <c r="AC85" s="426"/>
      <c r="AD85" s="427">
        <v>0</v>
      </c>
      <c r="AE85" s="428"/>
      <c r="AF85" s="425" t="str">
        <f t="shared" si="16"/>
        <v>％</v>
      </c>
      <c r="AG85" s="426"/>
      <c r="AH85" s="427">
        <v>0</v>
      </c>
      <c r="AI85" s="428"/>
      <c r="AJ85" s="425" t="str">
        <f t="shared" si="17"/>
        <v>％</v>
      </c>
      <c r="AK85" s="426"/>
      <c r="AL85" s="391" t="str">
        <f t="shared" si="21"/>
        <v>円</v>
      </c>
      <c r="AM85" s="424"/>
      <c r="AN85" s="425" t="str">
        <f t="shared" si="18"/>
        <v>％</v>
      </c>
      <c r="AO85" s="426"/>
      <c r="AP85" s="382"/>
      <c r="AQ85" s="383"/>
    </row>
    <row r="86" spans="2:46" ht="35.15" customHeight="1">
      <c r="B86" s="242" t="str">
        <f t="shared" si="11"/>
        <v/>
      </c>
      <c r="C86" s="243" t="str">
        <f>IF(B71="","",【R7計画】輸送量見込・平均乗車密度!A22)</f>
        <v/>
      </c>
      <c r="D86" s="240" t="str">
        <f t="shared" si="19"/>
        <v/>
      </c>
      <c r="E86" s="391" t="str">
        <f>IF(B86="","円",ROUNDDOWN(AO71*AP48/100,0))</f>
        <v>円</v>
      </c>
      <c r="F86" s="403"/>
      <c r="G86" s="404"/>
      <c r="H86" s="391" t="str">
        <f t="shared" si="20"/>
        <v>円</v>
      </c>
      <c r="I86" s="403"/>
      <c r="J86" s="404"/>
      <c r="K86" s="391" t="str">
        <f>IF(B86="","円",IF(M48&gt;=5,"円",ROUNDDOWN(E86*ROUNDDOWN(O48/5,)/【R7計画】輸送量見込・平均乗車密度!G22,)))</f>
        <v>円</v>
      </c>
      <c r="L86" s="436"/>
      <c r="M86" s="424"/>
      <c r="N86" s="430" t="str">
        <f>IF(B86="","千円",IF(D86="1",ROUNDDOWN(ROUNDDOWN(IF(K86="円",E86,K86),-3)+(ROUNDDOWN(H86,-3)-ROUNDDOWN(IF(K86="円",E86,K86),-3))*Y48/100,-3),IF(K86="円",ROUNDDOWN(E86,-3),ROUNDDOWN(K86,-3))))</f>
        <v>千円</v>
      </c>
      <c r="O86" s="431"/>
      <c r="P86" s="432"/>
      <c r="Q86" s="433" t="str">
        <f t="shared" si="22"/>
        <v>千円</v>
      </c>
      <c r="R86" s="434"/>
      <c r="S86" s="435"/>
      <c r="T86" s="391" t="str">
        <f t="shared" si="12"/>
        <v>円</v>
      </c>
      <c r="U86" s="429"/>
      <c r="V86" s="393"/>
      <c r="W86" s="391" t="str">
        <f t="shared" si="13"/>
        <v>円</v>
      </c>
      <c r="X86" s="392"/>
      <c r="Y86" s="393"/>
      <c r="Z86" s="391" t="str">
        <f t="shared" si="14"/>
        <v>円</v>
      </c>
      <c r="AA86" s="424"/>
      <c r="AB86" s="425" t="str">
        <f t="shared" si="15"/>
        <v>％</v>
      </c>
      <c r="AC86" s="426"/>
      <c r="AD86" s="427">
        <v>0</v>
      </c>
      <c r="AE86" s="428"/>
      <c r="AF86" s="425" t="str">
        <f t="shared" si="16"/>
        <v>％</v>
      </c>
      <c r="AG86" s="426"/>
      <c r="AH86" s="427">
        <v>0</v>
      </c>
      <c r="AI86" s="428"/>
      <c r="AJ86" s="425" t="str">
        <f t="shared" si="17"/>
        <v>％</v>
      </c>
      <c r="AK86" s="426"/>
      <c r="AL86" s="391" t="str">
        <f t="shared" si="21"/>
        <v>円</v>
      </c>
      <c r="AM86" s="424"/>
      <c r="AN86" s="425" t="str">
        <f t="shared" si="18"/>
        <v>％</v>
      </c>
      <c r="AO86" s="426"/>
      <c r="AP86" s="382"/>
      <c r="AQ86" s="383"/>
    </row>
    <row r="87" spans="2:46" s="241" customFormat="1" ht="35.15" customHeight="1">
      <c r="B87" s="242" t="str">
        <f t="shared" si="11"/>
        <v/>
      </c>
      <c r="C87" s="243" t="str">
        <f>IF(B72="","",【R7計画】輸送量見込・平均乗車密度!A23)</f>
        <v/>
      </c>
      <c r="D87" s="240" t="str">
        <f t="shared" si="19"/>
        <v/>
      </c>
      <c r="E87" s="391" t="str">
        <f>IF(B87="","円",ROUNDDOWN(AO72*AP50/100,0))</f>
        <v>円</v>
      </c>
      <c r="F87" s="403"/>
      <c r="G87" s="404"/>
      <c r="H87" s="391" t="str">
        <f t="shared" si="20"/>
        <v>円</v>
      </c>
      <c r="I87" s="403"/>
      <c r="J87" s="404"/>
      <c r="K87" s="391" t="str">
        <f>IF(B87="","円",IF(M50&gt;=5,"円",ROUNDDOWN(E87*ROUNDDOWN(O50/5,)/【R7計画】輸送量見込・平均乗車密度!G23,)))</f>
        <v>円</v>
      </c>
      <c r="L87" s="436"/>
      <c r="M87" s="424"/>
      <c r="N87" s="430" t="str">
        <f>IF(B87="","千円",IF(D87="1",ROUNDDOWN(ROUNDDOWN(IF(K87="円",E87,K87),-3)+(ROUNDDOWN(H87,-3)-ROUNDDOWN(IF(K87="円",E87,K87),-3))*Y50/100,-3),IF(K87="円",ROUNDDOWN(E87,-3),ROUNDDOWN(K87,-3))))</f>
        <v>千円</v>
      </c>
      <c r="O87" s="431"/>
      <c r="P87" s="432"/>
      <c r="Q87" s="433" t="str">
        <f>IF(B87="","千円",ROUNDDOWN((N87/2/1000),1))</f>
        <v>千円</v>
      </c>
      <c r="R87" s="434"/>
      <c r="S87" s="435"/>
      <c r="T87" s="391" t="str">
        <f t="shared" si="12"/>
        <v>円</v>
      </c>
      <c r="U87" s="429"/>
      <c r="V87" s="412"/>
      <c r="W87" s="391" t="str">
        <f t="shared" si="13"/>
        <v>円</v>
      </c>
      <c r="X87" s="411"/>
      <c r="Y87" s="412"/>
      <c r="Z87" s="391" t="str">
        <f t="shared" si="14"/>
        <v>円</v>
      </c>
      <c r="AA87" s="424"/>
      <c r="AB87" s="425" t="str">
        <f t="shared" si="15"/>
        <v>％</v>
      </c>
      <c r="AC87" s="426"/>
      <c r="AD87" s="427">
        <v>0</v>
      </c>
      <c r="AE87" s="428"/>
      <c r="AF87" s="425" t="str">
        <f t="shared" si="16"/>
        <v>％</v>
      </c>
      <c r="AG87" s="426"/>
      <c r="AH87" s="427">
        <v>0</v>
      </c>
      <c r="AI87" s="428"/>
      <c r="AJ87" s="425" t="str">
        <f t="shared" si="17"/>
        <v>％</v>
      </c>
      <c r="AK87" s="426"/>
      <c r="AL87" s="391" t="str">
        <f t="shared" si="21"/>
        <v>円</v>
      </c>
      <c r="AM87" s="424"/>
      <c r="AN87" s="425" t="str">
        <f t="shared" si="18"/>
        <v>％</v>
      </c>
      <c r="AO87" s="426"/>
      <c r="AP87" s="382"/>
      <c r="AQ87" s="383"/>
    </row>
    <row r="88" spans="2:46" ht="35.15" customHeight="1">
      <c r="B88" s="242" t="str">
        <f t="shared" si="11"/>
        <v/>
      </c>
      <c r="C88" s="243" t="str">
        <f>IF(B73="","",【R7計画】輸送量見込・平均乗車密度!A24)</f>
        <v/>
      </c>
      <c r="D88" s="240" t="str">
        <f t="shared" si="19"/>
        <v/>
      </c>
      <c r="E88" s="391" t="str">
        <f>IF(B88="","円",ROUNDDOWN(AO73*AP52/100,0))</f>
        <v>円</v>
      </c>
      <c r="F88" s="403"/>
      <c r="G88" s="404"/>
      <c r="H88" s="391" t="str">
        <f t="shared" si="20"/>
        <v>円</v>
      </c>
      <c r="I88" s="403"/>
      <c r="J88" s="404"/>
      <c r="K88" s="391" t="str">
        <f>IF(B88="","円",IF(M52&gt;=5,"円",ROUNDDOWN(E88*ROUNDDOWN(O52/5,)/【R7計画】輸送量見込・平均乗車密度!G24,)))</f>
        <v>円</v>
      </c>
      <c r="L88" s="436"/>
      <c r="M88" s="424"/>
      <c r="N88" s="430" t="str">
        <f>IF(B88="","千円",IF(D88="1",ROUNDDOWN(ROUNDDOWN(IF(K88="円",E88,K88),-3)+(ROUNDDOWN(H88,-3)-ROUNDDOWN(IF(K88="円",E88,K88),-3))*Y52/100,-3),IF(K88="円",ROUNDDOWN(E88,-3),ROUNDDOWN(K88,-3))))</f>
        <v>千円</v>
      </c>
      <c r="O88" s="431"/>
      <c r="P88" s="432"/>
      <c r="Q88" s="433" t="str">
        <f>IF(B88="","千円",ROUNDDOWN((N88/2/1000),1))</f>
        <v>千円</v>
      </c>
      <c r="R88" s="434"/>
      <c r="S88" s="435"/>
      <c r="T88" s="391" t="str">
        <f t="shared" si="12"/>
        <v>円</v>
      </c>
      <c r="U88" s="429"/>
      <c r="V88" s="393"/>
      <c r="W88" s="391" t="str">
        <f t="shared" si="13"/>
        <v>円</v>
      </c>
      <c r="X88" s="392"/>
      <c r="Y88" s="393"/>
      <c r="Z88" s="391" t="str">
        <f t="shared" si="14"/>
        <v>円</v>
      </c>
      <c r="AA88" s="424"/>
      <c r="AB88" s="425" t="str">
        <f t="shared" si="15"/>
        <v>％</v>
      </c>
      <c r="AC88" s="426"/>
      <c r="AD88" s="427">
        <v>0</v>
      </c>
      <c r="AE88" s="428"/>
      <c r="AF88" s="425" t="str">
        <f t="shared" si="16"/>
        <v>％</v>
      </c>
      <c r="AG88" s="426"/>
      <c r="AH88" s="427">
        <v>0</v>
      </c>
      <c r="AI88" s="428"/>
      <c r="AJ88" s="425" t="str">
        <f t="shared" si="17"/>
        <v>％</v>
      </c>
      <c r="AK88" s="426"/>
      <c r="AL88" s="391" t="str">
        <f t="shared" si="21"/>
        <v>円</v>
      </c>
      <c r="AM88" s="424"/>
      <c r="AN88" s="425" t="str">
        <f t="shared" si="18"/>
        <v>％</v>
      </c>
      <c r="AO88" s="426"/>
      <c r="AP88" s="382"/>
      <c r="AQ88" s="383"/>
    </row>
    <row r="89" spans="2:46" ht="35.15" customHeight="1">
      <c r="B89" s="242" t="str">
        <f t="shared" si="11"/>
        <v/>
      </c>
      <c r="C89" s="243" t="str">
        <f>IF(B74="","",【R7計画】輸送量見込・平均乗車密度!A25)</f>
        <v/>
      </c>
      <c r="D89" s="240" t="str">
        <f t="shared" si="19"/>
        <v/>
      </c>
      <c r="E89" s="391" t="str">
        <f>IF(B89="","円",ROUNDDOWN(AO74*AP54/100,0))</f>
        <v>円</v>
      </c>
      <c r="F89" s="403"/>
      <c r="G89" s="404"/>
      <c r="H89" s="391" t="str">
        <f t="shared" si="20"/>
        <v>円</v>
      </c>
      <c r="I89" s="403"/>
      <c r="J89" s="404"/>
      <c r="K89" s="391" t="str">
        <f>IF(B89="","円",IF(M54&gt;=5,"円",ROUNDDOWN(E89*ROUNDDOWN(O54/5,)/【R7計画】輸送量見込・平均乗車密度!G25,)))</f>
        <v>円</v>
      </c>
      <c r="L89" s="436"/>
      <c r="M89" s="424"/>
      <c r="N89" s="430" t="str">
        <f>IF(B89="","千円",IF(D89="1",ROUNDDOWN(ROUNDDOWN(IF(K89="円",E89,K89),-3)+(ROUNDDOWN(H89,-3)-ROUNDDOWN(IF(K89="円",E89,K89),-3))*Y54/100,-3),IF(K89="円",ROUNDDOWN(E89,-3),ROUNDDOWN(K89,-3))))</f>
        <v>千円</v>
      </c>
      <c r="O89" s="431"/>
      <c r="P89" s="432"/>
      <c r="Q89" s="433" t="str">
        <f>IF(B89="","千円",ROUNDDOWN((N89/2/1000),1))</f>
        <v>千円</v>
      </c>
      <c r="R89" s="434"/>
      <c r="S89" s="435"/>
      <c r="T89" s="391" t="str">
        <f t="shared" si="12"/>
        <v>円</v>
      </c>
      <c r="U89" s="429"/>
      <c r="V89" s="393"/>
      <c r="W89" s="391" t="str">
        <f t="shared" si="13"/>
        <v>円</v>
      </c>
      <c r="X89" s="392"/>
      <c r="Y89" s="393"/>
      <c r="Z89" s="391" t="str">
        <f t="shared" si="14"/>
        <v>円</v>
      </c>
      <c r="AA89" s="424"/>
      <c r="AB89" s="425" t="str">
        <f t="shared" si="15"/>
        <v>％</v>
      </c>
      <c r="AC89" s="426"/>
      <c r="AD89" s="427">
        <v>0</v>
      </c>
      <c r="AE89" s="428"/>
      <c r="AF89" s="425" t="str">
        <f t="shared" si="16"/>
        <v>％</v>
      </c>
      <c r="AG89" s="426"/>
      <c r="AH89" s="427">
        <v>0</v>
      </c>
      <c r="AI89" s="428"/>
      <c r="AJ89" s="425" t="str">
        <f t="shared" si="17"/>
        <v>％</v>
      </c>
      <c r="AK89" s="426"/>
      <c r="AL89" s="391" t="str">
        <f t="shared" si="21"/>
        <v>円</v>
      </c>
      <c r="AM89" s="424"/>
      <c r="AN89" s="425" t="str">
        <f t="shared" si="18"/>
        <v>％</v>
      </c>
      <c r="AO89" s="426"/>
      <c r="AP89" s="382"/>
      <c r="AQ89" s="383"/>
    </row>
    <row r="90" spans="2:46" ht="35.15" customHeight="1">
      <c r="B90" s="242" t="str">
        <f t="shared" si="11"/>
        <v/>
      </c>
      <c r="C90" s="243" t="str">
        <f>IF(B75="","",【R7計画】輸送量見込・平均乗車密度!A26)</f>
        <v/>
      </c>
      <c r="D90" s="240" t="str">
        <f t="shared" si="19"/>
        <v/>
      </c>
      <c r="E90" s="391" t="str">
        <f>IF(B90="","円",ROUNDDOWN(AO75*AP56/100,0))</f>
        <v>円</v>
      </c>
      <c r="F90" s="403"/>
      <c r="G90" s="404"/>
      <c r="H90" s="391" t="str">
        <f t="shared" si="20"/>
        <v>円</v>
      </c>
      <c r="I90" s="403"/>
      <c r="J90" s="404"/>
      <c r="K90" s="391" t="str">
        <f>IF(B90="","円",IF(M56&gt;=5,"円",ROUNDDOWN(E90*ROUNDDOWN(O56/5,)/【R7計画】輸送量見込・平均乗車密度!G26,)))</f>
        <v>円</v>
      </c>
      <c r="L90" s="436"/>
      <c r="M90" s="424"/>
      <c r="N90" s="430" t="str">
        <f>IF(B90="","千円",IF(D90="1",ROUNDDOWN(ROUNDDOWN(IF(K90="円",E90,K90),-3)+(ROUNDDOWN(H90,-3)-ROUNDDOWN(IF(K90="円",E90,K90),-3))*Y56/100,-3),IF(K90="円",ROUNDDOWN(E90,-3),ROUNDDOWN(K90,-3))))</f>
        <v>千円</v>
      </c>
      <c r="O90" s="431"/>
      <c r="P90" s="432"/>
      <c r="Q90" s="433" t="str">
        <f t="shared" si="22"/>
        <v>千円</v>
      </c>
      <c r="R90" s="434"/>
      <c r="S90" s="435"/>
      <c r="T90" s="391" t="str">
        <f t="shared" si="12"/>
        <v>円</v>
      </c>
      <c r="U90" s="429"/>
      <c r="V90" s="393"/>
      <c r="W90" s="391" t="str">
        <f t="shared" si="13"/>
        <v>円</v>
      </c>
      <c r="X90" s="392"/>
      <c r="Y90" s="393"/>
      <c r="Z90" s="391" t="str">
        <f t="shared" si="14"/>
        <v>円</v>
      </c>
      <c r="AA90" s="424"/>
      <c r="AB90" s="425" t="str">
        <f t="shared" si="15"/>
        <v>％</v>
      </c>
      <c r="AC90" s="426"/>
      <c r="AD90" s="427">
        <v>0</v>
      </c>
      <c r="AE90" s="428"/>
      <c r="AF90" s="425" t="str">
        <f t="shared" si="16"/>
        <v>％</v>
      </c>
      <c r="AG90" s="426"/>
      <c r="AH90" s="427">
        <v>0</v>
      </c>
      <c r="AI90" s="428"/>
      <c r="AJ90" s="425" t="str">
        <f t="shared" si="17"/>
        <v>％</v>
      </c>
      <c r="AK90" s="426"/>
      <c r="AL90" s="391" t="str">
        <f t="shared" si="21"/>
        <v>円</v>
      </c>
      <c r="AM90" s="424"/>
      <c r="AN90" s="425" t="str">
        <f t="shared" si="18"/>
        <v>％</v>
      </c>
      <c r="AO90" s="426"/>
      <c r="AP90" s="382"/>
      <c r="AQ90" s="383"/>
    </row>
    <row r="91" spans="2:46" ht="35.15" customHeight="1">
      <c r="B91" s="242" t="str">
        <f t="shared" si="11"/>
        <v/>
      </c>
      <c r="C91" s="243" t="str">
        <f>IF(B76="","",【R7計画】輸送量見込・平均乗車密度!A27)</f>
        <v/>
      </c>
      <c r="D91" s="240" t="str">
        <f t="shared" si="19"/>
        <v/>
      </c>
      <c r="E91" s="391" t="str">
        <f>IF(B91="","円",ROUNDDOWN(AO76*AP58/100,0))</f>
        <v>円</v>
      </c>
      <c r="F91" s="403"/>
      <c r="G91" s="404"/>
      <c r="H91" s="391" t="str">
        <f t="shared" si="20"/>
        <v>円</v>
      </c>
      <c r="I91" s="403"/>
      <c r="J91" s="404"/>
      <c r="K91" s="391" t="str">
        <f>IF(B91="","円",IF(M58&gt;=5,"円",ROUNDDOWN(E91*ROUNDDOWN(O58/5,)/【R7計画】輸送量見込・平均乗車密度!G27,)))</f>
        <v>円</v>
      </c>
      <c r="L91" s="436"/>
      <c r="M91" s="424"/>
      <c r="N91" s="430" t="str">
        <f>IF(B91="","千円",IF(D91="1",ROUNDDOWN(ROUNDDOWN(IF(K91="円",E91,K91),-3)+(ROUNDDOWN(H91,-3)-ROUNDDOWN(IF(K91="円",E91,K91),-3))*Y58/100,-3),IF(K91="円",ROUNDDOWN(E91,-3),ROUNDDOWN(K91,-3))))</f>
        <v>千円</v>
      </c>
      <c r="O91" s="431"/>
      <c r="P91" s="432"/>
      <c r="Q91" s="433" t="str">
        <f t="shared" si="22"/>
        <v>千円</v>
      </c>
      <c r="R91" s="434"/>
      <c r="S91" s="435"/>
      <c r="T91" s="391" t="str">
        <f t="shared" si="12"/>
        <v>円</v>
      </c>
      <c r="U91" s="429"/>
      <c r="V91" s="393"/>
      <c r="W91" s="391" t="str">
        <f t="shared" si="13"/>
        <v>円</v>
      </c>
      <c r="X91" s="392"/>
      <c r="Y91" s="393"/>
      <c r="Z91" s="391" t="str">
        <f t="shared" si="14"/>
        <v>円</v>
      </c>
      <c r="AA91" s="424"/>
      <c r="AB91" s="425" t="str">
        <f t="shared" si="15"/>
        <v>％</v>
      </c>
      <c r="AC91" s="426"/>
      <c r="AD91" s="427">
        <v>0</v>
      </c>
      <c r="AE91" s="428"/>
      <c r="AF91" s="425" t="str">
        <f t="shared" si="16"/>
        <v>％</v>
      </c>
      <c r="AG91" s="426"/>
      <c r="AH91" s="427">
        <v>0</v>
      </c>
      <c r="AI91" s="428"/>
      <c r="AJ91" s="425" t="str">
        <f t="shared" si="17"/>
        <v>％</v>
      </c>
      <c r="AK91" s="426"/>
      <c r="AL91" s="391" t="str">
        <f t="shared" si="21"/>
        <v>円</v>
      </c>
      <c r="AM91" s="424"/>
      <c r="AN91" s="425" t="str">
        <f t="shared" si="18"/>
        <v>％</v>
      </c>
      <c r="AO91" s="426"/>
      <c r="AP91" s="382"/>
      <c r="AQ91" s="383"/>
    </row>
    <row r="92" spans="2:46" ht="35.15" customHeight="1">
      <c r="B92" s="242" t="str">
        <f>IF(B77="","",B77)</f>
        <v/>
      </c>
      <c r="C92" s="243" t="str">
        <f>IF(B77="","",【R7計画】輸送量見込・平均乗車密度!A28)</f>
        <v/>
      </c>
      <c r="D92" s="240" t="str">
        <f t="shared" si="19"/>
        <v/>
      </c>
      <c r="E92" s="391" t="str">
        <f>IF(B92="","円",ROUNDDOWN(AO77*AP60/100,0))</f>
        <v>円</v>
      </c>
      <c r="F92" s="403"/>
      <c r="G92" s="404"/>
      <c r="H92" s="391" t="str">
        <f t="shared" si="20"/>
        <v>円</v>
      </c>
      <c r="I92" s="403"/>
      <c r="J92" s="404"/>
      <c r="K92" s="391" t="str">
        <f>IF(B92="","円",IF(M60&gt;=5,"円",ROUNDDOWN(E92*ROUNDDOWN(O60/5,)/【R7計画】輸送量見込・平均乗車密度!G28,)))</f>
        <v>円</v>
      </c>
      <c r="L92" s="436"/>
      <c r="M92" s="424"/>
      <c r="N92" s="430" t="str">
        <f>IF(B92="","千円",IF(D92="1",ROUNDDOWN(ROUNDDOWN(IF(K92="円",E92,K92),-3)+(ROUNDDOWN(H92,-3)-ROUNDDOWN(IF(K92="円",E92,K92),-3))*Y60/100,-3),IF(K92="円",ROUNDDOWN(E92,-3),ROUNDDOWN(K92,-3))))</f>
        <v>千円</v>
      </c>
      <c r="O92" s="431"/>
      <c r="P92" s="432"/>
      <c r="Q92" s="433" t="str">
        <f t="shared" si="22"/>
        <v>千円</v>
      </c>
      <c r="R92" s="434"/>
      <c r="S92" s="435"/>
      <c r="T92" s="391" t="str">
        <f t="shared" si="12"/>
        <v>円</v>
      </c>
      <c r="U92" s="429"/>
      <c r="V92" s="393"/>
      <c r="W92" s="391" t="str">
        <f t="shared" si="13"/>
        <v>円</v>
      </c>
      <c r="X92" s="392"/>
      <c r="Y92" s="393"/>
      <c r="Z92" s="391" t="str">
        <f t="shared" si="14"/>
        <v>円</v>
      </c>
      <c r="AA92" s="424"/>
      <c r="AB92" s="425" t="str">
        <f t="shared" si="15"/>
        <v>％</v>
      </c>
      <c r="AC92" s="426"/>
      <c r="AD92" s="427">
        <v>0</v>
      </c>
      <c r="AE92" s="428"/>
      <c r="AF92" s="425" t="str">
        <f t="shared" si="16"/>
        <v>％</v>
      </c>
      <c r="AG92" s="426"/>
      <c r="AH92" s="427">
        <v>0</v>
      </c>
      <c r="AI92" s="428"/>
      <c r="AJ92" s="425" t="str">
        <f t="shared" si="17"/>
        <v>％</v>
      </c>
      <c r="AK92" s="426"/>
      <c r="AL92" s="391" t="str">
        <f t="shared" si="21"/>
        <v>円</v>
      </c>
      <c r="AM92" s="424"/>
      <c r="AN92" s="425" t="str">
        <f t="shared" si="18"/>
        <v>％</v>
      </c>
      <c r="AO92" s="426"/>
      <c r="AP92" s="382"/>
      <c r="AQ92" s="383"/>
    </row>
    <row r="93" spans="2:46" s="261" customFormat="1" ht="35.15" customHeight="1">
      <c r="B93" s="614" t="s">
        <v>53</v>
      </c>
      <c r="C93" s="615"/>
      <c r="D93" s="616"/>
      <c r="E93" s="391">
        <f>SUM(E83:G92)</f>
        <v>0</v>
      </c>
      <c r="F93" s="403"/>
      <c r="G93" s="404"/>
      <c r="H93" s="391">
        <f>SUM(H83:J92)</f>
        <v>0</v>
      </c>
      <c r="I93" s="403"/>
      <c r="J93" s="404"/>
      <c r="K93" s="391">
        <f>SUM(K83:M92)</f>
        <v>0</v>
      </c>
      <c r="L93" s="403"/>
      <c r="M93" s="404"/>
      <c r="N93" s="430">
        <f>SUM(N83:P92)</f>
        <v>0</v>
      </c>
      <c r="O93" s="431"/>
      <c r="P93" s="432"/>
      <c r="Q93" s="617">
        <f>ROUNDDOWN(SUM(Q83:S92),0)</f>
        <v>0</v>
      </c>
      <c r="R93" s="618"/>
      <c r="S93" s="619"/>
      <c r="T93" s="391">
        <f>SUM(T83:V92)</f>
        <v>0</v>
      </c>
      <c r="U93" s="429"/>
      <c r="V93" s="393"/>
      <c r="W93" s="391">
        <f>SUM(W83:Y92)</f>
        <v>0</v>
      </c>
      <c r="X93" s="392"/>
      <c r="Y93" s="393"/>
      <c r="Z93" s="391">
        <f>SUM(Z83:AA92)</f>
        <v>0</v>
      </c>
      <c r="AA93" s="412"/>
      <c r="AB93" s="425" t="str">
        <f>IF(COUNT(AB83:AC92)=0,"％",Z93/W93*100)</f>
        <v>％</v>
      </c>
      <c r="AC93" s="426"/>
      <c r="AD93" s="391">
        <f>SUM(AD83:AE92)</f>
        <v>0</v>
      </c>
      <c r="AE93" s="424"/>
      <c r="AF93" s="425" t="str">
        <f>IF(COUNT(AF83:AG92)=0,"％",AD93/W93*100)</f>
        <v>％</v>
      </c>
      <c r="AG93" s="426"/>
      <c r="AH93" s="391">
        <f>SUM(AH83:AI92)</f>
        <v>0</v>
      </c>
      <c r="AI93" s="424"/>
      <c r="AJ93" s="425" t="str">
        <f>IF(COUNT(AJ83:AK92)=0,"％",AH93/W93*100)</f>
        <v>％</v>
      </c>
      <c r="AK93" s="426"/>
      <c r="AL93" s="391">
        <f>SUM(AL83:AM92)</f>
        <v>0</v>
      </c>
      <c r="AM93" s="424"/>
      <c r="AN93" s="425" t="str">
        <f>IF(COUNT(AN83:AO92)=0,"％",AL93/W93*100)</f>
        <v>％</v>
      </c>
      <c r="AO93" s="426"/>
      <c r="AP93" s="384"/>
      <c r="AQ93" s="385"/>
    </row>
    <row r="94" spans="2:46" s="261" customFormat="1" ht="35.15" customHeight="1">
      <c r="B94" s="284"/>
      <c r="C94" s="284"/>
      <c r="D94" s="284"/>
      <c r="E94" s="285"/>
      <c r="F94" s="286"/>
      <c r="G94" s="286"/>
      <c r="H94" s="285"/>
      <c r="I94" s="286"/>
      <c r="J94" s="286"/>
      <c r="K94" s="285"/>
      <c r="L94" s="286"/>
      <c r="M94" s="286"/>
      <c r="N94" s="287"/>
      <c r="O94" s="288"/>
      <c r="P94" s="288"/>
      <c r="Q94" s="289"/>
      <c r="R94" s="290"/>
      <c r="S94" s="290"/>
      <c r="T94" s="285"/>
      <c r="U94" s="291"/>
      <c r="V94" s="292"/>
      <c r="W94" s="285"/>
      <c r="X94" s="292"/>
      <c r="Y94" s="292"/>
      <c r="Z94" s="285"/>
      <c r="AA94" s="293"/>
      <c r="AB94" s="294"/>
      <c r="AC94" s="295"/>
      <c r="AD94" s="285"/>
      <c r="AE94" s="291"/>
      <c r="AF94" s="294"/>
      <c r="AG94" s="295"/>
      <c r="AH94" s="285"/>
      <c r="AI94" s="291"/>
      <c r="AJ94" s="294"/>
      <c r="AK94" s="295"/>
      <c r="AL94" s="285"/>
      <c r="AM94" s="291"/>
      <c r="AN94" s="294"/>
      <c r="AO94" s="295"/>
      <c r="AP94" s="279"/>
      <c r="AQ94" s="296"/>
    </row>
    <row r="95" spans="2:46" s="238" customFormat="1" ht="17" customHeight="1">
      <c r="B95" s="358" t="s">
        <v>19</v>
      </c>
      <c r="C95" s="358" t="s">
        <v>27</v>
      </c>
      <c r="D95" s="359" t="s">
        <v>234</v>
      </c>
      <c r="E95" s="340" t="s">
        <v>376</v>
      </c>
      <c r="F95" s="341"/>
      <c r="G95" s="341"/>
      <c r="H95" s="341"/>
      <c r="I95" s="341"/>
      <c r="J95" s="341"/>
      <c r="K95" s="342"/>
      <c r="L95" s="349" t="s">
        <v>377</v>
      </c>
      <c r="M95" s="349"/>
      <c r="N95" s="349"/>
      <c r="O95" s="349"/>
      <c r="P95" s="302" t="s">
        <v>379</v>
      </c>
      <c r="Q95" s="303"/>
      <c r="R95" s="304"/>
      <c r="S95" s="302" t="s">
        <v>378</v>
      </c>
      <c r="T95" s="303"/>
      <c r="U95" s="304"/>
      <c r="V95" s="278"/>
      <c r="W95" s="278"/>
      <c r="X95" s="278"/>
      <c r="Y95" s="298"/>
      <c r="Z95" s="278"/>
      <c r="AA95" s="276"/>
      <c r="AB95" s="276"/>
      <c r="AC95" s="306"/>
      <c r="AD95" s="362"/>
      <c r="AE95" s="362"/>
      <c r="AF95" s="362"/>
      <c r="AG95" s="362"/>
      <c r="AH95" s="362"/>
      <c r="AI95" s="362"/>
      <c r="AJ95" s="362"/>
      <c r="AK95" s="362"/>
      <c r="AL95" s="362"/>
      <c r="AM95" s="362"/>
      <c r="AN95" s="362"/>
      <c r="AO95" s="362"/>
      <c r="AP95" s="362"/>
      <c r="AQ95" s="362"/>
      <c r="AR95" s="362"/>
      <c r="AS95" s="362"/>
      <c r="AT95" s="362"/>
    </row>
    <row r="96" spans="2:46" s="238" customFormat="1" ht="27.75" customHeight="1">
      <c r="B96" s="358"/>
      <c r="C96" s="358"/>
      <c r="D96" s="360"/>
      <c r="E96" s="343"/>
      <c r="F96" s="344"/>
      <c r="G96" s="344"/>
      <c r="H96" s="344"/>
      <c r="I96" s="344"/>
      <c r="J96" s="344"/>
      <c r="K96" s="345"/>
      <c r="L96" s="350"/>
      <c r="M96" s="350"/>
      <c r="N96" s="350"/>
      <c r="O96" s="350"/>
      <c r="P96" s="305"/>
      <c r="Q96" s="306"/>
      <c r="R96" s="307"/>
      <c r="S96" s="305"/>
      <c r="T96" s="306"/>
      <c r="U96" s="307"/>
      <c r="V96" s="278"/>
      <c r="W96" s="278"/>
      <c r="X96" s="278"/>
      <c r="Y96" s="298"/>
      <c r="Z96" s="276"/>
      <c r="AA96" s="276"/>
      <c r="AB96" s="276"/>
      <c r="AC96" s="306"/>
      <c r="AD96" s="363"/>
      <c r="AE96" s="363"/>
      <c r="AF96" s="363"/>
      <c r="AG96" s="306"/>
      <c r="AH96" s="363"/>
      <c r="AI96" s="363"/>
      <c r="AJ96" s="363"/>
      <c r="AK96" s="306"/>
      <c r="AL96" s="363"/>
      <c r="AM96" s="363"/>
      <c r="AN96" s="363"/>
      <c r="AO96" s="306"/>
      <c r="AP96" s="363"/>
      <c r="AQ96" s="363"/>
      <c r="AR96" s="363"/>
      <c r="AS96" s="306"/>
      <c r="AT96" s="362"/>
    </row>
    <row r="97" spans="1:46" s="277" customFormat="1" ht="13.5" customHeight="1">
      <c r="A97" s="300"/>
      <c r="B97" s="358"/>
      <c r="C97" s="358"/>
      <c r="D97" s="361"/>
      <c r="E97" s="346"/>
      <c r="F97" s="347"/>
      <c r="G97" s="347"/>
      <c r="H97" s="347"/>
      <c r="I97" s="347"/>
      <c r="J97" s="347"/>
      <c r="K97" s="348"/>
      <c r="L97" s="351"/>
      <c r="M97" s="351"/>
      <c r="N97" s="351"/>
      <c r="O97" s="351"/>
      <c r="P97" s="308"/>
      <c r="Q97" s="309"/>
      <c r="R97" s="310"/>
      <c r="S97" s="308"/>
      <c r="T97" s="309"/>
      <c r="U97" s="310"/>
      <c r="V97" s="297"/>
      <c r="W97" s="297"/>
      <c r="X97" s="297"/>
      <c r="Y97" s="276"/>
      <c r="Z97" s="297"/>
      <c r="AA97" s="276"/>
      <c r="AB97" s="276"/>
      <c r="AC97" s="364"/>
      <c r="AD97" s="364"/>
      <c r="AE97" s="364"/>
      <c r="AF97" s="364"/>
      <c r="AG97" s="364"/>
      <c r="AH97" s="364"/>
      <c r="AI97" s="364"/>
      <c r="AJ97" s="364"/>
      <c r="AK97" s="364"/>
      <c r="AL97" s="364"/>
      <c r="AM97" s="364"/>
      <c r="AN97" s="364"/>
      <c r="AO97" s="364"/>
      <c r="AP97" s="364"/>
      <c r="AQ97" s="364"/>
      <c r="AR97" s="364"/>
      <c r="AS97" s="306"/>
      <c r="AT97" s="362"/>
    </row>
    <row r="98" spans="1:46" s="277" customFormat="1" ht="12" customHeight="1">
      <c r="A98" s="300"/>
      <c r="B98" s="336" t="str">
        <f>B83</f>
        <v/>
      </c>
      <c r="C98" s="336" t="str">
        <f>C83</f>
        <v/>
      </c>
      <c r="D98" s="336" t="str">
        <f>D83</f>
        <v/>
      </c>
      <c r="E98" s="312"/>
      <c r="F98" s="313"/>
      <c r="G98" s="313"/>
      <c r="H98" s="313"/>
      <c r="I98" s="313"/>
      <c r="J98" s="313"/>
      <c r="K98" s="314"/>
      <c r="L98" s="312" t="s">
        <v>336</v>
      </c>
      <c r="M98" s="314"/>
      <c r="N98" s="318" t="s">
        <v>26</v>
      </c>
      <c r="O98" s="319"/>
      <c r="P98" s="339" t="str">
        <f>IF(S43="　．　Ｋｍ","％",ROUNDDOWN(IF(N99="　．　Ｋｍ",0,N99)*100/S43,3))</f>
        <v>％</v>
      </c>
      <c r="Q98" s="339"/>
      <c r="R98" s="339"/>
      <c r="S98" s="311" t="str">
        <f>IF($B$98="","千円",ROUND(($Q$83/100*P98),1))</f>
        <v>千円</v>
      </c>
      <c r="T98" s="311"/>
      <c r="U98" s="311"/>
      <c r="V98" s="326"/>
      <c r="W98" s="326"/>
      <c r="X98" s="327"/>
      <c r="Y98" s="327"/>
      <c r="Z98" s="326"/>
      <c r="AA98" s="326"/>
      <c r="AB98" s="328"/>
      <c r="AC98" s="328"/>
      <c r="AD98" s="328"/>
      <c r="AE98" s="328"/>
      <c r="AF98" s="327"/>
      <c r="AG98" s="327"/>
      <c r="AH98" s="326"/>
      <c r="AI98" s="326"/>
      <c r="AJ98" s="327"/>
      <c r="AK98" s="327"/>
      <c r="AL98" s="326"/>
      <c r="AM98" s="326"/>
      <c r="AN98" s="327"/>
      <c r="AO98" s="327"/>
      <c r="AP98" s="326"/>
      <c r="AQ98" s="326"/>
      <c r="AR98" s="328"/>
      <c r="AS98" s="328"/>
      <c r="AT98" s="329"/>
    </row>
    <row r="99" spans="1:46" s="277" customFormat="1" ht="12" customHeight="1">
      <c r="A99" s="300"/>
      <c r="B99" s="337"/>
      <c r="C99" s="337"/>
      <c r="D99" s="337"/>
      <c r="E99" s="315"/>
      <c r="F99" s="316"/>
      <c r="G99" s="316"/>
      <c r="H99" s="316"/>
      <c r="I99" s="316"/>
      <c r="J99" s="316"/>
      <c r="K99" s="317"/>
      <c r="L99" s="330" t="s">
        <v>337</v>
      </c>
      <c r="M99" s="331"/>
      <c r="N99" s="332" t="str">
        <f>IF(L98="往　．　Ｋｍ","　．　Ｋｍ",IF(実車走行キロ算定表1!$C$7="循",L98,ROUNDDOWN((L98+L99)/2,1)))</f>
        <v>　．　Ｋｍ</v>
      </c>
      <c r="O99" s="333"/>
      <c r="P99" s="339"/>
      <c r="Q99" s="339"/>
      <c r="R99" s="339"/>
      <c r="S99" s="311"/>
      <c r="T99" s="311"/>
      <c r="U99" s="311"/>
      <c r="V99" s="334"/>
      <c r="W99" s="334"/>
      <c r="X99" s="335"/>
      <c r="Y99" s="335"/>
      <c r="Z99" s="334"/>
      <c r="AA99" s="334"/>
      <c r="AB99" s="328"/>
      <c r="AC99" s="328"/>
      <c r="AD99" s="328"/>
      <c r="AE99" s="328"/>
      <c r="AF99" s="335"/>
      <c r="AG99" s="335"/>
      <c r="AH99" s="334"/>
      <c r="AI99" s="334"/>
      <c r="AJ99" s="335"/>
      <c r="AK99" s="335"/>
      <c r="AL99" s="334"/>
      <c r="AM99" s="334"/>
      <c r="AN99" s="335"/>
      <c r="AO99" s="335"/>
      <c r="AP99" s="334"/>
      <c r="AQ99" s="334"/>
      <c r="AR99" s="328"/>
      <c r="AS99" s="329"/>
      <c r="AT99" s="329"/>
    </row>
    <row r="100" spans="1:46" s="277" customFormat="1" ht="12" customHeight="1">
      <c r="A100" s="300"/>
      <c r="B100" s="337"/>
      <c r="C100" s="337"/>
      <c r="D100" s="337"/>
      <c r="E100" s="312"/>
      <c r="F100" s="313"/>
      <c r="G100" s="313"/>
      <c r="H100" s="313"/>
      <c r="I100" s="313"/>
      <c r="J100" s="313"/>
      <c r="K100" s="314"/>
      <c r="L100" s="312" t="s">
        <v>336</v>
      </c>
      <c r="M100" s="314"/>
      <c r="N100" s="318" t="s">
        <v>26</v>
      </c>
      <c r="O100" s="319"/>
      <c r="P100" s="320" t="str">
        <f>IF(S43="　．　Ｋｍ","％",ROUNDDOWN(IF(N101="　．　Ｋｍ",0,N101)*100/S43,3))</f>
        <v>％</v>
      </c>
      <c r="Q100" s="321"/>
      <c r="R100" s="322"/>
      <c r="S100" s="311" t="str">
        <f>IF($B$98="","千円",ROUND(($Q$83/100*P100),1))</f>
        <v>千円</v>
      </c>
      <c r="T100" s="311"/>
      <c r="U100" s="311"/>
      <c r="V100" s="326"/>
      <c r="W100" s="326"/>
      <c r="X100" s="327"/>
      <c r="Y100" s="327"/>
      <c r="Z100" s="326"/>
      <c r="AA100" s="326"/>
      <c r="AB100" s="328"/>
      <c r="AC100" s="328"/>
      <c r="AD100" s="328"/>
      <c r="AE100" s="328"/>
      <c r="AF100" s="327"/>
      <c r="AG100" s="327"/>
      <c r="AH100" s="326"/>
      <c r="AI100" s="326"/>
      <c r="AJ100" s="327"/>
      <c r="AK100" s="327"/>
      <c r="AL100" s="326"/>
      <c r="AM100" s="326"/>
      <c r="AN100" s="327"/>
      <c r="AO100" s="327"/>
      <c r="AP100" s="326"/>
      <c r="AQ100" s="326"/>
      <c r="AR100" s="328"/>
      <c r="AS100" s="328"/>
      <c r="AT100" s="329"/>
    </row>
    <row r="101" spans="1:46" s="277" customFormat="1" ht="12" customHeight="1">
      <c r="A101" s="300"/>
      <c r="B101" s="337"/>
      <c r="C101" s="337"/>
      <c r="D101" s="337"/>
      <c r="E101" s="315"/>
      <c r="F101" s="316"/>
      <c r="G101" s="316"/>
      <c r="H101" s="316"/>
      <c r="I101" s="316"/>
      <c r="J101" s="316"/>
      <c r="K101" s="317"/>
      <c r="L101" s="330" t="s">
        <v>337</v>
      </c>
      <c r="M101" s="331"/>
      <c r="N101" s="332" t="str">
        <f>IF(L100="往　．　Ｋｍ","　．　Ｋｍ",IF(実車走行キロ算定表1!$C$7="循",L100,ROUNDDOWN((L100+L101)/2,1)))</f>
        <v>　．　Ｋｍ</v>
      </c>
      <c r="O101" s="333"/>
      <c r="P101" s="323"/>
      <c r="Q101" s="324"/>
      <c r="R101" s="325"/>
      <c r="S101" s="311"/>
      <c r="T101" s="311"/>
      <c r="U101" s="311"/>
      <c r="V101" s="334"/>
      <c r="W101" s="334"/>
      <c r="X101" s="335"/>
      <c r="Y101" s="335"/>
      <c r="Z101" s="334"/>
      <c r="AA101" s="334"/>
      <c r="AB101" s="328"/>
      <c r="AC101" s="328"/>
      <c r="AD101" s="328"/>
      <c r="AE101" s="328"/>
      <c r="AF101" s="335"/>
      <c r="AG101" s="335"/>
      <c r="AH101" s="334"/>
      <c r="AI101" s="334"/>
      <c r="AJ101" s="335"/>
      <c r="AK101" s="335"/>
      <c r="AL101" s="334"/>
      <c r="AM101" s="334"/>
      <c r="AN101" s="335"/>
      <c r="AO101" s="335"/>
      <c r="AP101" s="334"/>
      <c r="AQ101" s="334"/>
      <c r="AR101" s="328"/>
      <c r="AS101" s="329"/>
      <c r="AT101" s="329"/>
    </row>
    <row r="102" spans="1:46" s="277" customFormat="1" ht="12" customHeight="1">
      <c r="A102" s="300"/>
      <c r="B102" s="337"/>
      <c r="C102" s="337"/>
      <c r="D102" s="337"/>
      <c r="E102" s="312"/>
      <c r="F102" s="313"/>
      <c r="G102" s="313"/>
      <c r="H102" s="313"/>
      <c r="I102" s="313"/>
      <c r="J102" s="313"/>
      <c r="K102" s="314"/>
      <c r="L102" s="312" t="s">
        <v>336</v>
      </c>
      <c r="M102" s="314"/>
      <c r="N102" s="318" t="s">
        <v>26</v>
      </c>
      <c r="O102" s="319"/>
      <c r="P102" s="320" t="str">
        <f>IF(S43="　．　Ｋｍ","％",ROUNDDOWN(IF(N103="　．　Ｋｍ",0,N103)*100/S43,3))</f>
        <v>％</v>
      </c>
      <c r="Q102" s="321"/>
      <c r="R102" s="322"/>
      <c r="S102" s="301" t="str">
        <f t="shared" ref="S102" si="23">IF($B$98="","千円",ROUND(($Q$83/100*P102),1))</f>
        <v>千円</v>
      </c>
      <c r="T102" s="301"/>
      <c r="U102" s="301"/>
      <c r="V102" s="326"/>
      <c r="W102" s="326"/>
      <c r="X102" s="327"/>
      <c r="Y102" s="327"/>
      <c r="Z102" s="326"/>
      <c r="AA102" s="326"/>
      <c r="AB102" s="328"/>
      <c r="AC102" s="328"/>
      <c r="AD102" s="328"/>
      <c r="AE102" s="328"/>
      <c r="AF102" s="327"/>
      <c r="AG102" s="327"/>
      <c r="AH102" s="326"/>
      <c r="AI102" s="326"/>
      <c r="AJ102" s="327"/>
      <c r="AK102" s="327"/>
      <c r="AL102" s="326"/>
      <c r="AM102" s="326"/>
      <c r="AN102" s="327"/>
      <c r="AO102" s="327"/>
      <c r="AP102" s="326"/>
      <c r="AQ102" s="326"/>
      <c r="AR102" s="328"/>
      <c r="AS102" s="328"/>
      <c r="AT102" s="329"/>
    </row>
    <row r="103" spans="1:46" s="277" customFormat="1" ht="12" customHeight="1">
      <c r="A103" s="300"/>
      <c r="B103" s="337"/>
      <c r="C103" s="337"/>
      <c r="D103" s="337"/>
      <c r="E103" s="315"/>
      <c r="F103" s="316"/>
      <c r="G103" s="316"/>
      <c r="H103" s="316"/>
      <c r="I103" s="316"/>
      <c r="J103" s="316"/>
      <c r="K103" s="317"/>
      <c r="L103" s="330" t="s">
        <v>337</v>
      </c>
      <c r="M103" s="331"/>
      <c r="N103" s="332" t="str">
        <f>IF(L102="往　．　Ｋｍ","　．　Ｋｍ",IF(実車走行キロ算定表1!$C$7="循",L102,ROUNDDOWN((L102+L103)/2,1)))</f>
        <v>　．　Ｋｍ</v>
      </c>
      <c r="O103" s="333"/>
      <c r="P103" s="323"/>
      <c r="Q103" s="324"/>
      <c r="R103" s="325"/>
      <c r="S103" s="301"/>
      <c r="T103" s="301"/>
      <c r="U103" s="301"/>
      <c r="V103" s="334"/>
      <c r="W103" s="334"/>
      <c r="X103" s="335"/>
      <c r="Y103" s="335"/>
      <c r="Z103" s="334"/>
      <c r="AA103" s="334"/>
      <c r="AB103" s="328"/>
      <c r="AC103" s="328"/>
      <c r="AD103" s="328"/>
      <c r="AE103" s="328"/>
      <c r="AF103" s="335"/>
      <c r="AG103" s="335"/>
      <c r="AH103" s="334"/>
      <c r="AI103" s="334"/>
      <c r="AJ103" s="335"/>
      <c r="AK103" s="335"/>
      <c r="AL103" s="334"/>
      <c r="AM103" s="334"/>
      <c r="AN103" s="335"/>
      <c r="AO103" s="335"/>
      <c r="AP103" s="334"/>
      <c r="AQ103" s="334"/>
      <c r="AR103" s="328"/>
      <c r="AS103" s="329"/>
      <c r="AT103" s="329"/>
    </row>
    <row r="104" spans="1:46" s="277" customFormat="1" ht="12" customHeight="1">
      <c r="A104" s="300"/>
      <c r="B104" s="337"/>
      <c r="C104" s="337"/>
      <c r="D104" s="337"/>
      <c r="E104" s="312"/>
      <c r="F104" s="313"/>
      <c r="G104" s="313"/>
      <c r="H104" s="313"/>
      <c r="I104" s="313"/>
      <c r="J104" s="313"/>
      <c r="K104" s="314"/>
      <c r="L104" s="312" t="s">
        <v>336</v>
      </c>
      <c r="M104" s="314"/>
      <c r="N104" s="318" t="s">
        <v>26</v>
      </c>
      <c r="O104" s="319"/>
      <c r="P104" s="320" t="str">
        <f>IF(S43="　．　Ｋｍ","％",ROUNDDOWN(IF(N105="　．　Ｋｍ",0,N105)*100/S43,3))</f>
        <v>％</v>
      </c>
      <c r="Q104" s="321"/>
      <c r="R104" s="322"/>
      <c r="S104" s="301" t="str">
        <f>IF($B$98="","千円",ROUND(($Q$83/100*P104),1))</f>
        <v>千円</v>
      </c>
      <c r="T104" s="301"/>
      <c r="U104" s="301"/>
      <c r="V104" s="326"/>
      <c r="W104" s="326"/>
      <c r="X104" s="327"/>
      <c r="Y104" s="327"/>
      <c r="Z104" s="326"/>
      <c r="AA104" s="326"/>
      <c r="AB104" s="328"/>
      <c r="AC104" s="328"/>
      <c r="AD104" s="328"/>
      <c r="AE104" s="328"/>
      <c r="AF104" s="327"/>
      <c r="AG104" s="327"/>
      <c r="AH104" s="326"/>
      <c r="AI104" s="326"/>
      <c r="AJ104" s="327"/>
      <c r="AK104" s="327"/>
      <c r="AL104" s="326"/>
      <c r="AM104" s="326"/>
      <c r="AN104" s="327"/>
      <c r="AO104" s="327"/>
      <c r="AP104" s="326"/>
      <c r="AQ104" s="326"/>
      <c r="AR104" s="328"/>
      <c r="AS104" s="328"/>
      <c r="AT104" s="329"/>
    </row>
    <row r="105" spans="1:46" s="277" customFormat="1" ht="12" customHeight="1">
      <c r="A105" s="300"/>
      <c r="B105" s="338"/>
      <c r="C105" s="338"/>
      <c r="D105" s="338"/>
      <c r="E105" s="315"/>
      <c r="F105" s="316"/>
      <c r="G105" s="316"/>
      <c r="H105" s="316"/>
      <c r="I105" s="316"/>
      <c r="J105" s="316"/>
      <c r="K105" s="317"/>
      <c r="L105" s="330" t="s">
        <v>337</v>
      </c>
      <c r="M105" s="331"/>
      <c r="N105" s="332" t="str">
        <f>IF(L104="往　．　Ｋｍ","　．　Ｋｍ",IF(実車走行キロ算定表1!$C$7="循",L104,ROUNDDOWN((L104+L105)/2,1)))</f>
        <v>　．　Ｋｍ</v>
      </c>
      <c r="O105" s="333"/>
      <c r="P105" s="323"/>
      <c r="Q105" s="324"/>
      <c r="R105" s="325"/>
      <c r="S105" s="301"/>
      <c r="T105" s="301"/>
      <c r="U105" s="301"/>
      <c r="V105" s="334"/>
      <c r="W105" s="334"/>
      <c r="X105" s="335"/>
      <c r="Y105" s="335"/>
      <c r="Z105" s="334"/>
      <c r="AA105" s="334"/>
      <c r="AB105" s="328"/>
      <c r="AC105" s="328"/>
      <c r="AD105" s="328"/>
      <c r="AE105" s="328"/>
      <c r="AF105" s="335"/>
      <c r="AG105" s="335"/>
      <c r="AH105" s="334"/>
      <c r="AI105" s="334"/>
      <c r="AJ105" s="335"/>
      <c r="AK105" s="335"/>
      <c r="AL105" s="334"/>
      <c r="AM105" s="334"/>
      <c r="AN105" s="335"/>
      <c r="AO105" s="335"/>
      <c r="AP105" s="334"/>
      <c r="AQ105" s="334"/>
      <c r="AR105" s="328"/>
      <c r="AS105" s="329"/>
      <c r="AT105" s="329"/>
    </row>
    <row r="106" spans="1:46" s="277" customFormat="1" ht="12" customHeight="1">
      <c r="A106" s="300"/>
      <c r="B106" s="336" t="str">
        <f>B84</f>
        <v/>
      </c>
      <c r="C106" s="336" t="str">
        <f>C84</f>
        <v/>
      </c>
      <c r="D106" s="336" t="str">
        <f>D84</f>
        <v/>
      </c>
      <c r="E106" s="312"/>
      <c r="F106" s="313"/>
      <c r="G106" s="313"/>
      <c r="H106" s="313"/>
      <c r="I106" s="313"/>
      <c r="J106" s="313"/>
      <c r="K106" s="314"/>
      <c r="L106" s="312" t="s">
        <v>336</v>
      </c>
      <c r="M106" s="314"/>
      <c r="N106" s="318" t="s">
        <v>26</v>
      </c>
      <c r="O106" s="319"/>
      <c r="P106" s="320" t="str">
        <f>IF(S45="　．　Ｋｍ","％",ROUNDDOWN(IF(N107="　．　Ｋｍ",0,N107)*100/S45,3))</f>
        <v>％</v>
      </c>
      <c r="Q106" s="321"/>
      <c r="R106" s="322"/>
      <c r="S106" s="301" t="str">
        <f>IF($B$106="","千円",ROUND(($Q$84/100*P106),1))</f>
        <v>千円</v>
      </c>
      <c r="T106" s="301"/>
      <c r="U106" s="301"/>
      <c r="V106" s="326"/>
      <c r="W106" s="326"/>
      <c r="X106" s="327"/>
      <c r="Y106" s="327"/>
      <c r="Z106" s="326"/>
      <c r="AA106" s="326"/>
      <c r="AB106" s="328"/>
      <c r="AC106" s="328"/>
      <c r="AD106" s="328"/>
      <c r="AE106" s="328"/>
      <c r="AF106" s="327"/>
      <c r="AG106" s="327"/>
      <c r="AH106" s="326"/>
      <c r="AI106" s="326"/>
      <c r="AJ106" s="327"/>
      <c r="AK106" s="327"/>
      <c r="AL106" s="326"/>
      <c r="AM106" s="326"/>
      <c r="AN106" s="327"/>
      <c r="AO106" s="327"/>
      <c r="AP106" s="326"/>
      <c r="AQ106" s="326"/>
      <c r="AR106" s="328"/>
      <c r="AS106" s="328"/>
      <c r="AT106" s="329"/>
    </row>
    <row r="107" spans="1:46" s="277" customFormat="1" ht="12" customHeight="1">
      <c r="A107" s="300"/>
      <c r="B107" s="337"/>
      <c r="C107" s="337"/>
      <c r="D107" s="337"/>
      <c r="E107" s="315"/>
      <c r="F107" s="316"/>
      <c r="G107" s="316"/>
      <c r="H107" s="316"/>
      <c r="I107" s="316"/>
      <c r="J107" s="316"/>
      <c r="K107" s="317"/>
      <c r="L107" s="330" t="s">
        <v>337</v>
      </c>
      <c r="M107" s="331"/>
      <c r="N107" s="332" t="str">
        <f>IF(L106="往　．　Ｋｍ","　．　Ｋｍ",IF(実車走行キロ算定表1!$C$7="循",L106,ROUNDDOWN((L106+L107)/2,1)))</f>
        <v>　．　Ｋｍ</v>
      </c>
      <c r="O107" s="333"/>
      <c r="P107" s="323"/>
      <c r="Q107" s="324"/>
      <c r="R107" s="325"/>
      <c r="S107" s="301"/>
      <c r="T107" s="301"/>
      <c r="U107" s="301"/>
      <c r="V107" s="334"/>
      <c r="W107" s="334"/>
      <c r="X107" s="335"/>
      <c r="Y107" s="335"/>
      <c r="Z107" s="334"/>
      <c r="AA107" s="334"/>
      <c r="AB107" s="328"/>
      <c r="AC107" s="328"/>
      <c r="AD107" s="328"/>
      <c r="AE107" s="328"/>
      <c r="AF107" s="335"/>
      <c r="AG107" s="335"/>
      <c r="AH107" s="334"/>
      <c r="AI107" s="334"/>
      <c r="AJ107" s="335"/>
      <c r="AK107" s="335"/>
      <c r="AL107" s="334"/>
      <c r="AM107" s="334"/>
      <c r="AN107" s="335"/>
      <c r="AO107" s="335"/>
      <c r="AP107" s="334"/>
      <c r="AQ107" s="334"/>
      <c r="AR107" s="328"/>
      <c r="AS107" s="329"/>
      <c r="AT107" s="329"/>
    </row>
    <row r="108" spans="1:46" s="277" customFormat="1" ht="12" customHeight="1">
      <c r="A108" s="300"/>
      <c r="B108" s="337"/>
      <c r="C108" s="337"/>
      <c r="D108" s="337"/>
      <c r="E108" s="312"/>
      <c r="F108" s="313"/>
      <c r="G108" s="313"/>
      <c r="H108" s="313"/>
      <c r="I108" s="313"/>
      <c r="J108" s="313"/>
      <c r="K108" s="314"/>
      <c r="L108" s="312" t="s">
        <v>336</v>
      </c>
      <c r="M108" s="314"/>
      <c r="N108" s="318" t="s">
        <v>26</v>
      </c>
      <c r="O108" s="319"/>
      <c r="P108" s="320" t="str">
        <f>IF(S45="　．　Ｋｍ","％",ROUNDDOWN(IF(N109="　．　Ｋｍ",0,N109)*100/S45,3))</f>
        <v>％</v>
      </c>
      <c r="Q108" s="321"/>
      <c r="R108" s="322"/>
      <c r="S108" s="301" t="str">
        <f>IF($B$106="","千円",ROUND(($Q$84/100*P108),1))</f>
        <v>千円</v>
      </c>
      <c r="T108" s="301"/>
      <c r="U108" s="301"/>
      <c r="V108" s="326"/>
      <c r="W108" s="326"/>
      <c r="X108" s="327"/>
      <c r="Y108" s="327"/>
      <c r="Z108" s="326"/>
      <c r="AA108" s="326"/>
      <c r="AB108" s="328"/>
      <c r="AC108" s="328"/>
      <c r="AD108" s="328"/>
      <c r="AE108" s="328"/>
      <c r="AF108" s="327"/>
      <c r="AG108" s="327"/>
      <c r="AH108" s="326"/>
      <c r="AI108" s="326"/>
      <c r="AJ108" s="327"/>
      <c r="AK108" s="327"/>
      <c r="AL108" s="326"/>
      <c r="AM108" s="326"/>
      <c r="AN108" s="327"/>
      <c r="AO108" s="327"/>
      <c r="AP108" s="326"/>
      <c r="AQ108" s="326"/>
      <c r="AR108" s="328"/>
      <c r="AS108" s="328"/>
      <c r="AT108" s="329"/>
    </row>
    <row r="109" spans="1:46" s="277" customFormat="1" ht="12" customHeight="1">
      <c r="A109" s="300"/>
      <c r="B109" s="337"/>
      <c r="C109" s="337"/>
      <c r="D109" s="337"/>
      <c r="E109" s="315"/>
      <c r="F109" s="316"/>
      <c r="G109" s="316"/>
      <c r="H109" s="316"/>
      <c r="I109" s="316"/>
      <c r="J109" s="316"/>
      <c r="K109" s="317"/>
      <c r="L109" s="330" t="s">
        <v>337</v>
      </c>
      <c r="M109" s="331"/>
      <c r="N109" s="332" t="str">
        <f>IF(L108="往　．　Ｋｍ","　．　Ｋｍ",IF(実車走行キロ算定表1!$C$7="循",L108,ROUNDDOWN((L108+L109)/2,1)))</f>
        <v>　．　Ｋｍ</v>
      </c>
      <c r="O109" s="333"/>
      <c r="P109" s="323"/>
      <c r="Q109" s="324"/>
      <c r="R109" s="325"/>
      <c r="S109" s="301"/>
      <c r="T109" s="301"/>
      <c r="U109" s="301"/>
      <c r="V109" s="334"/>
      <c r="W109" s="334"/>
      <c r="X109" s="335"/>
      <c r="Y109" s="335"/>
      <c r="Z109" s="334"/>
      <c r="AA109" s="334"/>
      <c r="AB109" s="328"/>
      <c r="AC109" s="328"/>
      <c r="AD109" s="328"/>
      <c r="AE109" s="328"/>
      <c r="AF109" s="335"/>
      <c r="AG109" s="335"/>
      <c r="AH109" s="334"/>
      <c r="AI109" s="334"/>
      <c r="AJ109" s="335"/>
      <c r="AK109" s="335"/>
      <c r="AL109" s="334"/>
      <c r="AM109" s="334"/>
      <c r="AN109" s="335"/>
      <c r="AO109" s="335"/>
      <c r="AP109" s="334"/>
      <c r="AQ109" s="334"/>
      <c r="AR109" s="328"/>
      <c r="AS109" s="329"/>
      <c r="AT109" s="329"/>
    </row>
    <row r="110" spans="1:46" s="277" customFormat="1" ht="12" customHeight="1">
      <c r="A110" s="300"/>
      <c r="B110" s="337"/>
      <c r="C110" s="337"/>
      <c r="D110" s="337"/>
      <c r="E110" s="312"/>
      <c r="F110" s="313"/>
      <c r="G110" s="313"/>
      <c r="H110" s="313"/>
      <c r="I110" s="313"/>
      <c r="J110" s="313"/>
      <c r="K110" s="314"/>
      <c r="L110" s="312" t="s">
        <v>336</v>
      </c>
      <c r="M110" s="314"/>
      <c r="N110" s="318" t="s">
        <v>26</v>
      </c>
      <c r="O110" s="319"/>
      <c r="P110" s="320" t="str">
        <f>IF(S45="　．　Ｋｍ","％",ROUNDDOWN(IF(N111="　．　Ｋｍ",0,N111)*100/S45,3))</f>
        <v>％</v>
      </c>
      <c r="Q110" s="321"/>
      <c r="R110" s="322"/>
      <c r="S110" s="301" t="str">
        <f>IF($B$106="","千円",ROUND(($Q$84/100*P110),1))</f>
        <v>千円</v>
      </c>
      <c r="T110" s="301"/>
      <c r="U110" s="301"/>
      <c r="V110" s="326"/>
      <c r="W110" s="326"/>
      <c r="X110" s="327"/>
      <c r="Y110" s="327"/>
      <c r="Z110" s="326"/>
      <c r="AA110" s="326"/>
      <c r="AB110" s="328"/>
      <c r="AC110" s="328"/>
      <c r="AD110" s="328"/>
      <c r="AE110" s="328"/>
      <c r="AF110" s="327"/>
      <c r="AG110" s="327"/>
      <c r="AH110" s="326"/>
      <c r="AI110" s="326"/>
      <c r="AJ110" s="327"/>
      <c r="AK110" s="327"/>
      <c r="AL110" s="326"/>
      <c r="AM110" s="326"/>
      <c r="AN110" s="327"/>
      <c r="AO110" s="327"/>
      <c r="AP110" s="326"/>
      <c r="AQ110" s="326"/>
      <c r="AR110" s="328"/>
      <c r="AS110" s="328"/>
      <c r="AT110" s="329"/>
    </row>
    <row r="111" spans="1:46" s="277" customFormat="1" ht="12" customHeight="1">
      <c r="A111" s="300"/>
      <c r="B111" s="337"/>
      <c r="C111" s="337"/>
      <c r="D111" s="337"/>
      <c r="E111" s="315"/>
      <c r="F111" s="316"/>
      <c r="G111" s="316"/>
      <c r="H111" s="316"/>
      <c r="I111" s="316"/>
      <c r="J111" s="316"/>
      <c r="K111" s="317"/>
      <c r="L111" s="330" t="s">
        <v>337</v>
      </c>
      <c r="M111" s="331"/>
      <c r="N111" s="332" t="str">
        <f>IF(L110="往　．　Ｋｍ","　．　Ｋｍ",IF(実車走行キロ算定表1!$C$7="循",L110,ROUNDDOWN((L110+L111)/2,1)))</f>
        <v>　．　Ｋｍ</v>
      </c>
      <c r="O111" s="333"/>
      <c r="P111" s="323"/>
      <c r="Q111" s="324"/>
      <c r="R111" s="325"/>
      <c r="S111" s="301"/>
      <c r="T111" s="301"/>
      <c r="U111" s="301"/>
      <c r="V111" s="334"/>
      <c r="W111" s="334"/>
      <c r="X111" s="335"/>
      <c r="Y111" s="335"/>
      <c r="Z111" s="334"/>
      <c r="AA111" s="334"/>
      <c r="AB111" s="328"/>
      <c r="AC111" s="328"/>
      <c r="AD111" s="328"/>
      <c r="AE111" s="328"/>
      <c r="AF111" s="335"/>
      <c r="AG111" s="335"/>
      <c r="AH111" s="334"/>
      <c r="AI111" s="334"/>
      <c r="AJ111" s="335"/>
      <c r="AK111" s="335"/>
      <c r="AL111" s="334"/>
      <c r="AM111" s="334"/>
      <c r="AN111" s="335"/>
      <c r="AO111" s="335"/>
      <c r="AP111" s="334"/>
      <c r="AQ111" s="334"/>
      <c r="AR111" s="328"/>
      <c r="AS111" s="329"/>
      <c r="AT111" s="329"/>
    </row>
    <row r="112" spans="1:46" s="277" customFormat="1" ht="12" customHeight="1">
      <c r="A112" s="300"/>
      <c r="B112" s="337"/>
      <c r="C112" s="337"/>
      <c r="D112" s="337"/>
      <c r="E112" s="312"/>
      <c r="F112" s="313"/>
      <c r="G112" s="313"/>
      <c r="H112" s="313"/>
      <c r="I112" s="313"/>
      <c r="J112" s="313"/>
      <c r="K112" s="314"/>
      <c r="L112" s="312" t="s">
        <v>336</v>
      </c>
      <c r="M112" s="314"/>
      <c r="N112" s="318" t="s">
        <v>26</v>
      </c>
      <c r="O112" s="319"/>
      <c r="P112" s="320" t="str">
        <f>IF(S45="　．　Ｋｍ","％",ROUNDDOWN(IF(N113="　．　Ｋｍ",0,N113)*100/S45,3))</f>
        <v>％</v>
      </c>
      <c r="Q112" s="321"/>
      <c r="R112" s="322"/>
      <c r="S112" s="301" t="str">
        <f>IF($B$106="","千円",ROUND(($Q$84/100*P112),1))</f>
        <v>千円</v>
      </c>
      <c r="T112" s="301"/>
      <c r="U112" s="301"/>
      <c r="V112" s="326"/>
      <c r="W112" s="326"/>
      <c r="X112" s="327"/>
      <c r="Y112" s="327"/>
      <c r="Z112" s="326"/>
      <c r="AA112" s="326"/>
      <c r="AB112" s="328"/>
      <c r="AC112" s="328"/>
      <c r="AD112" s="328"/>
      <c r="AE112" s="328"/>
      <c r="AF112" s="327"/>
      <c r="AG112" s="327"/>
      <c r="AH112" s="326"/>
      <c r="AI112" s="326"/>
      <c r="AJ112" s="327"/>
      <c r="AK112" s="327"/>
      <c r="AL112" s="326"/>
      <c r="AM112" s="326"/>
      <c r="AN112" s="327"/>
      <c r="AO112" s="327"/>
      <c r="AP112" s="326"/>
      <c r="AQ112" s="326"/>
      <c r="AR112" s="328"/>
      <c r="AS112" s="328"/>
      <c r="AT112" s="329"/>
    </row>
    <row r="113" spans="1:46" s="277" customFormat="1" ht="12" customHeight="1">
      <c r="A113" s="300"/>
      <c r="B113" s="338"/>
      <c r="C113" s="338"/>
      <c r="D113" s="338"/>
      <c r="E113" s="315"/>
      <c r="F113" s="316"/>
      <c r="G113" s="316"/>
      <c r="H113" s="316"/>
      <c r="I113" s="316"/>
      <c r="J113" s="316"/>
      <c r="K113" s="317"/>
      <c r="L113" s="330" t="s">
        <v>337</v>
      </c>
      <c r="M113" s="331"/>
      <c r="N113" s="332" t="str">
        <f>IF(L112="往　．　Ｋｍ","　．　Ｋｍ",IF(実車走行キロ算定表1!$C$7="循",L112,ROUNDDOWN((L112+L113)/2,1)))</f>
        <v>　．　Ｋｍ</v>
      </c>
      <c r="O113" s="333"/>
      <c r="P113" s="323"/>
      <c r="Q113" s="324"/>
      <c r="R113" s="325"/>
      <c r="S113" s="301"/>
      <c r="T113" s="301"/>
      <c r="U113" s="301"/>
      <c r="V113" s="334"/>
      <c r="W113" s="334"/>
      <c r="X113" s="335"/>
      <c r="Y113" s="335"/>
      <c r="Z113" s="334"/>
      <c r="AA113" s="334"/>
      <c r="AB113" s="328"/>
      <c r="AC113" s="328"/>
      <c r="AD113" s="328"/>
      <c r="AE113" s="328"/>
      <c r="AF113" s="335"/>
      <c r="AG113" s="335"/>
      <c r="AH113" s="334"/>
      <c r="AI113" s="334"/>
      <c r="AJ113" s="335"/>
      <c r="AK113" s="335"/>
      <c r="AL113" s="334"/>
      <c r="AM113" s="334"/>
      <c r="AN113" s="335"/>
      <c r="AO113" s="335"/>
      <c r="AP113" s="334"/>
      <c r="AQ113" s="334"/>
      <c r="AR113" s="328"/>
      <c r="AS113" s="329"/>
      <c r="AT113" s="329"/>
    </row>
    <row r="114" spans="1:46" s="277" customFormat="1" ht="12" customHeight="1">
      <c r="A114" s="300"/>
      <c r="B114" s="336" t="str">
        <f>B85</f>
        <v/>
      </c>
      <c r="C114" s="336" t="str">
        <f>C85</f>
        <v/>
      </c>
      <c r="D114" s="336" t="str">
        <f>D85</f>
        <v/>
      </c>
      <c r="E114" s="312"/>
      <c r="F114" s="313"/>
      <c r="G114" s="313"/>
      <c r="H114" s="313"/>
      <c r="I114" s="313"/>
      <c r="J114" s="313"/>
      <c r="K114" s="314"/>
      <c r="L114" s="312" t="s">
        <v>336</v>
      </c>
      <c r="M114" s="314"/>
      <c r="N114" s="318" t="s">
        <v>26</v>
      </c>
      <c r="O114" s="319"/>
      <c r="P114" s="320" t="str">
        <f>IF(S47="　．　Ｋｍ","％",ROUNDDOWN(IF(N115="　．　Ｋｍ",0,N115)*100/S47,3))</f>
        <v>％</v>
      </c>
      <c r="Q114" s="321"/>
      <c r="R114" s="322"/>
      <c r="S114" s="301" t="str">
        <f>IF($B$114="","千円",ROUND(($Q$85/100*P114),1))</f>
        <v>千円</v>
      </c>
      <c r="T114" s="301"/>
      <c r="U114" s="301"/>
      <c r="V114" s="326"/>
      <c r="W114" s="326"/>
      <c r="X114" s="327"/>
      <c r="Y114" s="327"/>
      <c r="Z114" s="326"/>
      <c r="AA114" s="326"/>
      <c r="AB114" s="328"/>
      <c r="AC114" s="328"/>
      <c r="AD114" s="328"/>
      <c r="AE114" s="328"/>
      <c r="AF114" s="327"/>
      <c r="AG114" s="327"/>
      <c r="AH114" s="326"/>
      <c r="AI114" s="326"/>
      <c r="AJ114" s="327"/>
      <c r="AK114" s="327"/>
      <c r="AL114" s="326"/>
      <c r="AM114" s="326"/>
      <c r="AN114" s="327"/>
      <c r="AO114" s="327"/>
      <c r="AP114" s="326"/>
      <c r="AQ114" s="326"/>
      <c r="AR114" s="328"/>
      <c r="AS114" s="328"/>
      <c r="AT114" s="329"/>
    </row>
    <row r="115" spans="1:46" s="277" customFormat="1" ht="12" customHeight="1">
      <c r="A115" s="300"/>
      <c r="B115" s="337"/>
      <c r="C115" s="337"/>
      <c r="D115" s="337"/>
      <c r="E115" s="315"/>
      <c r="F115" s="316"/>
      <c r="G115" s="316"/>
      <c r="H115" s="316"/>
      <c r="I115" s="316"/>
      <c r="J115" s="316"/>
      <c r="K115" s="317"/>
      <c r="L115" s="330" t="s">
        <v>337</v>
      </c>
      <c r="M115" s="331"/>
      <c r="N115" s="332" t="str">
        <f>IF(L114="往　．　Ｋｍ","　．　Ｋｍ",IF(実車走行キロ算定表1!$C$7="循",L114,ROUNDDOWN((L114+L115)/2,1)))</f>
        <v>　．　Ｋｍ</v>
      </c>
      <c r="O115" s="333"/>
      <c r="P115" s="323"/>
      <c r="Q115" s="324"/>
      <c r="R115" s="325"/>
      <c r="S115" s="301"/>
      <c r="T115" s="301"/>
      <c r="U115" s="301"/>
      <c r="V115" s="334"/>
      <c r="W115" s="334"/>
      <c r="X115" s="335"/>
      <c r="Y115" s="335"/>
      <c r="Z115" s="334"/>
      <c r="AA115" s="334"/>
      <c r="AB115" s="328"/>
      <c r="AC115" s="328"/>
      <c r="AD115" s="328"/>
      <c r="AE115" s="328"/>
      <c r="AF115" s="335"/>
      <c r="AG115" s="335"/>
      <c r="AH115" s="334"/>
      <c r="AI115" s="334"/>
      <c r="AJ115" s="335"/>
      <c r="AK115" s="335"/>
      <c r="AL115" s="334"/>
      <c r="AM115" s="334"/>
      <c r="AN115" s="335"/>
      <c r="AO115" s="335"/>
      <c r="AP115" s="334"/>
      <c r="AQ115" s="334"/>
      <c r="AR115" s="328"/>
      <c r="AS115" s="329"/>
      <c r="AT115" s="329"/>
    </row>
    <row r="116" spans="1:46" s="277" customFormat="1" ht="12" customHeight="1">
      <c r="A116" s="300"/>
      <c r="B116" s="337"/>
      <c r="C116" s="337"/>
      <c r="D116" s="337"/>
      <c r="E116" s="312"/>
      <c r="F116" s="313"/>
      <c r="G116" s="313"/>
      <c r="H116" s="313"/>
      <c r="I116" s="313"/>
      <c r="J116" s="313"/>
      <c r="K116" s="314"/>
      <c r="L116" s="312" t="s">
        <v>336</v>
      </c>
      <c r="M116" s="314"/>
      <c r="N116" s="318" t="s">
        <v>26</v>
      </c>
      <c r="O116" s="319"/>
      <c r="P116" s="320" t="str">
        <f>IF(S47="　．　Ｋｍ","％",ROUNDDOWN(IF(N117="　．　Ｋｍ",0,N117)*100/S47,3))</f>
        <v>％</v>
      </c>
      <c r="Q116" s="321"/>
      <c r="R116" s="322"/>
      <c r="S116" s="301" t="str">
        <f>IF($B$114="","千円",ROUND(($Q$85/100*P116),1))</f>
        <v>千円</v>
      </c>
      <c r="T116" s="301"/>
      <c r="U116" s="301"/>
      <c r="V116" s="326"/>
      <c r="W116" s="326"/>
      <c r="X116" s="327"/>
      <c r="Y116" s="327"/>
      <c r="Z116" s="326"/>
      <c r="AA116" s="326"/>
      <c r="AB116" s="328"/>
      <c r="AC116" s="328"/>
      <c r="AD116" s="328"/>
      <c r="AE116" s="328"/>
      <c r="AF116" s="327"/>
      <c r="AG116" s="327"/>
      <c r="AH116" s="326"/>
      <c r="AI116" s="326"/>
      <c r="AJ116" s="327"/>
      <c r="AK116" s="327"/>
      <c r="AL116" s="326"/>
      <c r="AM116" s="326"/>
      <c r="AN116" s="327"/>
      <c r="AO116" s="327"/>
      <c r="AP116" s="326"/>
      <c r="AQ116" s="326"/>
      <c r="AR116" s="328"/>
      <c r="AS116" s="328"/>
      <c r="AT116" s="329"/>
    </row>
    <row r="117" spans="1:46" s="277" customFormat="1" ht="12" customHeight="1">
      <c r="A117" s="300"/>
      <c r="B117" s="337"/>
      <c r="C117" s="337"/>
      <c r="D117" s="337"/>
      <c r="E117" s="315"/>
      <c r="F117" s="316"/>
      <c r="G117" s="316"/>
      <c r="H117" s="316"/>
      <c r="I117" s="316"/>
      <c r="J117" s="316"/>
      <c r="K117" s="317"/>
      <c r="L117" s="330" t="s">
        <v>337</v>
      </c>
      <c r="M117" s="331"/>
      <c r="N117" s="332" t="str">
        <f>IF(L116="往　．　Ｋｍ","　．　Ｋｍ",IF(実車走行キロ算定表1!$C$7="循",L116,ROUNDDOWN((L116+L117)/2,1)))</f>
        <v>　．　Ｋｍ</v>
      </c>
      <c r="O117" s="333"/>
      <c r="P117" s="323"/>
      <c r="Q117" s="324"/>
      <c r="R117" s="325"/>
      <c r="S117" s="301"/>
      <c r="T117" s="301"/>
      <c r="U117" s="301"/>
      <c r="V117" s="334"/>
      <c r="W117" s="334"/>
      <c r="X117" s="335"/>
      <c r="Y117" s="335"/>
      <c r="Z117" s="334"/>
      <c r="AA117" s="334"/>
      <c r="AB117" s="328"/>
      <c r="AC117" s="328"/>
      <c r="AD117" s="328"/>
      <c r="AE117" s="328"/>
      <c r="AF117" s="335"/>
      <c r="AG117" s="335"/>
      <c r="AH117" s="334"/>
      <c r="AI117" s="334"/>
      <c r="AJ117" s="335"/>
      <c r="AK117" s="335"/>
      <c r="AL117" s="334"/>
      <c r="AM117" s="334"/>
      <c r="AN117" s="335"/>
      <c r="AO117" s="335"/>
      <c r="AP117" s="334"/>
      <c r="AQ117" s="334"/>
      <c r="AR117" s="328"/>
      <c r="AS117" s="329"/>
      <c r="AT117" s="329"/>
    </row>
    <row r="118" spans="1:46" s="277" customFormat="1" ht="12" customHeight="1">
      <c r="A118" s="300"/>
      <c r="B118" s="337"/>
      <c r="C118" s="337"/>
      <c r="D118" s="337"/>
      <c r="E118" s="312"/>
      <c r="F118" s="313"/>
      <c r="G118" s="313"/>
      <c r="H118" s="313"/>
      <c r="I118" s="313"/>
      <c r="J118" s="313"/>
      <c r="K118" s="314"/>
      <c r="L118" s="312" t="s">
        <v>336</v>
      </c>
      <c r="M118" s="314"/>
      <c r="N118" s="318" t="s">
        <v>26</v>
      </c>
      <c r="O118" s="319"/>
      <c r="P118" s="320" t="str">
        <f>IF(S47="　．　Ｋｍ","％",ROUNDDOWN(IF(N119="　．　Ｋｍ",0,N119)*100/S47,3))</f>
        <v>％</v>
      </c>
      <c r="Q118" s="321"/>
      <c r="R118" s="322"/>
      <c r="S118" s="301" t="str">
        <f>IF($B$114="","千円",ROUND(($Q$85/100*P118),1))</f>
        <v>千円</v>
      </c>
      <c r="T118" s="301"/>
      <c r="U118" s="301"/>
      <c r="V118" s="326"/>
      <c r="W118" s="326"/>
      <c r="X118" s="327"/>
      <c r="Y118" s="327"/>
      <c r="Z118" s="326"/>
      <c r="AA118" s="326"/>
      <c r="AB118" s="328"/>
      <c r="AC118" s="328"/>
      <c r="AD118" s="328"/>
      <c r="AE118" s="328"/>
      <c r="AF118" s="327"/>
      <c r="AG118" s="327"/>
      <c r="AH118" s="326"/>
      <c r="AI118" s="326"/>
      <c r="AJ118" s="327"/>
      <c r="AK118" s="327"/>
      <c r="AL118" s="326"/>
      <c r="AM118" s="326"/>
      <c r="AN118" s="327"/>
      <c r="AO118" s="327"/>
      <c r="AP118" s="326"/>
      <c r="AQ118" s="326"/>
      <c r="AR118" s="328"/>
      <c r="AS118" s="328"/>
      <c r="AT118" s="329"/>
    </row>
    <row r="119" spans="1:46" s="277" customFormat="1" ht="12" customHeight="1">
      <c r="A119" s="300"/>
      <c r="B119" s="337"/>
      <c r="C119" s="337"/>
      <c r="D119" s="337"/>
      <c r="E119" s="315"/>
      <c r="F119" s="316"/>
      <c r="G119" s="316"/>
      <c r="H119" s="316"/>
      <c r="I119" s="316"/>
      <c r="J119" s="316"/>
      <c r="K119" s="317"/>
      <c r="L119" s="330" t="s">
        <v>337</v>
      </c>
      <c r="M119" s="331"/>
      <c r="N119" s="332" t="str">
        <f>IF(L118="往　．　Ｋｍ","　．　Ｋｍ",IF(実車走行キロ算定表1!$C$7="循",L118,ROUNDDOWN((L118+L119)/2,1)))</f>
        <v>　．　Ｋｍ</v>
      </c>
      <c r="O119" s="333"/>
      <c r="P119" s="323"/>
      <c r="Q119" s="324"/>
      <c r="R119" s="325"/>
      <c r="S119" s="301"/>
      <c r="T119" s="301"/>
      <c r="U119" s="301"/>
      <c r="V119" s="334"/>
      <c r="W119" s="334"/>
      <c r="X119" s="335"/>
      <c r="Y119" s="335"/>
      <c r="Z119" s="334"/>
      <c r="AA119" s="334"/>
      <c r="AB119" s="328"/>
      <c r="AC119" s="328"/>
      <c r="AD119" s="328"/>
      <c r="AE119" s="328"/>
      <c r="AF119" s="335"/>
      <c r="AG119" s="335"/>
      <c r="AH119" s="334"/>
      <c r="AI119" s="334"/>
      <c r="AJ119" s="335"/>
      <c r="AK119" s="335"/>
      <c r="AL119" s="334"/>
      <c r="AM119" s="334"/>
      <c r="AN119" s="335"/>
      <c r="AO119" s="335"/>
      <c r="AP119" s="334"/>
      <c r="AQ119" s="334"/>
      <c r="AR119" s="328"/>
      <c r="AS119" s="329"/>
      <c r="AT119" s="329"/>
    </row>
    <row r="120" spans="1:46" s="277" customFormat="1" ht="12" customHeight="1">
      <c r="A120" s="300"/>
      <c r="B120" s="337"/>
      <c r="C120" s="337"/>
      <c r="D120" s="337"/>
      <c r="E120" s="312"/>
      <c r="F120" s="313"/>
      <c r="G120" s="313"/>
      <c r="H120" s="313"/>
      <c r="I120" s="313"/>
      <c r="J120" s="313"/>
      <c r="K120" s="314"/>
      <c r="L120" s="312" t="s">
        <v>336</v>
      </c>
      <c r="M120" s="314"/>
      <c r="N120" s="318" t="s">
        <v>26</v>
      </c>
      <c r="O120" s="319"/>
      <c r="P120" s="320" t="str">
        <f>IF(S47="　．　Ｋｍ","％",ROUNDDOWN(IF(N121="　．　Ｋｍ",0,N121)*100/S47,3))</f>
        <v>％</v>
      </c>
      <c r="Q120" s="321"/>
      <c r="R120" s="322"/>
      <c r="S120" s="301" t="str">
        <f>IF($B$98="","千円",ROUND(($Q$83/100*P120),1))</f>
        <v>千円</v>
      </c>
      <c r="T120" s="301"/>
      <c r="U120" s="301"/>
      <c r="V120" s="326"/>
      <c r="W120" s="326"/>
      <c r="X120" s="327"/>
      <c r="Y120" s="327"/>
      <c r="Z120" s="326"/>
      <c r="AA120" s="326"/>
      <c r="AB120" s="328"/>
      <c r="AC120" s="328"/>
      <c r="AD120" s="328"/>
      <c r="AE120" s="328"/>
      <c r="AF120" s="327"/>
      <c r="AG120" s="327"/>
      <c r="AH120" s="326"/>
      <c r="AI120" s="326"/>
      <c r="AJ120" s="327"/>
      <c r="AK120" s="327"/>
      <c r="AL120" s="326"/>
      <c r="AM120" s="326"/>
      <c r="AN120" s="327"/>
      <c r="AO120" s="327"/>
      <c r="AP120" s="326"/>
      <c r="AQ120" s="326"/>
      <c r="AR120" s="328"/>
      <c r="AS120" s="328"/>
      <c r="AT120" s="329"/>
    </row>
    <row r="121" spans="1:46" s="277" customFormat="1" ht="12" customHeight="1">
      <c r="A121" s="300"/>
      <c r="B121" s="338"/>
      <c r="C121" s="338"/>
      <c r="D121" s="338"/>
      <c r="E121" s="315"/>
      <c r="F121" s="316"/>
      <c r="G121" s="316"/>
      <c r="H121" s="316"/>
      <c r="I121" s="316"/>
      <c r="J121" s="316"/>
      <c r="K121" s="317"/>
      <c r="L121" s="330" t="s">
        <v>337</v>
      </c>
      <c r="M121" s="331"/>
      <c r="N121" s="332" t="str">
        <f>IF(L120="往　．　Ｋｍ","　．　Ｋｍ",IF(実車走行キロ算定表1!$C$7="循",L120,ROUNDDOWN((L120+L121)/2,1)))</f>
        <v>　．　Ｋｍ</v>
      </c>
      <c r="O121" s="333"/>
      <c r="P121" s="323"/>
      <c r="Q121" s="324"/>
      <c r="R121" s="325"/>
      <c r="S121" s="301"/>
      <c r="T121" s="301"/>
      <c r="U121" s="301"/>
      <c r="V121" s="334"/>
      <c r="W121" s="334"/>
      <c r="X121" s="335"/>
      <c r="Y121" s="335"/>
      <c r="Z121" s="334"/>
      <c r="AA121" s="334"/>
      <c r="AB121" s="328"/>
      <c r="AC121" s="328"/>
      <c r="AD121" s="328"/>
      <c r="AE121" s="328"/>
      <c r="AF121" s="335"/>
      <c r="AG121" s="335"/>
      <c r="AH121" s="334"/>
      <c r="AI121" s="334"/>
      <c r="AJ121" s="335"/>
      <c r="AK121" s="335"/>
      <c r="AL121" s="334"/>
      <c r="AM121" s="334"/>
      <c r="AN121" s="335"/>
      <c r="AO121" s="335"/>
      <c r="AP121" s="334"/>
      <c r="AQ121" s="334"/>
      <c r="AR121" s="328"/>
      <c r="AS121" s="329"/>
      <c r="AT121" s="329"/>
    </row>
    <row r="122" spans="1:46" s="277" customFormat="1" ht="12" customHeight="1">
      <c r="A122" s="300"/>
      <c r="B122" s="336" t="str">
        <f>B86</f>
        <v/>
      </c>
      <c r="C122" s="336" t="str">
        <f>C86</f>
        <v/>
      </c>
      <c r="D122" s="336" t="str">
        <f>D86</f>
        <v/>
      </c>
      <c r="E122" s="312"/>
      <c r="F122" s="313"/>
      <c r="G122" s="313"/>
      <c r="H122" s="313"/>
      <c r="I122" s="313"/>
      <c r="J122" s="313"/>
      <c r="K122" s="314"/>
      <c r="L122" s="312" t="s">
        <v>336</v>
      </c>
      <c r="M122" s="314"/>
      <c r="N122" s="318" t="s">
        <v>26</v>
      </c>
      <c r="O122" s="319"/>
      <c r="P122" s="320" t="str">
        <f>IF(S49="　．　Ｋｍ","％",ROUNDDOWN(IF(N123="　．　Ｋｍ",0,N123)*100/S49,3))</f>
        <v>％</v>
      </c>
      <c r="Q122" s="321"/>
      <c r="R122" s="322"/>
      <c r="S122" s="301" t="str">
        <f>IF($B$114="","千円",ROUND(($Q$85/100*P122),1))</f>
        <v>千円</v>
      </c>
      <c r="T122" s="301"/>
      <c r="U122" s="301"/>
      <c r="V122" s="326"/>
      <c r="W122" s="326"/>
      <c r="X122" s="327"/>
      <c r="Y122" s="327"/>
      <c r="Z122" s="326"/>
      <c r="AA122" s="326"/>
      <c r="AB122" s="328"/>
      <c r="AC122" s="328"/>
      <c r="AD122" s="328"/>
      <c r="AE122" s="328"/>
      <c r="AF122" s="327"/>
      <c r="AG122" s="327"/>
      <c r="AH122" s="326"/>
      <c r="AI122" s="326"/>
      <c r="AJ122" s="327"/>
      <c r="AK122" s="327"/>
      <c r="AL122" s="326"/>
      <c r="AM122" s="326"/>
      <c r="AN122" s="327"/>
      <c r="AO122" s="327"/>
      <c r="AP122" s="326"/>
      <c r="AQ122" s="326"/>
      <c r="AR122" s="328"/>
      <c r="AS122" s="328"/>
      <c r="AT122" s="329"/>
    </row>
    <row r="123" spans="1:46" s="277" customFormat="1" ht="12" customHeight="1">
      <c r="A123" s="300"/>
      <c r="B123" s="337"/>
      <c r="C123" s="337"/>
      <c r="D123" s="337"/>
      <c r="E123" s="315"/>
      <c r="F123" s="316"/>
      <c r="G123" s="316"/>
      <c r="H123" s="316"/>
      <c r="I123" s="316"/>
      <c r="J123" s="316"/>
      <c r="K123" s="317"/>
      <c r="L123" s="330" t="s">
        <v>337</v>
      </c>
      <c r="M123" s="331"/>
      <c r="N123" s="332" t="str">
        <f>IF(L122="往　．　Ｋｍ","　．　Ｋｍ",IF(実車走行キロ算定表1!$C$7="循",L122,ROUNDDOWN((L122+L123)/2,1)))</f>
        <v>　．　Ｋｍ</v>
      </c>
      <c r="O123" s="333"/>
      <c r="P123" s="323"/>
      <c r="Q123" s="324"/>
      <c r="R123" s="325"/>
      <c r="S123" s="301"/>
      <c r="T123" s="301"/>
      <c r="U123" s="301"/>
      <c r="V123" s="334"/>
      <c r="W123" s="334"/>
      <c r="X123" s="335"/>
      <c r="Y123" s="335"/>
      <c r="Z123" s="334"/>
      <c r="AA123" s="334"/>
      <c r="AB123" s="328"/>
      <c r="AC123" s="328"/>
      <c r="AD123" s="328"/>
      <c r="AE123" s="328"/>
      <c r="AF123" s="335"/>
      <c r="AG123" s="335"/>
      <c r="AH123" s="334"/>
      <c r="AI123" s="334"/>
      <c r="AJ123" s="335"/>
      <c r="AK123" s="335"/>
      <c r="AL123" s="334"/>
      <c r="AM123" s="334"/>
      <c r="AN123" s="335"/>
      <c r="AO123" s="335"/>
      <c r="AP123" s="334"/>
      <c r="AQ123" s="334"/>
      <c r="AR123" s="328"/>
      <c r="AS123" s="329"/>
      <c r="AT123" s="329"/>
    </row>
    <row r="124" spans="1:46" s="277" customFormat="1" ht="12" customHeight="1">
      <c r="A124" s="300"/>
      <c r="B124" s="337"/>
      <c r="C124" s="337"/>
      <c r="D124" s="337"/>
      <c r="E124" s="312"/>
      <c r="F124" s="313"/>
      <c r="G124" s="313"/>
      <c r="H124" s="313"/>
      <c r="I124" s="313"/>
      <c r="J124" s="313"/>
      <c r="K124" s="314"/>
      <c r="L124" s="312" t="s">
        <v>336</v>
      </c>
      <c r="M124" s="314"/>
      <c r="N124" s="318" t="s">
        <v>26</v>
      </c>
      <c r="O124" s="319"/>
      <c r="P124" s="320" t="str">
        <f>IF(S49="　．　Ｋｍ","％",ROUNDDOWN(IF(N125="　．　Ｋｍ",0,N125)*100/S49,3))</f>
        <v>％</v>
      </c>
      <c r="Q124" s="321"/>
      <c r="R124" s="322"/>
      <c r="S124" s="301" t="str">
        <f>IF($B$114="","千円",ROUND(($Q$85/100*P124),1))</f>
        <v>千円</v>
      </c>
      <c r="T124" s="301"/>
      <c r="U124" s="301"/>
      <c r="V124" s="326"/>
      <c r="W124" s="326"/>
      <c r="X124" s="327"/>
      <c r="Y124" s="327"/>
      <c r="Z124" s="326"/>
      <c r="AA124" s="326"/>
      <c r="AB124" s="328"/>
      <c r="AC124" s="328"/>
      <c r="AD124" s="328"/>
      <c r="AE124" s="328"/>
      <c r="AF124" s="327"/>
      <c r="AG124" s="327"/>
      <c r="AH124" s="326"/>
      <c r="AI124" s="326"/>
      <c r="AJ124" s="327"/>
      <c r="AK124" s="327"/>
      <c r="AL124" s="326"/>
      <c r="AM124" s="326"/>
      <c r="AN124" s="327"/>
      <c r="AO124" s="327"/>
      <c r="AP124" s="326"/>
      <c r="AQ124" s="326"/>
      <c r="AR124" s="328"/>
      <c r="AS124" s="328"/>
      <c r="AT124" s="329"/>
    </row>
    <row r="125" spans="1:46" s="277" customFormat="1" ht="12" customHeight="1">
      <c r="A125" s="300"/>
      <c r="B125" s="337"/>
      <c r="C125" s="337"/>
      <c r="D125" s="337"/>
      <c r="E125" s="315"/>
      <c r="F125" s="316"/>
      <c r="G125" s="316"/>
      <c r="H125" s="316"/>
      <c r="I125" s="316"/>
      <c r="J125" s="316"/>
      <c r="K125" s="317"/>
      <c r="L125" s="330" t="s">
        <v>337</v>
      </c>
      <c r="M125" s="331"/>
      <c r="N125" s="332" t="str">
        <f>IF(L124="往　．　Ｋｍ","　．　Ｋｍ",IF(実車走行キロ算定表1!$C$7="循",L124,ROUNDDOWN((L124+L125)/2,1)))</f>
        <v>　．　Ｋｍ</v>
      </c>
      <c r="O125" s="333"/>
      <c r="P125" s="323"/>
      <c r="Q125" s="324"/>
      <c r="R125" s="325"/>
      <c r="S125" s="301"/>
      <c r="T125" s="301"/>
      <c r="U125" s="301"/>
      <c r="V125" s="334"/>
      <c r="W125" s="334"/>
      <c r="X125" s="335"/>
      <c r="Y125" s="335"/>
      <c r="Z125" s="334"/>
      <c r="AA125" s="334"/>
      <c r="AB125" s="328"/>
      <c r="AC125" s="328"/>
      <c r="AD125" s="328"/>
      <c r="AE125" s="328"/>
      <c r="AF125" s="335"/>
      <c r="AG125" s="335"/>
      <c r="AH125" s="334"/>
      <c r="AI125" s="334"/>
      <c r="AJ125" s="335"/>
      <c r="AK125" s="335"/>
      <c r="AL125" s="334"/>
      <c r="AM125" s="334"/>
      <c r="AN125" s="335"/>
      <c r="AO125" s="335"/>
      <c r="AP125" s="334"/>
      <c r="AQ125" s="334"/>
      <c r="AR125" s="328"/>
      <c r="AS125" s="329"/>
      <c r="AT125" s="329"/>
    </row>
    <row r="126" spans="1:46" s="277" customFormat="1" ht="12" customHeight="1">
      <c r="A126" s="300"/>
      <c r="B126" s="337"/>
      <c r="C126" s="337"/>
      <c r="D126" s="337"/>
      <c r="E126" s="312"/>
      <c r="F126" s="313"/>
      <c r="G126" s="313"/>
      <c r="H126" s="313"/>
      <c r="I126" s="313"/>
      <c r="J126" s="313"/>
      <c r="K126" s="314"/>
      <c r="L126" s="312" t="s">
        <v>336</v>
      </c>
      <c r="M126" s="314"/>
      <c r="N126" s="318" t="s">
        <v>26</v>
      </c>
      <c r="O126" s="319"/>
      <c r="P126" s="320" t="str">
        <f>IF(S49="　．　Ｋｍ","％",ROUNDDOWN(IF(N127="　．　Ｋｍ",0,N127)*100/S49,3))</f>
        <v>％</v>
      </c>
      <c r="Q126" s="321"/>
      <c r="R126" s="322"/>
      <c r="S126" s="301" t="str">
        <f>IF($B$114="","千円",ROUND(($Q$85/100*P126),1))</f>
        <v>千円</v>
      </c>
      <c r="T126" s="301"/>
      <c r="U126" s="301"/>
      <c r="V126" s="326"/>
      <c r="W126" s="326"/>
      <c r="X126" s="327"/>
      <c r="Y126" s="327"/>
      <c r="Z126" s="326"/>
      <c r="AA126" s="326"/>
      <c r="AB126" s="328"/>
      <c r="AC126" s="328"/>
      <c r="AD126" s="328"/>
      <c r="AE126" s="328"/>
      <c r="AF126" s="327"/>
      <c r="AG126" s="327"/>
      <c r="AH126" s="326"/>
      <c r="AI126" s="326"/>
      <c r="AJ126" s="327"/>
      <c r="AK126" s="327"/>
      <c r="AL126" s="326"/>
      <c r="AM126" s="326"/>
      <c r="AN126" s="327"/>
      <c r="AO126" s="327"/>
      <c r="AP126" s="326"/>
      <c r="AQ126" s="326"/>
      <c r="AR126" s="328"/>
      <c r="AS126" s="328"/>
      <c r="AT126" s="329"/>
    </row>
    <row r="127" spans="1:46" s="277" customFormat="1" ht="12" customHeight="1">
      <c r="A127" s="300"/>
      <c r="B127" s="337"/>
      <c r="C127" s="337"/>
      <c r="D127" s="337"/>
      <c r="E127" s="315"/>
      <c r="F127" s="316"/>
      <c r="G127" s="316"/>
      <c r="H127" s="316"/>
      <c r="I127" s="316"/>
      <c r="J127" s="316"/>
      <c r="K127" s="317"/>
      <c r="L127" s="330" t="s">
        <v>337</v>
      </c>
      <c r="M127" s="331"/>
      <c r="N127" s="332" t="str">
        <f>IF(L126="往　．　Ｋｍ","　．　Ｋｍ",IF(実車走行キロ算定表1!$C$7="循",L126,ROUNDDOWN((L126+L127)/2,1)))</f>
        <v>　．　Ｋｍ</v>
      </c>
      <c r="O127" s="333"/>
      <c r="P127" s="323"/>
      <c r="Q127" s="324"/>
      <c r="R127" s="325"/>
      <c r="S127" s="301"/>
      <c r="T127" s="301"/>
      <c r="U127" s="301"/>
      <c r="V127" s="334"/>
      <c r="W127" s="334"/>
      <c r="X127" s="335"/>
      <c r="Y127" s="335"/>
      <c r="Z127" s="334"/>
      <c r="AA127" s="334"/>
      <c r="AB127" s="328"/>
      <c r="AC127" s="328"/>
      <c r="AD127" s="328"/>
      <c r="AE127" s="328"/>
      <c r="AF127" s="335"/>
      <c r="AG127" s="335"/>
      <c r="AH127" s="334"/>
      <c r="AI127" s="334"/>
      <c r="AJ127" s="335"/>
      <c r="AK127" s="335"/>
      <c r="AL127" s="334"/>
      <c r="AM127" s="334"/>
      <c r="AN127" s="335"/>
      <c r="AO127" s="335"/>
      <c r="AP127" s="334"/>
      <c r="AQ127" s="334"/>
      <c r="AR127" s="328"/>
      <c r="AS127" s="329"/>
      <c r="AT127" s="329"/>
    </row>
    <row r="128" spans="1:46" s="277" customFormat="1" ht="12" customHeight="1">
      <c r="A128" s="300"/>
      <c r="B128" s="337"/>
      <c r="C128" s="337"/>
      <c r="D128" s="337"/>
      <c r="E128" s="312"/>
      <c r="F128" s="313"/>
      <c r="G128" s="313"/>
      <c r="H128" s="313"/>
      <c r="I128" s="313"/>
      <c r="J128" s="313"/>
      <c r="K128" s="314"/>
      <c r="L128" s="312" t="s">
        <v>336</v>
      </c>
      <c r="M128" s="314"/>
      <c r="N128" s="318" t="s">
        <v>26</v>
      </c>
      <c r="O128" s="319"/>
      <c r="P128" s="320" t="str">
        <f>IF(S49="　．　Ｋｍ","％",ROUNDDOWN(IF(N129="　．　Ｋｍ",0,N129)*100/S49,3))</f>
        <v>％</v>
      </c>
      <c r="Q128" s="321"/>
      <c r="R128" s="322"/>
      <c r="S128" s="301" t="str">
        <f>IF($B$98="","千円",ROUND(($Q$83/100*P128),1))</f>
        <v>千円</v>
      </c>
      <c r="T128" s="301"/>
      <c r="U128" s="301"/>
      <c r="V128" s="326"/>
      <c r="W128" s="326"/>
      <c r="X128" s="327"/>
      <c r="Y128" s="327"/>
      <c r="Z128" s="326"/>
      <c r="AA128" s="326"/>
      <c r="AB128" s="328"/>
      <c r="AC128" s="328"/>
      <c r="AD128" s="328"/>
      <c r="AE128" s="328"/>
      <c r="AF128" s="327"/>
      <c r="AG128" s="327"/>
      <c r="AH128" s="326"/>
      <c r="AI128" s="326"/>
      <c r="AJ128" s="327"/>
      <c r="AK128" s="327"/>
      <c r="AL128" s="326"/>
      <c r="AM128" s="326"/>
      <c r="AN128" s="327"/>
      <c r="AO128" s="327"/>
      <c r="AP128" s="326"/>
      <c r="AQ128" s="326"/>
      <c r="AR128" s="328"/>
      <c r="AS128" s="328"/>
      <c r="AT128" s="329"/>
    </row>
    <row r="129" spans="1:46" s="277" customFormat="1" ht="12" customHeight="1">
      <c r="A129" s="300"/>
      <c r="B129" s="338"/>
      <c r="C129" s="338"/>
      <c r="D129" s="338"/>
      <c r="E129" s="315"/>
      <c r="F129" s="316"/>
      <c r="G129" s="316"/>
      <c r="H129" s="316"/>
      <c r="I129" s="316"/>
      <c r="J129" s="316"/>
      <c r="K129" s="317"/>
      <c r="L129" s="330" t="s">
        <v>337</v>
      </c>
      <c r="M129" s="331"/>
      <c r="N129" s="332" t="str">
        <f>IF(L128="往　．　Ｋｍ","　．　Ｋｍ",IF(実車走行キロ算定表1!$C$7="循",L128,ROUNDDOWN((L128+L129)/2,1)))</f>
        <v>　．　Ｋｍ</v>
      </c>
      <c r="O129" s="333"/>
      <c r="P129" s="323"/>
      <c r="Q129" s="324"/>
      <c r="R129" s="325"/>
      <c r="S129" s="301"/>
      <c r="T129" s="301"/>
      <c r="U129" s="301"/>
      <c r="V129" s="334"/>
      <c r="W129" s="334"/>
      <c r="X129" s="335"/>
      <c r="Y129" s="335"/>
      <c r="Z129" s="334"/>
      <c r="AA129" s="334"/>
      <c r="AB129" s="328"/>
      <c r="AC129" s="328"/>
      <c r="AD129" s="328"/>
      <c r="AE129" s="328"/>
      <c r="AF129" s="335"/>
      <c r="AG129" s="335"/>
      <c r="AH129" s="334"/>
      <c r="AI129" s="334"/>
      <c r="AJ129" s="335"/>
      <c r="AK129" s="335"/>
      <c r="AL129" s="334"/>
      <c r="AM129" s="334"/>
      <c r="AN129" s="335"/>
      <c r="AO129" s="335"/>
      <c r="AP129" s="334"/>
      <c r="AQ129" s="334"/>
      <c r="AR129" s="328"/>
      <c r="AS129" s="329"/>
      <c r="AT129" s="329"/>
    </row>
    <row r="130" spans="1:46" s="277" customFormat="1" ht="12" customHeight="1">
      <c r="A130" s="300"/>
      <c r="B130" s="336" t="str">
        <f>B87</f>
        <v/>
      </c>
      <c r="C130" s="336" t="str">
        <f>C87</f>
        <v/>
      </c>
      <c r="D130" s="336" t="str">
        <f>D87</f>
        <v/>
      </c>
      <c r="E130" s="312"/>
      <c r="F130" s="313"/>
      <c r="G130" s="313"/>
      <c r="H130" s="313"/>
      <c r="I130" s="313"/>
      <c r="J130" s="313"/>
      <c r="K130" s="314"/>
      <c r="L130" s="312" t="s">
        <v>336</v>
      </c>
      <c r="M130" s="314"/>
      <c r="N130" s="318" t="s">
        <v>26</v>
      </c>
      <c r="O130" s="319"/>
      <c r="P130" s="320" t="str">
        <f>IF(S51="　．　Ｋｍ","％",ROUNDDOWN(IF(N131="　．　Ｋｍ",0,N131)*100/S51,3))</f>
        <v>％</v>
      </c>
      <c r="Q130" s="321"/>
      <c r="R130" s="322"/>
      <c r="S130" s="301" t="str">
        <f>IF($B$130="","千円",ROUND(($Q$87/100*P130),1))</f>
        <v>千円</v>
      </c>
      <c r="T130" s="301"/>
      <c r="U130" s="301"/>
      <c r="V130" s="326"/>
      <c r="W130" s="326"/>
      <c r="X130" s="327"/>
      <c r="Y130" s="327"/>
      <c r="Z130" s="326"/>
      <c r="AA130" s="326"/>
      <c r="AB130" s="328"/>
      <c r="AC130" s="328"/>
      <c r="AD130" s="328"/>
      <c r="AE130" s="328"/>
      <c r="AF130" s="327"/>
      <c r="AG130" s="327"/>
      <c r="AH130" s="326"/>
      <c r="AI130" s="326"/>
      <c r="AJ130" s="327"/>
      <c r="AK130" s="327"/>
      <c r="AL130" s="326"/>
      <c r="AM130" s="326"/>
      <c r="AN130" s="327"/>
      <c r="AO130" s="327"/>
      <c r="AP130" s="326"/>
      <c r="AQ130" s="326"/>
      <c r="AR130" s="328"/>
      <c r="AS130" s="328"/>
      <c r="AT130" s="329"/>
    </row>
    <row r="131" spans="1:46" s="277" customFormat="1" ht="12" customHeight="1">
      <c r="A131" s="300"/>
      <c r="B131" s="337"/>
      <c r="C131" s="337"/>
      <c r="D131" s="337"/>
      <c r="E131" s="315"/>
      <c r="F131" s="316"/>
      <c r="G131" s="316"/>
      <c r="H131" s="316"/>
      <c r="I131" s="316"/>
      <c r="J131" s="316"/>
      <c r="K131" s="317"/>
      <c r="L131" s="330" t="s">
        <v>337</v>
      </c>
      <c r="M131" s="331"/>
      <c r="N131" s="332" t="str">
        <f>IF(L130="往　．　Ｋｍ","　．　Ｋｍ",IF(実車走行キロ算定表1!$C$7="循",L130,ROUNDDOWN((L130+L131)/2,1)))</f>
        <v>　．　Ｋｍ</v>
      </c>
      <c r="O131" s="333"/>
      <c r="P131" s="323"/>
      <c r="Q131" s="324"/>
      <c r="R131" s="325"/>
      <c r="S131" s="301"/>
      <c r="T131" s="301"/>
      <c r="U131" s="301"/>
      <c r="V131" s="334"/>
      <c r="W131" s="334"/>
      <c r="X131" s="335"/>
      <c r="Y131" s="335"/>
      <c r="Z131" s="334"/>
      <c r="AA131" s="334"/>
      <c r="AB131" s="328"/>
      <c r="AC131" s="328"/>
      <c r="AD131" s="328"/>
      <c r="AE131" s="328"/>
      <c r="AF131" s="335"/>
      <c r="AG131" s="335"/>
      <c r="AH131" s="334"/>
      <c r="AI131" s="334"/>
      <c r="AJ131" s="335"/>
      <c r="AK131" s="335"/>
      <c r="AL131" s="334"/>
      <c r="AM131" s="334"/>
      <c r="AN131" s="335"/>
      <c r="AO131" s="335"/>
      <c r="AP131" s="334"/>
      <c r="AQ131" s="334"/>
      <c r="AR131" s="328"/>
      <c r="AS131" s="329"/>
      <c r="AT131" s="329"/>
    </row>
    <row r="132" spans="1:46" s="277" customFormat="1" ht="12" customHeight="1">
      <c r="A132" s="300"/>
      <c r="B132" s="337"/>
      <c r="C132" s="337"/>
      <c r="D132" s="337"/>
      <c r="E132" s="312"/>
      <c r="F132" s="313"/>
      <c r="G132" s="313"/>
      <c r="H132" s="313"/>
      <c r="I132" s="313"/>
      <c r="J132" s="313"/>
      <c r="K132" s="314"/>
      <c r="L132" s="312" t="s">
        <v>336</v>
      </c>
      <c r="M132" s="314"/>
      <c r="N132" s="318" t="s">
        <v>26</v>
      </c>
      <c r="O132" s="319"/>
      <c r="P132" s="320" t="str">
        <f>IF(S51="　．　Ｋｍ","％",ROUNDDOWN(IF(N133="　．　Ｋｍ",0,N133)*100/S51,3))</f>
        <v>％</v>
      </c>
      <c r="Q132" s="321"/>
      <c r="R132" s="322"/>
      <c r="S132" s="301" t="str">
        <f>IF($B$130="","千円",ROUND(($Q$87/100*P132),1))</f>
        <v>千円</v>
      </c>
      <c r="T132" s="301"/>
      <c r="U132" s="301"/>
      <c r="V132" s="326"/>
      <c r="W132" s="326"/>
      <c r="X132" s="327"/>
      <c r="Y132" s="327"/>
      <c r="Z132" s="326"/>
      <c r="AA132" s="326"/>
      <c r="AB132" s="328"/>
      <c r="AC132" s="328"/>
      <c r="AD132" s="328"/>
      <c r="AE132" s="328"/>
      <c r="AF132" s="327"/>
      <c r="AG132" s="327"/>
      <c r="AH132" s="326"/>
      <c r="AI132" s="326"/>
      <c r="AJ132" s="327"/>
      <c r="AK132" s="327"/>
      <c r="AL132" s="326"/>
      <c r="AM132" s="326"/>
      <c r="AN132" s="327"/>
      <c r="AO132" s="327"/>
      <c r="AP132" s="326"/>
      <c r="AQ132" s="326"/>
      <c r="AR132" s="328"/>
      <c r="AS132" s="328"/>
      <c r="AT132" s="329"/>
    </row>
    <row r="133" spans="1:46" s="277" customFormat="1" ht="12" customHeight="1">
      <c r="A133" s="300"/>
      <c r="B133" s="337"/>
      <c r="C133" s="337"/>
      <c r="D133" s="337"/>
      <c r="E133" s="315"/>
      <c r="F133" s="316"/>
      <c r="G133" s="316"/>
      <c r="H133" s="316"/>
      <c r="I133" s="316"/>
      <c r="J133" s="316"/>
      <c r="K133" s="317"/>
      <c r="L133" s="330" t="s">
        <v>337</v>
      </c>
      <c r="M133" s="331"/>
      <c r="N133" s="332" t="str">
        <f>IF(L132="往　．　Ｋｍ","　．　Ｋｍ",IF(実車走行キロ算定表1!$C$7="循",L132,ROUNDDOWN((L132+L133)/2,1)))</f>
        <v>　．　Ｋｍ</v>
      </c>
      <c r="O133" s="333"/>
      <c r="P133" s="323"/>
      <c r="Q133" s="324"/>
      <c r="R133" s="325"/>
      <c r="S133" s="301"/>
      <c r="T133" s="301"/>
      <c r="U133" s="301"/>
      <c r="V133" s="334"/>
      <c r="W133" s="334"/>
      <c r="X133" s="335"/>
      <c r="Y133" s="335"/>
      <c r="Z133" s="334"/>
      <c r="AA133" s="334"/>
      <c r="AB133" s="328"/>
      <c r="AC133" s="328"/>
      <c r="AD133" s="328"/>
      <c r="AE133" s="328"/>
      <c r="AF133" s="335"/>
      <c r="AG133" s="335"/>
      <c r="AH133" s="334"/>
      <c r="AI133" s="334"/>
      <c r="AJ133" s="335"/>
      <c r="AK133" s="335"/>
      <c r="AL133" s="334"/>
      <c r="AM133" s="334"/>
      <c r="AN133" s="335"/>
      <c r="AO133" s="335"/>
      <c r="AP133" s="334"/>
      <c r="AQ133" s="334"/>
      <c r="AR133" s="328"/>
      <c r="AS133" s="329"/>
      <c r="AT133" s="329"/>
    </row>
    <row r="134" spans="1:46" s="277" customFormat="1" ht="12" customHeight="1">
      <c r="A134" s="300"/>
      <c r="B134" s="337"/>
      <c r="C134" s="337"/>
      <c r="D134" s="337"/>
      <c r="E134" s="312"/>
      <c r="F134" s="313"/>
      <c r="G134" s="313"/>
      <c r="H134" s="313"/>
      <c r="I134" s="313"/>
      <c r="J134" s="313"/>
      <c r="K134" s="314"/>
      <c r="L134" s="312" t="s">
        <v>336</v>
      </c>
      <c r="M134" s="314"/>
      <c r="N134" s="318" t="s">
        <v>26</v>
      </c>
      <c r="O134" s="319"/>
      <c r="P134" s="320" t="str">
        <f>IF(S51="　．　Ｋｍ","％",ROUNDDOWN(IF(N135="　．　Ｋｍ",0,N135)*100/S51,3))</f>
        <v>％</v>
      </c>
      <c r="Q134" s="321"/>
      <c r="R134" s="322"/>
      <c r="S134" s="301" t="str">
        <f>IF($B$130="","千円",ROUND(($Q$87/100*P134),1))</f>
        <v>千円</v>
      </c>
      <c r="T134" s="301"/>
      <c r="U134" s="301"/>
      <c r="V134" s="326"/>
      <c r="W134" s="326"/>
      <c r="X134" s="327"/>
      <c r="Y134" s="327"/>
      <c r="Z134" s="326"/>
      <c r="AA134" s="326"/>
      <c r="AB134" s="328"/>
      <c r="AC134" s="328"/>
      <c r="AD134" s="328"/>
      <c r="AE134" s="328"/>
      <c r="AF134" s="327"/>
      <c r="AG134" s="327"/>
      <c r="AH134" s="326"/>
      <c r="AI134" s="326"/>
      <c r="AJ134" s="327"/>
      <c r="AK134" s="327"/>
      <c r="AL134" s="326"/>
      <c r="AM134" s="326"/>
      <c r="AN134" s="327"/>
      <c r="AO134" s="327"/>
      <c r="AP134" s="326"/>
      <c r="AQ134" s="326"/>
      <c r="AR134" s="328"/>
      <c r="AS134" s="328"/>
      <c r="AT134" s="329"/>
    </row>
    <row r="135" spans="1:46" s="277" customFormat="1" ht="12" customHeight="1">
      <c r="A135" s="300"/>
      <c r="B135" s="337"/>
      <c r="C135" s="337"/>
      <c r="D135" s="337"/>
      <c r="E135" s="315"/>
      <c r="F135" s="316"/>
      <c r="G135" s="316"/>
      <c r="H135" s="316"/>
      <c r="I135" s="316"/>
      <c r="J135" s="316"/>
      <c r="K135" s="317"/>
      <c r="L135" s="330" t="s">
        <v>337</v>
      </c>
      <c r="M135" s="331"/>
      <c r="N135" s="332" t="str">
        <f>IF(L134="往　．　Ｋｍ","　．　Ｋｍ",IF(実車走行キロ算定表1!$C$7="循",L134,ROUNDDOWN((L134+L135)/2,1)))</f>
        <v>　．　Ｋｍ</v>
      </c>
      <c r="O135" s="333"/>
      <c r="P135" s="323"/>
      <c r="Q135" s="324"/>
      <c r="R135" s="325"/>
      <c r="S135" s="301"/>
      <c r="T135" s="301"/>
      <c r="U135" s="301"/>
      <c r="V135" s="334"/>
      <c r="W135" s="334"/>
      <c r="X135" s="335"/>
      <c r="Y135" s="335"/>
      <c r="Z135" s="334"/>
      <c r="AA135" s="334"/>
      <c r="AB135" s="328"/>
      <c r="AC135" s="328"/>
      <c r="AD135" s="328"/>
      <c r="AE135" s="328"/>
      <c r="AF135" s="335"/>
      <c r="AG135" s="335"/>
      <c r="AH135" s="334"/>
      <c r="AI135" s="334"/>
      <c r="AJ135" s="335"/>
      <c r="AK135" s="335"/>
      <c r="AL135" s="334"/>
      <c r="AM135" s="334"/>
      <c r="AN135" s="335"/>
      <c r="AO135" s="335"/>
      <c r="AP135" s="334"/>
      <c r="AQ135" s="334"/>
      <c r="AR135" s="328"/>
      <c r="AS135" s="329"/>
      <c r="AT135" s="329"/>
    </row>
    <row r="136" spans="1:46" s="277" customFormat="1" ht="12" customHeight="1">
      <c r="A136" s="300"/>
      <c r="B136" s="337"/>
      <c r="C136" s="337"/>
      <c r="D136" s="337"/>
      <c r="E136" s="312"/>
      <c r="F136" s="313"/>
      <c r="G136" s="313"/>
      <c r="H136" s="313"/>
      <c r="I136" s="313"/>
      <c r="J136" s="313"/>
      <c r="K136" s="314"/>
      <c r="L136" s="312" t="s">
        <v>336</v>
      </c>
      <c r="M136" s="314"/>
      <c r="N136" s="318" t="s">
        <v>26</v>
      </c>
      <c r="O136" s="319"/>
      <c r="P136" s="320" t="str">
        <f>IF(S51="　．　Ｋｍ","％",ROUNDDOWN(IF(N137="　．　Ｋｍ",0,N137)*100/S51,3))</f>
        <v>％</v>
      </c>
      <c r="Q136" s="321"/>
      <c r="R136" s="322"/>
      <c r="S136" s="301" t="str">
        <f>IF($B$130="","千円",ROUND(($Q$87/100*P136),1))</f>
        <v>千円</v>
      </c>
      <c r="T136" s="301"/>
      <c r="U136" s="301"/>
      <c r="V136" s="326"/>
      <c r="W136" s="326"/>
      <c r="X136" s="327"/>
      <c r="Y136" s="327"/>
      <c r="Z136" s="326"/>
      <c r="AA136" s="326"/>
      <c r="AB136" s="328"/>
      <c r="AC136" s="328"/>
      <c r="AD136" s="328"/>
      <c r="AE136" s="328"/>
      <c r="AF136" s="327"/>
      <c r="AG136" s="327"/>
      <c r="AH136" s="326"/>
      <c r="AI136" s="326"/>
      <c r="AJ136" s="327"/>
      <c r="AK136" s="327"/>
      <c r="AL136" s="326"/>
      <c r="AM136" s="326"/>
      <c r="AN136" s="327"/>
      <c r="AO136" s="327"/>
      <c r="AP136" s="326"/>
      <c r="AQ136" s="326"/>
      <c r="AR136" s="328"/>
      <c r="AS136" s="328"/>
      <c r="AT136" s="329"/>
    </row>
    <row r="137" spans="1:46" s="277" customFormat="1" ht="12" customHeight="1">
      <c r="A137" s="300"/>
      <c r="B137" s="338"/>
      <c r="C137" s="338"/>
      <c r="D137" s="338"/>
      <c r="E137" s="315"/>
      <c r="F137" s="316"/>
      <c r="G137" s="316"/>
      <c r="H137" s="316"/>
      <c r="I137" s="316"/>
      <c r="J137" s="316"/>
      <c r="K137" s="317"/>
      <c r="L137" s="330" t="s">
        <v>337</v>
      </c>
      <c r="M137" s="331"/>
      <c r="N137" s="332" t="str">
        <f>IF(L136="往　．　Ｋｍ","　．　Ｋｍ",IF(実車走行キロ算定表1!$C$7="循",L136,ROUNDDOWN((L136+L137)/2,1)))</f>
        <v>　．　Ｋｍ</v>
      </c>
      <c r="O137" s="333"/>
      <c r="P137" s="323"/>
      <c r="Q137" s="324"/>
      <c r="R137" s="325"/>
      <c r="S137" s="301"/>
      <c r="T137" s="301"/>
      <c r="U137" s="301"/>
      <c r="V137" s="334"/>
      <c r="W137" s="334"/>
      <c r="X137" s="335"/>
      <c r="Y137" s="335"/>
      <c r="Z137" s="334"/>
      <c r="AA137" s="334"/>
      <c r="AB137" s="328"/>
      <c r="AC137" s="328"/>
      <c r="AD137" s="328"/>
      <c r="AE137" s="328"/>
      <c r="AF137" s="335"/>
      <c r="AG137" s="335"/>
      <c r="AH137" s="334"/>
      <c r="AI137" s="334"/>
      <c r="AJ137" s="335"/>
      <c r="AK137" s="335"/>
      <c r="AL137" s="334"/>
      <c r="AM137" s="334"/>
      <c r="AN137" s="335"/>
      <c r="AO137" s="335"/>
      <c r="AP137" s="334"/>
      <c r="AQ137" s="334"/>
      <c r="AR137" s="328"/>
      <c r="AS137" s="329"/>
      <c r="AT137" s="329"/>
    </row>
    <row r="138" spans="1:46" s="277" customFormat="1" ht="12" customHeight="1">
      <c r="A138" s="300"/>
      <c r="B138" s="336" t="str">
        <f>B88</f>
        <v/>
      </c>
      <c r="C138" s="336" t="str">
        <f>C88</f>
        <v/>
      </c>
      <c r="D138" s="336" t="str">
        <f>D88</f>
        <v/>
      </c>
      <c r="E138" s="312"/>
      <c r="F138" s="313"/>
      <c r="G138" s="313"/>
      <c r="H138" s="313"/>
      <c r="I138" s="313"/>
      <c r="J138" s="313"/>
      <c r="K138" s="314"/>
      <c r="L138" s="312" t="s">
        <v>336</v>
      </c>
      <c r="M138" s="314"/>
      <c r="N138" s="318" t="s">
        <v>26</v>
      </c>
      <c r="O138" s="319"/>
      <c r="P138" s="320" t="str">
        <f>IF(S53="　．　Ｋｍ","％",ROUNDDOWN(IF(N139="　．　Ｋｍ",0,N139)*100/S53,3))</f>
        <v>％</v>
      </c>
      <c r="Q138" s="321"/>
      <c r="R138" s="322"/>
      <c r="S138" s="301" t="str">
        <f>IF($B$138="","千円",ROUND(($Q$88/100*P138),1))</f>
        <v>千円</v>
      </c>
      <c r="T138" s="301"/>
      <c r="U138" s="301"/>
      <c r="V138" s="326"/>
      <c r="W138" s="326"/>
      <c r="X138" s="327"/>
      <c r="Y138" s="327"/>
      <c r="Z138" s="326"/>
      <c r="AA138" s="326"/>
      <c r="AB138" s="328"/>
      <c r="AC138" s="328"/>
      <c r="AD138" s="328"/>
      <c r="AE138" s="328"/>
      <c r="AF138" s="327"/>
      <c r="AG138" s="327"/>
      <c r="AH138" s="326"/>
      <c r="AI138" s="326"/>
      <c r="AJ138" s="327"/>
      <c r="AK138" s="327"/>
      <c r="AL138" s="326"/>
      <c r="AM138" s="326"/>
      <c r="AN138" s="327"/>
      <c r="AO138" s="327"/>
      <c r="AP138" s="326"/>
      <c r="AQ138" s="326"/>
      <c r="AR138" s="328"/>
      <c r="AS138" s="328"/>
      <c r="AT138" s="329"/>
    </row>
    <row r="139" spans="1:46" s="277" customFormat="1" ht="12" customHeight="1">
      <c r="A139" s="300"/>
      <c r="B139" s="337"/>
      <c r="C139" s="337"/>
      <c r="D139" s="337"/>
      <c r="E139" s="315"/>
      <c r="F139" s="316"/>
      <c r="G139" s="316"/>
      <c r="H139" s="316"/>
      <c r="I139" s="316"/>
      <c r="J139" s="316"/>
      <c r="K139" s="317"/>
      <c r="L139" s="330" t="s">
        <v>337</v>
      </c>
      <c r="M139" s="331"/>
      <c r="N139" s="332" t="str">
        <f>IF(L138="往　．　Ｋｍ","　．　Ｋｍ",IF(実車走行キロ算定表1!$C$7="循",L138,ROUNDDOWN((L138+L139)/2,1)))</f>
        <v>　．　Ｋｍ</v>
      </c>
      <c r="O139" s="333"/>
      <c r="P139" s="323"/>
      <c r="Q139" s="324"/>
      <c r="R139" s="325"/>
      <c r="S139" s="301"/>
      <c r="T139" s="301"/>
      <c r="U139" s="301"/>
      <c r="V139" s="334"/>
      <c r="W139" s="334"/>
      <c r="X139" s="335"/>
      <c r="Y139" s="335"/>
      <c r="Z139" s="334"/>
      <c r="AA139" s="334"/>
      <c r="AB139" s="328"/>
      <c r="AC139" s="328"/>
      <c r="AD139" s="328"/>
      <c r="AE139" s="328"/>
      <c r="AF139" s="335"/>
      <c r="AG139" s="335"/>
      <c r="AH139" s="334"/>
      <c r="AI139" s="334"/>
      <c r="AJ139" s="335"/>
      <c r="AK139" s="335"/>
      <c r="AL139" s="334"/>
      <c r="AM139" s="334"/>
      <c r="AN139" s="335"/>
      <c r="AO139" s="335"/>
      <c r="AP139" s="334"/>
      <c r="AQ139" s="334"/>
      <c r="AR139" s="328"/>
      <c r="AS139" s="329"/>
      <c r="AT139" s="329"/>
    </row>
    <row r="140" spans="1:46" s="277" customFormat="1" ht="12" customHeight="1">
      <c r="A140" s="300"/>
      <c r="B140" s="337"/>
      <c r="C140" s="337"/>
      <c r="D140" s="337"/>
      <c r="E140" s="312"/>
      <c r="F140" s="313"/>
      <c r="G140" s="313"/>
      <c r="H140" s="313"/>
      <c r="I140" s="313"/>
      <c r="J140" s="313"/>
      <c r="K140" s="314"/>
      <c r="L140" s="312" t="s">
        <v>336</v>
      </c>
      <c r="M140" s="314"/>
      <c r="N140" s="318" t="s">
        <v>26</v>
      </c>
      <c r="O140" s="319"/>
      <c r="P140" s="320" t="str">
        <f>IF(S53="　．　Ｋｍ","％",ROUNDDOWN(IF(N141="　．　Ｋｍ",0,N141)*100/S53,3))</f>
        <v>％</v>
      </c>
      <c r="Q140" s="321"/>
      <c r="R140" s="322"/>
      <c r="S140" s="301" t="str">
        <f>IF($B$138="","千円",ROUND(($Q$88/100*P140),1))</f>
        <v>千円</v>
      </c>
      <c r="T140" s="301"/>
      <c r="U140" s="301"/>
      <c r="V140" s="326"/>
      <c r="W140" s="326"/>
      <c r="X140" s="327"/>
      <c r="Y140" s="327"/>
      <c r="Z140" s="326"/>
      <c r="AA140" s="326"/>
      <c r="AB140" s="328"/>
      <c r="AC140" s="328"/>
      <c r="AD140" s="328"/>
      <c r="AE140" s="328"/>
      <c r="AF140" s="327"/>
      <c r="AG140" s="327"/>
      <c r="AH140" s="326"/>
      <c r="AI140" s="326"/>
      <c r="AJ140" s="327"/>
      <c r="AK140" s="327"/>
      <c r="AL140" s="326"/>
      <c r="AM140" s="326"/>
      <c r="AN140" s="327"/>
      <c r="AO140" s="327"/>
      <c r="AP140" s="326"/>
      <c r="AQ140" s="326"/>
      <c r="AR140" s="328"/>
      <c r="AS140" s="328"/>
      <c r="AT140" s="329"/>
    </row>
    <row r="141" spans="1:46" s="277" customFormat="1" ht="12" customHeight="1">
      <c r="A141" s="300"/>
      <c r="B141" s="337"/>
      <c r="C141" s="337"/>
      <c r="D141" s="337"/>
      <c r="E141" s="315"/>
      <c r="F141" s="316"/>
      <c r="G141" s="316"/>
      <c r="H141" s="316"/>
      <c r="I141" s="316"/>
      <c r="J141" s="316"/>
      <c r="K141" s="317"/>
      <c r="L141" s="330" t="s">
        <v>337</v>
      </c>
      <c r="M141" s="331"/>
      <c r="N141" s="332" t="str">
        <f>IF(L140="往　．　Ｋｍ","　．　Ｋｍ",IF(実車走行キロ算定表1!$C$7="循",L140,ROUNDDOWN((L140+L141)/2,1)))</f>
        <v>　．　Ｋｍ</v>
      </c>
      <c r="O141" s="333"/>
      <c r="P141" s="323"/>
      <c r="Q141" s="324"/>
      <c r="R141" s="325"/>
      <c r="S141" s="301"/>
      <c r="T141" s="301"/>
      <c r="U141" s="301"/>
      <c r="V141" s="334"/>
      <c r="W141" s="334"/>
      <c r="X141" s="335"/>
      <c r="Y141" s="335"/>
      <c r="Z141" s="334"/>
      <c r="AA141" s="334"/>
      <c r="AB141" s="328"/>
      <c r="AC141" s="328"/>
      <c r="AD141" s="328"/>
      <c r="AE141" s="328"/>
      <c r="AF141" s="335"/>
      <c r="AG141" s="335"/>
      <c r="AH141" s="334"/>
      <c r="AI141" s="334"/>
      <c r="AJ141" s="335"/>
      <c r="AK141" s="335"/>
      <c r="AL141" s="334"/>
      <c r="AM141" s="334"/>
      <c r="AN141" s="335"/>
      <c r="AO141" s="335"/>
      <c r="AP141" s="334"/>
      <c r="AQ141" s="334"/>
      <c r="AR141" s="328"/>
      <c r="AS141" s="329"/>
      <c r="AT141" s="329"/>
    </row>
    <row r="142" spans="1:46" s="277" customFormat="1" ht="12" customHeight="1">
      <c r="A142" s="300"/>
      <c r="B142" s="337"/>
      <c r="C142" s="337"/>
      <c r="D142" s="337"/>
      <c r="E142" s="312"/>
      <c r="F142" s="313"/>
      <c r="G142" s="313"/>
      <c r="H142" s="313"/>
      <c r="I142" s="313"/>
      <c r="J142" s="313"/>
      <c r="K142" s="314"/>
      <c r="L142" s="312" t="s">
        <v>336</v>
      </c>
      <c r="M142" s="314"/>
      <c r="N142" s="318" t="s">
        <v>26</v>
      </c>
      <c r="O142" s="319"/>
      <c r="P142" s="320" t="str">
        <f>IF(S53="　．　Ｋｍ","％",ROUNDDOWN(IF(N143="　．　Ｋｍ",0,N143)*100/S53,3))</f>
        <v>％</v>
      </c>
      <c r="Q142" s="321"/>
      <c r="R142" s="322"/>
      <c r="S142" s="301" t="str">
        <f>IF($B$138="","千円",ROUND(($Q$88/100*P142),1))</f>
        <v>千円</v>
      </c>
      <c r="T142" s="301"/>
      <c r="U142" s="301"/>
      <c r="V142" s="326"/>
      <c r="W142" s="326"/>
      <c r="X142" s="327"/>
      <c r="Y142" s="327"/>
      <c r="Z142" s="326"/>
      <c r="AA142" s="326"/>
      <c r="AB142" s="328"/>
      <c r="AC142" s="328"/>
      <c r="AD142" s="328"/>
      <c r="AE142" s="328"/>
      <c r="AF142" s="327"/>
      <c r="AG142" s="327"/>
      <c r="AH142" s="326"/>
      <c r="AI142" s="326"/>
      <c r="AJ142" s="327"/>
      <c r="AK142" s="327"/>
      <c r="AL142" s="326"/>
      <c r="AM142" s="326"/>
      <c r="AN142" s="327"/>
      <c r="AO142" s="327"/>
      <c r="AP142" s="326"/>
      <c r="AQ142" s="326"/>
      <c r="AR142" s="328"/>
      <c r="AS142" s="328"/>
      <c r="AT142" s="329"/>
    </row>
    <row r="143" spans="1:46" s="277" customFormat="1" ht="12" customHeight="1">
      <c r="A143" s="300"/>
      <c r="B143" s="337"/>
      <c r="C143" s="337"/>
      <c r="D143" s="337"/>
      <c r="E143" s="315"/>
      <c r="F143" s="316"/>
      <c r="G143" s="316"/>
      <c r="H143" s="316"/>
      <c r="I143" s="316"/>
      <c r="J143" s="316"/>
      <c r="K143" s="317"/>
      <c r="L143" s="330" t="s">
        <v>337</v>
      </c>
      <c r="M143" s="331"/>
      <c r="N143" s="332" t="str">
        <f>IF(L142="往　．　Ｋｍ","　．　Ｋｍ",IF(実車走行キロ算定表1!$C$7="循",L142,ROUNDDOWN((L142+L143)/2,1)))</f>
        <v>　．　Ｋｍ</v>
      </c>
      <c r="O143" s="333"/>
      <c r="P143" s="323"/>
      <c r="Q143" s="324"/>
      <c r="R143" s="325"/>
      <c r="S143" s="301"/>
      <c r="T143" s="301"/>
      <c r="U143" s="301"/>
      <c r="V143" s="334"/>
      <c r="W143" s="334"/>
      <c r="X143" s="335"/>
      <c r="Y143" s="335"/>
      <c r="Z143" s="334"/>
      <c r="AA143" s="334"/>
      <c r="AB143" s="328"/>
      <c r="AC143" s="328"/>
      <c r="AD143" s="328"/>
      <c r="AE143" s="328"/>
      <c r="AF143" s="335"/>
      <c r="AG143" s="335"/>
      <c r="AH143" s="334"/>
      <c r="AI143" s="334"/>
      <c r="AJ143" s="335"/>
      <c r="AK143" s="335"/>
      <c r="AL143" s="334"/>
      <c r="AM143" s="334"/>
      <c r="AN143" s="335"/>
      <c r="AO143" s="335"/>
      <c r="AP143" s="334"/>
      <c r="AQ143" s="334"/>
      <c r="AR143" s="328"/>
      <c r="AS143" s="329"/>
      <c r="AT143" s="329"/>
    </row>
    <row r="144" spans="1:46" s="277" customFormat="1" ht="12" customHeight="1">
      <c r="A144" s="300"/>
      <c r="B144" s="337"/>
      <c r="C144" s="337"/>
      <c r="D144" s="337"/>
      <c r="E144" s="312"/>
      <c r="F144" s="313"/>
      <c r="G144" s="313"/>
      <c r="H144" s="313"/>
      <c r="I144" s="313"/>
      <c r="J144" s="313"/>
      <c r="K144" s="314"/>
      <c r="L144" s="312" t="s">
        <v>336</v>
      </c>
      <c r="M144" s="314"/>
      <c r="N144" s="318" t="s">
        <v>26</v>
      </c>
      <c r="O144" s="319"/>
      <c r="P144" s="320" t="str">
        <f>IF(S53="　．　Ｋｍ","％",ROUNDDOWN(IF(N145="　．　Ｋｍ",0,N145)*100/S53,3))</f>
        <v>％</v>
      </c>
      <c r="Q144" s="321"/>
      <c r="R144" s="322"/>
      <c r="S144" s="301" t="str">
        <f>IF($B$138="","千円",ROUND(($Q$88/100*P144),1))</f>
        <v>千円</v>
      </c>
      <c r="T144" s="301"/>
      <c r="U144" s="301"/>
      <c r="V144" s="326"/>
      <c r="W144" s="326"/>
      <c r="X144" s="327"/>
      <c r="Y144" s="327"/>
      <c r="Z144" s="326"/>
      <c r="AA144" s="326"/>
      <c r="AB144" s="328"/>
      <c r="AC144" s="328"/>
      <c r="AD144" s="328"/>
      <c r="AE144" s="328"/>
      <c r="AF144" s="327"/>
      <c r="AG144" s="327"/>
      <c r="AH144" s="326"/>
      <c r="AI144" s="326"/>
      <c r="AJ144" s="327"/>
      <c r="AK144" s="327"/>
      <c r="AL144" s="326"/>
      <c r="AM144" s="326"/>
      <c r="AN144" s="327"/>
      <c r="AO144" s="327"/>
      <c r="AP144" s="326"/>
      <c r="AQ144" s="326"/>
      <c r="AR144" s="328"/>
      <c r="AS144" s="328"/>
      <c r="AT144" s="329"/>
    </row>
    <row r="145" spans="1:46" s="277" customFormat="1" ht="12" customHeight="1">
      <c r="A145" s="300"/>
      <c r="B145" s="338"/>
      <c r="C145" s="338"/>
      <c r="D145" s="338"/>
      <c r="E145" s="315"/>
      <c r="F145" s="316"/>
      <c r="G145" s="316"/>
      <c r="H145" s="316"/>
      <c r="I145" s="316"/>
      <c r="J145" s="316"/>
      <c r="K145" s="317"/>
      <c r="L145" s="330" t="s">
        <v>337</v>
      </c>
      <c r="M145" s="331"/>
      <c r="N145" s="332" t="str">
        <f>IF(L144="往　．　Ｋｍ","　．　Ｋｍ",IF(実車走行キロ算定表1!$C$7="循",L144,ROUNDDOWN((L144+L145)/2,1)))</f>
        <v>　．　Ｋｍ</v>
      </c>
      <c r="O145" s="333"/>
      <c r="P145" s="323"/>
      <c r="Q145" s="324"/>
      <c r="R145" s="325"/>
      <c r="S145" s="301"/>
      <c r="T145" s="301"/>
      <c r="U145" s="301"/>
      <c r="V145" s="334"/>
      <c r="W145" s="334"/>
      <c r="X145" s="335"/>
      <c r="Y145" s="335"/>
      <c r="Z145" s="334"/>
      <c r="AA145" s="334"/>
      <c r="AB145" s="328"/>
      <c r="AC145" s="328"/>
      <c r="AD145" s="328"/>
      <c r="AE145" s="328"/>
      <c r="AF145" s="335"/>
      <c r="AG145" s="335"/>
      <c r="AH145" s="334"/>
      <c r="AI145" s="334"/>
      <c r="AJ145" s="335"/>
      <c r="AK145" s="335"/>
      <c r="AL145" s="334"/>
      <c r="AM145" s="334"/>
      <c r="AN145" s="335"/>
      <c r="AO145" s="335"/>
      <c r="AP145" s="334"/>
      <c r="AQ145" s="334"/>
      <c r="AR145" s="328"/>
      <c r="AS145" s="329"/>
      <c r="AT145" s="329"/>
    </row>
    <row r="146" spans="1:46" s="277" customFormat="1" ht="12" customHeight="1">
      <c r="A146" s="300"/>
      <c r="B146" s="336" t="str">
        <f>B89</f>
        <v/>
      </c>
      <c r="C146" s="336" t="str">
        <f>C89</f>
        <v/>
      </c>
      <c r="D146" s="336" t="str">
        <f>D89</f>
        <v/>
      </c>
      <c r="E146" s="312"/>
      <c r="F146" s="313"/>
      <c r="G146" s="313"/>
      <c r="H146" s="313"/>
      <c r="I146" s="313"/>
      <c r="J146" s="313"/>
      <c r="K146" s="314"/>
      <c r="L146" s="312" t="s">
        <v>336</v>
      </c>
      <c r="M146" s="314"/>
      <c r="N146" s="318" t="s">
        <v>26</v>
      </c>
      <c r="O146" s="319"/>
      <c r="P146" s="320" t="str">
        <f>IF(S55="　．　Ｋｍ","％",ROUNDDOWN(IF(N147="　．　Ｋｍ",0,N147)*100/S55,3))</f>
        <v>％</v>
      </c>
      <c r="Q146" s="321"/>
      <c r="R146" s="322"/>
      <c r="S146" s="301" t="str">
        <f>IF($B$146="","千円",ROUND(($Q$89/100*P146),1))</f>
        <v>千円</v>
      </c>
      <c r="T146" s="301"/>
      <c r="U146" s="301"/>
      <c r="V146" s="326"/>
      <c r="W146" s="326"/>
      <c r="X146" s="327"/>
      <c r="Y146" s="327"/>
      <c r="Z146" s="326"/>
      <c r="AA146" s="326"/>
      <c r="AB146" s="328"/>
      <c r="AC146" s="328"/>
      <c r="AD146" s="328"/>
      <c r="AE146" s="328"/>
      <c r="AF146" s="327"/>
      <c r="AG146" s="327"/>
      <c r="AH146" s="326"/>
      <c r="AI146" s="326"/>
      <c r="AJ146" s="327"/>
      <c r="AK146" s="327"/>
      <c r="AL146" s="326"/>
      <c r="AM146" s="326"/>
      <c r="AN146" s="327"/>
      <c r="AO146" s="327"/>
      <c r="AP146" s="326"/>
      <c r="AQ146" s="326"/>
      <c r="AR146" s="328"/>
      <c r="AS146" s="328"/>
      <c r="AT146" s="329"/>
    </row>
    <row r="147" spans="1:46" s="277" customFormat="1" ht="12" customHeight="1">
      <c r="A147" s="300"/>
      <c r="B147" s="337"/>
      <c r="C147" s="337"/>
      <c r="D147" s="337"/>
      <c r="E147" s="315"/>
      <c r="F147" s="316"/>
      <c r="G147" s="316"/>
      <c r="H147" s="316"/>
      <c r="I147" s="316"/>
      <c r="J147" s="316"/>
      <c r="K147" s="317"/>
      <c r="L147" s="330" t="s">
        <v>337</v>
      </c>
      <c r="M147" s="331"/>
      <c r="N147" s="332" t="str">
        <f>IF(L146="往　．　Ｋｍ","　．　Ｋｍ",IF(実車走行キロ算定表1!$C$7="循",L146,ROUNDDOWN((L146+L147)/2,1)))</f>
        <v>　．　Ｋｍ</v>
      </c>
      <c r="O147" s="333"/>
      <c r="P147" s="323"/>
      <c r="Q147" s="324"/>
      <c r="R147" s="325"/>
      <c r="S147" s="301"/>
      <c r="T147" s="301"/>
      <c r="U147" s="301"/>
      <c r="V147" s="334"/>
      <c r="W147" s="334"/>
      <c r="X147" s="335"/>
      <c r="Y147" s="335"/>
      <c r="Z147" s="334"/>
      <c r="AA147" s="334"/>
      <c r="AB147" s="328"/>
      <c r="AC147" s="328"/>
      <c r="AD147" s="328"/>
      <c r="AE147" s="328"/>
      <c r="AF147" s="335"/>
      <c r="AG147" s="335"/>
      <c r="AH147" s="334"/>
      <c r="AI147" s="334"/>
      <c r="AJ147" s="335"/>
      <c r="AK147" s="335"/>
      <c r="AL147" s="334"/>
      <c r="AM147" s="334"/>
      <c r="AN147" s="335"/>
      <c r="AO147" s="335"/>
      <c r="AP147" s="334"/>
      <c r="AQ147" s="334"/>
      <c r="AR147" s="328"/>
      <c r="AS147" s="329"/>
      <c r="AT147" s="329"/>
    </row>
    <row r="148" spans="1:46" s="277" customFormat="1" ht="12" customHeight="1">
      <c r="A148" s="300"/>
      <c r="B148" s="337"/>
      <c r="C148" s="337"/>
      <c r="D148" s="337"/>
      <c r="E148" s="312"/>
      <c r="F148" s="313"/>
      <c r="G148" s="313"/>
      <c r="H148" s="313"/>
      <c r="I148" s="313"/>
      <c r="J148" s="313"/>
      <c r="K148" s="314"/>
      <c r="L148" s="312" t="s">
        <v>336</v>
      </c>
      <c r="M148" s="314"/>
      <c r="N148" s="318" t="s">
        <v>26</v>
      </c>
      <c r="O148" s="319"/>
      <c r="P148" s="320" t="str">
        <f>IF(S55="　．　Ｋｍ","％",ROUNDDOWN(IF(N149="　．　Ｋｍ",0,N149)*100/S55,3))</f>
        <v>％</v>
      </c>
      <c r="Q148" s="321"/>
      <c r="R148" s="322"/>
      <c r="S148" s="301" t="str">
        <f>IF($B$146="","千円",ROUND(($Q$89/100*P148),1))</f>
        <v>千円</v>
      </c>
      <c r="T148" s="301"/>
      <c r="U148" s="301"/>
      <c r="V148" s="326"/>
      <c r="W148" s="326"/>
      <c r="X148" s="327"/>
      <c r="Y148" s="327"/>
      <c r="Z148" s="326"/>
      <c r="AA148" s="326"/>
      <c r="AB148" s="328"/>
      <c r="AC148" s="328"/>
      <c r="AD148" s="328"/>
      <c r="AE148" s="328"/>
      <c r="AF148" s="327"/>
      <c r="AG148" s="327"/>
      <c r="AH148" s="326"/>
      <c r="AI148" s="326"/>
      <c r="AJ148" s="327"/>
      <c r="AK148" s="327"/>
      <c r="AL148" s="326"/>
      <c r="AM148" s="326"/>
      <c r="AN148" s="327"/>
      <c r="AO148" s="327"/>
      <c r="AP148" s="326"/>
      <c r="AQ148" s="326"/>
      <c r="AR148" s="328"/>
      <c r="AS148" s="328"/>
      <c r="AT148" s="329"/>
    </row>
    <row r="149" spans="1:46" s="277" customFormat="1" ht="12" customHeight="1">
      <c r="A149" s="300"/>
      <c r="B149" s="337"/>
      <c r="C149" s="337"/>
      <c r="D149" s="337"/>
      <c r="E149" s="315"/>
      <c r="F149" s="316"/>
      <c r="G149" s="316"/>
      <c r="H149" s="316"/>
      <c r="I149" s="316"/>
      <c r="J149" s="316"/>
      <c r="K149" s="317"/>
      <c r="L149" s="330" t="s">
        <v>337</v>
      </c>
      <c r="M149" s="331"/>
      <c r="N149" s="332" t="str">
        <f>IF(L148="往　．　Ｋｍ","　．　Ｋｍ",IF(実車走行キロ算定表1!$C$7="循",L148,ROUNDDOWN((L148+L149)/2,1)))</f>
        <v>　．　Ｋｍ</v>
      </c>
      <c r="O149" s="333"/>
      <c r="P149" s="323"/>
      <c r="Q149" s="324"/>
      <c r="R149" s="325"/>
      <c r="S149" s="301"/>
      <c r="T149" s="301"/>
      <c r="U149" s="301"/>
      <c r="V149" s="334"/>
      <c r="W149" s="334"/>
      <c r="X149" s="335"/>
      <c r="Y149" s="335"/>
      <c r="Z149" s="334"/>
      <c r="AA149" s="334"/>
      <c r="AB149" s="328"/>
      <c r="AC149" s="328"/>
      <c r="AD149" s="328"/>
      <c r="AE149" s="328"/>
      <c r="AF149" s="335"/>
      <c r="AG149" s="335"/>
      <c r="AH149" s="334"/>
      <c r="AI149" s="334"/>
      <c r="AJ149" s="335"/>
      <c r="AK149" s="335"/>
      <c r="AL149" s="334"/>
      <c r="AM149" s="334"/>
      <c r="AN149" s="335"/>
      <c r="AO149" s="335"/>
      <c r="AP149" s="334"/>
      <c r="AQ149" s="334"/>
      <c r="AR149" s="328"/>
      <c r="AS149" s="329"/>
      <c r="AT149" s="329"/>
    </row>
    <row r="150" spans="1:46" s="277" customFormat="1" ht="12" customHeight="1">
      <c r="A150" s="300"/>
      <c r="B150" s="337"/>
      <c r="C150" s="337"/>
      <c r="D150" s="337"/>
      <c r="E150" s="312"/>
      <c r="F150" s="313"/>
      <c r="G150" s="313"/>
      <c r="H150" s="313"/>
      <c r="I150" s="313"/>
      <c r="J150" s="313"/>
      <c r="K150" s="314"/>
      <c r="L150" s="312" t="s">
        <v>336</v>
      </c>
      <c r="M150" s="314"/>
      <c r="N150" s="318" t="s">
        <v>26</v>
      </c>
      <c r="O150" s="319"/>
      <c r="P150" s="320" t="str">
        <f>IF(S55="　．　Ｋｍ","％",ROUNDDOWN(IF(N151="　．　Ｋｍ",0,N151)*100/S55,3))</f>
        <v>％</v>
      </c>
      <c r="Q150" s="321"/>
      <c r="R150" s="322"/>
      <c r="S150" s="301" t="str">
        <f>IF($B$146="","千円",ROUND(($Q$89/100*P150),1))</f>
        <v>千円</v>
      </c>
      <c r="T150" s="301"/>
      <c r="U150" s="301"/>
      <c r="V150" s="326"/>
      <c r="W150" s="326"/>
      <c r="X150" s="327"/>
      <c r="Y150" s="327"/>
      <c r="Z150" s="326"/>
      <c r="AA150" s="326"/>
      <c r="AB150" s="328"/>
      <c r="AC150" s="328"/>
      <c r="AD150" s="328"/>
      <c r="AE150" s="328"/>
      <c r="AF150" s="327"/>
      <c r="AG150" s="327"/>
      <c r="AH150" s="326"/>
      <c r="AI150" s="326"/>
      <c r="AJ150" s="327"/>
      <c r="AK150" s="327"/>
      <c r="AL150" s="326"/>
      <c r="AM150" s="326"/>
      <c r="AN150" s="327"/>
      <c r="AO150" s="327"/>
      <c r="AP150" s="326"/>
      <c r="AQ150" s="326"/>
      <c r="AR150" s="328"/>
      <c r="AS150" s="328"/>
      <c r="AT150" s="329"/>
    </row>
    <row r="151" spans="1:46" s="277" customFormat="1" ht="12" customHeight="1">
      <c r="A151" s="300"/>
      <c r="B151" s="337"/>
      <c r="C151" s="337"/>
      <c r="D151" s="337"/>
      <c r="E151" s="315"/>
      <c r="F151" s="316"/>
      <c r="G151" s="316"/>
      <c r="H151" s="316"/>
      <c r="I151" s="316"/>
      <c r="J151" s="316"/>
      <c r="K151" s="317"/>
      <c r="L151" s="330" t="s">
        <v>337</v>
      </c>
      <c r="M151" s="331"/>
      <c r="N151" s="332" t="str">
        <f>IF(L150="往　．　Ｋｍ","　．　Ｋｍ",IF(実車走行キロ算定表1!$C$7="循",L150,ROUNDDOWN((L150+L151)/2,1)))</f>
        <v>　．　Ｋｍ</v>
      </c>
      <c r="O151" s="333"/>
      <c r="P151" s="323"/>
      <c r="Q151" s="324"/>
      <c r="R151" s="325"/>
      <c r="S151" s="301"/>
      <c r="T151" s="301"/>
      <c r="U151" s="301"/>
      <c r="V151" s="334"/>
      <c r="W151" s="334"/>
      <c r="X151" s="335"/>
      <c r="Y151" s="335"/>
      <c r="Z151" s="334"/>
      <c r="AA151" s="334"/>
      <c r="AB151" s="328"/>
      <c r="AC151" s="328"/>
      <c r="AD151" s="328"/>
      <c r="AE151" s="328"/>
      <c r="AF151" s="335"/>
      <c r="AG151" s="335"/>
      <c r="AH151" s="334"/>
      <c r="AI151" s="334"/>
      <c r="AJ151" s="335"/>
      <c r="AK151" s="335"/>
      <c r="AL151" s="334"/>
      <c r="AM151" s="334"/>
      <c r="AN151" s="335"/>
      <c r="AO151" s="335"/>
      <c r="AP151" s="334"/>
      <c r="AQ151" s="334"/>
      <c r="AR151" s="328"/>
      <c r="AS151" s="329"/>
      <c r="AT151" s="329"/>
    </row>
    <row r="152" spans="1:46" s="277" customFormat="1" ht="12" customHeight="1">
      <c r="A152" s="300"/>
      <c r="B152" s="337"/>
      <c r="C152" s="337"/>
      <c r="D152" s="337"/>
      <c r="E152" s="312"/>
      <c r="F152" s="313"/>
      <c r="G152" s="313"/>
      <c r="H152" s="313"/>
      <c r="I152" s="313"/>
      <c r="J152" s="313"/>
      <c r="K152" s="314"/>
      <c r="L152" s="312" t="s">
        <v>336</v>
      </c>
      <c r="M152" s="314"/>
      <c r="N152" s="318" t="s">
        <v>26</v>
      </c>
      <c r="O152" s="319"/>
      <c r="P152" s="320" t="str">
        <f>IF(S55="　．　Ｋｍ","％",ROUNDDOWN(IF(N153="　．　Ｋｍ",0,N153)*100/S55,3))</f>
        <v>％</v>
      </c>
      <c r="Q152" s="321"/>
      <c r="R152" s="322"/>
      <c r="S152" s="301" t="str">
        <f>IF($B$146="","千円",ROUND(($Q$89/100*P152),1))</f>
        <v>千円</v>
      </c>
      <c r="T152" s="301"/>
      <c r="U152" s="301"/>
      <c r="V152" s="326"/>
      <c r="W152" s="326"/>
      <c r="X152" s="327"/>
      <c r="Y152" s="327"/>
      <c r="Z152" s="326"/>
      <c r="AA152" s="326"/>
      <c r="AB152" s="328"/>
      <c r="AC152" s="328"/>
      <c r="AD152" s="328"/>
      <c r="AE152" s="328"/>
      <c r="AF152" s="327"/>
      <c r="AG152" s="327"/>
      <c r="AH152" s="326"/>
      <c r="AI152" s="326"/>
      <c r="AJ152" s="327"/>
      <c r="AK152" s="327"/>
      <c r="AL152" s="326"/>
      <c r="AM152" s="326"/>
      <c r="AN152" s="327"/>
      <c r="AO152" s="327"/>
      <c r="AP152" s="326"/>
      <c r="AQ152" s="326"/>
      <c r="AR152" s="328"/>
      <c r="AS152" s="328"/>
      <c r="AT152" s="329"/>
    </row>
    <row r="153" spans="1:46" s="277" customFormat="1" ht="12" customHeight="1">
      <c r="A153" s="300"/>
      <c r="B153" s="338"/>
      <c r="C153" s="338"/>
      <c r="D153" s="338"/>
      <c r="E153" s="315"/>
      <c r="F153" s="316"/>
      <c r="G153" s="316"/>
      <c r="H153" s="316"/>
      <c r="I153" s="316"/>
      <c r="J153" s="316"/>
      <c r="K153" s="317"/>
      <c r="L153" s="330" t="s">
        <v>337</v>
      </c>
      <c r="M153" s="331"/>
      <c r="N153" s="332" t="str">
        <f>IF(L152="往　．　Ｋｍ","　．　Ｋｍ",IF(実車走行キロ算定表1!$C$7="循",L152,ROUNDDOWN((L152+L153)/2,1)))</f>
        <v>　．　Ｋｍ</v>
      </c>
      <c r="O153" s="333"/>
      <c r="P153" s="323"/>
      <c r="Q153" s="324"/>
      <c r="R153" s="325"/>
      <c r="S153" s="301"/>
      <c r="T153" s="301"/>
      <c r="U153" s="301"/>
      <c r="V153" s="334"/>
      <c r="W153" s="334"/>
      <c r="X153" s="335"/>
      <c r="Y153" s="335"/>
      <c r="Z153" s="334"/>
      <c r="AA153" s="334"/>
      <c r="AB153" s="328"/>
      <c r="AC153" s="328"/>
      <c r="AD153" s="328"/>
      <c r="AE153" s="328"/>
      <c r="AF153" s="335"/>
      <c r="AG153" s="335"/>
      <c r="AH153" s="334"/>
      <c r="AI153" s="334"/>
      <c r="AJ153" s="335"/>
      <c r="AK153" s="335"/>
      <c r="AL153" s="334"/>
      <c r="AM153" s="334"/>
      <c r="AN153" s="335"/>
      <c r="AO153" s="335"/>
      <c r="AP153" s="334"/>
      <c r="AQ153" s="334"/>
      <c r="AR153" s="328"/>
      <c r="AS153" s="329"/>
      <c r="AT153" s="329"/>
    </row>
    <row r="154" spans="1:46" s="277" customFormat="1" ht="12" customHeight="1">
      <c r="A154" s="300"/>
      <c r="B154" s="336" t="str">
        <f>B90</f>
        <v/>
      </c>
      <c r="C154" s="336" t="str">
        <f>C90</f>
        <v/>
      </c>
      <c r="D154" s="336" t="str">
        <f>D90</f>
        <v/>
      </c>
      <c r="E154" s="312"/>
      <c r="F154" s="313"/>
      <c r="G154" s="313"/>
      <c r="H154" s="313"/>
      <c r="I154" s="313"/>
      <c r="J154" s="313"/>
      <c r="K154" s="314"/>
      <c r="L154" s="312" t="s">
        <v>336</v>
      </c>
      <c r="M154" s="314"/>
      <c r="N154" s="318" t="s">
        <v>26</v>
      </c>
      <c r="O154" s="319"/>
      <c r="P154" s="320" t="str">
        <f>IF(S57="　．　Ｋｍ","％",ROUNDDOWN(IF(N155="　．　Ｋｍ",0,N155)*100/S57,3))</f>
        <v>％</v>
      </c>
      <c r="Q154" s="321"/>
      <c r="R154" s="322"/>
      <c r="S154" s="301" t="str">
        <f>IF($B$154="","千円",ROUND(($Q$90/100*P154),1))</f>
        <v>千円</v>
      </c>
      <c r="T154" s="301"/>
      <c r="U154" s="301"/>
      <c r="V154" s="326"/>
      <c r="W154" s="326"/>
      <c r="X154" s="327"/>
      <c r="Y154" s="327"/>
      <c r="Z154" s="326"/>
      <c r="AA154" s="326"/>
      <c r="AB154" s="328"/>
      <c r="AC154" s="328"/>
      <c r="AD154" s="328"/>
      <c r="AE154" s="328"/>
      <c r="AF154" s="327"/>
      <c r="AG154" s="327"/>
      <c r="AH154" s="326"/>
      <c r="AI154" s="326"/>
      <c r="AJ154" s="327"/>
      <c r="AK154" s="327"/>
      <c r="AL154" s="326"/>
      <c r="AM154" s="326"/>
      <c r="AN154" s="327"/>
      <c r="AO154" s="327"/>
      <c r="AP154" s="326"/>
      <c r="AQ154" s="326"/>
      <c r="AR154" s="328"/>
      <c r="AS154" s="328"/>
      <c r="AT154" s="329"/>
    </row>
    <row r="155" spans="1:46" s="277" customFormat="1" ht="12" customHeight="1">
      <c r="A155" s="300"/>
      <c r="B155" s="337"/>
      <c r="C155" s="337"/>
      <c r="D155" s="337"/>
      <c r="E155" s="315"/>
      <c r="F155" s="316"/>
      <c r="G155" s="316"/>
      <c r="H155" s="316"/>
      <c r="I155" s="316"/>
      <c r="J155" s="316"/>
      <c r="K155" s="317"/>
      <c r="L155" s="330" t="s">
        <v>337</v>
      </c>
      <c r="M155" s="331"/>
      <c r="N155" s="332" t="str">
        <f>IF(L154="往　．　Ｋｍ","　．　Ｋｍ",IF(実車走行キロ算定表1!$C$7="循",L154,ROUNDDOWN((L154+L155)/2,1)))</f>
        <v>　．　Ｋｍ</v>
      </c>
      <c r="O155" s="333"/>
      <c r="P155" s="323"/>
      <c r="Q155" s="324"/>
      <c r="R155" s="325"/>
      <c r="S155" s="301"/>
      <c r="T155" s="301"/>
      <c r="U155" s="301"/>
      <c r="V155" s="334"/>
      <c r="W155" s="334"/>
      <c r="X155" s="335"/>
      <c r="Y155" s="335"/>
      <c r="Z155" s="334"/>
      <c r="AA155" s="334"/>
      <c r="AB155" s="328"/>
      <c r="AC155" s="328"/>
      <c r="AD155" s="328"/>
      <c r="AE155" s="328"/>
      <c r="AF155" s="335"/>
      <c r="AG155" s="335"/>
      <c r="AH155" s="334"/>
      <c r="AI155" s="334"/>
      <c r="AJ155" s="335"/>
      <c r="AK155" s="335"/>
      <c r="AL155" s="334"/>
      <c r="AM155" s="334"/>
      <c r="AN155" s="335"/>
      <c r="AO155" s="335"/>
      <c r="AP155" s="334"/>
      <c r="AQ155" s="334"/>
      <c r="AR155" s="328"/>
      <c r="AS155" s="329"/>
      <c r="AT155" s="329"/>
    </row>
    <row r="156" spans="1:46" s="277" customFormat="1" ht="12" customHeight="1">
      <c r="A156" s="300"/>
      <c r="B156" s="337"/>
      <c r="C156" s="337"/>
      <c r="D156" s="337"/>
      <c r="E156" s="312"/>
      <c r="F156" s="313"/>
      <c r="G156" s="313"/>
      <c r="H156" s="313"/>
      <c r="I156" s="313"/>
      <c r="J156" s="313"/>
      <c r="K156" s="314"/>
      <c r="L156" s="312" t="s">
        <v>336</v>
      </c>
      <c r="M156" s="314"/>
      <c r="N156" s="318" t="s">
        <v>26</v>
      </c>
      <c r="O156" s="319"/>
      <c r="P156" s="320" t="str">
        <f>IF(S57="　．　Ｋｍ","％",ROUNDDOWN(IF(N157="　．　Ｋｍ",0,N157)*100/S57,3))</f>
        <v>％</v>
      </c>
      <c r="Q156" s="321"/>
      <c r="R156" s="322"/>
      <c r="S156" s="301" t="str">
        <f>IF($B$154="","千円",ROUND(($Q$90/100*P156),1))</f>
        <v>千円</v>
      </c>
      <c r="T156" s="301"/>
      <c r="U156" s="301"/>
      <c r="V156" s="326"/>
      <c r="W156" s="326"/>
      <c r="X156" s="327"/>
      <c r="Y156" s="327"/>
      <c r="Z156" s="326"/>
      <c r="AA156" s="326"/>
      <c r="AB156" s="328"/>
      <c r="AC156" s="328"/>
      <c r="AD156" s="328"/>
      <c r="AE156" s="328"/>
      <c r="AF156" s="327"/>
      <c r="AG156" s="327"/>
      <c r="AH156" s="326"/>
      <c r="AI156" s="326"/>
      <c r="AJ156" s="327"/>
      <c r="AK156" s="327"/>
      <c r="AL156" s="326"/>
      <c r="AM156" s="326"/>
      <c r="AN156" s="327"/>
      <c r="AO156" s="327"/>
      <c r="AP156" s="326"/>
      <c r="AQ156" s="326"/>
      <c r="AR156" s="328"/>
      <c r="AS156" s="328"/>
      <c r="AT156" s="329"/>
    </row>
    <row r="157" spans="1:46" s="277" customFormat="1" ht="12" customHeight="1">
      <c r="A157" s="300"/>
      <c r="B157" s="337"/>
      <c r="C157" s="337"/>
      <c r="D157" s="337"/>
      <c r="E157" s="315"/>
      <c r="F157" s="316"/>
      <c r="G157" s="316"/>
      <c r="H157" s="316"/>
      <c r="I157" s="316"/>
      <c r="J157" s="316"/>
      <c r="K157" s="317"/>
      <c r="L157" s="330" t="s">
        <v>337</v>
      </c>
      <c r="M157" s="331"/>
      <c r="N157" s="332" t="str">
        <f>IF(L156="往　．　Ｋｍ","　．　Ｋｍ",IF(実車走行キロ算定表1!$C$7="循",L156,ROUNDDOWN((L156+L157)/2,1)))</f>
        <v>　．　Ｋｍ</v>
      </c>
      <c r="O157" s="333"/>
      <c r="P157" s="323"/>
      <c r="Q157" s="324"/>
      <c r="R157" s="325"/>
      <c r="S157" s="301"/>
      <c r="T157" s="301"/>
      <c r="U157" s="301"/>
      <c r="V157" s="334"/>
      <c r="W157" s="334"/>
      <c r="X157" s="335"/>
      <c r="Y157" s="335"/>
      <c r="Z157" s="334"/>
      <c r="AA157" s="334"/>
      <c r="AB157" s="328"/>
      <c r="AC157" s="328"/>
      <c r="AD157" s="328"/>
      <c r="AE157" s="328"/>
      <c r="AF157" s="335"/>
      <c r="AG157" s="335"/>
      <c r="AH157" s="334"/>
      <c r="AI157" s="334"/>
      <c r="AJ157" s="335"/>
      <c r="AK157" s="335"/>
      <c r="AL157" s="334"/>
      <c r="AM157" s="334"/>
      <c r="AN157" s="335"/>
      <c r="AO157" s="335"/>
      <c r="AP157" s="334"/>
      <c r="AQ157" s="334"/>
      <c r="AR157" s="328"/>
      <c r="AS157" s="329"/>
      <c r="AT157" s="329"/>
    </row>
    <row r="158" spans="1:46" s="277" customFormat="1" ht="12" customHeight="1">
      <c r="A158" s="300"/>
      <c r="B158" s="337"/>
      <c r="C158" s="337"/>
      <c r="D158" s="337"/>
      <c r="E158" s="312"/>
      <c r="F158" s="313"/>
      <c r="G158" s="313"/>
      <c r="H158" s="313"/>
      <c r="I158" s="313"/>
      <c r="J158" s="313"/>
      <c r="K158" s="314"/>
      <c r="L158" s="312" t="s">
        <v>336</v>
      </c>
      <c r="M158" s="314"/>
      <c r="N158" s="318" t="s">
        <v>26</v>
      </c>
      <c r="O158" s="319"/>
      <c r="P158" s="320" t="str">
        <f>IF(S57="　．　Ｋｍ","％",ROUNDDOWN(IF(N159="　．　Ｋｍ",0,N159)*100/S57,3))</f>
        <v>％</v>
      </c>
      <c r="Q158" s="321"/>
      <c r="R158" s="322"/>
      <c r="S158" s="301" t="str">
        <f>IF($B$154="","千円",ROUND(($Q$90/100*P158),1))</f>
        <v>千円</v>
      </c>
      <c r="T158" s="301"/>
      <c r="U158" s="301"/>
      <c r="V158" s="326"/>
      <c r="W158" s="326"/>
      <c r="X158" s="327"/>
      <c r="Y158" s="327"/>
      <c r="Z158" s="326"/>
      <c r="AA158" s="326"/>
      <c r="AB158" s="328"/>
      <c r="AC158" s="328"/>
      <c r="AD158" s="328"/>
      <c r="AE158" s="328"/>
      <c r="AF158" s="327"/>
      <c r="AG158" s="327"/>
      <c r="AH158" s="326"/>
      <c r="AI158" s="326"/>
      <c r="AJ158" s="327"/>
      <c r="AK158" s="327"/>
      <c r="AL158" s="326"/>
      <c r="AM158" s="326"/>
      <c r="AN158" s="327"/>
      <c r="AO158" s="327"/>
      <c r="AP158" s="326"/>
      <c r="AQ158" s="326"/>
      <c r="AR158" s="328"/>
      <c r="AS158" s="328"/>
      <c r="AT158" s="329"/>
    </row>
    <row r="159" spans="1:46" s="277" customFormat="1" ht="12" customHeight="1">
      <c r="A159" s="300"/>
      <c r="B159" s="337"/>
      <c r="C159" s="337"/>
      <c r="D159" s="337"/>
      <c r="E159" s="315"/>
      <c r="F159" s="316"/>
      <c r="G159" s="316"/>
      <c r="H159" s="316"/>
      <c r="I159" s="316"/>
      <c r="J159" s="316"/>
      <c r="K159" s="317"/>
      <c r="L159" s="330" t="s">
        <v>337</v>
      </c>
      <c r="M159" s="331"/>
      <c r="N159" s="332" t="str">
        <f>IF(L158="往　．　Ｋｍ","　．　Ｋｍ",IF(実車走行キロ算定表1!$C$7="循",L158,ROUNDDOWN((L158+L159)/2,1)))</f>
        <v>　．　Ｋｍ</v>
      </c>
      <c r="O159" s="333"/>
      <c r="P159" s="323"/>
      <c r="Q159" s="324"/>
      <c r="R159" s="325"/>
      <c r="S159" s="301"/>
      <c r="T159" s="301"/>
      <c r="U159" s="301"/>
      <c r="V159" s="334"/>
      <c r="W159" s="334"/>
      <c r="X159" s="335"/>
      <c r="Y159" s="335"/>
      <c r="Z159" s="334"/>
      <c r="AA159" s="334"/>
      <c r="AB159" s="328"/>
      <c r="AC159" s="328"/>
      <c r="AD159" s="328"/>
      <c r="AE159" s="328"/>
      <c r="AF159" s="335"/>
      <c r="AG159" s="335"/>
      <c r="AH159" s="334"/>
      <c r="AI159" s="334"/>
      <c r="AJ159" s="335"/>
      <c r="AK159" s="335"/>
      <c r="AL159" s="334"/>
      <c r="AM159" s="334"/>
      <c r="AN159" s="335"/>
      <c r="AO159" s="335"/>
      <c r="AP159" s="334"/>
      <c r="AQ159" s="334"/>
      <c r="AR159" s="328"/>
      <c r="AS159" s="329"/>
      <c r="AT159" s="329"/>
    </row>
    <row r="160" spans="1:46" s="277" customFormat="1" ht="12" customHeight="1">
      <c r="A160" s="300"/>
      <c r="B160" s="337"/>
      <c r="C160" s="337"/>
      <c r="D160" s="337"/>
      <c r="E160" s="312"/>
      <c r="F160" s="313"/>
      <c r="G160" s="313"/>
      <c r="H160" s="313"/>
      <c r="I160" s="313"/>
      <c r="J160" s="313"/>
      <c r="K160" s="314"/>
      <c r="L160" s="312" t="s">
        <v>336</v>
      </c>
      <c r="M160" s="314"/>
      <c r="N160" s="318" t="s">
        <v>26</v>
      </c>
      <c r="O160" s="319"/>
      <c r="P160" s="320" t="str">
        <f>IF(S59="　．　Ｋｍ","％",ROUNDDOWN(IF(N161="　．　Ｋｍ",0,N161)*100/S59,3))</f>
        <v>％</v>
      </c>
      <c r="Q160" s="321"/>
      <c r="R160" s="322"/>
      <c r="S160" s="301" t="str">
        <f>IF($B$154="","千円",ROUND(($Q$90/100*P160),1))</f>
        <v>千円</v>
      </c>
      <c r="T160" s="301"/>
      <c r="U160" s="301"/>
      <c r="V160" s="326"/>
      <c r="W160" s="326"/>
      <c r="X160" s="327"/>
      <c r="Y160" s="327"/>
      <c r="Z160" s="326"/>
      <c r="AA160" s="326"/>
      <c r="AB160" s="328"/>
      <c r="AC160" s="328"/>
      <c r="AD160" s="328"/>
      <c r="AE160" s="328"/>
      <c r="AF160" s="327"/>
      <c r="AG160" s="327"/>
      <c r="AH160" s="326"/>
      <c r="AI160" s="326"/>
      <c r="AJ160" s="327"/>
      <c r="AK160" s="327"/>
      <c r="AL160" s="326"/>
      <c r="AM160" s="326"/>
      <c r="AN160" s="327"/>
      <c r="AO160" s="327"/>
      <c r="AP160" s="326"/>
      <c r="AQ160" s="326"/>
      <c r="AR160" s="328"/>
      <c r="AS160" s="328"/>
      <c r="AT160" s="329"/>
    </row>
    <row r="161" spans="1:46" s="277" customFormat="1" ht="12" customHeight="1">
      <c r="A161" s="300"/>
      <c r="B161" s="338"/>
      <c r="C161" s="338"/>
      <c r="D161" s="338"/>
      <c r="E161" s="315"/>
      <c r="F161" s="316"/>
      <c r="G161" s="316"/>
      <c r="H161" s="316"/>
      <c r="I161" s="316"/>
      <c r="J161" s="316"/>
      <c r="K161" s="317"/>
      <c r="L161" s="330" t="s">
        <v>337</v>
      </c>
      <c r="M161" s="331"/>
      <c r="N161" s="332" t="str">
        <f>IF(L160="往　．　Ｋｍ","　．　Ｋｍ",IF(実車走行キロ算定表1!$C$7="循",L160,ROUNDDOWN((L160+L161)/2,1)))</f>
        <v>　．　Ｋｍ</v>
      </c>
      <c r="O161" s="333"/>
      <c r="P161" s="323"/>
      <c r="Q161" s="324"/>
      <c r="R161" s="325"/>
      <c r="S161" s="301"/>
      <c r="T161" s="301"/>
      <c r="U161" s="301"/>
      <c r="V161" s="334"/>
      <c r="W161" s="334"/>
      <c r="X161" s="335"/>
      <c r="Y161" s="335"/>
      <c r="Z161" s="334"/>
      <c r="AA161" s="334"/>
      <c r="AB161" s="328"/>
      <c r="AC161" s="328"/>
      <c r="AD161" s="328"/>
      <c r="AE161" s="328"/>
      <c r="AF161" s="335"/>
      <c r="AG161" s="335"/>
      <c r="AH161" s="334"/>
      <c r="AI161" s="334"/>
      <c r="AJ161" s="335"/>
      <c r="AK161" s="335"/>
      <c r="AL161" s="334"/>
      <c r="AM161" s="334"/>
      <c r="AN161" s="335"/>
      <c r="AO161" s="335"/>
      <c r="AP161" s="334"/>
      <c r="AQ161" s="334"/>
      <c r="AR161" s="328"/>
      <c r="AS161" s="329"/>
      <c r="AT161" s="329"/>
    </row>
    <row r="162" spans="1:46" s="277" customFormat="1" ht="12" customHeight="1">
      <c r="A162" s="300"/>
      <c r="B162" s="336" t="str">
        <f>B91</f>
        <v/>
      </c>
      <c r="C162" s="336" t="str">
        <f>C91</f>
        <v/>
      </c>
      <c r="D162" s="336" t="str">
        <f>D91</f>
        <v/>
      </c>
      <c r="E162" s="312"/>
      <c r="F162" s="313"/>
      <c r="G162" s="313"/>
      <c r="H162" s="313"/>
      <c r="I162" s="313"/>
      <c r="J162" s="313"/>
      <c r="K162" s="314"/>
      <c r="L162" s="312" t="s">
        <v>336</v>
      </c>
      <c r="M162" s="314"/>
      <c r="N162" s="318" t="s">
        <v>26</v>
      </c>
      <c r="O162" s="319"/>
      <c r="P162" s="320" t="str">
        <f>IF(S59="　．　Ｋｍ","％",ROUNDDOWN(IF(N163="　．　Ｋｍ",0,N163)*100/S59,3))</f>
        <v>％</v>
      </c>
      <c r="Q162" s="321"/>
      <c r="R162" s="322"/>
      <c r="S162" s="301" t="str">
        <f>IF($B$162="","千円",ROUND(($Q$91/100*P162),1))</f>
        <v>千円</v>
      </c>
      <c r="T162" s="301"/>
      <c r="U162" s="301"/>
      <c r="V162" s="326"/>
      <c r="W162" s="326"/>
      <c r="X162" s="327"/>
      <c r="Y162" s="327"/>
      <c r="Z162" s="326"/>
      <c r="AA162" s="326"/>
      <c r="AB162" s="328"/>
      <c r="AC162" s="328"/>
      <c r="AD162" s="328"/>
      <c r="AE162" s="328"/>
      <c r="AF162" s="327"/>
      <c r="AG162" s="327"/>
      <c r="AH162" s="326"/>
      <c r="AI162" s="326"/>
      <c r="AJ162" s="327"/>
      <c r="AK162" s="327"/>
      <c r="AL162" s="326"/>
      <c r="AM162" s="326"/>
      <c r="AN162" s="327"/>
      <c r="AO162" s="327"/>
      <c r="AP162" s="326"/>
      <c r="AQ162" s="326"/>
      <c r="AR162" s="328"/>
      <c r="AS162" s="328"/>
      <c r="AT162" s="329"/>
    </row>
    <row r="163" spans="1:46" s="277" customFormat="1" ht="12" customHeight="1">
      <c r="A163" s="300"/>
      <c r="B163" s="337"/>
      <c r="C163" s="337"/>
      <c r="D163" s="337"/>
      <c r="E163" s="315"/>
      <c r="F163" s="316"/>
      <c r="G163" s="316"/>
      <c r="H163" s="316"/>
      <c r="I163" s="316"/>
      <c r="J163" s="316"/>
      <c r="K163" s="317"/>
      <c r="L163" s="330" t="s">
        <v>337</v>
      </c>
      <c r="M163" s="331"/>
      <c r="N163" s="332" t="str">
        <f>IF(L162="往　．　Ｋｍ","　．　Ｋｍ",IF(実車走行キロ算定表1!$C$7="循",L162,ROUNDDOWN((L162+L163)/2,1)))</f>
        <v>　．　Ｋｍ</v>
      </c>
      <c r="O163" s="333"/>
      <c r="P163" s="323"/>
      <c r="Q163" s="324"/>
      <c r="R163" s="325"/>
      <c r="S163" s="301"/>
      <c r="T163" s="301"/>
      <c r="U163" s="301"/>
      <c r="V163" s="334"/>
      <c r="W163" s="334"/>
      <c r="X163" s="335"/>
      <c r="Y163" s="335"/>
      <c r="Z163" s="334"/>
      <c r="AA163" s="334"/>
      <c r="AB163" s="328"/>
      <c r="AC163" s="328"/>
      <c r="AD163" s="328"/>
      <c r="AE163" s="328"/>
      <c r="AF163" s="335"/>
      <c r="AG163" s="335"/>
      <c r="AH163" s="334"/>
      <c r="AI163" s="334"/>
      <c r="AJ163" s="335"/>
      <c r="AK163" s="335"/>
      <c r="AL163" s="334"/>
      <c r="AM163" s="334"/>
      <c r="AN163" s="335"/>
      <c r="AO163" s="335"/>
      <c r="AP163" s="334"/>
      <c r="AQ163" s="334"/>
      <c r="AR163" s="328"/>
      <c r="AS163" s="329"/>
      <c r="AT163" s="329"/>
    </row>
    <row r="164" spans="1:46" s="277" customFormat="1" ht="12" customHeight="1">
      <c r="A164" s="300"/>
      <c r="B164" s="337"/>
      <c r="C164" s="337"/>
      <c r="D164" s="337"/>
      <c r="E164" s="312"/>
      <c r="F164" s="313"/>
      <c r="G164" s="313"/>
      <c r="H164" s="313"/>
      <c r="I164" s="313"/>
      <c r="J164" s="313"/>
      <c r="K164" s="314"/>
      <c r="L164" s="312" t="s">
        <v>336</v>
      </c>
      <c r="M164" s="314"/>
      <c r="N164" s="318" t="s">
        <v>26</v>
      </c>
      <c r="O164" s="319"/>
      <c r="P164" s="320" t="str">
        <f>IF(S59="　．　Ｋｍ","％",ROUNDDOWN(IF(N165="　．　Ｋｍ",0,N165)*100/S59,3))</f>
        <v>％</v>
      </c>
      <c r="Q164" s="321"/>
      <c r="R164" s="322"/>
      <c r="S164" s="301" t="str">
        <f>IF($B$162="","千円",ROUND(($Q$91/100*P164),1))</f>
        <v>千円</v>
      </c>
      <c r="T164" s="301"/>
      <c r="U164" s="301"/>
      <c r="V164" s="326"/>
      <c r="W164" s="326"/>
      <c r="X164" s="327"/>
      <c r="Y164" s="327"/>
      <c r="Z164" s="326"/>
      <c r="AA164" s="326"/>
      <c r="AB164" s="328"/>
      <c r="AC164" s="328"/>
      <c r="AD164" s="328"/>
      <c r="AE164" s="328"/>
      <c r="AF164" s="327"/>
      <c r="AG164" s="327"/>
      <c r="AH164" s="326"/>
      <c r="AI164" s="326"/>
      <c r="AJ164" s="327"/>
      <c r="AK164" s="327"/>
      <c r="AL164" s="326"/>
      <c r="AM164" s="326"/>
      <c r="AN164" s="327"/>
      <c r="AO164" s="327"/>
      <c r="AP164" s="326"/>
      <c r="AQ164" s="326"/>
      <c r="AR164" s="328"/>
      <c r="AS164" s="328"/>
      <c r="AT164" s="329"/>
    </row>
    <row r="165" spans="1:46" s="277" customFormat="1" ht="12" customHeight="1">
      <c r="A165" s="300"/>
      <c r="B165" s="337"/>
      <c r="C165" s="337"/>
      <c r="D165" s="337"/>
      <c r="E165" s="315"/>
      <c r="F165" s="316"/>
      <c r="G165" s="316"/>
      <c r="H165" s="316"/>
      <c r="I165" s="316"/>
      <c r="J165" s="316"/>
      <c r="K165" s="317"/>
      <c r="L165" s="330" t="s">
        <v>337</v>
      </c>
      <c r="M165" s="331"/>
      <c r="N165" s="332" t="str">
        <f>IF(L164="往　．　Ｋｍ","　．　Ｋｍ",IF(実車走行キロ算定表1!$C$7="循",L164,ROUNDDOWN((L164+L165)/2,1)))</f>
        <v>　．　Ｋｍ</v>
      </c>
      <c r="O165" s="333"/>
      <c r="P165" s="323"/>
      <c r="Q165" s="324"/>
      <c r="R165" s="325"/>
      <c r="S165" s="301"/>
      <c r="T165" s="301"/>
      <c r="U165" s="301"/>
      <c r="V165" s="334"/>
      <c r="W165" s="334"/>
      <c r="X165" s="335"/>
      <c r="Y165" s="335"/>
      <c r="Z165" s="334"/>
      <c r="AA165" s="334"/>
      <c r="AB165" s="328"/>
      <c r="AC165" s="328"/>
      <c r="AD165" s="328"/>
      <c r="AE165" s="328"/>
      <c r="AF165" s="335"/>
      <c r="AG165" s="335"/>
      <c r="AH165" s="334"/>
      <c r="AI165" s="334"/>
      <c r="AJ165" s="335"/>
      <c r="AK165" s="335"/>
      <c r="AL165" s="334"/>
      <c r="AM165" s="334"/>
      <c r="AN165" s="335"/>
      <c r="AO165" s="335"/>
      <c r="AP165" s="334"/>
      <c r="AQ165" s="334"/>
      <c r="AR165" s="328"/>
      <c r="AS165" s="329"/>
      <c r="AT165" s="329"/>
    </row>
    <row r="166" spans="1:46" s="277" customFormat="1" ht="12" customHeight="1">
      <c r="A166" s="300"/>
      <c r="B166" s="337"/>
      <c r="C166" s="337"/>
      <c r="D166" s="337"/>
      <c r="E166" s="312"/>
      <c r="F166" s="313"/>
      <c r="G166" s="313"/>
      <c r="H166" s="313"/>
      <c r="I166" s="313"/>
      <c r="J166" s="313"/>
      <c r="K166" s="314"/>
      <c r="L166" s="312" t="s">
        <v>336</v>
      </c>
      <c r="M166" s="314"/>
      <c r="N166" s="318" t="s">
        <v>26</v>
      </c>
      <c r="O166" s="319"/>
      <c r="P166" s="320" t="str">
        <f>IF(S59="　．　Ｋｍ","％",ROUNDDOWN(IF(N167="　．　Ｋｍ",0,N167)*100/S59,3))</f>
        <v>％</v>
      </c>
      <c r="Q166" s="321"/>
      <c r="R166" s="322"/>
      <c r="S166" s="301" t="str">
        <f>IF($B$162="","千円",ROUND(($Q$91/100*P166),1))</f>
        <v>千円</v>
      </c>
      <c r="T166" s="301"/>
      <c r="U166" s="301"/>
      <c r="V166" s="326"/>
      <c r="W166" s="326"/>
      <c r="X166" s="327"/>
      <c r="Y166" s="327"/>
      <c r="Z166" s="326"/>
      <c r="AA166" s="326"/>
      <c r="AB166" s="328"/>
      <c r="AC166" s="328"/>
      <c r="AD166" s="328"/>
      <c r="AE166" s="328"/>
      <c r="AF166" s="327"/>
      <c r="AG166" s="327"/>
      <c r="AH166" s="326"/>
      <c r="AI166" s="326"/>
      <c r="AJ166" s="327"/>
      <c r="AK166" s="327"/>
      <c r="AL166" s="326"/>
      <c r="AM166" s="326"/>
      <c r="AN166" s="327"/>
      <c r="AO166" s="327"/>
      <c r="AP166" s="326"/>
      <c r="AQ166" s="326"/>
      <c r="AR166" s="328"/>
      <c r="AS166" s="328"/>
      <c r="AT166" s="329"/>
    </row>
    <row r="167" spans="1:46" s="277" customFormat="1" ht="12" customHeight="1">
      <c r="A167" s="300"/>
      <c r="B167" s="337"/>
      <c r="C167" s="337"/>
      <c r="D167" s="337"/>
      <c r="E167" s="315"/>
      <c r="F167" s="316"/>
      <c r="G167" s="316"/>
      <c r="H167" s="316"/>
      <c r="I167" s="316"/>
      <c r="J167" s="316"/>
      <c r="K167" s="317"/>
      <c r="L167" s="330" t="s">
        <v>337</v>
      </c>
      <c r="M167" s="331"/>
      <c r="N167" s="332" t="str">
        <f>IF(L166="往　．　Ｋｍ","　．　Ｋｍ",IF(実車走行キロ算定表1!$C$7="循",L166,ROUNDDOWN((L166+L167)/2,1)))</f>
        <v>　．　Ｋｍ</v>
      </c>
      <c r="O167" s="333"/>
      <c r="P167" s="323"/>
      <c r="Q167" s="324"/>
      <c r="R167" s="325"/>
      <c r="S167" s="301"/>
      <c r="T167" s="301"/>
      <c r="U167" s="301"/>
      <c r="V167" s="334"/>
      <c r="W167" s="334"/>
      <c r="X167" s="335"/>
      <c r="Y167" s="335"/>
      <c r="Z167" s="334"/>
      <c r="AA167" s="334"/>
      <c r="AB167" s="328"/>
      <c r="AC167" s="328"/>
      <c r="AD167" s="328"/>
      <c r="AE167" s="328"/>
      <c r="AF167" s="335"/>
      <c r="AG167" s="335"/>
      <c r="AH167" s="334"/>
      <c r="AI167" s="334"/>
      <c r="AJ167" s="335"/>
      <c r="AK167" s="335"/>
      <c r="AL167" s="334"/>
      <c r="AM167" s="334"/>
      <c r="AN167" s="335"/>
      <c r="AO167" s="335"/>
      <c r="AP167" s="334"/>
      <c r="AQ167" s="334"/>
      <c r="AR167" s="328"/>
      <c r="AS167" s="329"/>
      <c r="AT167" s="329"/>
    </row>
    <row r="168" spans="1:46" s="277" customFormat="1" ht="12" customHeight="1">
      <c r="A168" s="300"/>
      <c r="B168" s="337"/>
      <c r="C168" s="337"/>
      <c r="D168" s="337"/>
      <c r="E168" s="312"/>
      <c r="F168" s="313"/>
      <c r="G168" s="313"/>
      <c r="H168" s="313"/>
      <c r="I168" s="313"/>
      <c r="J168" s="313"/>
      <c r="K168" s="314"/>
      <c r="L168" s="312" t="s">
        <v>336</v>
      </c>
      <c r="M168" s="314"/>
      <c r="N168" s="318" t="s">
        <v>26</v>
      </c>
      <c r="O168" s="319"/>
      <c r="P168" s="320" t="str">
        <f>IF(S59="　．　Ｋｍ","％",ROUNDDOWN(IF(N169="　．　Ｋｍ",0,N169)*100/S59,3))</f>
        <v>％</v>
      </c>
      <c r="Q168" s="321"/>
      <c r="R168" s="322"/>
      <c r="S168" s="301" t="str">
        <f>IF($B$162="","千円",ROUND(($Q$91/100*P168),1))</f>
        <v>千円</v>
      </c>
      <c r="T168" s="301"/>
      <c r="U168" s="301"/>
      <c r="V168" s="326"/>
      <c r="W168" s="326"/>
      <c r="X168" s="327"/>
      <c r="Y168" s="327"/>
      <c r="Z168" s="326"/>
      <c r="AA168" s="326"/>
      <c r="AB168" s="328"/>
      <c r="AC168" s="328"/>
      <c r="AD168" s="328"/>
      <c r="AE168" s="328"/>
      <c r="AF168" s="327"/>
      <c r="AG168" s="327"/>
      <c r="AH168" s="326"/>
      <c r="AI168" s="326"/>
      <c r="AJ168" s="327"/>
      <c r="AK168" s="327"/>
      <c r="AL168" s="326"/>
      <c r="AM168" s="326"/>
      <c r="AN168" s="327"/>
      <c r="AO168" s="327"/>
      <c r="AP168" s="326"/>
      <c r="AQ168" s="326"/>
      <c r="AR168" s="328"/>
      <c r="AS168" s="328"/>
      <c r="AT168" s="329"/>
    </row>
    <row r="169" spans="1:46" s="277" customFormat="1" ht="12" customHeight="1">
      <c r="A169" s="300"/>
      <c r="B169" s="338"/>
      <c r="C169" s="338"/>
      <c r="D169" s="338"/>
      <c r="E169" s="315"/>
      <c r="F169" s="316"/>
      <c r="G169" s="316"/>
      <c r="H169" s="316"/>
      <c r="I169" s="316"/>
      <c r="J169" s="316"/>
      <c r="K169" s="317"/>
      <c r="L169" s="330" t="s">
        <v>337</v>
      </c>
      <c r="M169" s="331"/>
      <c r="N169" s="332" t="str">
        <f>IF(L168="往　．　Ｋｍ","　．　Ｋｍ",IF(実車走行キロ算定表1!$C$7="循",L168,ROUNDDOWN((L168+L169)/2,1)))</f>
        <v>　．　Ｋｍ</v>
      </c>
      <c r="O169" s="333"/>
      <c r="P169" s="323"/>
      <c r="Q169" s="324"/>
      <c r="R169" s="325"/>
      <c r="S169" s="301"/>
      <c r="T169" s="301"/>
      <c r="U169" s="301"/>
      <c r="V169" s="334"/>
      <c r="W169" s="334"/>
      <c r="X169" s="335"/>
      <c r="Y169" s="335"/>
      <c r="Z169" s="334"/>
      <c r="AA169" s="334"/>
      <c r="AB169" s="328"/>
      <c r="AC169" s="328"/>
      <c r="AD169" s="328"/>
      <c r="AE169" s="328"/>
      <c r="AF169" s="335"/>
      <c r="AG169" s="335"/>
      <c r="AH169" s="334"/>
      <c r="AI169" s="334"/>
      <c r="AJ169" s="335"/>
      <c r="AK169" s="335"/>
      <c r="AL169" s="334"/>
      <c r="AM169" s="334"/>
      <c r="AN169" s="335"/>
      <c r="AO169" s="335"/>
      <c r="AP169" s="334"/>
      <c r="AQ169" s="334"/>
      <c r="AR169" s="328"/>
      <c r="AS169" s="329"/>
      <c r="AT169" s="329"/>
    </row>
    <row r="170" spans="1:46" s="277" customFormat="1" ht="12" customHeight="1">
      <c r="A170" s="300"/>
      <c r="B170" s="336" t="str">
        <f>B92</f>
        <v/>
      </c>
      <c r="C170" s="336" t="str">
        <f>C92</f>
        <v/>
      </c>
      <c r="D170" s="336" t="str">
        <f>D92</f>
        <v/>
      </c>
      <c r="E170" s="312"/>
      <c r="F170" s="313"/>
      <c r="G170" s="313"/>
      <c r="H170" s="313"/>
      <c r="I170" s="313"/>
      <c r="J170" s="313"/>
      <c r="K170" s="314"/>
      <c r="L170" s="312" t="s">
        <v>336</v>
      </c>
      <c r="M170" s="314"/>
      <c r="N170" s="318" t="s">
        <v>26</v>
      </c>
      <c r="O170" s="319"/>
      <c r="P170" s="320" t="str">
        <f>IF(S61="　．　Ｋｍ","％",ROUNDDOWN(IF(N171="　．　Ｋｍ",0,N171)*100/S61,3))</f>
        <v>％</v>
      </c>
      <c r="Q170" s="321"/>
      <c r="R170" s="322"/>
      <c r="S170" s="301" t="str">
        <f>IF($B$170="","千円",ROUND(($Q$92/100*P170),1))</f>
        <v>千円</v>
      </c>
      <c r="T170" s="301"/>
      <c r="U170" s="301"/>
      <c r="V170" s="326"/>
      <c r="W170" s="326"/>
      <c r="X170" s="327"/>
      <c r="Y170" s="327"/>
      <c r="Z170" s="326"/>
      <c r="AA170" s="326"/>
      <c r="AB170" s="328"/>
      <c r="AC170" s="328"/>
      <c r="AD170" s="328"/>
      <c r="AE170" s="328"/>
      <c r="AF170" s="327"/>
      <c r="AG170" s="327"/>
      <c r="AH170" s="326"/>
      <c r="AI170" s="326"/>
      <c r="AJ170" s="327"/>
      <c r="AK170" s="327"/>
      <c r="AL170" s="326"/>
      <c r="AM170" s="326"/>
      <c r="AN170" s="327"/>
      <c r="AO170" s="327"/>
      <c r="AP170" s="326"/>
      <c r="AQ170" s="326"/>
      <c r="AR170" s="328"/>
      <c r="AS170" s="328"/>
      <c r="AT170" s="329"/>
    </row>
    <row r="171" spans="1:46" s="277" customFormat="1" ht="12" customHeight="1">
      <c r="A171" s="300"/>
      <c r="B171" s="337"/>
      <c r="C171" s="337"/>
      <c r="D171" s="337"/>
      <c r="E171" s="315"/>
      <c r="F171" s="316"/>
      <c r="G171" s="316"/>
      <c r="H171" s="316"/>
      <c r="I171" s="316"/>
      <c r="J171" s="316"/>
      <c r="K171" s="317"/>
      <c r="L171" s="330" t="s">
        <v>337</v>
      </c>
      <c r="M171" s="331"/>
      <c r="N171" s="332" t="str">
        <f>IF(L170="往　．　Ｋｍ","　．　Ｋｍ",IF(実車走行キロ算定表1!$C$7="循",L170,ROUNDDOWN((L170+L171)/2,1)))</f>
        <v>　．　Ｋｍ</v>
      </c>
      <c r="O171" s="333"/>
      <c r="P171" s="323"/>
      <c r="Q171" s="324"/>
      <c r="R171" s="325"/>
      <c r="S171" s="301"/>
      <c r="T171" s="301"/>
      <c r="U171" s="301"/>
      <c r="V171" s="334"/>
      <c r="W171" s="334"/>
      <c r="X171" s="335"/>
      <c r="Y171" s="335"/>
      <c r="Z171" s="334"/>
      <c r="AA171" s="334"/>
      <c r="AB171" s="328"/>
      <c r="AC171" s="328"/>
      <c r="AD171" s="328"/>
      <c r="AE171" s="328"/>
      <c r="AF171" s="335"/>
      <c r="AG171" s="335"/>
      <c r="AH171" s="334"/>
      <c r="AI171" s="334"/>
      <c r="AJ171" s="335"/>
      <c r="AK171" s="335"/>
      <c r="AL171" s="334"/>
      <c r="AM171" s="334"/>
      <c r="AN171" s="335"/>
      <c r="AO171" s="335"/>
      <c r="AP171" s="334"/>
      <c r="AQ171" s="334"/>
      <c r="AR171" s="328"/>
      <c r="AS171" s="329"/>
      <c r="AT171" s="329"/>
    </row>
    <row r="172" spans="1:46" s="277" customFormat="1" ht="12" customHeight="1">
      <c r="A172" s="300"/>
      <c r="B172" s="337"/>
      <c r="C172" s="337"/>
      <c r="D172" s="337"/>
      <c r="E172" s="312"/>
      <c r="F172" s="313"/>
      <c r="G172" s="313"/>
      <c r="H172" s="313"/>
      <c r="I172" s="313"/>
      <c r="J172" s="313"/>
      <c r="K172" s="314"/>
      <c r="L172" s="312" t="s">
        <v>336</v>
      </c>
      <c r="M172" s="314"/>
      <c r="N172" s="318" t="s">
        <v>26</v>
      </c>
      <c r="O172" s="319"/>
      <c r="P172" s="320" t="str">
        <f>IF(S61="　．　Ｋｍ","％",ROUNDDOWN(IF(N173="　．　Ｋｍ",0,N173)*100/S61,3))</f>
        <v>％</v>
      </c>
      <c r="Q172" s="321"/>
      <c r="R172" s="322"/>
      <c r="S172" s="301" t="str">
        <f>IF($B$170="","千円",ROUND(($Q$92/100*P172),1))</f>
        <v>千円</v>
      </c>
      <c r="T172" s="301"/>
      <c r="U172" s="301"/>
      <c r="V172" s="326"/>
      <c r="W172" s="326"/>
      <c r="X172" s="327"/>
      <c r="Y172" s="327"/>
      <c r="Z172" s="326"/>
      <c r="AA172" s="326"/>
      <c r="AB172" s="328"/>
      <c r="AC172" s="328"/>
      <c r="AD172" s="328"/>
      <c r="AE172" s="328"/>
      <c r="AF172" s="327"/>
      <c r="AG172" s="327"/>
      <c r="AH172" s="326"/>
      <c r="AI172" s="326"/>
      <c r="AJ172" s="327"/>
      <c r="AK172" s="327"/>
      <c r="AL172" s="326"/>
      <c r="AM172" s="326"/>
      <c r="AN172" s="327"/>
      <c r="AO172" s="327"/>
      <c r="AP172" s="326"/>
      <c r="AQ172" s="326"/>
      <c r="AR172" s="328"/>
      <c r="AS172" s="328"/>
      <c r="AT172" s="329"/>
    </row>
    <row r="173" spans="1:46" s="277" customFormat="1" ht="12" customHeight="1">
      <c r="A173" s="300"/>
      <c r="B173" s="337"/>
      <c r="C173" s="337"/>
      <c r="D173" s="337"/>
      <c r="E173" s="315"/>
      <c r="F173" s="316"/>
      <c r="G173" s="316"/>
      <c r="H173" s="316"/>
      <c r="I173" s="316"/>
      <c r="J173" s="316"/>
      <c r="K173" s="317"/>
      <c r="L173" s="330" t="s">
        <v>337</v>
      </c>
      <c r="M173" s="331"/>
      <c r="N173" s="332" t="str">
        <f>IF(L172="往　．　Ｋｍ","　．　Ｋｍ",IF(実車走行キロ算定表1!$C$7="循",L172,ROUNDDOWN((L172+L173)/2,1)))</f>
        <v>　．　Ｋｍ</v>
      </c>
      <c r="O173" s="333"/>
      <c r="P173" s="323"/>
      <c r="Q173" s="324"/>
      <c r="R173" s="325"/>
      <c r="S173" s="301"/>
      <c r="T173" s="301"/>
      <c r="U173" s="301"/>
      <c r="V173" s="334"/>
      <c r="W173" s="334"/>
      <c r="X173" s="335"/>
      <c r="Y173" s="335"/>
      <c r="Z173" s="334"/>
      <c r="AA173" s="334"/>
      <c r="AB173" s="328"/>
      <c r="AC173" s="328"/>
      <c r="AD173" s="328"/>
      <c r="AE173" s="328"/>
      <c r="AF173" s="335"/>
      <c r="AG173" s="335"/>
      <c r="AH173" s="334"/>
      <c r="AI173" s="334"/>
      <c r="AJ173" s="335"/>
      <c r="AK173" s="335"/>
      <c r="AL173" s="334"/>
      <c r="AM173" s="334"/>
      <c r="AN173" s="335"/>
      <c r="AO173" s="335"/>
      <c r="AP173" s="334"/>
      <c r="AQ173" s="334"/>
      <c r="AR173" s="328"/>
      <c r="AS173" s="329"/>
      <c r="AT173" s="329"/>
    </row>
    <row r="174" spans="1:46" s="277" customFormat="1" ht="12" customHeight="1">
      <c r="A174" s="300"/>
      <c r="B174" s="337"/>
      <c r="C174" s="337"/>
      <c r="D174" s="337"/>
      <c r="E174" s="312"/>
      <c r="F174" s="313"/>
      <c r="G174" s="313"/>
      <c r="H174" s="313"/>
      <c r="I174" s="313"/>
      <c r="J174" s="313"/>
      <c r="K174" s="314"/>
      <c r="L174" s="312" t="s">
        <v>336</v>
      </c>
      <c r="M174" s="314"/>
      <c r="N174" s="318" t="s">
        <v>26</v>
      </c>
      <c r="O174" s="319"/>
      <c r="P174" s="320" t="str">
        <f>IF(S61="　．　Ｋｍ","％",ROUNDDOWN(IF(N175="　．　Ｋｍ",0,N175)*100/S61,3))</f>
        <v>％</v>
      </c>
      <c r="Q174" s="321"/>
      <c r="R174" s="322"/>
      <c r="S174" s="301" t="str">
        <f>IF($B$170="","千円",ROUND(($Q$92/100*P174),1))</f>
        <v>千円</v>
      </c>
      <c r="T174" s="301"/>
      <c r="U174" s="301"/>
      <c r="V174" s="326"/>
      <c r="W174" s="326"/>
      <c r="X174" s="327"/>
      <c r="Y174" s="327"/>
      <c r="Z174" s="326"/>
      <c r="AA174" s="326"/>
      <c r="AB174" s="328"/>
      <c r="AC174" s="328"/>
      <c r="AD174" s="328"/>
      <c r="AE174" s="328"/>
      <c r="AF174" s="327"/>
      <c r="AG174" s="327"/>
      <c r="AH174" s="326"/>
      <c r="AI174" s="326"/>
      <c r="AJ174" s="327"/>
      <c r="AK174" s="327"/>
      <c r="AL174" s="326"/>
      <c r="AM174" s="326"/>
      <c r="AN174" s="327"/>
      <c r="AO174" s="327"/>
      <c r="AP174" s="326"/>
      <c r="AQ174" s="326"/>
      <c r="AR174" s="328"/>
      <c r="AS174" s="328"/>
      <c r="AT174" s="329"/>
    </row>
    <row r="175" spans="1:46" s="277" customFormat="1" ht="12" customHeight="1">
      <c r="A175" s="300"/>
      <c r="B175" s="337"/>
      <c r="C175" s="337"/>
      <c r="D175" s="337"/>
      <c r="E175" s="315"/>
      <c r="F175" s="316"/>
      <c r="G175" s="316"/>
      <c r="H175" s="316"/>
      <c r="I175" s="316"/>
      <c r="J175" s="316"/>
      <c r="K175" s="317"/>
      <c r="L175" s="330" t="s">
        <v>337</v>
      </c>
      <c r="M175" s="331"/>
      <c r="N175" s="332" t="str">
        <f>IF(L174="往　．　Ｋｍ","　．　Ｋｍ",IF(実車走行キロ算定表1!$C$7="循",L174,ROUNDDOWN((L174+L175)/2,1)))</f>
        <v>　．　Ｋｍ</v>
      </c>
      <c r="O175" s="333"/>
      <c r="P175" s="323"/>
      <c r="Q175" s="324"/>
      <c r="R175" s="325"/>
      <c r="S175" s="301"/>
      <c r="T175" s="301"/>
      <c r="U175" s="301"/>
      <c r="V175" s="334"/>
      <c r="W175" s="334"/>
      <c r="X175" s="335"/>
      <c r="Y175" s="335"/>
      <c r="Z175" s="334"/>
      <c r="AA175" s="334"/>
      <c r="AB175" s="328"/>
      <c r="AC175" s="328"/>
      <c r="AD175" s="328"/>
      <c r="AE175" s="328"/>
      <c r="AF175" s="335"/>
      <c r="AG175" s="335"/>
      <c r="AH175" s="334"/>
      <c r="AI175" s="334"/>
      <c r="AJ175" s="335"/>
      <c r="AK175" s="335"/>
      <c r="AL175" s="334"/>
      <c r="AM175" s="334"/>
      <c r="AN175" s="335"/>
      <c r="AO175" s="335"/>
      <c r="AP175" s="334"/>
      <c r="AQ175" s="334"/>
      <c r="AR175" s="328"/>
      <c r="AS175" s="329"/>
      <c r="AT175" s="329"/>
    </row>
    <row r="176" spans="1:46" s="277" customFormat="1" ht="12" customHeight="1">
      <c r="A176" s="300"/>
      <c r="B176" s="337"/>
      <c r="C176" s="337"/>
      <c r="D176" s="337"/>
      <c r="E176" s="312"/>
      <c r="F176" s="313"/>
      <c r="G176" s="313"/>
      <c r="H176" s="313"/>
      <c r="I176" s="313"/>
      <c r="J176" s="313"/>
      <c r="K176" s="314"/>
      <c r="L176" s="312" t="s">
        <v>336</v>
      </c>
      <c r="M176" s="314"/>
      <c r="N176" s="318" t="s">
        <v>26</v>
      </c>
      <c r="O176" s="319"/>
      <c r="P176" s="320" t="str">
        <f>IF(S61="　．　Ｋｍ","％",ROUNDDOWN(IF(N177="　．　Ｋｍ",0,N177)*100/S61,3))</f>
        <v>％</v>
      </c>
      <c r="Q176" s="321"/>
      <c r="R176" s="322"/>
      <c r="S176" s="301" t="str">
        <f>IF($B$170="","千円",ROUND(($Q$92/100*P176),1))</f>
        <v>千円</v>
      </c>
      <c r="T176" s="301"/>
      <c r="U176" s="301"/>
      <c r="V176" s="326"/>
      <c r="W176" s="326"/>
      <c r="X176" s="327"/>
      <c r="Y176" s="327"/>
      <c r="Z176" s="326"/>
      <c r="AA176" s="326"/>
      <c r="AB176" s="328"/>
      <c r="AC176" s="328"/>
      <c r="AD176" s="328"/>
      <c r="AE176" s="328"/>
      <c r="AF176" s="327"/>
      <c r="AG176" s="327"/>
      <c r="AH176" s="326"/>
      <c r="AI176" s="326"/>
      <c r="AJ176" s="327"/>
      <c r="AK176" s="327"/>
      <c r="AL176" s="326"/>
      <c r="AM176" s="326"/>
      <c r="AN176" s="327"/>
      <c r="AO176" s="327"/>
      <c r="AP176" s="326"/>
      <c r="AQ176" s="326"/>
      <c r="AR176" s="328"/>
      <c r="AS176" s="328"/>
      <c r="AT176" s="329"/>
    </row>
    <row r="177" spans="1:46" s="277" customFormat="1" ht="12" customHeight="1">
      <c r="A177" s="300"/>
      <c r="B177" s="338"/>
      <c r="C177" s="338"/>
      <c r="D177" s="338"/>
      <c r="E177" s="315"/>
      <c r="F177" s="316"/>
      <c r="G177" s="316"/>
      <c r="H177" s="316"/>
      <c r="I177" s="316"/>
      <c r="J177" s="316"/>
      <c r="K177" s="317"/>
      <c r="L177" s="330" t="s">
        <v>337</v>
      </c>
      <c r="M177" s="331"/>
      <c r="N177" s="332" t="str">
        <f>IF(L176="往　．　Ｋｍ","　．　Ｋｍ",IF(実車走行キロ算定表1!$C$7="循",L176,ROUNDDOWN((L176+L177)/2,1)))</f>
        <v>　．　Ｋｍ</v>
      </c>
      <c r="O177" s="333"/>
      <c r="P177" s="323"/>
      <c r="Q177" s="324"/>
      <c r="R177" s="325"/>
      <c r="S177" s="301"/>
      <c r="T177" s="301"/>
      <c r="U177" s="301"/>
      <c r="V177" s="334"/>
      <c r="W177" s="334"/>
      <c r="X177" s="335"/>
      <c r="Y177" s="335"/>
      <c r="Z177" s="334"/>
      <c r="AA177" s="334"/>
      <c r="AB177" s="328"/>
      <c r="AC177" s="328"/>
      <c r="AD177" s="328"/>
      <c r="AE177" s="328"/>
      <c r="AF177" s="335"/>
      <c r="AG177" s="335"/>
      <c r="AH177" s="334"/>
      <c r="AI177" s="334"/>
      <c r="AJ177" s="335"/>
      <c r="AK177" s="335"/>
      <c r="AL177" s="334"/>
      <c r="AM177" s="334"/>
      <c r="AN177" s="335"/>
      <c r="AO177" s="335"/>
      <c r="AP177" s="334"/>
      <c r="AQ177" s="334"/>
      <c r="AR177" s="328"/>
      <c r="AS177" s="329"/>
      <c r="AT177" s="329"/>
    </row>
    <row r="178" spans="1:46" s="261" customFormat="1" ht="13" customHeight="1">
      <c r="B178" s="353" t="s">
        <v>53</v>
      </c>
      <c r="C178" s="353"/>
      <c r="D178" s="353"/>
      <c r="E178" s="356">
        <f>COUNTA(【R7計画】輸送量見込・平均乗車密度!B19:B28)-AT23</f>
        <v>0</v>
      </c>
      <c r="F178" s="356"/>
      <c r="G178" s="357"/>
      <c r="H178" s="357"/>
      <c r="I178" s="357"/>
      <c r="J178" s="357"/>
      <c r="K178" s="357"/>
      <c r="L178" s="299"/>
      <c r="M178" s="354"/>
      <c r="N178" s="354"/>
      <c r="O178" s="354"/>
      <c r="P178" s="354"/>
      <c r="Q178" s="327"/>
      <c r="R178" s="327"/>
      <c r="S178" s="326"/>
      <c r="T178" s="326"/>
      <c r="U178" s="327"/>
      <c r="V178" s="327"/>
      <c r="W178" s="326"/>
      <c r="X178" s="326"/>
      <c r="Y178" s="355"/>
      <c r="Z178" s="355"/>
      <c r="AA178" s="355"/>
      <c r="AB178" s="355"/>
      <c r="AC178" s="327"/>
      <c r="AD178" s="327"/>
      <c r="AE178" s="326"/>
      <c r="AF178" s="326"/>
      <c r="AG178" s="327"/>
      <c r="AH178" s="327"/>
      <c r="AI178" s="326"/>
      <c r="AJ178" s="326"/>
      <c r="AK178" s="327"/>
      <c r="AL178" s="327"/>
      <c r="AM178" s="326"/>
      <c r="AN178" s="326"/>
      <c r="AO178" s="352"/>
      <c r="AP178" s="352"/>
      <c r="AQ178" s="329"/>
    </row>
    <row r="179" spans="1:46" s="261" customFormat="1" ht="10" customHeight="1">
      <c r="B179" s="353"/>
      <c r="C179" s="353"/>
      <c r="D179" s="353"/>
      <c r="E179" s="356"/>
      <c r="F179" s="356"/>
      <c r="G179" s="357"/>
      <c r="H179" s="357"/>
      <c r="I179" s="357"/>
      <c r="J179" s="357"/>
      <c r="K179" s="357"/>
      <c r="L179" s="299"/>
      <c r="M179" s="354"/>
      <c r="N179" s="354"/>
      <c r="O179" s="354"/>
      <c r="P179" s="354"/>
      <c r="Q179" s="335"/>
      <c r="R179" s="335"/>
      <c r="S179" s="334"/>
      <c r="T179" s="334"/>
      <c r="U179" s="335"/>
      <c r="V179" s="335"/>
      <c r="W179" s="334"/>
      <c r="X179" s="334"/>
      <c r="Y179" s="355"/>
      <c r="Z179" s="355"/>
      <c r="AA179" s="355"/>
      <c r="AB179" s="355"/>
      <c r="AC179" s="335"/>
      <c r="AD179" s="335"/>
      <c r="AE179" s="334"/>
      <c r="AF179" s="334"/>
      <c r="AG179" s="335"/>
      <c r="AH179" s="335"/>
      <c r="AI179" s="334"/>
      <c r="AJ179" s="334"/>
      <c r="AK179" s="335"/>
      <c r="AL179" s="335"/>
      <c r="AM179" s="334"/>
      <c r="AN179" s="334"/>
      <c r="AO179" s="352"/>
      <c r="AP179" s="329"/>
      <c r="AQ179" s="329"/>
    </row>
    <row r="180" spans="1:46" s="261" customFormat="1" ht="7.5" customHeight="1">
      <c r="B180" s="284"/>
      <c r="C180" s="284"/>
      <c r="D180" s="284"/>
      <c r="E180" s="285"/>
      <c r="F180" s="286"/>
      <c r="G180" s="286"/>
      <c r="H180" s="285"/>
      <c r="I180" s="286"/>
      <c r="J180" s="286"/>
      <c r="K180" s="285"/>
      <c r="L180" s="286"/>
      <c r="M180" s="286"/>
      <c r="N180" s="287"/>
      <c r="O180" s="288"/>
      <c r="P180" s="288"/>
      <c r="Q180" s="289"/>
      <c r="R180" s="290"/>
      <c r="S180" s="290"/>
      <c r="T180" s="285"/>
      <c r="U180" s="291"/>
      <c r="V180" s="292"/>
      <c r="W180" s="285"/>
      <c r="X180" s="292"/>
      <c r="Y180" s="292"/>
      <c r="Z180" s="285"/>
      <c r="AA180" s="293"/>
      <c r="AB180" s="294"/>
      <c r="AC180" s="295"/>
      <c r="AD180" s="285"/>
      <c r="AE180" s="291"/>
      <c r="AF180" s="294"/>
      <c r="AG180" s="295"/>
      <c r="AH180" s="285"/>
      <c r="AI180" s="291"/>
      <c r="AJ180" s="294"/>
      <c r="AK180" s="295"/>
      <c r="AL180" s="285"/>
      <c r="AM180" s="291"/>
      <c r="AN180" s="294"/>
      <c r="AO180" s="295"/>
      <c r="AP180" s="279"/>
      <c r="AQ180" s="296"/>
    </row>
    <row r="181" spans="1:46" s="247" customFormat="1" ht="13.5" customHeight="1">
      <c r="B181" s="390" t="s">
        <v>131</v>
      </c>
      <c r="C181" s="390"/>
      <c r="D181" s="390"/>
      <c r="E181" s="390"/>
      <c r="F181" s="390"/>
      <c r="G181" s="390"/>
      <c r="H181" s="390"/>
      <c r="I181" s="390"/>
      <c r="J181" s="390"/>
      <c r="K181" s="390"/>
      <c r="L181" s="390"/>
      <c r="M181" s="390"/>
      <c r="N181" s="390"/>
      <c r="O181" s="390"/>
      <c r="P181" s="390"/>
      <c r="Q181" s="390"/>
      <c r="R181" s="390"/>
      <c r="S181" s="390"/>
      <c r="T181" s="390"/>
      <c r="U181" s="390"/>
      <c r="V181" s="390"/>
      <c r="W181" s="390"/>
      <c r="X181" s="390"/>
      <c r="Y181" s="390"/>
      <c r="Z181" s="390"/>
      <c r="AA181" s="390"/>
      <c r="AB181" s="390"/>
      <c r="AC181" s="390"/>
      <c r="AD181" s="390"/>
      <c r="AE181" s="390"/>
      <c r="AF181" s="390"/>
      <c r="AG181" s="390"/>
      <c r="AH181" s="390"/>
      <c r="AI181" s="390"/>
      <c r="AJ181" s="390"/>
      <c r="AK181" s="390"/>
      <c r="AL181" s="390"/>
      <c r="AM181" s="390"/>
      <c r="AN181" s="390"/>
      <c r="AO181" s="390"/>
    </row>
    <row r="182" spans="1:46" s="247" customFormat="1" ht="12.75" customHeight="1">
      <c r="B182" s="378" t="s">
        <v>314</v>
      </c>
      <c r="C182" s="378"/>
      <c r="D182" s="378"/>
      <c r="E182" s="378"/>
      <c r="F182" s="378"/>
      <c r="G182" s="378"/>
      <c r="H182" s="378"/>
      <c r="I182" s="378"/>
      <c r="J182" s="378"/>
      <c r="K182" s="378"/>
      <c r="L182" s="378"/>
      <c r="M182" s="378"/>
      <c r="N182" s="378"/>
      <c r="O182" s="378"/>
      <c r="P182" s="378"/>
      <c r="Q182" s="378"/>
      <c r="R182" s="378"/>
      <c r="S182" s="378"/>
      <c r="T182" s="378"/>
      <c r="U182" s="378"/>
      <c r="V182" s="378"/>
      <c r="W182" s="378"/>
      <c r="X182" s="378"/>
      <c r="Y182" s="378"/>
      <c r="Z182" s="378"/>
      <c r="AA182" s="378"/>
      <c r="AB182" s="378"/>
      <c r="AC182" s="378"/>
      <c r="AD182" s="378"/>
      <c r="AE182" s="378"/>
      <c r="AF182" s="378"/>
      <c r="AG182" s="378"/>
      <c r="AH182" s="378"/>
      <c r="AI182" s="378"/>
      <c r="AJ182" s="378"/>
      <c r="AK182" s="378"/>
      <c r="AL182" s="378"/>
      <c r="AM182" s="378"/>
      <c r="AN182" s="378"/>
      <c r="AO182" s="378"/>
      <c r="AP182" s="378"/>
      <c r="AQ182" s="378"/>
    </row>
    <row r="183" spans="1:46" s="247" customFormat="1" ht="12.75" customHeight="1">
      <c r="B183" s="378" t="s">
        <v>315</v>
      </c>
      <c r="C183" s="378"/>
      <c r="D183" s="378"/>
      <c r="E183" s="378"/>
      <c r="F183" s="378"/>
      <c r="G183" s="378"/>
      <c r="H183" s="378"/>
      <c r="I183" s="378"/>
      <c r="J183" s="378"/>
      <c r="K183" s="378"/>
      <c r="L183" s="378"/>
      <c r="M183" s="378"/>
      <c r="N183" s="378"/>
      <c r="O183" s="378"/>
      <c r="P183" s="378"/>
      <c r="Q183" s="378"/>
      <c r="R183" s="378"/>
      <c r="S183" s="378"/>
      <c r="T183" s="378"/>
      <c r="U183" s="378"/>
      <c r="V183" s="378"/>
      <c r="W183" s="378"/>
      <c r="X183" s="378"/>
      <c r="Y183" s="378"/>
      <c r="Z183" s="378"/>
      <c r="AA183" s="378"/>
      <c r="AB183" s="378"/>
      <c r="AC183" s="378"/>
      <c r="AD183" s="378"/>
      <c r="AE183" s="378"/>
      <c r="AF183" s="378"/>
      <c r="AG183" s="378"/>
      <c r="AH183" s="378"/>
      <c r="AI183" s="378"/>
      <c r="AJ183" s="378"/>
      <c r="AK183" s="378"/>
      <c r="AL183" s="378"/>
      <c r="AM183" s="378"/>
      <c r="AN183" s="378"/>
      <c r="AO183" s="378"/>
      <c r="AP183" s="378"/>
      <c r="AQ183" s="378"/>
    </row>
    <row r="184" spans="1:46" s="247" customFormat="1" ht="25" customHeight="1">
      <c r="B184" s="378" t="s">
        <v>316</v>
      </c>
      <c r="C184" s="378"/>
      <c r="D184" s="378"/>
      <c r="E184" s="378"/>
      <c r="F184" s="378"/>
      <c r="G184" s="378"/>
      <c r="H184" s="378"/>
      <c r="I184" s="378"/>
      <c r="J184" s="378"/>
      <c r="K184" s="378"/>
      <c r="L184" s="378"/>
      <c r="M184" s="378"/>
      <c r="N184" s="378"/>
      <c r="O184" s="378"/>
      <c r="P184" s="378"/>
      <c r="Q184" s="378"/>
      <c r="R184" s="378"/>
      <c r="S184" s="378"/>
      <c r="T184" s="378"/>
      <c r="U184" s="378"/>
      <c r="V184" s="378"/>
      <c r="W184" s="378"/>
      <c r="X184" s="378"/>
      <c r="Y184" s="378"/>
      <c r="Z184" s="378"/>
      <c r="AA184" s="378"/>
      <c r="AB184" s="378"/>
      <c r="AC184" s="378"/>
      <c r="AD184" s="378"/>
      <c r="AE184" s="378"/>
      <c r="AF184" s="378"/>
      <c r="AG184" s="378"/>
      <c r="AH184" s="378"/>
      <c r="AI184" s="378"/>
      <c r="AJ184" s="378"/>
      <c r="AK184" s="378"/>
      <c r="AL184" s="378"/>
      <c r="AM184" s="378"/>
      <c r="AN184" s="378"/>
      <c r="AO184" s="378"/>
      <c r="AP184" s="378"/>
      <c r="AQ184" s="378"/>
    </row>
    <row r="185" spans="1:46" s="247" customFormat="1" ht="12.75" customHeight="1">
      <c r="B185" s="378" t="s">
        <v>317</v>
      </c>
      <c r="C185" s="378"/>
      <c r="D185" s="378"/>
      <c r="E185" s="378"/>
      <c r="F185" s="378"/>
      <c r="G185" s="378"/>
      <c r="H185" s="378"/>
      <c r="I185" s="378"/>
      <c r="J185" s="378"/>
      <c r="K185" s="378"/>
      <c r="L185" s="378"/>
      <c r="M185" s="378"/>
      <c r="N185" s="378"/>
      <c r="O185" s="378"/>
      <c r="P185" s="378"/>
      <c r="Q185" s="378"/>
      <c r="R185" s="378"/>
      <c r="S185" s="378"/>
      <c r="T185" s="378"/>
      <c r="U185" s="378"/>
      <c r="V185" s="378"/>
      <c r="W185" s="378"/>
      <c r="X185" s="378"/>
      <c r="Y185" s="378"/>
      <c r="Z185" s="378"/>
      <c r="AA185" s="378"/>
      <c r="AB185" s="378"/>
      <c r="AC185" s="378"/>
      <c r="AD185" s="378"/>
      <c r="AE185" s="378"/>
      <c r="AF185" s="378"/>
      <c r="AG185" s="378"/>
      <c r="AH185" s="378"/>
      <c r="AI185" s="378"/>
      <c r="AJ185" s="378"/>
      <c r="AK185" s="378"/>
      <c r="AL185" s="378"/>
      <c r="AM185" s="378"/>
      <c r="AN185" s="378"/>
      <c r="AO185" s="378"/>
      <c r="AP185" s="378"/>
      <c r="AQ185" s="378"/>
    </row>
    <row r="186" spans="1:46" s="247" customFormat="1" ht="12.75" customHeight="1">
      <c r="B186" s="378" t="s">
        <v>318</v>
      </c>
      <c r="C186" s="378"/>
      <c r="D186" s="378"/>
      <c r="E186" s="378"/>
      <c r="F186" s="378"/>
      <c r="G186" s="378"/>
      <c r="H186" s="378"/>
      <c r="I186" s="378"/>
      <c r="J186" s="378"/>
      <c r="K186" s="378"/>
      <c r="L186" s="378"/>
      <c r="M186" s="378"/>
      <c r="N186" s="378"/>
      <c r="O186" s="378"/>
      <c r="P186" s="378"/>
      <c r="Q186" s="378"/>
      <c r="R186" s="378"/>
      <c r="S186" s="378"/>
      <c r="T186" s="378"/>
      <c r="U186" s="378"/>
      <c r="V186" s="378"/>
      <c r="W186" s="378"/>
      <c r="X186" s="378"/>
      <c r="Y186" s="378"/>
      <c r="Z186" s="378"/>
      <c r="AA186" s="378"/>
      <c r="AB186" s="378"/>
      <c r="AC186" s="378"/>
      <c r="AD186" s="378"/>
      <c r="AE186" s="378"/>
      <c r="AF186" s="378"/>
      <c r="AG186" s="378"/>
      <c r="AH186" s="378"/>
      <c r="AI186" s="378"/>
      <c r="AJ186" s="378"/>
      <c r="AK186" s="378"/>
      <c r="AL186" s="378"/>
      <c r="AM186" s="378"/>
      <c r="AN186" s="378"/>
      <c r="AO186" s="378"/>
      <c r="AP186" s="378"/>
      <c r="AQ186" s="378"/>
    </row>
    <row r="187" spans="1:46" s="247" customFormat="1" ht="12.75" customHeight="1">
      <c r="B187" s="378" t="s">
        <v>319</v>
      </c>
      <c r="C187" s="378"/>
      <c r="D187" s="378"/>
      <c r="E187" s="378"/>
      <c r="F187" s="378"/>
      <c r="G187" s="378"/>
      <c r="H187" s="378"/>
      <c r="I187" s="378"/>
      <c r="J187" s="378"/>
      <c r="K187" s="378"/>
      <c r="L187" s="378"/>
      <c r="M187" s="378"/>
      <c r="N187" s="378"/>
      <c r="O187" s="378"/>
      <c r="P187" s="378"/>
      <c r="Q187" s="378"/>
      <c r="R187" s="378"/>
      <c r="S187" s="378"/>
      <c r="T187" s="378"/>
      <c r="U187" s="378"/>
      <c r="V187" s="378"/>
      <c r="W187" s="378"/>
      <c r="X187" s="378"/>
      <c r="Y187" s="378"/>
      <c r="Z187" s="378"/>
      <c r="AA187" s="378"/>
      <c r="AB187" s="378"/>
      <c r="AC187" s="378"/>
      <c r="AD187" s="378"/>
      <c r="AE187" s="378"/>
      <c r="AF187" s="378"/>
      <c r="AG187" s="378"/>
      <c r="AH187" s="378"/>
      <c r="AI187" s="378"/>
      <c r="AJ187" s="378"/>
      <c r="AK187" s="378"/>
      <c r="AL187" s="378"/>
      <c r="AM187" s="378"/>
      <c r="AN187" s="378"/>
      <c r="AO187" s="378"/>
      <c r="AP187" s="378"/>
      <c r="AQ187" s="378"/>
    </row>
    <row r="188" spans="1:46" s="247" customFormat="1" ht="12.75" customHeight="1">
      <c r="B188" s="378" t="s">
        <v>320</v>
      </c>
      <c r="C188" s="378"/>
      <c r="D188" s="378"/>
      <c r="E188" s="378"/>
      <c r="F188" s="378"/>
      <c r="G188" s="378"/>
      <c r="H188" s="378"/>
      <c r="I188" s="378"/>
      <c r="J188" s="378"/>
      <c r="K188" s="378"/>
      <c r="L188" s="378"/>
      <c r="M188" s="378"/>
      <c r="N188" s="378"/>
      <c r="O188" s="378"/>
      <c r="P188" s="378"/>
      <c r="Q188" s="378"/>
      <c r="R188" s="378"/>
      <c r="S188" s="378"/>
      <c r="T188" s="378"/>
      <c r="U188" s="378"/>
      <c r="V188" s="378"/>
      <c r="W188" s="378"/>
      <c r="X188" s="378"/>
      <c r="Y188" s="378"/>
      <c r="Z188" s="378"/>
      <c r="AA188" s="378"/>
      <c r="AB188" s="378"/>
      <c r="AC188" s="378"/>
      <c r="AD188" s="378"/>
      <c r="AE188" s="378"/>
      <c r="AF188" s="378"/>
      <c r="AG188" s="378"/>
      <c r="AH188" s="378"/>
      <c r="AI188" s="378"/>
      <c r="AJ188" s="378"/>
      <c r="AK188" s="378"/>
      <c r="AL188" s="378"/>
      <c r="AM188" s="378"/>
      <c r="AN188" s="378"/>
      <c r="AO188" s="378"/>
      <c r="AP188" s="378"/>
      <c r="AQ188" s="378"/>
    </row>
    <row r="189" spans="1:46" s="248" customFormat="1" ht="12.75" customHeight="1">
      <c r="B189" s="378" t="s">
        <v>334</v>
      </c>
      <c r="C189" s="378"/>
      <c r="D189" s="378"/>
      <c r="E189" s="378"/>
      <c r="F189" s="378"/>
      <c r="G189" s="378"/>
      <c r="H189" s="378"/>
      <c r="I189" s="378"/>
      <c r="J189" s="378"/>
      <c r="K189" s="378"/>
      <c r="L189" s="378"/>
      <c r="M189" s="378"/>
      <c r="N189" s="378"/>
      <c r="O189" s="378"/>
      <c r="P189" s="378"/>
      <c r="Q189" s="378"/>
      <c r="R189" s="378"/>
      <c r="S189" s="378"/>
      <c r="T189" s="378"/>
      <c r="U189" s="378"/>
      <c r="V189" s="378"/>
      <c r="W189" s="378"/>
      <c r="X189" s="378"/>
      <c r="Y189" s="378"/>
      <c r="Z189" s="378"/>
      <c r="AA189" s="378"/>
      <c r="AB189" s="378"/>
      <c r="AC189" s="378"/>
      <c r="AD189" s="378"/>
      <c r="AE189" s="378"/>
      <c r="AF189" s="378"/>
      <c r="AG189" s="378"/>
      <c r="AH189" s="378"/>
      <c r="AI189" s="378"/>
      <c r="AJ189" s="378"/>
      <c r="AK189" s="378"/>
      <c r="AL189" s="378"/>
      <c r="AM189" s="378"/>
      <c r="AN189" s="378"/>
      <c r="AO189" s="378"/>
      <c r="AP189" s="378"/>
      <c r="AQ189" s="378"/>
    </row>
    <row r="190" spans="1:46" s="247" customFormat="1" ht="12.75" customHeight="1">
      <c r="B190" s="378" t="s">
        <v>321</v>
      </c>
      <c r="C190" s="378"/>
      <c r="D190" s="378"/>
      <c r="E190" s="378"/>
      <c r="F190" s="378"/>
      <c r="G190" s="378"/>
      <c r="H190" s="378"/>
      <c r="I190" s="378"/>
      <c r="J190" s="378"/>
      <c r="K190" s="378"/>
      <c r="L190" s="378"/>
      <c r="M190" s="378"/>
      <c r="N190" s="378"/>
      <c r="O190" s="378"/>
      <c r="P190" s="378"/>
      <c r="Q190" s="378"/>
      <c r="R190" s="378"/>
      <c r="S190" s="378"/>
      <c r="T190" s="378"/>
      <c r="U190" s="378"/>
      <c r="V190" s="378"/>
      <c r="W190" s="378"/>
      <c r="X190" s="378"/>
      <c r="Y190" s="378"/>
      <c r="Z190" s="378"/>
      <c r="AA190" s="378"/>
      <c r="AB190" s="378"/>
      <c r="AC190" s="378"/>
      <c r="AD190" s="378"/>
      <c r="AE190" s="378"/>
      <c r="AF190" s="378"/>
      <c r="AG190" s="378"/>
      <c r="AH190" s="378"/>
      <c r="AI190" s="378"/>
      <c r="AJ190" s="378"/>
      <c r="AK190" s="378"/>
      <c r="AL190" s="378"/>
      <c r="AM190" s="378"/>
      <c r="AN190" s="378"/>
      <c r="AO190" s="378"/>
      <c r="AP190" s="378"/>
      <c r="AQ190" s="378"/>
    </row>
    <row r="191" spans="1:46" s="247" customFormat="1" ht="25" customHeight="1">
      <c r="B191" s="378" t="s">
        <v>322</v>
      </c>
      <c r="C191" s="378"/>
      <c r="D191" s="378"/>
      <c r="E191" s="378"/>
      <c r="F191" s="378"/>
      <c r="G191" s="378"/>
      <c r="H191" s="378"/>
      <c r="I191" s="378"/>
      <c r="J191" s="378"/>
      <c r="K191" s="378"/>
      <c r="L191" s="378"/>
      <c r="M191" s="378"/>
      <c r="N191" s="378"/>
      <c r="O191" s="378"/>
      <c r="P191" s="378"/>
      <c r="Q191" s="378"/>
      <c r="R191" s="378"/>
      <c r="S191" s="378"/>
      <c r="T191" s="378"/>
      <c r="U191" s="378"/>
      <c r="V191" s="378"/>
      <c r="W191" s="378"/>
      <c r="X191" s="378"/>
      <c r="Y191" s="378"/>
      <c r="Z191" s="378"/>
      <c r="AA191" s="378"/>
      <c r="AB191" s="378"/>
      <c r="AC191" s="378"/>
      <c r="AD191" s="378"/>
      <c r="AE191" s="378"/>
      <c r="AF191" s="378"/>
      <c r="AG191" s="378"/>
      <c r="AH191" s="378"/>
      <c r="AI191" s="378"/>
      <c r="AJ191" s="378"/>
      <c r="AK191" s="378"/>
      <c r="AL191" s="378"/>
      <c r="AM191" s="378"/>
      <c r="AN191" s="378"/>
      <c r="AO191" s="378"/>
      <c r="AP191" s="378"/>
      <c r="AQ191" s="378"/>
    </row>
    <row r="192" spans="1:46" s="247" customFormat="1" ht="12.75" customHeight="1">
      <c r="B192" s="378" t="s">
        <v>323</v>
      </c>
      <c r="C192" s="378"/>
      <c r="D192" s="378"/>
      <c r="E192" s="378"/>
      <c r="F192" s="378"/>
      <c r="G192" s="378"/>
      <c r="H192" s="378"/>
      <c r="I192" s="378"/>
      <c r="J192" s="378"/>
      <c r="K192" s="378"/>
      <c r="L192" s="378"/>
      <c r="M192" s="378"/>
      <c r="N192" s="378"/>
      <c r="O192" s="378"/>
      <c r="P192" s="378"/>
      <c r="Q192" s="378"/>
      <c r="R192" s="378"/>
      <c r="S192" s="378"/>
      <c r="T192" s="378"/>
      <c r="U192" s="378"/>
      <c r="V192" s="378"/>
      <c r="W192" s="378"/>
      <c r="X192" s="378"/>
      <c r="Y192" s="378"/>
      <c r="Z192" s="378"/>
      <c r="AA192" s="378"/>
      <c r="AB192" s="378"/>
      <c r="AC192" s="378"/>
      <c r="AD192" s="378"/>
      <c r="AE192" s="378"/>
      <c r="AF192" s="378"/>
      <c r="AG192" s="378"/>
      <c r="AH192" s="378"/>
      <c r="AI192" s="378"/>
      <c r="AJ192" s="378"/>
      <c r="AK192" s="378"/>
      <c r="AL192" s="378"/>
      <c r="AM192" s="378"/>
      <c r="AN192" s="378"/>
      <c r="AO192" s="378"/>
      <c r="AP192" s="378"/>
      <c r="AQ192" s="378"/>
    </row>
    <row r="193" spans="2:43" s="247" customFormat="1" ht="25" customHeight="1">
      <c r="B193" s="378" t="s">
        <v>324</v>
      </c>
      <c r="C193" s="378"/>
      <c r="D193" s="378"/>
      <c r="E193" s="378"/>
      <c r="F193" s="378"/>
      <c r="G193" s="378"/>
      <c r="H193" s="378"/>
      <c r="I193" s="378"/>
      <c r="J193" s="378"/>
      <c r="K193" s="378"/>
      <c r="L193" s="378"/>
      <c r="M193" s="378"/>
      <c r="N193" s="378"/>
      <c r="O193" s="378"/>
      <c r="P193" s="378"/>
      <c r="Q193" s="378"/>
      <c r="R193" s="378"/>
      <c r="S193" s="378"/>
      <c r="T193" s="378"/>
      <c r="U193" s="378"/>
      <c r="V193" s="378"/>
      <c r="W193" s="378"/>
      <c r="X193" s="378"/>
      <c r="Y193" s="378"/>
      <c r="Z193" s="378"/>
      <c r="AA193" s="378"/>
      <c r="AB193" s="378"/>
      <c r="AC193" s="378"/>
      <c r="AD193" s="378"/>
      <c r="AE193" s="378"/>
      <c r="AF193" s="378"/>
      <c r="AG193" s="378"/>
      <c r="AH193" s="378"/>
      <c r="AI193" s="378"/>
      <c r="AJ193" s="378"/>
      <c r="AK193" s="378"/>
      <c r="AL193" s="378"/>
      <c r="AM193" s="378"/>
      <c r="AN193" s="378"/>
      <c r="AO193" s="378"/>
      <c r="AP193" s="378"/>
      <c r="AQ193" s="378"/>
    </row>
    <row r="194" spans="2:43" s="247" customFormat="1" ht="12.75" customHeight="1">
      <c r="B194" s="378" t="s">
        <v>307</v>
      </c>
      <c r="C194" s="378"/>
      <c r="D194" s="378"/>
      <c r="E194" s="378"/>
      <c r="F194" s="378"/>
      <c r="G194" s="378"/>
      <c r="H194" s="378"/>
      <c r="I194" s="378"/>
      <c r="J194" s="378"/>
      <c r="K194" s="378"/>
      <c r="L194" s="378"/>
      <c r="M194" s="378"/>
      <c r="N194" s="378"/>
      <c r="O194" s="378"/>
      <c r="P194" s="378"/>
      <c r="Q194" s="378"/>
      <c r="R194" s="378"/>
      <c r="S194" s="378"/>
      <c r="T194" s="378"/>
      <c r="U194" s="378"/>
      <c r="V194" s="378"/>
      <c r="W194" s="378"/>
      <c r="X194" s="378"/>
      <c r="Y194" s="378"/>
      <c r="Z194" s="378"/>
      <c r="AA194" s="378"/>
      <c r="AB194" s="378"/>
      <c r="AC194" s="378"/>
      <c r="AD194" s="378"/>
      <c r="AE194" s="378"/>
      <c r="AF194" s="378"/>
      <c r="AG194" s="378"/>
      <c r="AH194" s="378"/>
      <c r="AI194" s="378"/>
      <c r="AJ194" s="378"/>
      <c r="AK194" s="378"/>
      <c r="AL194" s="378"/>
      <c r="AM194" s="378"/>
      <c r="AN194" s="378"/>
      <c r="AO194" s="378"/>
      <c r="AP194" s="378"/>
      <c r="AQ194" s="378"/>
    </row>
    <row r="195" spans="2:43" s="247" customFormat="1" ht="25" customHeight="1">
      <c r="B195" s="378" t="s">
        <v>325</v>
      </c>
      <c r="C195" s="378"/>
      <c r="D195" s="378"/>
      <c r="E195" s="378"/>
      <c r="F195" s="378"/>
      <c r="G195" s="378"/>
      <c r="H195" s="378"/>
      <c r="I195" s="378"/>
      <c r="J195" s="378"/>
      <c r="K195" s="378"/>
      <c r="L195" s="378"/>
      <c r="M195" s="378"/>
      <c r="N195" s="378"/>
      <c r="O195" s="378"/>
      <c r="P195" s="378"/>
      <c r="Q195" s="378"/>
      <c r="R195" s="378"/>
      <c r="S195" s="378"/>
      <c r="T195" s="378"/>
      <c r="U195" s="378"/>
      <c r="V195" s="378"/>
      <c r="W195" s="378"/>
      <c r="X195" s="378"/>
      <c r="Y195" s="378"/>
      <c r="Z195" s="378"/>
      <c r="AA195" s="378"/>
      <c r="AB195" s="378"/>
      <c r="AC195" s="378"/>
      <c r="AD195" s="378"/>
      <c r="AE195" s="378"/>
      <c r="AF195" s="378"/>
      <c r="AG195" s="378"/>
      <c r="AH195" s="378"/>
      <c r="AI195" s="378"/>
      <c r="AJ195" s="378"/>
      <c r="AK195" s="378"/>
      <c r="AL195" s="378"/>
      <c r="AM195" s="378"/>
      <c r="AN195" s="378"/>
      <c r="AO195" s="378"/>
      <c r="AP195" s="378"/>
      <c r="AQ195" s="378"/>
    </row>
    <row r="196" spans="2:43" s="247" customFormat="1" ht="12.75" customHeight="1">
      <c r="B196" s="378" t="s">
        <v>326</v>
      </c>
      <c r="C196" s="378"/>
      <c r="D196" s="378"/>
      <c r="E196" s="378"/>
      <c r="F196" s="378"/>
      <c r="G196" s="378"/>
      <c r="H196" s="378"/>
      <c r="I196" s="378"/>
      <c r="J196" s="378"/>
      <c r="K196" s="378"/>
      <c r="L196" s="378"/>
      <c r="M196" s="378"/>
      <c r="N196" s="378"/>
      <c r="O196" s="378"/>
      <c r="P196" s="378"/>
      <c r="Q196" s="378"/>
      <c r="R196" s="378"/>
      <c r="S196" s="378"/>
      <c r="T196" s="378"/>
      <c r="U196" s="378"/>
      <c r="V196" s="378"/>
      <c r="W196" s="378"/>
      <c r="X196" s="378"/>
      <c r="Y196" s="378"/>
      <c r="Z196" s="378"/>
      <c r="AA196" s="378"/>
      <c r="AB196" s="378"/>
      <c r="AC196" s="378"/>
      <c r="AD196" s="378"/>
      <c r="AE196" s="378"/>
      <c r="AF196" s="378"/>
      <c r="AG196" s="378"/>
      <c r="AH196" s="378"/>
      <c r="AI196" s="378"/>
      <c r="AJ196" s="378"/>
      <c r="AK196" s="378"/>
      <c r="AL196" s="378"/>
      <c r="AM196" s="378"/>
      <c r="AN196" s="378"/>
      <c r="AO196" s="378"/>
      <c r="AP196" s="378"/>
      <c r="AQ196" s="378"/>
    </row>
    <row r="197" spans="2:43" s="247" customFormat="1" ht="12.75" customHeight="1">
      <c r="B197" s="378" t="s">
        <v>327</v>
      </c>
      <c r="C197" s="378"/>
      <c r="D197" s="378"/>
      <c r="E197" s="378"/>
      <c r="F197" s="378"/>
      <c r="G197" s="378"/>
      <c r="H197" s="378"/>
      <c r="I197" s="378"/>
      <c r="J197" s="378"/>
      <c r="K197" s="378"/>
      <c r="L197" s="378"/>
      <c r="M197" s="378"/>
      <c r="N197" s="378"/>
      <c r="O197" s="378"/>
      <c r="P197" s="378"/>
      <c r="Q197" s="378"/>
      <c r="R197" s="378"/>
      <c r="S197" s="378"/>
      <c r="T197" s="378"/>
      <c r="U197" s="378"/>
      <c r="V197" s="378"/>
      <c r="W197" s="378"/>
      <c r="X197" s="378"/>
      <c r="Y197" s="378"/>
      <c r="Z197" s="378"/>
      <c r="AA197" s="378"/>
      <c r="AB197" s="378"/>
      <c r="AC197" s="378"/>
      <c r="AD197" s="378"/>
      <c r="AE197" s="378"/>
      <c r="AF197" s="378"/>
      <c r="AG197" s="378"/>
      <c r="AH197" s="378"/>
      <c r="AI197" s="378"/>
      <c r="AJ197" s="378"/>
      <c r="AK197" s="378"/>
      <c r="AL197" s="378"/>
      <c r="AM197" s="378"/>
      <c r="AN197" s="378"/>
      <c r="AO197" s="378"/>
      <c r="AP197" s="378"/>
      <c r="AQ197" s="378"/>
    </row>
    <row r="198" spans="2:43" s="247" customFormat="1" ht="25" customHeight="1">
      <c r="B198" s="378" t="s">
        <v>328</v>
      </c>
      <c r="C198" s="378"/>
      <c r="D198" s="378"/>
      <c r="E198" s="378"/>
      <c r="F198" s="378"/>
      <c r="G198" s="378"/>
      <c r="H198" s="378"/>
      <c r="I198" s="378"/>
      <c r="J198" s="378"/>
      <c r="K198" s="378"/>
      <c r="L198" s="378"/>
      <c r="M198" s="378"/>
      <c r="N198" s="378"/>
      <c r="O198" s="378"/>
      <c r="P198" s="378"/>
      <c r="Q198" s="378"/>
      <c r="R198" s="378"/>
      <c r="S198" s="378"/>
      <c r="T198" s="378"/>
      <c r="U198" s="378"/>
      <c r="V198" s="378"/>
      <c r="W198" s="378"/>
      <c r="X198" s="378"/>
      <c r="Y198" s="378"/>
      <c r="Z198" s="378"/>
      <c r="AA198" s="378"/>
      <c r="AB198" s="378"/>
      <c r="AC198" s="378"/>
      <c r="AD198" s="378"/>
      <c r="AE198" s="378"/>
      <c r="AF198" s="378"/>
      <c r="AG198" s="378"/>
      <c r="AH198" s="378"/>
      <c r="AI198" s="378"/>
      <c r="AJ198" s="378"/>
      <c r="AK198" s="378"/>
      <c r="AL198" s="378"/>
      <c r="AM198" s="378"/>
      <c r="AN198" s="378"/>
      <c r="AO198" s="378"/>
      <c r="AP198" s="378"/>
      <c r="AQ198" s="378"/>
    </row>
    <row r="199" spans="2:43" s="247" customFormat="1" ht="38.15" customHeight="1">
      <c r="B199" s="378" t="s">
        <v>329</v>
      </c>
      <c r="C199" s="378"/>
      <c r="D199" s="378"/>
      <c r="E199" s="378"/>
      <c r="F199" s="378"/>
      <c r="G199" s="378"/>
      <c r="H199" s="378"/>
      <c r="I199" s="378"/>
      <c r="J199" s="378"/>
      <c r="K199" s="378"/>
      <c r="L199" s="378"/>
      <c r="M199" s="378"/>
      <c r="N199" s="378"/>
      <c r="O199" s="378"/>
      <c r="P199" s="378"/>
      <c r="Q199" s="378"/>
      <c r="R199" s="378"/>
      <c r="S199" s="378"/>
      <c r="T199" s="378"/>
      <c r="U199" s="378"/>
      <c r="V199" s="378"/>
      <c r="W199" s="378"/>
      <c r="X199" s="378"/>
      <c r="Y199" s="378"/>
      <c r="Z199" s="378"/>
      <c r="AA199" s="378"/>
      <c r="AB199" s="378"/>
      <c r="AC199" s="378"/>
      <c r="AD199" s="378"/>
      <c r="AE199" s="378"/>
      <c r="AF199" s="378"/>
      <c r="AG199" s="378"/>
      <c r="AH199" s="378"/>
      <c r="AI199" s="378"/>
      <c r="AJ199" s="378"/>
      <c r="AK199" s="378"/>
      <c r="AL199" s="378"/>
      <c r="AM199" s="378"/>
      <c r="AN199" s="378"/>
      <c r="AO199" s="378"/>
      <c r="AP199" s="378"/>
      <c r="AQ199" s="378"/>
    </row>
    <row r="200" spans="2:43" s="247" customFormat="1" ht="12.75" customHeight="1">
      <c r="B200" s="378" t="s">
        <v>330</v>
      </c>
      <c r="C200" s="378"/>
      <c r="D200" s="378"/>
      <c r="E200" s="378"/>
      <c r="F200" s="378"/>
      <c r="G200" s="378"/>
      <c r="H200" s="378"/>
      <c r="I200" s="378"/>
      <c r="J200" s="378"/>
      <c r="K200" s="378"/>
      <c r="L200" s="378"/>
      <c r="M200" s="378"/>
      <c r="N200" s="378"/>
      <c r="O200" s="378"/>
      <c r="P200" s="378"/>
      <c r="Q200" s="378"/>
      <c r="R200" s="378"/>
      <c r="S200" s="378"/>
      <c r="T200" s="378"/>
      <c r="U200" s="378"/>
      <c r="V200" s="378"/>
      <c r="W200" s="378"/>
      <c r="X200" s="378"/>
      <c r="Y200" s="378"/>
      <c r="Z200" s="378"/>
      <c r="AA200" s="378"/>
      <c r="AB200" s="378"/>
      <c r="AC200" s="378"/>
      <c r="AD200" s="378"/>
      <c r="AE200" s="378"/>
      <c r="AF200" s="378"/>
      <c r="AG200" s="378"/>
      <c r="AH200" s="378"/>
      <c r="AI200" s="378"/>
      <c r="AJ200" s="378"/>
      <c r="AK200" s="378"/>
      <c r="AL200" s="378"/>
      <c r="AM200" s="378"/>
      <c r="AN200" s="378"/>
      <c r="AO200" s="378"/>
      <c r="AP200" s="378"/>
      <c r="AQ200" s="378"/>
    </row>
    <row r="201" spans="2:43" s="247" customFormat="1" ht="12.75" customHeight="1">
      <c r="B201" s="378" t="s">
        <v>331</v>
      </c>
      <c r="C201" s="378"/>
      <c r="D201" s="378"/>
      <c r="E201" s="378"/>
      <c r="F201" s="378"/>
      <c r="G201" s="378"/>
      <c r="H201" s="378"/>
      <c r="I201" s="378"/>
      <c r="J201" s="378"/>
      <c r="K201" s="378"/>
      <c r="L201" s="378"/>
      <c r="M201" s="378"/>
      <c r="N201" s="378"/>
      <c r="O201" s="378"/>
      <c r="P201" s="378"/>
      <c r="Q201" s="378"/>
      <c r="R201" s="378"/>
      <c r="S201" s="378"/>
      <c r="T201" s="378"/>
      <c r="U201" s="378"/>
      <c r="V201" s="378"/>
      <c r="W201" s="378"/>
      <c r="X201" s="378"/>
      <c r="Y201" s="378"/>
      <c r="Z201" s="378"/>
      <c r="AA201" s="378"/>
      <c r="AB201" s="378"/>
      <c r="AC201" s="378"/>
      <c r="AD201" s="378"/>
      <c r="AE201" s="378"/>
      <c r="AF201" s="378"/>
      <c r="AG201" s="378"/>
      <c r="AH201" s="378"/>
      <c r="AI201" s="378"/>
      <c r="AJ201" s="378"/>
      <c r="AK201" s="378"/>
      <c r="AL201" s="378"/>
      <c r="AM201" s="378"/>
      <c r="AN201" s="378"/>
      <c r="AO201" s="378"/>
      <c r="AP201" s="378"/>
      <c r="AQ201" s="378"/>
    </row>
    <row r="202" spans="2:43" s="247" customFormat="1" ht="12.75" customHeight="1">
      <c r="B202" s="378"/>
      <c r="C202" s="378"/>
      <c r="D202" s="378"/>
      <c r="E202" s="378"/>
      <c r="F202" s="378"/>
      <c r="G202" s="378"/>
      <c r="H202" s="378"/>
      <c r="I202" s="378"/>
      <c r="J202" s="378"/>
      <c r="K202" s="378"/>
      <c r="L202" s="378"/>
      <c r="M202" s="378"/>
      <c r="N202" s="378"/>
      <c r="O202" s="378"/>
      <c r="P202" s="378"/>
      <c r="Q202" s="378"/>
      <c r="R202" s="378"/>
      <c r="S202" s="378"/>
      <c r="T202" s="378"/>
      <c r="U202" s="378"/>
      <c r="V202" s="378"/>
      <c r="W202" s="378"/>
      <c r="X202" s="378"/>
      <c r="Y202" s="378"/>
      <c r="Z202" s="378"/>
      <c r="AA202" s="378"/>
      <c r="AB202" s="378"/>
      <c r="AC202" s="378"/>
      <c r="AD202" s="378"/>
      <c r="AE202" s="378"/>
      <c r="AF202" s="378"/>
      <c r="AG202" s="378"/>
      <c r="AH202" s="378"/>
      <c r="AI202" s="378"/>
      <c r="AJ202" s="378"/>
      <c r="AK202" s="378"/>
      <c r="AL202" s="378"/>
      <c r="AM202" s="378"/>
      <c r="AN202" s="378"/>
      <c r="AO202" s="378"/>
      <c r="AP202" s="378"/>
      <c r="AQ202" s="378"/>
    </row>
    <row r="203" spans="2:43" s="247" customFormat="1" ht="12.75" customHeight="1">
      <c r="B203" s="378" t="s">
        <v>132</v>
      </c>
      <c r="C203" s="378"/>
      <c r="D203" s="378"/>
      <c r="E203" s="378"/>
      <c r="F203" s="378"/>
      <c r="G203" s="378"/>
      <c r="H203" s="378"/>
      <c r="I203" s="378"/>
      <c r="J203" s="378"/>
      <c r="K203" s="378"/>
      <c r="L203" s="378"/>
      <c r="M203" s="378"/>
      <c r="N203" s="378"/>
      <c r="O203" s="378"/>
      <c r="P203" s="378"/>
      <c r="Q203" s="378"/>
      <c r="R203" s="378"/>
      <c r="S203" s="378"/>
      <c r="T203" s="378"/>
      <c r="U203" s="378"/>
      <c r="V203" s="378"/>
      <c r="W203" s="378"/>
      <c r="X203" s="378"/>
      <c r="Y203" s="378"/>
      <c r="Z203" s="378"/>
      <c r="AA203" s="378"/>
      <c r="AB203" s="378"/>
      <c r="AC203" s="378"/>
      <c r="AD203" s="378"/>
      <c r="AE203" s="378"/>
      <c r="AF203" s="378"/>
      <c r="AG203" s="378"/>
      <c r="AH203" s="378"/>
      <c r="AI203" s="378"/>
      <c r="AJ203" s="378"/>
      <c r="AK203" s="378"/>
      <c r="AL203" s="378"/>
      <c r="AM203" s="378"/>
      <c r="AN203" s="378"/>
      <c r="AO203" s="378"/>
      <c r="AP203" s="378"/>
      <c r="AQ203" s="378"/>
    </row>
    <row r="204" spans="2:43" s="247" customFormat="1" ht="38.15" customHeight="1">
      <c r="B204" s="378" t="s">
        <v>332</v>
      </c>
      <c r="C204" s="378"/>
      <c r="D204" s="378"/>
      <c r="E204" s="378"/>
      <c r="F204" s="378"/>
      <c r="G204" s="378"/>
      <c r="H204" s="378"/>
      <c r="I204" s="378"/>
      <c r="J204" s="378"/>
      <c r="K204" s="378"/>
      <c r="L204" s="378"/>
      <c r="M204" s="378"/>
      <c r="N204" s="378"/>
      <c r="O204" s="378"/>
      <c r="P204" s="378"/>
      <c r="Q204" s="378"/>
      <c r="R204" s="378"/>
      <c r="S204" s="378"/>
      <c r="T204" s="378"/>
      <c r="U204" s="378"/>
      <c r="V204" s="378"/>
      <c r="W204" s="378"/>
      <c r="X204" s="378"/>
      <c r="Y204" s="378"/>
      <c r="Z204" s="378"/>
      <c r="AA204" s="378"/>
      <c r="AB204" s="378"/>
      <c r="AC204" s="378"/>
      <c r="AD204" s="378"/>
      <c r="AE204" s="378"/>
      <c r="AF204" s="378"/>
      <c r="AG204" s="378"/>
      <c r="AH204" s="378"/>
      <c r="AI204" s="378"/>
      <c r="AJ204" s="378"/>
      <c r="AK204" s="378"/>
      <c r="AL204" s="378"/>
      <c r="AM204" s="378"/>
      <c r="AN204" s="378"/>
      <c r="AO204" s="378"/>
      <c r="AP204" s="378"/>
      <c r="AQ204" s="378"/>
    </row>
    <row r="205" spans="2:43" s="247" customFormat="1" ht="25" customHeight="1">
      <c r="B205" s="378" t="s">
        <v>333</v>
      </c>
      <c r="C205" s="378"/>
      <c r="D205" s="378"/>
      <c r="E205" s="378"/>
      <c r="F205" s="378"/>
      <c r="G205" s="378"/>
      <c r="H205" s="378"/>
      <c r="I205" s="378"/>
      <c r="J205" s="378"/>
      <c r="K205" s="378"/>
      <c r="L205" s="378"/>
      <c r="M205" s="378"/>
      <c r="N205" s="378"/>
      <c r="O205" s="378"/>
      <c r="P205" s="378"/>
      <c r="Q205" s="378"/>
      <c r="R205" s="378"/>
      <c r="S205" s="378"/>
      <c r="T205" s="378"/>
      <c r="U205" s="378"/>
      <c r="V205" s="378"/>
      <c r="W205" s="378"/>
      <c r="X205" s="378"/>
      <c r="Y205" s="378"/>
      <c r="Z205" s="378"/>
      <c r="AA205" s="378"/>
      <c r="AB205" s="378"/>
      <c r="AC205" s="378"/>
      <c r="AD205" s="378"/>
      <c r="AE205" s="378"/>
      <c r="AF205" s="378"/>
      <c r="AG205" s="378"/>
      <c r="AH205" s="378"/>
      <c r="AI205" s="378"/>
      <c r="AJ205" s="378"/>
      <c r="AK205" s="378"/>
      <c r="AL205" s="378"/>
      <c r="AM205" s="378"/>
      <c r="AN205" s="378"/>
      <c r="AO205" s="378"/>
      <c r="AP205" s="378"/>
      <c r="AQ205" s="378"/>
    </row>
    <row r="206" spans="2:43" s="248" customFormat="1" ht="12.75" customHeight="1">
      <c r="B206" s="379" t="s">
        <v>301</v>
      </c>
      <c r="C206" s="379"/>
      <c r="D206" s="379"/>
      <c r="E206" s="379"/>
      <c r="F206" s="379"/>
      <c r="G206" s="379"/>
      <c r="H206" s="379"/>
      <c r="I206" s="379"/>
      <c r="J206" s="379"/>
      <c r="K206" s="379"/>
      <c r="L206" s="379"/>
      <c r="M206" s="379"/>
      <c r="N206" s="379"/>
      <c r="O206" s="379"/>
      <c r="P206" s="379"/>
      <c r="Q206" s="379"/>
      <c r="R206" s="379"/>
      <c r="S206" s="379"/>
      <c r="T206" s="379"/>
      <c r="U206" s="379"/>
      <c r="V206" s="379"/>
      <c r="W206" s="379"/>
      <c r="X206" s="379"/>
      <c r="Y206" s="379"/>
      <c r="Z206" s="379"/>
      <c r="AA206" s="379"/>
      <c r="AB206" s="379"/>
      <c r="AC206" s="379"/>
      <c r="AD206" s="379"/>
      <c r="AE206" s="379"/>
      <c r="AF206" s="379"/>
      <c r="AG206" s="379"/>
      <c r="AH206" s="379"/>
      <c r="AI206" s="379"/>
      <c r="AJ206" s="379"/>
      <c r="AK206" s="379"/>
      <c r="AL206" s="379"/>
      <c r="AM206" s="379"/>
      <c r="AN206" s="379"/>
      <c r="AO206" s="379"/>
      <c r="AP206" s="379"/>
      <c r="AQ206" s="379"/>
    </row>
  </sheetData>
  <mergeCells count="2275">
    <mergeCell ref="B93:D93"/>
    <mergeCell ref="AO78:AQ78"/>
    <mergeCell ref="E93:G93"/>
    <mergeCell ref="K93:M93"/>
    <mergeCell ref="N93:P93"/>
    <mergeCell ref="Q93:S93"/>
    <mergeCell ref="H89:J89"/>
    <mergeCell ref="H90:J90"/>
    <mergeCell ref="H91:J91"/>
    <mergeCell ref="H92:J92"/>
    <mergeCell ref="H93:J93"/>
    <mergeCell ref="E82:G82"/>
    <mergeCell ref="E84:G84"/>
    <mergeCell ref="Q82:S82"/>
    <mergeCell ref="B80:B82"/>
    <mergeCell ref="C80:C82"/>
    <mergeCell ref="D80:D82"/>
    <mergeCell ref="E80:G81"/>
    <mergeCell ref="H80:J81"/>
    <mergeCell ref="K80:M81"/>
    <mergeCell ref="N80:P81"/>
    <mergeCell ref="E83:G83"/>
    <mergeCell ref="E91:G91"/>
    <mergeCell ref="E92:G92"/>
    <mergeCell ref="K91:M91"/>
    <mergeCell ref="K92:M92"/>
    <mergeCell ref="T91:V91"/>
    <mergeCell ref="W89:Y89"/>
    <mergeCell ref="W90:Y90"/>
    <mergeCell ref="W91:Y91"/>
    <mergeCell ref="W92:Y92"/>
    <mergeCell ref="B78:D78"/>
    <mergeCell ref="N69:O69"/>
    <mergeCell ref="N70:O70"/>
    <mergeCell ref="N71:O71"/>
    <mergeCell ref="N72:O72"/>
    <mergeCell ref="N73:O73"/>
    <mergeCell ref="N74:O74"/>
    <mergeCell ref="R70:S70"/>
    <mergeCell ref="R71:S71"/>
    <mergeCell ref="R72:S72"/>
    <mergeCell ref="R73:S73"/>
    <mergeCell ref="R74:S74"/>
    <mergeCell ref="R75:S75"/>
    <mergeCell ref="R76:S76"/>
    <mergeCell ref="R77:S77"/>
    <mergeCell ref="R78:S78"/>
    <mergeCell ref="Q92:S92"/>
    <mergeCell ref="Q80:S81"/>
    <mergeCell ref="AO68:AQ68"/>
    <mergeCell ref="AO69:AQ69"/>
    <mergeCell ref="AJ82:AK82"/>
    <mergeCell ref="AL82:AM82"/>
    <mergeCell ref="K82:M82"/>
    <mergeCell ref="N82:P82"/>
    <mergeCell ref="Z82:AA82"/>
    <mergeCell ref="AB82:AC82"/>
    <mergeCell ref="Q83:S83"/>
    <mergeCell ref="Q84:S84"/>
    <mergeCell ref="N75:O75"/>
    <mergeCell ref="N76:O76"/>
    <mergeCell ref="N77:O77"/>
    <mergeCell ref="N78:O78"/>
    <mergeCell ref="P68:Q68"/>
    <mergeCell ref="P69:Q69"/>
    <mergeCell ref="P70:Q70"/>
    <mergeCell ref="P71:Q71"/>
    <mergeCell ref="P72:Q72"/>
    <mergeCell ref="P73:Q73"/>
    <mergeCell ref="AB69:AC69"/>
    <mergeCell ref="AB70:AC70"/>
    <mergeCell ref="AD69:AE69"/>
    <mergeCell ref="AD70:AE70"/>
    <mergeCell ref="Z70:AA70"/>
    <mergeCell ref="AD72:AE72"/>
    <mergeCell ref="AD73:AE73"/>
    <mergeCell ref="AD74:AE74"/>
    <mergeCell ref="AF74:AH74"/>
    <mergeCell ref="AF75:AH75"/>
    <mergeCell ref="AF76:AH76"/>
    <mergeCell ref="AF77:AH77"/>
    <mergeCell ref="E78:F78"/>
    <mergeCell ref="E71:F71"/>
    <mergeCell ref="E72:F72"/>
    <mergeCell ref="G78:H78"/>
    <mergeCell ref="I78:J78"/>
    <mergeCell ref="G71:H71"/>
    <mergeCell ref="G72:H72"/>
    <mergeCell ref="E73:F73"/>
    <mergeCell ref="E74:F74"/>
    <mergeCell ref="E77:F77"/>
    <mergeCell ref="G77:H77"/>
    <mergeCell ref="P76:Q76"/>
    <mergeCell ref="I71:J71"/>
    <mergeCell ref="I72:J72"/>
    <mergeCell ref="I73:J73"/>
    <mergeCell ref="I74:J74"/>
    <mergeCell ref="I75:J75"/>
    <mergeCell ref="I76:J76"/>
    <mergeCell ref="I77:J77"/>
    <mergeCell ref="G73:H73"/>
    <mergeCell ref="G74:H74"/>
    <mergeCell ref="P74:Q74"/>
    <mergeCell ref="P75:Q75"/>
    <mergeCell ref="P77:Q77"/>
    <mergeCell ref="P78:Q78"/>
    <mergeCell ref="E75:F75"/>
    <mergeCell ref="K71:M71"/>
    <mergeCell ref="K72:M72"/>
    <mergeCell ref="K73:M73"/>
    <mergeCell ref="K74:M74"/>
    <mergeCell ref="K78:M78"/>
    <mergeCell ref="G75:H75"/>
    <mergeCell ref="G68:H68"/>
    <mergeCell ref="I68:J68"/>
    <mergeCell ref="X67:Y67"/>
    <mergeCell ref="X68:Y68"/>
    <mergeCell ref="T67:U67"/>
    <mergeCell ref="T68:U68"/>
    <mergeCell ref="AB67:AC67"/>
    <mergeCell ref="AB68:AC68"/>
    <mergeCell ref="AD67:AE67"/>
    <mergeCell ref="AD68:AE68"/>
    <mergeCell ref="E69:F69"/>
    <mergeCell ref="E70:F70"/>
    <mergeCell ref="G69:H69"/>
    <mergeCell ref="G70:H70"/>
    <mergeCell ref="I69:J69"/>
    <mergeCell ref="I70:J70"/>
    <mergeCell ref="X69:Y69"/>
    <mergeCell ref="X70:Y70"/>
    <mergeCell ref="T69:U69"/>
    <mergeCell ref="T70:U70"/>
    <mergeCell ref="P67:Q67"/>
    <mergeCell ref="R67:S67"/>
    <mergeCell ref="R68:S68"/>
    <mergeCell ref="R69:S69"/>
    <mergeCell ref="Z68:AA68"/>
    <mergeCell ref="Z69:AA69"/>
    <mergeCell ref="K68:M68"/>
    <mergeCell ref="K69:M69"/>
    <mergeCell ref="K70:M70"/>
    <mergeCell ref="N67:O67"/>
    <mergeCell ref="E68:F68"/>
    <mergeCell ref="N68:O68"/>
    <mergeCell ref="AO60:AO61"/>
    <mergeCell ref="B65:B67"/>
    <mergeCell ref="C65:C67"/>
    <mergeCell ref="D65:D67"/>
    <mergeCell ref="E65:F66"/>
    <mergeCell ref="G65:H66"/>
    <mergeCell ref="I65:J66"/>
    <mergeCell ref="K62:L63"/>
    <mergeCell ref="M62:N63"/>
    <mergeCell ref="O62:P63"/>
    <mergeCell ref="B62:D63"/>
    <mergeCell ref="E62:E63"/>
    <mergeCell ref="F62:F63"/>
    <mergeCell ref="G62:G63"/>
    <mergeCell ref="H62:H63"/>
    <mergeCell ref="AO62:AO63"/>
    <mergeCell ref="Q63:R63"/>
    <mergeCell ref="S63:T63"/>
    <mergeCell ref="AK62:AL62"/>
    <mergeCell ref="AM62:AN62"/>
    <mergeCell ref="AI62:AJ62"/>
    <mergeCell ref="AI63:AJ63"/>
    <mergeCell ref="Q62:R62"/>
    <mergeCell ref="S62:T62"/>
    <mergeCell ref="U62:V62"/>
    <mergeCell ref="I62:J63"/>
    <mergeCell ref="E67:F67"/>
    <mergeCell ref="G67:H67"/>
    <mergeCell ref="I67:J67"/>
    <mergeCell ref="K66:M66"/>
    <mergeCell ref="N66:S66"/>
    <mergeCell ref="AG60:AH60"/>
    <mergeCell ref="AM60:AN60"/>
    <mergeCell ref="AC61:AD61"/>
    <mergeCell ref="AE61:AF61"/>
    <mergeCell ref="AG61:AH61"/>
    <mergeCell ref="AI61:AJ61"/>
    <mergeCell ref="U63:V63"/>
    <mergeCell ref="W63:X63"/>
    <mergeCell ref="AC63:AD63"/>
    <mergeCell ref="AE63:AF63"/>
    <mergeCell ref="AG63:AH63"/>
    <mergeCell ref="W62:X62"/>
    <mergeCell ref="Y62:AB63"/>
    <mergeCell ref="AC62:AD62"/>
    <mergeCell ref="AE62:AF62"/>
    <mergeCell ref="AG62:AH62"/>
    <mergeCell ref="AK63:AL63"/>
    <mergeCell ref="AM63:AN63"/>
    <mergeCell ref="W61:X61"/>
    <mergeCell ref="AK61:AL61"/>
    <mergeCell ref="AM61:AN61"/>
    <mergeCell ref="AE60:AF60"/>
    <mergeCell ref="K65:AE65"/>
    <mergeCell ref="K67:M67"/>
    <mergeCell ref="AM59:AN59"/>
    <mergeCell ref="AE58:AF58"/>
    <mergeCell ref="AG58:AH58"/>
    <mergeCell ref="AI58:AJ58"/>
    <mergeCell ref="AK58:AL58"/>
    <mergeCell ref="AM58:AN58"/>
    <mergeCell ref="H60:H61"/>
    <mergeCell ref="I60:I61"/>
    <mergeCell ref="J60:J61"/>
    <mergeCell ref="L60:L61"/>
    <mergeCell ref="M60:N61"/>
    <mergeCell ref="P60:P61"/>
    <mergeCell ref="B60:B61"/>
    <mergeCell ref="C60:C61"/>
    <mergeCell ref="D60:D61"/>
    <mergeCell ref="E60:E61"/>
    <mergeCell ref="F60:F61"/>
    <mergeCell ref="G60:G61"/>
    <mergeCell ref="O60:O61"/>
    <mergeCell ref="Q60:R60"/>
    <mergeCell ref="S60:T60"/>
    <mergeCell ref="U60:V60"/>
    <mergeCell ref="W60:X60"/>
    <mergeCell ref="Y60:AB61"/>
    <mergeCell ref="AC60:AD60"/>
    <mergeCell ref="Q61:R61"/>
    <mergeCell ref="S61:T61"/>
    <mergeCell ref="U61:V61"/>
    <mergeCell ref="AI60:AJ60"/>
    <mergeCell ref="AK60:AL60"/>
    <mergeCell ref="AI56:AJ56"/>
    <mergeCell ref="AK56:AL56"/>
    <mergeCell ref="AM56:AN56"/>
    <mergeCell ref="H58:H59"/>
    <mergeCell ref="I58:I59"/>
    <mergeCell ref="J58:J59"/>
    <mergeCell ref="L58:L59"/>
    <mergeCell ref="M58:N59"/>
    <mergeCell ref="P58:P59"/>
    <mergeCell ref="B58:B59"/>
    <mergeCell ref="C58:C59"/>
    <mergeCell ref="D58:D59"/>
    <mergeCell ref="E58:E59"/>
    <mergeCell ref="F58:F59"/>
    <mergeCell ref="G58:G59"/>
    <mergeCell ref="O58:O59"/>
    <mergeCell ref="AO58:AO59"/>
    <mergeCell ref="Q58:R58"/>
    <mergeCell ref="S58:T58"/>
    <mergeCell ref="U58:V58"/>
    <mergeCell ref="W58:X58"/>
    <mergeCell ref="Y58:AB59"/>
    <mergeCell ref="AC58:AD58"/>
    <mergeCell ref="Q59:R59"/>
    <mergeCell ref="S59:T59"/>
    <mergeCell ref="U59:V59"/>
    <mergeCell ref="W59:X59"/>
    <mergeCell ref="AC59:AD59"/>
    <mergeCell ref="AE59:AF59"/>
    <mergeCell ref="AG59:AH59"/>
    <mergeCell ref="AI59:AJ59"/>
    <mergeCell ref="AK59:AL59"/>
    <mergeCell ref="H56:H57"/>
    <mergeCell ref="I56:I57"/>
    <mergeCell ref="J56:J57"/>
    <mergeCell ref="L56:L57"/>
    <mergeCell ref="M56:N57"/>
    <mergeCell ref="P56:P57"/>
    <mergeCell ref="B56:B57"/>
    <mergeCell ref="C56:C57"/>
    <mergeCell ref="D56:D57"/>
    <mergeCell ref="E56:E57"/>
    <mergeCell ref="F56:F57"/>
    <mergeCell ref="G56:G57"/>
    <mergeCell ref="O56:O57"/>
    <mergeCell ref="AO56:AO57"/>
    <mergeCell ref="Q56:R56"/>
    <mergeCell ref="S56:T56"/>
    <mergeCell ref="U56:V56"/>
    <mergeCell ref="W56:X56"/>
    <mergeCell ref="Y56:AB57"/>
    <mergeCell ref="AC56:AD56"/>
    <mergeCell ref="Q57:R57"/>
    <mergeCell ref="S57:T57"/>
    <mergeCell ref="U57:V57"/>
    <mergeCell ref="W57:X57"/>
    <mergeCell ref="AC57:AD57"/>
    <mergeCell ref="AE57:AF57"/>
    <mergeCell ref="AG57:AH57"/>
    <mergeCell ref="AI57:AJ57"/>
    <mergeCell ref="AK57:AL57"/>
    <mergeCell ref="AM57:AN57"/>
    <mergeCell ref="AE56:AF56"/>
    <mergeCell ref="AG56:AH56"/>
    <mergeCell ref="AO54:AO55"/>
    <mergeCell ref="Q54:R54"/>
    <mergeCell ref="S54:T54"/>
    <mergeCell ref="U54:V54"/>
    <mergeCell ref="W54:X54"/>
    <mergeCell ref="Y54:AB55"/>
    <mergeCell ref="AC54:AD54"/>
    <mergeCell ref="Q55:R55"/>
    <mergeCell ref="S55:T55"/>
    <mergeCell ref="U55:V55"/>
    <mergeCell ref="W55:X55"/>
    <mergeCell ref="AC55:AD55"/>
    <mergeCell ref="AE55:AF55"/>
    <mergeCell ref="AG55:AH55"/>
    <mergeCell ref="AI55:AJ55"/>
    <mergeCell ref="AK55:AL55"/>
    <mergeCell ref="AM55:AN55"/>
    <mergeCell ref="AE54:AF54"/>
    <mergeCell ref="AG54:AH54"/>
    <mergeCell ref="AI54:AJ54"/>
    <mergeCell ref="AK54:AL54"/>
    <mergeCell ref="AM54:AN54"/>
    <mergeCell ref="AM53:AN53"/>
    <mergeCell ref="AE52:AF52"/>
    <mergeCell ref="AG52:AH52"/>
    <mergeCell ref="AI52:AJ52"/>
    <mergeCell ref="AK52:AL52"/>
    <mergeCell ref="AM52:AN52"/>
    <mergeCell ref="H54:H55"/>
    <mergeCell ref="I54:I55"/>
    <mergeCell ref="J54:J55"/>
    <mergeCell ref="L54:L55"/>
    <mergeCell ref="M54:N55"/>
    <mergeCell ref="P54:P55"/>
    <mergeCell ref="B54:B55"/>
    <mergeCell ref="C54:C55"/>
    <mergeCell ref="D54:D55"/>
    <mergeCell ref="E54:E55"/>
    <mergeCell ref="F54:F55"/>
    <mergeCell ref="G54:G55"/>
    <mergeCell ref="O54:O55"/>
    <mergeCell ref="AI50:AJ50"/>
    <mergeCell ref="AK50:AL50"/>
    <mergeCell ref="AM50:AN50"/>
    <mergeCell ref="H52:H53"/>
    <mergeCell ref="I52:I53"/>
    <mergeCell ref="J52:J53"/>
    <mergeCell ref="L52:L53"/>
    <mergeCell ref="M52:N53"/>
    <mergeCell ref="P52:P53"/>
    <mergeCell ref="B52:B53"/>
    <mergeCell ref="C52:C53"/>
    <mergeCell ref="D52:D53"/>
    <mergeCell ref="E52:E53"/>
    <mergeCell ref="F52:F53"/>
    <mergeCell ref="G52:G53"/>
    <mergeCell ref="O52:O53"/>
    <mergeCell ref="AO52:AO53"/>
    <mergeCell ref="Q52:R52"/>
    <mergeCell ref="S52:T52"/>
    <mergeCell ref="U52:V52"/>
    <mergeCell ref="W52:X52"/>
    <mergeCell ref="Y52:AB53"/>
    <mergeCell ref="AC52:AD52"/>
    <mergeCell ref="Q53:R53"/>
    <mergeCell ref="S53:T53"/>
    <mergeCell ref="U53:V53"/>
    <mergeCell ref="W53:X53"/>
    <mergeCell ref="AC53:AD53"/>
    <mergeCell ref="AE53:AF53"/>
    <mergeCell ref="AG53:AH53"/>
    <mergeCell ref="AI53:AJ53"/>
    <mergeCell ref="AK53:AL53"/>
    <mergeCell ref="H50:H51"/>
    <mergeCell ref="I50:I51"/>
    <mergeCell ref="J50:J51"/>
    <mergeCell ref="L50:L51"/>
    <mergeCell ref="M50:N51"/>
    <mergeCell ref="P50:P51"/>
    <mergeCell ref="B50:B51"/>
    <mergeCell ref="C50:C51"/>
    <mergeCell ref="D50:D51"/>
    <mergeCell ref="E50:E51"/>
    <mergeCell ref="F50:F51"/>
    <mergeCell ref="G50:G51"/>
    <mergeCell ref="O50:O51"/>
    <mergeCell ref="AO50:AO51"/>
    <mergeCell ref="Q50:R50"/>
    <mergeCell ref="S50:T50"/>
    <mergeCell ref="U50:V50"/>
    <mergeCell ref="W50:X50"/>
    <mergeCell ref="Y50:AB51"/>
    <mergeCell ref="AC50:AD50"/>
    <mergeCell ref="Q51:R51"/>
    <mergeCell ref="S51:T51"/>
    <mergeCell ref="U51:V51"/>
    <mergeCell ref="W51:X51"/>
    <mergeCell ref="AC51:AD51"/>
    <mergeCell ref="AE51:AF51"/>
    <mergeCell ref="AG51:AH51"/>
    <mergeCell ref="AI51:AJ51"/>
    <mergeCell ref="AK51:AL51"/>
    <mergeCell ref="AM51:AN51"/>
    <mergeCell ref="AE50:AF50"/>
    <mergeCell ref="AG50:AH50"/>
    <mergeCell ref="AO48:AO49"/>
    <mergeCell ref="Q48:R48"/>
    <mergeCell ref="S48:T48"/>
    <mergeCell ref="U48:V48"/>
    <mergeCell ref="W48:X48"/>
    <mergeCell ref="Y48:AB49"/>
    <mergeCell ref="AC48:AD48"/>
    <mergeCell ref="Q49:R49"/>
    <mergeCell ref="S49:T49"/>
    <mergeCell ref="U49:V49"/>
    <mergeCell ref="W49:X49"/>
    <mergeCell ref="AC49:AD49"/>
    <mergeCell ref="AE49:AF49"/>
    <mergeCell ref="AG49:AH49"/>
    <mergeCell ref="AI49:AJ49"/>
    <mergeCell ref="AK49:AL49"/>
    <mergeCell ref="AM49:AN49"/>
    <mergeCell ref="AE48:AF48"/>
    <mergeCell ref="AG48:AH48"/>
    <mergeCell ref="AI48:AJ48"/>
    <mergeCell ref="AK48:AL48"/>
    <mergeCell ref="AM48:AN48"/>
    <mergeCell ref="AE46:AF46"/>
    <mergeCell ref="AG46:AH46"/>
    <mergeCell ref="AI46:AJ46"/>
    <mergeCell ref="AK46:AL46"/>
    <mergeCell ref="AM46:AN46"/>
    <mergeCell ref="H48:H49"/>
    <mergeCell ref="I48:I49"/>
    <mergeCell ref="J48:J49"/>
    <mergeCell ref="L48:L49"/>
    <mergeCell ref="M48:N49"/>
    <mergeCell ref="P48:P49"/>
    <mergeCell ref="B48:B49"/>
    <mergeCell ref="C48:C49"/>
    <mergeCell ref="D48:D49"/>
    <mergeCell ref="E48:E49"/>
    <mergeCell ref="F48:F49"/>
    <mergeCell ref="G48:G49"/>
    <mergeCell ref="O48:O49"/>
    <mergeCell ref="AK44:AL44"/>
    <mergeCell ref="AM44:AN44"/>
    <mergeCell ref="H46:H47"/>
    <mergeCell ref="I46:I47"/>
    <mergeCell ref="J46:J47"/>
    <mergeCell ref="L46:L47"/>
    <mergeCell ref="M46:N47"/>
    <mergeCell ref="P46:P47"/>
    <mergeCell ref="B46:B47"/>
    <mergeCell ref="C46:C47"/>
    <mergeCell ref="D46:D47"/>
    <mergeCell ref="E46:E47"/>
    <mergeCell ref="F46:F47"/>
    <mergeCell ref="G46:G47"/>
    <mergeCell ref="O46:O47"/>
    <mergeCell ref="AO46:AO47"/>
    <mergeCell ref="Q46:R46"/>
    <mergeCell ref="S46:T46"/>
    <mergeCell ref="U46:V46"/>
    <mergeCell ref="W46:X46"/>
    <mergeCell ref="Y46:AB47"/>
    <mergeCell ref="AC46:AD46"/>
    <mergeCell ref="Q47:R47"/>
    <mergeCell ref="S47:T47"/>
    <mergeCell ref="U47:V47"/>
    <mergeCell ref="W47:X47"/>
    <mergeCell ref="AC47:AD47"/>
    <mergeCell ref="AE47:AF47"/>
    <mergeCell ref="AG47:AH47"/>
    <mergeCell ref="AI47:AJ47"/>
    <mergeCell ref="AK47:AL47"/>
    <mergeCell ref="AM47:AN47"/>
    <mergeCell ref="B44:B45"/>
    <mergeCell ref="C44:C45"/>
    <mergeCell ref="D44:D45"/>
    <mergeCell ref="E44:E45"/>
    <mergeCell ref="F44:F45"/>
    <mergeCell ref="G44:G45"/>
    <mergeCell ref="AG42:AH42"/>
    <mergeCell ref="AI42:AJ42"/>
    <mergeCell ref="AK42:AL42"/>
    <mergeCell ref="I42:I43"/>
    <mergeCell ref="J42:J43"/>
    <mergeCell ref="L42:L43"/>
    <mergeCell ref="M42:N43"/>
    <mergeCell ref="P42:P43"/>
    <mergeCell ref="O44:O45"/>
    <mergeCell ref="H44:H45"/>
    <mergeCell ref="I44:I45"/>
    <mergeCell ref="J44:J45"/>
    <mergeCell ref="L44:L45"/>
    <mergeCell ref="M44:N45"/>
    <mergeCell ref="P44:P45"/>
    <mergeCell ref="AG43:AH43"/>
    <mergeCell ref="AI43:AJ43"/>
    <mergeCell ref="AK43:AL43"/>
    <mergeCell ref="Q44:R44"/>
    <mergeCell ref="S44:T44"/>
    <mergeCell ref="U44:V44"/>
    <mergeCell ref="W44:X44"/>
    <mergeCell ref="Y44:AB45"/>
    <mergeCell ref="AC44:AD44"/>
    <mergeCell ref="Q45:R45"/>
    <mergeCell ref="S45:T45"/>
    <mergeCell ref="AC41:AF41"/>
    <mergeCell ref="AG41:AJ41"/>
    <mergeCell ref="AK41:AN41"/>
    <mergeCell ref="AP39:AQ40"/>
    <mergeCell ref="AP41:AQ41"/>
    <mergeCell ref="B42:B43"/>
    <mergeCell ref="C42:C43"/>
    <mergeCell ref="D42:D43"/>
    <mergeCell ref="E42:E43"/>
    <mergeCell ref="F42:F43"/>
    <mergeCell ref="G42:G43"/>
    <mergeCell ref="H42:H43"/>
    <mergeCell ref="O42:O43"/>
    <mergeCell ref="AO42:AO43"/>
    <mergeCell ref="Q43:R43"/>
    <mergeCell ref="S43:T43"/>
    <mergeCell ref="U43:V43"/>
    <mergeCell ref="W43:X43"/>
    <mergeCell ref="AC43:AD43"/>
    <mergeCell ref="S42:T42"/>
    <mergeCell ref="U42:V42"/>
    <mergeCell ref="W42:X42"/>
    <mergeCell ref="Y42:AB43"/>
    <mergeCell ref="AC42:AD42"/>
    <mergeCell ref="AE42:AF42"/>
    <mergeCell ref="AE43:AF43"/>
    <mergeCell ref="Q42:R42"/>
    <mergeCell ref="AM43:AN43"/>
    <mergeCell ref="AM42:AN42"/>
    <mergeCell ref="AP42:AQ43"/>
    <mergeCell ref="AS37:AZ37"/>
    <mergeCell ref="BA37:BC37"/>
    <mergeCell ref="BD37:BJ37"/>
    <mergeCell ref="AS38:AZ38"/>
    <mergeCell ref="BA38:BJ38"/>
    <mergeCell ref="B39:B41"/>
    <mergeCell ref="C39:C41"/>
    <mergeCell ref="D39:D41"/>
    <mergeCell ref="E39:E41"/>
    <mergeCell ref="F39:H39"/>
    <mergeCell ref="BE39:BJ39"/>
    <mergeCell ref="F40:F41"/>
    <mergeCell ref="G40:G41"/>
    <mergeCell ref="H40:H41"/>
    <mergeCell ref="K41:L41"/>
    <mergeCell ref="M41:N41"/>
    <mergeCell ref="O41:P41"/>
    <mergeCell ref="Q41:T41"/>
    <mergeCell ref="U41:X41"/>
    <mergeCell ref="Y41:AB41"/>
    <mergeCell ref="Y39:AB40"/>
    <mergeCell ref="AC39:AF40"/>
    <mergeCell ref="AG39:AJ40"/>
    <mergeCell ref="AK39:AN40"/>
    <mergeCell ref="AO39:AO40"/>
    <mergeCell ref="AS39:BD39"/>
    <mergeCell ref="I39:J40"/>
    <mergeCell ref="K39:L40"/>
    <mergeCell ref="M39:N40"/>
    <mergeCell ref="O39:P40"/>
    <mergeCell ref="Q39:T40"/>
    <mergeCell ref="U39:X40"/>
    <mergeCell ref="AV31:BD31"/>
    <mergeCell ref="B34:E34"/>
    <mergeCell ref="F34:I34"/>
    <mergeCell ref="J34:N34"/>
    <mergeCell ref="O34:S34"/>
    <mergeCell ref="T34:W34"/>
    <mergeCell ref="AS34:AZ34"/>
    <mergeCell ref="BA34:BC34"/>
    <mergeCell ref="BD34:BJ34"/>
    <mergeCell ref="BA35:BC35"/>
    <mergeCell ref="BD35:BJ35"/>
    <mergeCell ref="B36:E36"/>
    <mergeCell ref="F36:I36"/>
    <mergeCell ref="J36:N36"/>
    <mergeCell ref="O36:S36"/>
    <mergeCell ref="T36:W36"/>
    <mergeCell ref="AS36:AZ36"/>
    <mergeCell ref="BA36:BC36"/>
    <mergeCell ref="BD36:BJ36"/>
    <mergeCell ref="B35:E35"/>
    <mergeCell ref="F35:I35"/>
    <mergeCell ref="J35:N35"/>
    <mergeCell ref="O35:S35"/>
    <mergeCell ref="T35:W35"/>
    <mergeCell ref="AS35:AZ35"/>
    <mergeCell ref="K22:L22"/>
    <mergeCell ref="M22:O22"/>
    <mergeCell ref="B28:E28"/>
    <mergeCell ref="F28:I28"/>
    <mergeCell ref="J28:N28"/>
    <mergeCell ref="O28:S28"/>
    <mergeCell ref="T28:W28"/>
    <mergeCell ref="B29:E29"/>
    <mergeCell ref="F29:I29"/>
    <mergeCell ref="J29:N29"/>
    <mergeCell ref="O29:S29"/>
    <mergeCell ref="T29:V29"/>
    <mergeCell ref="AW29:AY29"/>
    <mergeCell ref="BA29:BB29"/>
    <mergeCell ref="B30:E30"/>
    <mergeCell ref="F30:I30"/>
    <mergeCell ref="J30:N30"/>
    <mergeCell ref="O30:S30"/>
    <mergeCell ref="T30:V30"/>
    <mergeCell ref="AW30:AY30"/>
    <mergeCell ref="BA30:BB30"/>
    <mergeCell ref="AT23:AV24"/>
    <mergeCell ref="AW23:AZ24"/>
    <mergeCell ref="I9:J9"/>
    <mergeCell ref="P22:Q22"/>
    <mergeCell ref="S22:U22"/>
    <mergeCell ref="V22:W22"/>
    <mergeCell ref="V23:W23"/>
    <mergeCell ref="I15:J15"/>
    <mergeCell ref="K15:L15"/>
    <mergeCell ref="M15:O15"/>
    <mergeCell ref="P15:Q15"/>
    <mergeCell ref="S15:U15"/>
    <mergeCell ref="B24:E25"/>
    <mergeCell ref="F24:G25"/>
    <mergeCell ref="S24:U24"/>
    <mergeCell ref="V24:W24"/>
    <mergeCell ref="AS26:BD27"/>
    <mergeCell ref="F23:H23"/>
    <mergeCell ref="I23:J23"/>
    <mergeCell ref="K23:L23"/>
    <mergeCell ref="M23:O23"/>
    <mergeCell ref="P23:Q23"/>
    <mergeCell ref="S23:U23"/>
    <mergeCell ref="B20:E23"/>
    <mergeCell ref="F20:X20"/>
    <mergeCell ref="F21:H21"/>
    <mergeCell ref="I21:J21"/>
    <mergeCell ref="K21:L21"/>
    <mergeCell ref="M21:O21"/>
    <mergeCell ref="P21:Q21"/>
    <mergeCell ref="S21:U21"/>
    <mergeCell ref="V21:W21"/>
    <mergeCell ref="F22:H22"/>
    <mergeCell ref="I22:J22"/>
    <mergeCell ref="K9:L9"/>
    <mergeCell ref="M9:O9"/>
    <mergeCell ref="P9:Q9"/>
    <mergeCell ref="S9:U9"/>
    <mergeCell ref="B3:E3"/>
    <mergeCell ref="F3:T3"/>
    <mergeCell ref="B10:E11"/>
    <mergeCell ref="F10:G11"/>
    <mergeCell ref="S10:U10"/>
    <mergeCell ref="B17:E18"/>
    <mergeCell ref="F17:G18"/>
    <mergeCell ref="S17:U17"/>
    <mergeCell ref="V17:W17"/>
    <mergeCell ref="AM3:AO3"/>
    <mergeCell ref="B6:E9"/>
    <mergeCell ref="F6:X6"/>
    <mergeCell ref="F7:H7"/>
    <mergeCell ref="I7:J7"/>
    <mergeCell ref="K7:L7"/>
    <mergeCell ref="M7:O7"/>
    <mergeCell ref="P7:Q7"/>
    <mergeCell ref="S7:U7"/>
    <mergeCell ref="V7:W7"/>
    <mergeCell ref="F8:H8"/>
    <mergeCell ref="I8:J8"/>
    <mergeCell ref="K8:L8"/>
    <mergeCell ref="M8:O8"/>
    <mergeCell ref="P8:Q8"/>
    <mergeCell ref="S8:U8"/>
    <mergeCell ref="V8:W8"/>
    <mergeCell ref="V9:W9"/>
    <mergeCell ref="F9:H9"/>
    <mergeCell ref="V10:W10"/>
    <mergeCell ref="B13:E16"/>
    <mergeCell ref="F13:X13"/>
    <mergeCell ref="F14:H14"/>
    <mergeCell ref="I14:J14"/>
    <mergeCell ref="K14:L14"/>
    <mergeCell ref="V15:W15"/>
    <mergeCell ref="F16:H16"/>
    <mergeCell ref="I16:J16"/>
    <mergeCell ref="K16:L16"/>
    <mergeCell ref="M16:O16"/>
    <mergeCell ref="P16:Q16"/>
    <mergeCell ref="S16:U16"/>
    <mergeCell ref="V16:W16"/>
    <mergeCell ref="M14:O14"/>
    <mergeCell ref="P14:Q14"/>
    <mergeCell ref="S14:U14"/>
    <mergeCell ref="V14:W14"/>
    <mergeCell ref="F15:H15"/>
    <mergeCell ref="T73:U73"/>
    <mergeCell ref="T74:U74"/>
    <mergeCell ref="T77:U77"/>
    <mergeCell ref="X73:Y73"/>
    <mergeCell ref="X74:Y74"/>
    <mergeCell ref="X77:Y77"/>
    <mergeCell ref="K75:M75"/>
    <mergeCell ref="K76:M76"/>
    <mergeCell ref="K77:M77"/>
    <mergeCell ref="V74:W74"/>
    <mergeCell ref="V75:W75"/>
    <mergeCell ref="V76:W76"/>
    <mergeCell ref="V77:W77"/>
    <mergeCell ref="K83:M83"/>
    <mergeCell ref="K84:M84"/>
    <mergeCell ref="AO77:AQ77"/>
    <mergeCell ref="T75:U75"/>
    <mergeCell ref="T76:U76"/>
    <mergeCell ref="X75:Y75"/>
    <mergeCell ref="X76:Y76"/>
    <mergeCell ref="T80:V81"/>
    <mergeCell ref="T82:V82"/>
    <mergeCell ref="AO70:AQ70"/>
    <mergeCell ref="AO71:AQ71"/>
    <mergeCell ref="AO72:AQ72"/>
    <mergeCell ref="AO73:AQ73"/>
    <mergeCell ref="AO74:AQ74"/>
    <mergeCell ref="AO75:AQ75"/>
    <mergeCell ref="E87:G87"/>
    <mergeCell ref="H88:J88"/>
    <mergeCell ref="E85:G85"/>
    <mergeCell ref="E86:G86"/>
    <mergeCell ref="E89:G89"/>
    <mergeCell ref="E90:G90"/>
    <mergeCell ref="AO76:AQ76"/>
    <mergeCell ref="K85:M85"/>
    <mergeCell ref="K86:M86"/>
    <mergeCell ref="K87:M87"/>
    <mergeCell ref="K88:M88"/>
    <mergeCell ref="K89:M89"/>
    <mergeCell ref="K90:M90"/>
    <mergeCell ref="AN82:AO82"/>
    <mergeCell ref="AD82:AE82"/>
    <mergeCell ref="AF82:AG82"/>
    <mergeCell ref="AH82:AI82"/>
    <mergeCell ref="E76:F76"/>
    <mergeCell ref="G76:H76"/>
    <mergeCell ref="T84:V84"/>
    <mergeCell ref="T85:V85"/>
    <mergeCell ref="T86:V86"/>
    <mergeCell ref="T87:V87"/>
    <mergeCell ref="T88:V88"/>
    <mergeCell ref="T89:V89"/>
    <mergeCell ref="T90:V90"/>
    <mergeCell ref="W93:Y93"/>
    <mergeCell ref="T92:V92"/>
    <mergeCell ref="T93:V93"/>
    <mergeCell ref="N83:P83"/>
    <mergeCell ref="N84:P84"/>
    <mergeCell ref="N85:P85"/>
    <mergeCell ref="N86:P86"/>
    <mergeCell ref="N87:P87"/>
    <mergeCell ref="N88:P88"/>
    <mergeCell ref="N89:P89"/>
    <mergeCell ref="N90:P90"/>
    <mergeCell ref="N91:P91"/>
    <mergeCell ref="N92:P92"/>
    <mergeCell ref="Q85:S85"/>
    <mergeCell ref="Q86:S86"/>
    <mergeCell ref="Q87:S87"/>
    <mergeCell ref="Q88:S88"/>
    <mergeCell ref="Q89:S89"/>
    <mergeCell ref="Q90:S90"/>
    <mergeCell ref="Q91:S91"/>
    <mergeCell ref="T83:V83"/>
    <mergeCell ref="Z92:AA92"/>
    <mergeCell ref="Z93:AA93"/>
    <mergeCell ref="AB83:AC83"/>
    <mergeCell ref="AB84:AC84"/>
    <mergeCell ref="AB85:AC85"/>
    <mergeCell ref="AB86:AC86"/>
    <mergeCell ref="AB87:AC87"/>
    <mergeCell ref="AB88:AC88"/>
    <mergeCell ref="AB89:AC89"/>
    <mergeCell ref="AB90:AC90"/>
    <mergeCell ref="AB91:AC91"/>
    <mergeCell ref="AB92:AC92"/>
    <mergeCell ref="AB93:AC93"/>
    <mergeCell ref="Z83:AA83"/>
    <mergeCell ref="Z84:AA84"/>
    <mergeCell ref="Z85:AA85"/>
    <mergeCell ref="Z86:AA86"/>
    <mergeCell ref="Z87:AA87"/>
    <mergeCell ref="Z88:AA88"/>
    <mergeCell ref="Z89:AA89"/>
    <mergeCell ref="Z90:AA90"/>
    <mergeCell ref="Z91:AA91"/>
    <mergeCell ref="AD92:AE92"/>
    <mergeCell ref="AF83:AG83"/>
    <mergeCell ref="AD93:AE93"/>
    <mergeCell ref="AF84:AG84"/>
    <mergeCell ref="AF85:AG85"/>
    <mergeCell ref="AF86:AG86"/>
    <mergeCell ref="AF87:AG87"/>
    <mergeCell ref="AF88:AG88"/>
    <mergeCell ref="AF89:AG89"/>
    <mergeCell ref="AF90:AG90"/>
    <mergeCell ref="AF91:AG91"/>
    <mergeCell ref="AF92:AG92"/>
    <mergeCell ref="AF93:AG93"/>
    <mergeCell ref="AD83:AE83"/>
    <mergeCell ref="AD84:AE84"/>
    <mergeCell ref="AD85:AE85"/>
    <mergeCell ref="AD86:AE86"/>
    <mergeCell ref="AD87:AE87"/>
    <mergeCell ref="AD88:AE88"/>
    <mergeCell ref="AD89:AE89"/>
    <mergeCell ref="AD90:AE90"/>
    <mergeCell ref="AD91:AE91"/>
    <mergeCell ref="AH92:AI92"/>
    <mergeCell ref="AH93:AI93"/>
    <mergeCell ref="AJ83:AK83"/>
    <mergeCell ref="AJ84:AK84"/>
    <mergeCell ref="AJ85:AK85"/>
    <mergeCell ref="AJ86:AK86"/>
    <mergeCell ref="AJ87:AK87"/>
    <mergeCell ref="AJ88:AK88"/>
    <mergeCell ref="AJ89:AK89"/>
    <mergeCell ref="AJ90:AK90"/>
    <mergeCell ref="AJ91:AK91"/>
    <mergeCell ref="AJ92:AK92"/>
    <mergeCell ref="AJ93:AK93"/>
    <mergeCell ref="AH83:AI83"/>
    <mergeCell ref="AH84:AI84"/>
    <mergeCell ref="AH85:AI85"/>
    <mergeCell ref="AH86:AI86"/>
    <mergeCell ref="AH87:AI87"/>
    <mergeCell ref="AH88:AI88"/>
    <mergeCell ref="AH89:AI89"/>
    <mergeCell ref="AH90:AI90"/>
    <mergeCell ref="AH91:AI91"/>
    <mergeCell ref="AL92:AM92"/>
    <mergeCell ref="AL93:AM93"/>
    <mergeCell ref="AN83:AO83"/>
    <mergeCell ref="AN84:AO84"/>
    <mergeCell ref="AN85:AO85"/>
    <mergeCell ref="AN86:AO86"/>
    <mergeCell ref="AN87:AO87"/>
    <mergeCell ref="AN88:AO88"/>
    <mergeCell ref="AN89:AO89"/>
    <mergeCell ref="AN90:AO90"/>
    <mergeCell ref="AN91:AO91"/>
    <mergeCell ref="AN92:AO92"/>
    <mergeCell ref="AN93:AO93"/>
    <mergeCell ref="AL83:AM83"/>
    <mergeCell ref="AL84:AM84"/>
    <mergeCell ref="AL85:AM85"/>
    <mergeCell ref="AL86:AM86"/>
    <mergeCell ref="AL87:AM87"/>
    <mergeCell ref="AL88:AM88"/>
    <mergeCell ref="AL89:AM89"/>
    <mergeCell ref="AL90:AM90"/>
    <mergeCell ref="AL91:AM91"/>
    <mergeCell ref="AP44:AQ45"/>
    <mergeCell ref="AP46:AQ47"/>
    <mergeCell ref="AP48:AQ49"/>
    <mergeCell ref="AP50:AQ51"/>
    <mergeCell ref="AP52:AQ53"/>
    <mergeCell ref="AP54:AQ55"/>
    <mergeCell ref="AP56:AQ57"/>
    <mergeCell ref="AP58:AQ59"/>
    <mergeCell ref="AP60:AQ61"/>
    <mergeCell ref="AP62:AQ63"/>
    <mergeCell ref="AL75:AN75"/>
    <mergeCell ref="AL76:AN76"/>
    <mergeCell ref="AL77:AN77"/>
    <mergeCell ref="AO44:AO45"/>
    <mergeCell ref="U45:V45"/>
    <mergeCell ref="W45:X45"/>
    <mergeCell ref="AC45:AD45"/>
    <mergeCell ref="AE45:AF45"/>
    <mergeCell ref="AG45:AH45"/>
    <mergeCell ref="AI45:AJ45"/>
    <mergeCell ref="AK45:AL45"/>
    <mergeCell ref="AM45:AN45"/>
    <mergeCell ref="AE44:AF44"/>
    <mergeCell ref="AG44:AH44"/>
    <mergeCell ref="AI44:AJ44"/>
    <mergeCell ref="AF73:AH73"/>
    <mergeCell ref="Z66:AE66"/>
    <mergeCell ref="Z67:AA67"/>
    <mergeCell ref="X72:Y72"/>
    <mergeCell ref="AB73:AC73"/>
    <mergeCell ref="AB74:AC74"/>
    <mergeCell ref="Z71:AA71"/>
    <mergeCell ref="Z72:AA72"/>
    <mergeCell ref="Z73:AA73"/>
    <mergeCell ref="Z74:AA74"/>
    <mergeCell ref="Z75:AA75"/>
    <mergeCell ref="Z76:AA76"/>
    <mergeCell ref="Z77:AA77"/>
    <mergeCell ref="X71:Y71"/>
    <mergeCell ref="T66:Y66"/>
    <mergeCell ref="Z78:AA78"/>
    <mergeCell ref="AB71:AC71"/>
    <mergeCell ref="AB78:AC78"/>
    <mergeCell ref="AD71:AE71"/>
    <mergeCell ref="AD75:AE75"/>
    <mergeCell ref="AD76:AE76"/>
    <mergeCell ref="AD77:AE77"/>
    <mergeCell ref="AD78:AE78"/>
    <mergeCell ref="T78:U78"/>
    <mergeCell ref="V67:W67"/>
    <mergeCell ref="V68:W68"/>
    <mergeCell ref="V69:W69"/>
    <mergeCell ref="V70:W70"/>
    <mergeCell ref="V71:W71"/>
    <mergeCell ref="V72:W72"/>
    <mergeCell ref="V73:W73"/>
    <mergeCell ref="V78:W78"/>
    <mergeCell ref="T71:U71"/>
    <mergeCell ref="X78:Y78"/>
    <mergeCell ref="AB75:AC75"/>
    <mergeCell ref="AB76:AC76"/>
    <mergeCell ref="AB77:AC77"/>
    <mergeCell ref="AB72:AC72"/>
    <mergeCell ref="T72:U72"/>
    <mergeCell ref="AL70:AN70"/>
    <mergeCell ref="AL71:AN71"/>
    <mergeCell ref="AL72:AN72"/>
    <mergeCell ref="AL73:AN73"/>
    <mergeCell ref="AL74:AN74"/>
    <mergeCell ref="AF78:AH78"/>
    <mergeCell ref="AI65:AK66"/>
    <mergeCell ref="AI67:AK67"/>
    <mergeCell ref="AI68:AK68"/>
    <mergeCell ref="AI69:AK69"/>
    <mergeCell ref="AI70:AK70"/>
    <mergeCell ref="AI71:AK71"/>
    <mergeCell ref="AI72:AK72"/>
    <mergeCell ref="AI73:AK73"/>
    <mergeCell ref="AI74:AK74"/>
    <mergeCell ref="AI75:AK75"/>
    <mergeCell ref="AI76:AK76"/>
    <mergeCell ref="AI77:AK77"/>
    <mergeCell ref="AI78:AK78"/>
    <mergeCell ref="AF65:AH66"/>
    <mergeCell ref="AF67:AH67"/>
    <mergeCell ref="AF68:AH68"/>
    <mergeCell ref="AF69:AH69"/>
    <mergeCell ref="AF70:AH70"/>
    <mergeCell ref="AF71:AH71"/>
    <mergeCell ref="AF72:AH72"/>
    <mergeCell ref="AL65:AN66"/>
    <mergeCell ref="AL67:AN67"/>
    <mergeCell ref="B198:AQ198"/>
    <mergeCell ref="B181:AO181"/>
    <mergeCell ref="B182:AQ182"/>
    <mergeCell ref="B183:AQ183"/>
    <mergeCell ref="B184:AQ184"/>
    <mergeCell ref="B185:AQ185"/>
    <mergeCell ref="B186:AQ186"/>
    <mergeCell ref="B187:AQ187"/>
    <mergeCell ref="B188:AQ188"/>
    <mergeCell ref="B189:AQ189"/>
    <mergeCell ref="AL78:AN78"/>
    <mergeCell ref="AO65:AQ66"/>
    <mergeCell ref="AO67:AQ67"/>
    <mergeCell ref="E88:G88"/>
    <mergeCell ref="H82:J82"/>
    <mergeCell ref="H83:J83"/>
    <mergeCell ref="H84:J84"/>
    <mergeCell ref="H85:J85"/>
    <mergeCell ref="H86:J86"/>
    <mergeCell ref="H87:J87"/>
    <mergeCell ref="Z81:AC81"/>
    <mergeCell ref="Z80:AQ80"/>
    <mergeCell ref="W80:Y81"/>
    <mergeCell ref="W82:Y82"/>
    <mergeCell ref="W83:Y83"/>
    <mergeCell ref="W84:Y84"/>
    <mergeCell ref="W85:Y85"/>
    <mergeCell ref="W86:Y86"/>
    <mergeCell ref="W87:Y87"/>
    <mergeCell ref="W88:Y88"/>
    <mergeCell ref="AL68:AN68"/>
    <mergeCell ref="AL69:AN69"/>
    <mergeCell ref="B199:AQ199"/>
    <mergeCell ref="B200:AQ200"/>
    <mergeCell ref="B201:AQ201"/>
    <mergeCell ref="B202:AQ202"/>
    <mergeCell ref="B203:AQ203"/>
    <mergeCell ref="B204:AQ204"/>
    <mergeCell ref="B205:AQ205"/>
    <mergeCell ref="B206:AQ206"/>
    <mergeCell ref="AP81:AQ81"/>
    <mergeCell ref="AP83:AQ83"/>
    <mergeCell ref="AP82:AQ82"/>
    <mergeCell ref="AP84:AQ84"/>
    <mergeCell ref="AP85:AQ85"/>
    <mergeCell ref="AP86:AQ86"/>
    <mergeCell ref="AP87:AQ87"/>
    <mergeCell ref="AP88:AQ88"/>
    <mergeCell ref="AP89:AQ89"/>
    <mergeCell ref="AP90:AQ90"/>
    <mergeCell ref="AP91:AQ91"/>
    <mergeCell ref="AP92:AQ92"/>
    <mergeCell ref="AP93:AQ93"/>
    <mergeCell ref="AL81:AO81"/>
    <mergeCell ref="AH81:AK81"/>
    <mergeCell ref="AD81:AG81"/>
    <mergeCell ref="B190:AQ190"/>
    <mergeCell ref="B191:AQ191"/>
    <mergeCell ref="B192:AQ192"/>
    <mergeCell ref="B193:AQ193"/>
    <mergeCell ref="B194:AQ194"/>
    <mergeCell ref="B195:AQ195"/>
    <mergeCell ref="B196:AQ196"/>
    <mergeCell ref="B197:AQ197"/>
    <mergeCell ref="BC74:BG74"/>
    <mergeCell ref="BH74:BL74"/>
    <mergeCell ref="BM74:BQ74"/>
    <mergeCell ref="AS67:AW67"/>
    <mergeCell ref="AX67:BB67"/>
    <mergeCell ref="BC67:BG67"/>
    <mergeCell ref="BH67:BL67"/>
    <mergeCell ref="BM67:BQ67"/>
    <mergeCell ref="AS68:AW68"/>
    <mergeCell ref="AX68:BB68"/>
    <mergeCell ref="BC68:BG68"/>
    <mergeCell ref="BH68:BL68"/>
    <mergeCell ref="BM68:BQ68"/>
    <mergeCell ref="AS69:AW69"/>
    <mergeCell ref="AX69:BB69"/>
    <mergeCell ref="BC69:BG69"/>
    <mergeCell ref="BH69:BL69"/>
    <mergeCell ref="BM69:BQ69"/>
    <mergeCell ref="AS70:AW70"/>
    <mergeCell ref="AX70:BB70"/>
    <mergeCell ref="BC70:BG70"/>
    <mergeCell ref="BH70:BL70"/>
    <mergeCell ref="BM70:BQ70"/>
    <mergeCell ref="AS75:AW75"/>
    <mergeCell ref="AX75:BB75"/>
    <mergeCell ref="BC75:BG75"/>
    <mergeCell ref="BH75:BL75"/>
    <mergeCell ref="BM75:BQ75"/>
    <mergeCell ref="AS76:AW76"/>
    <mergeCell ref="AX76:BB76"/>
    <mergeCell ref="BC76:BG76"/>
    <mergeCell ref="BH76:BL76"/>
    <mergeCell ref="BM76:BQ76"/>
    <mergeCell ref="AS77:AW77"/>
    <mergeCell ref="AX77:BB77"/>
    <mergeCell ref="BC77:BG77"/>
    <mergeCell ref="BH77:BL77"/>
    <mergeCell ref="BM77:BQ77"/>
    <mergeCell ref="AS71:AW71"/>
    <mergeCell ref="AX71:BB71"/>
    <mergeCell ref="BC71:BG71"/>
    <mergeCell ref="BH71:BL71"/>
    <mergeCell ref="BM71:BQ71"/>
    <mergeCell ref="AS72:AW72"/>
    <mergeCell ref="AX72:BB72"/>
    <mergeCell ref="BC72:BG72"/>
    <mergeCell ref="BH72:BL72"/>
    <mergeCell ref="BM72:BQ72"/>
    <mergeCell ref="AS73:AW73"/>
    <mergeCell ref="AX73:BB73"/>
    <mergeCell ref="BC73:BG73"/>
    <mergeCell ref="BH73:BL73"/>
    <mergeCell ref="BM73:BQ73"/>
    <mergeCell ref="AS74:AW74"/>
    <mergeCell ref="AX74:BB74"/>
    <mergeCell ref="AF118:AG118"/>
    <mergeCell ref="AH118:AI118"/>
    <mergeCell ref="AJ118:AK118"/>
    <mergeCell ref="AL118:AM118"/>
    <mergeCell ref="AN118:AO118"/>
    <mergeCell ref="AP118:AQ118"/>
    <mergeCell ref="AR118:AR119"/>
    <mergeCell ref="AS118:AT119"/>
    <mergeCell ref="AF119:AG119"/>
    <mergeCell ref="AH119:AI119"/>
    <mergeCell ref="AJ119:AK119"/>
    <mergeCell ref="AL119:AM119"/>
    <mergeCell ref="AN119:AO119"/>
    <mergeCell ref="AP119:AQ119"/>
    <mergeCell ref="B95:B97"/>
    <mergeCell ref="C95:C97"/>
    <mergeCell ref="D95:D97"/>
    <mergeCell ref="AC95:AT95"/>
    <mergeCell ref="AC96:AF96"/>
    <mergeCell ref="AG96:AJ96"/>
    <mergeCell ref="AK96:AN96"/>
    <mergeCell ref="AO96:AR96"/>
    <mergeCell ref="AS96:AT96"/>
    <mergeCell ref="AC97:AD97"/>
    <mergeCell ref="AE97:AF97"/>
    <mergeCell ref="AG97:AH97"/>
    <mergeCell ref="AI97:AJ97"/>
    <mergeCell ref="AK97:AL97"/>
    <mergeCell ref="AM97:AN97"/>
    <mergeCell ref="AO97:AP97"/>
    <mergeCell ref="AQ97:AR97"/>
    <mergeCell ref="AS97:AT97"/>
    <mergeCell ref="AF128:AG128"/>
    <mergeCell ref="AH128:AI128"/>
    <mergeCell ref="AJ128:AK128"/>
    <mergeCell ref="AL128:AM128"/>
    <mergeCell ref="AN128:AO128"/>
    <mergeCell ref="AP128:AQ128"/>
    <mergeCell ref="AR128:AR129"/>
    <mergeCell ref="AS128:AT129"/>
    <mergeCell ref="V129:W129"/>
    <mergeCell ref="X129:Y129"/>
    <mergeCell ref="Z129:AA129"/>
    <mergeCell ref="AF129:AG129"/>
    <mergeCell ref="AH129:AI129"/>
    <mergeCell ref="AJ129:AK129"/>
    <mergeCell ref="AL129:AM129"/>
    <mergeCell ref="AN129:AO129"/>
    <mergeCell ref="AP129:AQ129"/>
    <mergeCell ref="V128:W128"/>
    <mergeCell ref="X128:Y128"/>
    <mergeCell ref="Z128:AA128"/>
    <mergeCell ref="AR132:AR133"/>
    <mergeCell ref="AS132:AT133"/>
    <mergeCell ref="V133:W133"/>
    <mergeCell ref="X133:Y133"/>
    <mergeCell ref="Z133:AA133"/>
    <mergeCell ref="AF133:AG133"/>
    <mergeCell ref="AH133:AI133"/>
    <mergeCell ref="AJ133:AK133"/>
    <mergeCell ref="AL133:AM133"/>
    <mergeCell ref="AN133:AO133"/>
    <mergeCell ref="AP133:AQ133"/>
    <mergeCell ref="V132:W132"/>
    <mergeCell ref="X132:Y132"/>
    <mergeCell ref="Z132:AA132"/>
    <mergeCell ref="AB130:AE131"/>
    <mergeCell ref="AF130:AG130"/>
    <mergeCell ref="AH130:AI130"/>
    <mergeCell ref="AJ130:AK130"/>
    <mergeCell ref="AL130:AM130"/>
    <mergeCell ref="AN130:AO130"/>
    <mergeCell ref="AP130:AQ130"/>
    <mergeCell ref="AR130:AR131"/>
    <mergeCell ref="AS130:AT131"/>
    <mergeCell ref="V131:W131"/>
    <mergeCell ref="X131:Y131"/>
    <mergeCell ref="Z131:AA131"/>
    <mergeCell ref="AF131:AG131"/>
    <mergeCell ref="AH131:AI131"/>
    <mergeCell ref="AJ131:AK131"/>
    <mergeCell ref="AL131:AM131"/>
    <mergeCell ref="AN131:AO131"/>
    <mergeCell ref="AP131:AQ131"/>
    <mergeCell ref="AR136:AR137"/>
    <mergeCell ref="AS136:AT137"/>
    <mergeCell ref="V137:W137"/>
    <mergeCell ref="X137:Y137"/>
    <mergeCell ref="Z137:AA137"/>
    <mergeCell ref="AF137:AG137"/>
    <mergeCell ref="AH137:AI137"/>
    <mergeCell ref="AJ137:AK137"/>
    <mergeCell ref="AL137:AM137"/>
    <mergeCell ref="AN137:AO137"/>
    <mergeCell ref="AP137:AQ137"/>
    <mergeCell ref="V136:W136"/>
    <mergeCell ref="X136:Y136"/>
    <mergeCell ref="Z136:AA136"/>
    <mergeCell ref="E112:K113"/>
    <mergeCell ref="L112:M112"/>
    <mergeCell ref="N112:O112"/>
    <mergeCell ref="P112:R113"/>
    <mergeCell ref="V112:W112"/>
    <mergeCell ref="X112:Y112"/>
    <mergeCell ref="Z112:AA112"/>
    <mergeCell ref="S136:U137"/>
    <mergeCell ref="AB134:AE135"/>
    <mergeCell ref="AF134:AG134"/>
    <mergeCell ref="AH134:AI134"/>
    <mergeCell ref="AJ134:AK134"/>
    <mergeCell ref="AL134:AM134"/>
    <mergeCell ref="AN134:AO134"/>
    <mergeCell ref="AP134:AQ134"/>
    <mergeCell ref="AR134:AR135"/>
    <mergeCell ref="AS134:AT135"/>
    <mergeCell ref="V135:W135"/>
    <mergeCell ref="AR138:AR139"/>
    <mergeCell ref="AS138:AT139"/>
    <mergeCell ref="V139:W139"/>
    <mergeCell ref="X139:Y139"/>
    <mergeCell ref="Z139:AA139"/>
    <mergeCell ref="AF139:AG139"/>
    <mergeCell ref="AH139:AI139"/>
    <mergeCell ref="AJ139:AK139"/>
    <mergeCell ref="AL139:AM139"/>
    <mergeCell ref="AN139:AO139"/>
    <mergeCell ref="AP139:AQ139"/>
    <mergeCell ref="V138:W138"/>
    <mergeCell ref="X138:Y138"/>
    <mergeCell ref="Z138:AA138"/>
    <mergeCell ref="N119:O119"/>
    <mergeCell ref="V119:W119"/>
    <mergeCell ref="X119:Y119"/>
    <mergeCell ref="Z119:AA119"/>
    <mergeCell ref="N120:O120"/>
    <mergeCell ref="P120:R121"/>
    <mergeCell ref="V120:W120"/>
    <mergeCell ref="X120:Y120"/>
    <mergeCell ref="Z120:AA120"/>
    <mergeCell ref="S128:U129"/>
    <mergeCell ref="S130:U131"/>
    <mergeCell ref="S132:U133"/>
    <mergeCell ref="S134:U135"/>
    <mergeCell ref="AB136:AE137"/>
    <mergeCell ref="AF136:AG136"/>
    <mergeCell ref="AH136:AI136"/>
    <mergeCell ref="AJ136:AK136"/>
    <mergeCell ref="AL136:AM136"/>
    <mergeCell ref="AR140:AR141"/>
    <mergeCell ref="AS140:AT141"/>
    <mergeCell ref="V141:W141"/>
    <mergeCell ref="X141:Y141"/>
    <mergeCell ref="Z141:AA141"/>
    <mergeCell ref="AF141:AG141"/>
    <mergeCell ref="AH141:AI141"/>
    <mergeCell ref="AJ141:AK141"/>
    <mergeCell ref="AL141:AM141"/>
    <mergeCell ref="AN141:AO141"/>
    <mergeCell ref="AP141:AQ141"/>
    <mergeCell ref="V140:W140"/>
    <mergeCell ref="X140:Y140"/>
    <mergeCell ref="Z140:AA140"/>
    <mergeCell ref="E116:K117"/>
    <mergeCell ref="L116:M116"/>
    <mergeCell ref="N116:O116"/>
    <mergeCell ref="P116:R117"/>
    <mergeCell ref="V116:W116"/>
    <mergeCell ref="X116:Y116"/>
    <mergeCell ref="Z116:AA116"/>
    <mergeCell ref="E118:K119"/>
    <mergeCell ref="L118:M118"/>
    <mergeCell ref="N118:O118"/>
    <mergeCell ref="P118:R119"/>
    <mergeCell ref="V118:W118"/>
    <mergeCell ref="X118:Y118"/>
    <mergeCell ref="Z118:AA118"/>
    <mergeCell ref="L119:M119"/>
    <mergeCell ref="AB138:AE139"/>
    <mergeCell ref="AF138:AG138"/>
    <mergeCell ref="AH138:AI138"/>
    <mergeCell ref="AH140:AI140"/>
    <mergeCell ref="AJ140:AK140"/>
    <mergeCell ref="AL140:AM140"/>
    <mergeCell ref="AN140:AO140"/>
    <mergeCell ref="AP140:AQ140"/>
    <mergeCell ref="AJ138:AK138"/>
    <mergeCell ref="AL138:AM138"/>
    <mergeCell ref="AN138:AO138"/>
    <mergeCell ref="AP138:AQ138"/>
    <mergeCell ref="E120:K121"/>
    <mergeCell ref="L120:M120"/>
    <mergeCell ref="AN136:AO136"/>
    <mergeCell ref="AP136:AQ136"/>
    <mergeCell ref="X135:Y135"/>
    <mergeCell ref="Z135:AA135"/>
    <mergeCell ref="AF135:AG135"/>
    <mergeCell ref="AH135:AI135"/>
    <mergeCell ref="AJ135:AK135"/>
    <mergeCell ref="AL135:AM135"/>
    <mergeCell ref="AN135:AO135"/>
    <mergeCell ref="AP135:AQ135"/>
    <mergeCell ref="V134:W134"/>
    <mergeCell ref="X134:Y134"/>
    <mergeCell ref="Z134:AA134"/>
    <mergeCell ref="AB132:AE133"/>
    <mergeCell ref="AF132:AG132"/>
    <mergeCell ref="AH132:AI132"/>
    <mergeCell ref="AJ132:AK132"/>
    <mergeCell ref="AL132:AM132"/>
    <mergeCell ref="AN132:AO132"/>
    <mergeCell ref="AP132:AQ132"/>
    <mergeCell ref="V130:W130"/>
    <mergeCell ref="AH142:AI142"/>
    <mergeCell ref="AJ142:AK142"/>
    <mergeCell ref="AL142:AM142"/>
    <mergeCell ref="AN142:AO142"/>
    <mergeCell ref="AP142:AQ142"/>
    <mergeCell ref="AR142:AR143"/>
    <mergeCell ref="AS142:AT143"/>
    <mergeCell ref="V143:W143"/>
    <mergeCell ref="X143:Y143"/>
    <mergeCell ref="Z143:AA143"/>
    <mergeCell ref="AF143:AG143"/>
    <mergeCell ref="AH143:AI143"/>
    <mergeCell ref="AJ143:AK143"/>
    <mergeCell ref="AL143:AM143"/>
    <mergeCell ref="AN143:AO143"/>
    <mergeCell ref="AP143:AQ143"/>
    <mergeCell ref="P142:R143"/>
    <mergeCell ref="V142:W142"/>
    <mergeCell ref="X142:Y142"/>
    <mergeCell ref="Z142:AA142"/>
    <mergeCell ref="B138:B145"/>
    <mergeCell ref="C138:C145"/>
    <mergeCell ref="D138:D145"/>
    <mergeCell ref="E138:K139"/>
    <mergeCell ref="L138:M138"/>
    <mergeCell ref="N138:O138"/>
    <mergeCell ref="P138:R139"/>
    <mergeCell ref="L139:M139"/>
    <mergeCell ref="N139:O139"/>
    <mergeCell ref="E140:K141"/>
    <mergeCell ref="L140:M140"/>
    <mergeCell ref="N140:O140"/>
    <mergeCell ref="P140:R141"/>
    <mergeCell ref="L141:M141"/>
    <mergeCell ref="N141:O141"/>
    <mergeCell ref="AB142:AE143"/>
    <mergeCell ref="AF142:AG142"/>
    <mergeCell ref="E142:K143"/>
    <mergeCell ref="L142:M142"/>
    <mergeCell ref="N142:O142"/>
    <mergeCell ref="L143:M143"/>
    <mergeCell ref="N143:O143"/>
    <mergeCell ref="AB144:AE145"/>
    <mergeCell ref="AF144:AG144"/>
    <mergeCell ref="E144:K145"/>
    <mergeCell ref="L144:M144"/>
    <mergeCell ref="N144:O144"/>
    <mergeCell ref="P144:R145"/>
    <mergeCell ref="L145:M145"/>
    <mergeCell ref="N145:O145"/>
    <mergeCell ref="AB140:AE141"/>
    <mergeCell ref="AF140:AG140"/>
    <mergeCell ref="AH144:AI144"/>
    <mergeCell ref="AJ144:AK144"/>
    <mergeCell ref="AL144:AM144"/>
    <mergeCell ref="AN144:AO144"/>
    <mergeCell ref="AP144:AQ144"/>
    <mergeCell ref="AR144:AR145"/>
    <mergeCell ref="AS144:AT145"/>
    <mergeCell ref="V145:W145"/>
    <mergeCell ref="X145:Y145"/>
    <mergeCell ref="Z145:AA145"/>
    <mergeCell ref="AF145:AG145"/>
    <mergeCell ref="AH145:AI145"/>
    <mergeCell ref="AJ145:AK145"/>
    <mergeCell ref="AL145:AM145"/>
    <mergeCell ref="AN145:AO145"/>
    <mergeCell ref="AP145:AQ145"/>
    <mergeCell ref="V144:W144"/>
    <mergeCell ref="X144:Y144"/>
    <mergeCell ref="Z144:AA144"/>
    <mergeCell ref="AI178:AJ178"/>
    <mergeCell ref="AK178:AL178"/>
    <mergeCell ref="AM178:AN178"/>
    <mergeCell ref="AO178:AO179"/>
    <mergeCell ref="AP178:AQ179"/>
    <mergeCell ref="Q179:R179"/>
    <mergeCell ref="S179:T179"/>
    <mergeCell ref="U179:V179"/>
    <mergeCell ref="W179:X179"/>
    <mergeCell ref="AC179:AD179"/>
    <mergeCell ref="AE179:AF179"/>
    <mergeCell ref="AG179:AH179"/>
    <mergeCell ref="AI179:AJ179"/>
    <mergeCell ref="AK179:AL179"/>
    <mergeCell ref="AM179:AN179"/>
    <mergeCell ref="B178:D179"/>
    <mergeCell ref="M178:N179"/>
    <mergeCell ref="O178:P179"/>
    <mergeCell ref="Q178:R178"/>
    <mergeCell ref="S178:T178"/>
    <mergeCell ref="U178:V178"/>
    <mergeCell ref="W178:X178"/>
    <mergeCell ref="Y178:AB179"/>
    <mergeCell ref="AC178:AD178"/>
    <mergeCell ref="AE178:AF178"/>
    <mergeCell ref="AG178:AH178"/>
    <mergeCell ref="E178:F179"/>
    <mergeCell ref="G178:H179"/>
    <mergeCell ref="I178:K179"/>
    <mergeCell ref="AL126:AM126"/>
    <mergeCell ref="AN126:AO126"/>
    <mergeCell ref="AP126:AQ126"/>
    <mergeCell ref="AR126:AR127"/>
    <mergeCell ref="AS126:AT127"/>
    <mergeCell ref="V127:W127"/>
    <mergeCell ref="X127:Y127"/>
    <mergeCell ref="Z127:AA127"/>
    <mergeCell ref="AF127:AG127"/>
    <mergeCell ref="AH127:AI127"/>
    <mergeCell ref="AJ127:AK127"/>
    <mergeCell ref="AL127:AM127"/>
    <mergeCell ref="AN127:AO127"/>
    <mergeCell ref="AP127:AQ127"/>
    <mergeCell ref="V126:W126"/>
    <mergeCell ref="X126:Y126"/>
    <mergeCell ref="Z126:AA126"/>
    <mergeCell ref="AB126:AE127"/>
    <mergeCell ref="AF126:AG126"/>
    <mergeCell ref="B106:B113"/>
    <mergeCell ref="C106:C113"/>
    <mergeCell ref="D106:D113"/>
    <mergeCell ref="E106:K107"/>
    <mergeCell ref="L106:M106"/>
    <mergeCell ref="N106:O106"/>
    <mergeCell ref="P106:R107"/>
    <mergeCell ref="V106:W106"/>
    <mergeCell ref="X106:Y106"/>
    <mergeCell ref="Z106:AA106"/>
    <mergeCell ref="AL124:AM124"/>
    <mergeCell ref="AN124:AO124"/>
    <mergeCell ref="AP124:AQ124"/>
    <mergeCell ref="AR124:AR125"/>
    <mergeCell ref="AS124:AT125"/>
    <mergeCell ref="V125:W125"/>
    <mergeCell ref="X125:Y125"/>
    <mergeCell ref="Z125:AA125"/>
    <mergeCell ref="AF125:AG125"/>
    <mergeCell ref="AH125:AI125"/>
    <mergeCell ref="AJ125:AK125"/>
    <mergeCell ref="AL125:AM125"/>
    <mergeCell ref="AN125:AO125"/>
    <mergeCell ref="AP125:AQ125"/>
    <mergeCell ref="V124:W124"/>
    <mergeCell ref="X124:Y124"/>
    <mergeCell ref="Z124:AA124"/>
    <mergeCell ref="AB124:AE125"/>
    <mergeCell ref="AF124:AG124"/>
    <mergeCell ref="B114:B121"/>
    <mergeCell ref="C114:C121"/>
    <mergeCell ref="D114:D121"/>
    <mergeCell ref="D122:D129"/>
    <mergeCell ref="N128:O128"/>
    <mergeCell ref="P128:R129"/>
    <mergeCell ref="L129:M129"/>
    <mergeCell ref="N129:O129"/>
    <mergeCell ref="E124:K125"/>
    <mergeCell ref="E126:K127"/>
    <mergeCell ref="E128:K129"/>
    <mergeCell ref="AF98:AG98"/>
    <mergeCell ref="AF100:AG100"/>
    <mergeCell ref="AB102:AE103"/>
    <mergeCell ref="AF102:AG102"/>
    <mergeCell ref="P104:R105"/>
    <mergeCell ref="AH124:AI124"/>
    <mergeCell ref="AJ124:AK124"/>
    <mergeCell ref="V104:W104"/>
    <mergeCell ref="X104:Y104"/>
    <mergeCell ref="Z104:AA104"/>
    <mergeCell ref="AB104:AE105"/>
    <mergeCell ref="AF104:AG104"/>
    <mergeCell ref="AH126:AI126"/>
    <mergeCell ref="AJ126:AK126"/>
    <mergeCell ref="E114:K115"/>
    <mergeCell ref="L114:M114"/>
    <mergeCell ref="N114:O114"/>
    <mergeCell ref="P114:R115"/>
    <mergeCell ref="V114:W114"/>
    <mergeCell ref="X114:Y114"/>
    <mergeCell ref="Z114:AA114"/>
    <mergeCell ref="V110:W110"/>
    <mergeCell ref="X110:Y110"/>
    <mergeCell ref="Z110:AA110"/>
    <mergeCell ref="AH122:AI122"/>
    <mergeCell ref="AJ122:AK122"/>
    <mergeCell ref="AL122:AM122"/>
    <mergeCell ref="AN122:AO122"/>
    <mergeCell ref="AP122:AQ122"/>
    <mergeCell ref="AR122:AR123"/>
    <mergeCell ref="AS122:AT123"/>
    <mergeCell ref="V123:W123"/>
    <mergeCell ref="X123:Y123"/>
    <mergeCell ref="Z123:AA123"/>
    <mergeCell ref="AF123:AG123"/>
    <mergeCell ref="AH123:AI123"/>
    <mergeCell ref="AJ123:AK123"/>
    <mergeCell ref="AL123:AM123"/>
    <mergeCell ref="AN123:AO123"/>
    <mergeCell ref="AP123:AQ123"/>
    <mergeCell ref="E122:K123"/>
    <mergeCell ref="V122:W122"/>
    <mergeCell ref="X122:Y122"/>
    <mergeCell ref="Z122:AA122"/>
    <mergeCell ref="AB122:AE123"/>
    <mergeCell ref="AF122:AG122"/>
    <mergeCell ref="E95:K96"/>
    <mergeCell ref="E97:K97"/>
    <mergeCell ref="B130:B137"/>
    <mergeCell ref="C130:C137"/>
    <mergeCell ref="D130:D137"/>
    <mergeCell ref="E130:K131"/>
    <mergeCell ref="L130:M130"/>
    <mergeCell ref="N130:O130"/>
    <mergeCell ref="P130:R131"/>
    <mergeCell ref="L131:M131"/>
    <mergeCell ref="N131:O131"/>
    <mergeCell ref="E132:K133"/>
    <mergeCell ref="L132:M132"/>
    <mergeCell ref="N132:O132"/>
    <mergeCell ref="P132:R133"/>
    <mergeCell ref="L133:M133"/>
    <mergeCell ref="N133:O133"/>
    <mergeCell ref="E134:K135"/>
    <mergeCell ref="L134:M134"/>
    <mergeCell ref="N134:O134"/>
    <mergeCell ref="P134:R135"/>
    <mergeCell ref="L135:M135"/>
    <mergeCell ref="N135:O135"/>
    <mergeCell ref="L95:O96"/>
    <mergeCell ref="P95:R96"/>
    <mergeCell ref="L97:O97"/>
    <mergeCell ref="P97:R97"/>
    <mergeCell ref="L122:M122"/>
    <mergeCell ref="N122:O122"/>
    <mergeCell ref="P122:R123"/>
    <mergeCell ref="L123:M123"/>
    <mergeCell ref="N123:O123"/>
    <mergeCell ref="B98:B105"/>
    <mergeCell ref="C98:C105"/>
    <mergeCell ref="D98:D105"/>
    <mergeCell ref="E98:K99"/>
    <mergeCell ref="L98:M98"/>
    <mergeCell ref="N98:O98"/>
    <mergeCell ref="P98:R99"/>
    <mergeCell ref="L128:M128"/>
    <mergeCell ref="E108:K109"/>
    <mergeCell ref="L108:M108"/>
    <mergeCell ref="N108:O108"/>
    <mergeCell ref="P108:R109"/>
    <mergeCell ref="E110:K111"/>
    <mergeCell ref="L110:M110"/>
    <mergeCell ref="N110:O110"/>
    <mergeCell ref="P110:R111"/>
    <mergeCell ref="L124:M124"/>
    <mergeCell ref="N124:O124"/>
    <mergeCell ref="P124:R125"/>
    <mergeCell ref="L125:M125"/>
    <mergeCell ref="N125:O125"/>
    <mergeCell ref="L126:M126"/>
    <mergeCell ref="N126:O126"/>
    <mergeCell ref="P126:R127"/>
    <mergeCell ref="L127:M127"/>
    <mergeCell ref="N127:O127"/>
    <mergeCell ref="E100:K101"/>
    <mergeCell ref="L100:M100"/>
    <mergeCell ref="N100:O100"/>
    <mergeCell ref="P100:R101"/>
    <mergeCell ref="B122:B129"/>
    <mergeCell ref="C122:C129"/>
    <mergeCell ref="E102:K103"/>
    <mergeCell ref="L102:M102"/>
    <mergeCell ref="N102:O102"/>
    <mergeCell ref="P102:R103"/>
    <mergeCell ref="V102:W102"/>
    <mergeCell ref="X102:Y102"/>
    <mergeCell ref="Z102:AA102"/>
    <mergeCell ref="E136:K137"/>
    <mergeCell ref="L136:M136"/>
    <mergeCell ref="N136:O136"/>
    <mergeCell ref="P136:R137"/>
    <mergeCell ref="L137:M137"/>
    <mergeCell ref="N137:O137"/>
    <mergeCell ref="E104:K105"/>
    <mergeCell ref="L104:M104"/>
    <mergeCell ref="N104:O104"/>
    <mergeCell ref="AB128:AE129"/>
    <mergeCell ref="AB118:AE119"/>
    <mergeCell ref="AB110:AE111"/>
    <mergeCell ref="AB112:AE113"/>
    <mergeCell ref="AB114:AE115"/>
    <mergeCell ref="AB116:AE117"/>
    <mergeCell ref="AB120:AE121"/>
    <mergeCell ref="X130:Y130"/>
    <mergeCell ref="Z130:AA130"/>
    <mergeCell ref="AH98:AI98"/>
    <mergeCell ref="AJ98:AK98"/>
    <mergeCell ref="AL98:AM98"/>
    <mergeCell ref="AN98:AO98"/>
    <mergeCell ref="AP98:AQ98"/>
    <mergeCell ref="AR98:AR99"/>
    <mergeCell ref="AS98:AT99"/>
    <mergeCell ref="L99:M99"/>
    <mergeCell ref="N99:O99"/>
    <mergeCell ref="V99:W99"/>
    <mergeCell ref="X99:Y99"/>
    <mergeCell ref="Z99:AA99"/>
    <mergeCell ref="AF99:AG99"/>
    <mergeCell ref="AH99:AI99"/>
    <mergeCell ref="AJ99:AK99"/>
    <mergeCell ref="AL99:AM99"/>
    <mergeCell ref="AN99:AO99"/>
    <mergeCell ref="AP99:AQ99"/>
    <mergeCell ref="V98:W98"/>
    <mergeCell ref="X98:Y98"/>
    <mergeCell ref="Z98:AA98"/>
    <mergeCell ref="AB98:AE99"/>
    <mergeCell ref="AH100:AI100"/>
    <mergeCell ref="AJ100:AK100"/>
    <mergeCell ref="AL100:AM100"/>
    <mergeCell ref="AN100:AO100"/>
    <mergeCell ref="AP100:AQ100"/>
    <mergeCell ref="AR100:AR101"/>
    <mergeCell ref="AS100:AT101"/>
    <mergeCell ref="L101:M101"/>
    <mergeCell ref="N101:O101"/>
    <mergeCell ref="V101:W101"/>
    <mergeCell ref="X101:Y101"/>
    <mergeCell ref="Z101:AA101"/>
    <mergeCell ref="AF101:AG101"/>
    <mergeCell ref="AH101:AI101"/>
    <mergeCell ref="AJ101:AK101"/>
    <mergeCell ref="AL101:AM101"/>
    <mergeCell ref="AN101:AO101"/>
    <mergeCell ref="AP101:AQ101"/>
    <mergeCell ref="V100:W100"/>
    <mergeCell ref="X100:Y100"/>
    <mergeCell ref="Z100:AA100"/>
    <mergeCell ref="AB100:AE101"/>
    <mergeCell ref="AH102:AI102"/>
    <mergeCell ref="AJ102:AK102"/>
    <mergeCell ref="AL102:AM102"/>
    <mergeCell ref="AN102:AO102"/>
    <mergeCell ref="AP102:AQ102"/>
    <mergeCell ref="AR102:AR103"/>
    <mergeCell ref="AS102:AT103"/>
    <mergeCell ref="L103:M103"/>
    <mergeCell ref="N103:O103"/>
    <mergeCell ref="V103:W103"/>
    <mergeCell ref="X103:Y103"/>
    <mergeCell ref="Z103:AA103"/>
    <mergeCell ref="AF103:AG103"/>
    <mergeCell ref="AH103:AI103"/>
    <mergeCell ref="AJ103:AK103"/>
    <mergeCell ref="AL103:AM103"/>
    <mergeCell ref="AN103:AO103"/>
    <mergeCell ref="AP103:AQ103"/>
    <mergeCell ref="AH104:AI104"/>
    <mergeCell ref="AJ104:AK104"/>
    <mergeCell ref="AL104:AM104"/>
    <mergeCell ref="AN104:AO104"/>
    <mergeCell ref="AP104:AQ104"/>
    <mergeCell ref="AR104:AR105"/>
    <mergeCell ref="AS104:AT105"/>
    <mergeCell ref="L105:M105"/>
    <mergeCell ref="N105:O105"/>
    <mergeCell ref="V105:W105"/>
    <mergeCell ref="X105:Y105"/>
    <mergeCell ref="Z105:AA105"/>
    <mergeCell ref="AF105:AG105"/>
    <mergeCell ref="AH105:AI105"/>
    <mergeCell ref="AJ105:AK105"/>
    <mergeCell ref="AL105:AM105"/>
    <mergeCell ref="AN105:AO105"/>
    <mergeCell ref="AP105:AQ105"/>
    <mergeCell ref="AH106:AI106"/>
    <mergeCell ref="AJ106:AK106"/>
    <mergeCell ref="AL106:AM106"/>
    <mergeCell ref="AN106:AO106"/>
    <mergeCell ref="AP106:AQ106"/>
    <mergeCell ref="AR106:AR107"/>
    <mergeCell ref="AS106:AT107"/>
    <mergeCell ref="L107:M107"/>
    <mergeCell ref="N107:O107"/>
    <mergeCell ref="V107:W107"/>
    <mergeCell ref="X107:Y107"/>
    <mergeCell ref="Z107:AA107"/>
    <mergeCell ref="AF107:AG107"/>
    <mergeCell ref="AH107:AI107"/>
    <mergeCell ref="AJ107:AK107"/>
    <mergeCell ref="AL107:AM107"/>
    <mergeCell ref="AN107:AO107"/>
    <mergeCell ref="AP107:AQ107"/>
    <mergeCell ref="AB106:AE107"/>
    <mergeCell ref="AF106:AG106"/>
    <mergeCell ref="AH108:AI108"/>
    <mergeCell ref="AJ108:AK108"/>
    <mergeCell ref="AL108:AM108"/>
    <mergeCell ref="AN108:AO108"/>
    <mergeCell ref="AP108:AQ108"/>
    <mergeCell ref="AR108:AR109"/>
    <mergeCell ref="AS108:AT109"/>
    <mergeCell ref="L109:M109"/>
    <mergeCell ref="N109:O109"/>
    <mergeCell ref="V109:W109"/>
    <mergeCell ref="X109:Y109"/>
    <mergeCell ref="Z109:AA109"/>
    <mergeCell ref="AF109:AG109"/>
    <mergeCell ref="AH109:AI109"/>
    <mergeCell ref="AJ109:AK109"/>
    <mergeCell ref="AL109:AM109"/>
    <mergeCell ref="AN109:AO109"/>
    <mergeCell ref="AP109:AQ109"/>
    <mergeCell ref="V108:W108"/>
    <mergeCell ref="X108:Y108"/>
    <mergeCell ref="Z108:AA108"/>
    <mergeCell ref="AB108:AE109"/>
    <mergeCell ref="AF108:AG108"/>
    <mergeCell ref="AF110:AG110"/>
    <mergeCell ref="AH110:AI110"/>
    <mergeCell ref="AJ110:AK110"/>
    <mergeCell ref="AL110:AM110"/>
    <mergeCell ref="AN110:AO110"/>
    <mergeCell ref="AP110:AQ110"/>
    <mergeCell ref="AR110:AR111"/>
    <mergeCell ref="AS110:AT111"/>
    <mergeCell ref="L111:M111"/>
    <mergeCell ref="N111:O111"/>
    <mergeCell ref="V111:W111"/>
    <mergeCell ref="X111:Y111"/>
    <mergeCell ref="Z111:AA111"/>
    <mergeCell ref="AF111:AG111"/>
    <mergeCell ref="AH111:AI111"/>
    <mergeCell ref="AJ111:AK111"/>
    <mergeCell ref="AL111:AM111"/>
    <mergeCell ref="AN111:AO111"/>
    <mergeCell ref="AP111:AQ111"/>
    <mergeCell ref="AF112:AG112"/>
    <mergeCell ref="AH112:AI112"/>
    <mergeCell ref="AJ112:AK112"/>
    <mergeCell ref="AL112:AM112"/>
    <mergeCell ref="AN112:AO112"/>
    <mergeCell ref="AP112:AQ112"/>
    <mergeCell ref="AR112:AR113"/>
    <mergeCell ref="AS112:AT113"/>
    <mergeCell ref="L113:M113"/>
    <mergeCell ref="N113:O113"/>
    <mergeCell ref="V113:W113"/>
    <mergeCell ref="X113:Y113"/>
    <mergeCell ref="Z113:AA113"/>
    <mergeCell ref="AF113:AG113"/>
    <mergeCell ref="AH113:AI113"/>
    <mergeCell ref="AJ113:AK113"/>
    <mergeCell ref="AL113:AM113"/>
    <mergeCell ref="AN113:AO113"/>
    <mergeCell ref="AP113:AQ113"/>
    <mergeCell ref="AF114:AG114"/>
    <mergeCell ref="AH114:AI114"/>
    <mergeCell ref="AJ114:AK114"/>
    <mergeCell ref="AL114:AM114"/>
    <mergeCell ref="AN114:AO114"/>
    <mergeCell ref="AP114:AQ114"/>
    <mergeCell ref="AR114:AR115"/>
    <mergeCell ref="AS114:AT115"/>
    <mergeCell ref="L115:M115"/>
    <mergeCell ref="N115:O115"/>
    <mergeCell ref="V115:W115"/>
    <mergeCell ref="X115:Y115"/>
    <mergeCell ref="Z115:AA115"/>
    <mergeCell ref="AF115:AG115"/>
    <mergeCell ref="AH115:AI115"/>
    <mergeCell ref="AJ115:AK115"/>
    <mergeCell ref="AL115:AM115"/>
    <mergeCell ref="AN115:AO115"/>
    <mergeCell ref="AP115:AQ115"/>
    <mergeCell ref="AF116:AG116"/>
    <mergeCell ref="AH116:AI116"/>
    <mergeCell ref="AJ116:AK116"/>
    <mergeCell ref="AL116:AM116"/>
    <mergeCell ref="AN116:AO116"/>
    <mergeCell ref="AP116:AQ116"/>
    <mergeCell ref="AR116:AR117"/>
    <mergeCell ref="AS116:AT117"/>
    <mergeCell ref="L117:M117"/>
    <mergeCell ref="N117:O117"/>
    <mergeCell ref="V117:W117"/>
    <mergeCell ref="X117:Y117"/>
    <mergeCell ref="Z117:AA117"/>
    <mergeCell ref="AF117:AG117"/>
    <mergeCell ref="AH117:AI117"/>
    <mergeCell ref="AJ117:AK117"/>
    <mergeCell ref="AL117:AM117"/>
    <mergeCell ref="AN117:AO117"/>
    <mergeCell ref="AP117:AQ117"/>
    <mergeCell ref="AF120:AG120"/>
    <mergeCell ref="AH120:AI120"/>
    <mergeCell ref="AJ120:AK120"/>
    <mergeCell ref="AL120:AM120"/>
    <mergeCell ref="AN120:AO120"/>
    <mergeCell ref="AP120:AQ120"/>
    <mergeCell ref="AR120:AR121"/>
    <mergeCell ref="AS120:AT121"/>
    <mergeCell ref="L121:M121"/>
    <mergeCell ref="N121:O121"/>
    <mergeCell ref="V121:W121"/>
    <mergeCell ref="X121:Y121"/>
    <mergeCell ref="Z121:AA121"/>
    <mergeCell ref="AF121:AG121"/>
    <mergeCell ref="AH121:AI121"/>
    <mergeCell ref="AJ121:AK121"/>
    <mergeCell ref="AL121:AM121"/>
    <mergeCell ref="AN121:AO121"/>
    <mergeCell ref="AP121:AQ121"/>
    <mergeCell ref="B146:B153"/>
    <mergeCell ref="C146:C153"/>
    <mergeCell ref="D146:D153"/>
    <mergeCell ref="E146:K147"/>
    <mergeCell ref="L146:M146"/>
    <mergeCell ref="N146:O146"/>
    <mergeCell ref="P146:R147"/>
    <mergeCell ref="V146:W146"/>
    <mergeCell ref="X146:Y146"/>
    <mergeCell ref="Z146:AA146"/>
    <mergeCell ref="AB146:AE147"/>
    <mergeCell ref="AF146:AG146"/>
    <mergeCell ref="AH146:AI146"/>
    <mergeCell ref="AJ146:AK146"/>
    <mergeCell ref="AL146:AM146"/>
    <mergeCell ref="AN146:AO146"/>
    <mergeCell ref="AP146:AQ146"/>
    <mergeCell ref="X149:Y149"/>
    <mergeCell ref="Z149:AA149"/>
    <mergeCell ref="AF149:AG149"/>
    <mergeCell ref="AH149:AI149"/>
    <mergeCell ref="AJ149:AK149"/>
    <mergeCell ref="AL149:AM149"/>
    <mergeCell ref="AN149:AO149"/>
    <mergeCell ref="AP149:AQ149"/>
    <mergeCell ref="E150:K151"/>
    <mergeCell ref="L150:M150"/>
    <mergeCell ref="N150:O150"/>
    <mergeCell ref="P150:R151"/>
    <mergeCell ref="V150:W150"/>
    <mergeCell ref="X150:Y150"/>
    <mergeCell ref="Z150:AA150"/>
    <mergeCell ref="AR146:AR147"/>
    <mergeCell ref="AS146:AT147"/>
    <mergeCell ref="L147:M147"/>
    <mergeCell ref="N147:O147"/>
    <mergeCell ref="V147:W147"/>
    <mergeCell ref="X147:Y147"/>
    <mergeCell ref="Z147:AA147"/>
    <mergeCell ref="AF147:AG147"/>
    <mergeCell ref="AH147:AI147"/>
    <mergeCell ref="AJ147:AK147"/>
    <mergeCell ref="AL147:AM147"/>
    <mergeCell ref="AN147:AO147"/>
    <mergeCell ref="AP147:AQ147"/>
    <mergeCell ref="E148:K149"/>
    <mergeCell ref="L148:M148"/>
    <mergeCell ref="N148:O148"/>
    <mergeCell ref="P148:R149"/>
    <mergeCell ref="V148:W148"/>
    <mergeCell ref="X148:Y148"/>
    <mergeCell ref="Z148:AA148"/>
    <mergeCell ref="AB148:AE149"/>
    <mergeCell ref="AF148:AG148"/>
    <mergeCell ref="AH148:AI148"/>
    <mergeCell ref="AJ148:AK148"/>
    <mergeCell ref="AL148:AM148"/>
    <mergeCell ref="AN148:AO148"/>
    <mergeCell ref="AP148:AQ148"/>
    <mergeCell ref="AR148:AR149"/>
    <mergeCell ref="AS148:AT149"/>
    <mergeCell ref="L149:M149"/>
    <mergeCell ref="N149:O149"/>
    <mergeCell ref="V149:W149"/>
    <mergeCell ref="AB150:AE151"/>
    <mergeCell ref="AF150:AG150"/>
    <mergeCell ref="AH150:AI150"/>
    <mergeCell ref="AJ150:AK150"/>
    <mergeCell ref="AL150:AM150"/>
    <mergeCell ref="AN150:AO150"/>
    <mergeCell ref="AP150:AQ150"/>
    <mergeCell ref="AR150:AR151"/>
    <mergeCell ref="AS150:AT151"/>
    <mergeCell ref="L151:M151"/>
    <mergeCell ref="N151:O151"/>
    <mergeCell ref="V151:W151"/>
    <mergeCell ref="X151:Y151"/>
    <mergeCell ref="Z151:AA151"/>
    <mergeCell ref="AF151:AG151"/>
    <mergeCell ref="AH151:AI151"/>
    <mergeCell ref="AJ151:AK151"/>
    <mergeCell ref="AL151:AM151"/>
    <mergeCell ref="AN151:AO151"/>
    <mergeCell ref="AP151:AQ151"/>
    <mergeCell ref="E152:K153"/>
    <mergeCell ref="L152:M152"/>
    <mergeCell ref="N152:O152"/>
    <mergeCell ref="P152:R153"/>
    <mergeCell ref="V152:W152"/>
    <mergeCell ref="X152:Y152"/>
    <mergeCell ref="Z152:AA152"/>
    <mergeCell ref="AB152:AE153"/>
    <mergeCell ref="AF152:AG152"/>
    <mergeCell ref="AH152:AI152"/>
    <mergeCell ref="AJ152:AK152"/>
    <mergeCell ref="AL152:AM152"/>
    <mergeCell ref="AN152:AO152"/>
    <mergeCell ref="AP152:AQ152"/>
    <mergeCell ref="AR152:AR153"/>
    <mergeCell ref="AS152:AT153"/>
    <mergeCell ref="L153:M153"/>
    <mergeCell ref="N153:O153"/>
    <mergeCell ref="V153:W153"/>
    <mergeCell ref="X153:Y153"/>
    <mergeCell ref="Z153:AA153"/>
    <mergeCell ref="AF153:AG153"/>
    <mergeCell ref="AH153:AI153"/>
    <mergeCell ref="AJ153:AK153"/>
    <mergeCell ref="AL153:AM153"/>
    <mergeCell ref="AN153:AO153"/>
    <mergeCell ref="AP153:AQ153"/>
    <mergeCell ref="B154:B161"/>
    <mergeCell ref="C154:C161"/>
    <mergeCell ref="D154:D161"/>
    <mergeCell ref="E154:K155"/>
    <mergeCell ref="L154:M154"/>
    <mergeCell ref="N154:O154"/>
    <mergeCell ref="P154:R155"/>
    <mergeCell ref="V154:W154"/>
    <mergeCell ref="X154:Y154"/>
    <mergeCell ref="Z154:AA154"/>
    <mergeCell ref="AB154:AE155"/>
    <mergeCell ref="AF154:AG154"/>
    <mergeCell ref="AH154:AI154"/>
    <mergeCell ref="AJ154:AK154"/>
    <mergeCell ref="AL154:AM154"/>
    <mergeCell ref="AN154:AO154"/>
    <mergeCell ref="AP154:AQ154"/>
    <mergeCell ref="X157:Y157"/>
    <mergeCell ref="Z157:AA157"/>
    <mergeCell ref="AF157:AG157"/>
    <mergeCell ref="AH157:AI157"/>
    <mergeCell ref="AJ157:AK157"/>
    <mergeCell ref="AL157:AM157"/>
    <mergeCell ref="AN157:AO157"/>
    <mergeCell ref="AP157:AQ157"/>
    <mergeCell ref="E158:K159"/>
    <mergeCell ref="L158:M158"/>
    <mergeCell ref="N158:O158"/>
    <mergeCell ref="P158:R159"/>
    <mergeCell ref="V158:W158"/>
    <mergeCell ref="X158:Y158"/>
    <mergeCell ref="Z158:AA158"/>
    <mergeCell ref="AR154:AR155"/>
    <mergeCell ref="AS154:AT155"/>
    <mergeCell ref="L155:M155"/>
    <mergeCell ref="N155:O155"/>
    <mergeCell ref="V155:W155"/>
    <mergeCell ref="X155:Y155"/>
    <mergeCell ref="Z155:AA155"/>
    <mergeCell ref="AF155:AG155"/>
    <mergeCell ref="AH155:AI155"/>
    <mergeCell ref="AJ155:AK155"/>
    <mergeCell ref="AL155:AM155"/>
    <mergeCell ref="AN155:AO155"/>
    <mergeCell ref="AP155:AQ155"/>
    <mergeCell ref="E156:K157"/>
    <mergeCell ref="L156:M156"/>
    <mergeCell ref="N156:O156"/>
    <mergeCell ref="P156:R157"/>
    <mergeCell ref="V156:W156"/>
    <mergeCell ref="X156:Y156"/>
    <mergeCell ref="Z156:AA156"/>
    <mergeCell ref="AB156:AE157"/>
    <mergeCell ref="AF156:AG156"/>
    <mergeCell ref="AH156:AI156"/>
    <mergeCell ref="AJ156:AK156"/>
    <mergeCell ref="AL156:AM156"/>
    <mergeCell ref="AN156:AO156"/>
    <mergeCell ref="AP156:AQ156"/>
    <mergeCell ref="AR156:AR157"/>
    <mergeCell ref="AS156:AT157"/>
    <mergeCell ref="L157:M157"/>
    <mergeCell ref="N157:O157"/>
    <mergeCell ref="V157:W157"/>
    <mergeCell ref="AB158:AE159"/>
    <mergeCell ref="AF158:AG158"/>
    <mergeCell ref="AH158:AI158"/>
    <mergeCell ref="AJ158:AK158"/>
    <mergeCell ref="AL158:AM158"/>
    <mergeCell ref="AN158:AO158"/>
    <mergeCell ref="AP158:AQ158"/>
    <mergeCell ref="AR158:AR159"/>
    <mergeCell ref="AS158:AT159"/>
    <mergeCell ref="L159:M159"/>
    <mergeCell ref="N159:O159"/>
    <mergeCell ref="V159:W159"/>
    <mergeCell ref="X159:Y159"/>
    <mergeCell ref="Z159:AA159"/>
    <mergeCell ref="AF159:AG159"/>
    <mergeCell ref="AH159:AI159"/>
    <mergeCell ref="AJ159:AK159"/>
    <mergeCell ref="AL159:AM159"/>
    <mergeCell ref="AN159:AO159"/>
    <mergeCell ref="AP159:AQ159"/>
    <mergeCell ref="E160:K161"/>
    <mergeCell ref="L160:M160"/>
    <mergeCell ref="N160:O160"/>
    <mergeCell ref="P160:R161"/>
    <mergeCell ref="V160:W160"/>
    <mergeCell ref="X160:Y160"/>
    <mergeCell ref="Z160:AA160"/>
    <mergeCell ref="AB160:AE161"/>
    <mergeCell ref="AF160:AG160"/>
    <mergeCell ref="AH160:AI160"/>
    <mergeCell ref="AJ160:AK160"/>
    <mergeCell ref="AL160:AM160"/>
    <mergeCell ref="AN160:AO160"/>
    <mergeCell ref="AP160:AQ160"/>
    <mergeCell ref="AR160:AR161"/>
    <mergeCell ref="AS160:AT161"/>
    <mergeCell ref="L161:M161"/>
    <mergeCell ref="N161:O161"/>
    <mergeCell ref="V161:W161"/>
    <mergeCell ref="X161:Y161"/>
    <mergeCell ref="Z161:AA161"/>
    <mergeCell ref="AF161:AG161"/>
    <mergeCell ref="AH161:AI161"/>
    <mergeCell ref="AJ161:AK161"/>
    <mergeCell ref="AL161:AM161"/>
    <mergeCell ref="AN161:AO161"/>
    <mergeCell ref="AP161:AQ161"/>
    <mergeCell ref="B162:B169"/>
    <mergeCell ref="C162:C169"/>
    <mergeCell ref="D162:D169"/>
    <mergeCell ref="E162:K163"/>
    <mergeCell ref="L162:M162"/>
    <mergeCell ref="N162:O162"/>
    <mergeCell ref="P162:R163"/>
    <mergeCell ref="V162:W162"/>
    <mergeCell ref="X162:Y162"/>
    <mergeCell ref="Z162:AA162"/>
    <mergeCell ref="AB162:AE163"/>
    <mergeCell ref="AF162:AG162"/>
    <mergeCell ref="AH162:AI162"/>
    <mergeCell ref="AJ162:AK162"/>
    <mergeCell ref="AL162:AM162"/>
    <mergeCell ref="AN162:AO162"/>
    <mergeCell ref="AP162:AQ162"/>
    <mergeCell ref="X165:Y165"/>
    <mergeCell ref="Z165:AA165"/>
    <mergeCell ref="AF165:AG165"/>
    <mergeCell ref="AH165:AI165"/>
    <mergeCell ref="AJ165:AK165"/>
    <mergeCell ref="AL165:AM165"/>
    <mergeCell ref="AN165:AO165"/>
    <mergeCell ref="AP165:AQ165"/>
    <mergeCell ref="E166:K167"/>
    <mergeCell ref="L166:M166"/>
    <mergeCell ref="N166:O166"/>
    <mergeCell ref="P166:R167"/>
    <mergeCell ref="V166:W166"/>
    <mergeCell ref="X166:Y166"/>
    <mergeCell ref="Z166:AA166"/>
    <mergeCell ref="AR162:AR163"/>
    <mergeCell ref="AS162:AT163"/>
    <mergeCell ref="L163:M163"/>
    <mergeCell ref="N163:O163"/>
    <mergeCell ref="V163:W163"/>
    <mergeCell ref="X163:Y163"/>
    <mergeCell ref="Z163:AA163"/>
    <mergeCell ref="AF163:AG163"/>
    <mergeCell ref="AH163:AI163"/>
    <mergeCell ref="AJ163:AK163"/>
    <mergeCell ref="AL163:AM163"/>
    <mergeCell ref="AN163:AO163"/>
    <mergeCell ref="AP163:AQ163"/>
    <mergeCell ref="E164:K165"/>
    <mergeCell ref="L164:M164"/>
    <mergeCell ref="N164:O164"/>
    <mergeCell ref="P164:R165"/>
    <mergeCell ref="V164:W164"/>
    <mergeCell ref="X164:Y164"/>
    <mergeCell ref="Z164:AA164"/>
    <mergeCell ref="AB164:AE165"/>
    <mergeCell ref="AF164:AG164"/>
    <mergeCell ref="AH164:AI164"/>
    <mergeCell ref="AJ164:AK164"/>
    <mergeCell ref="AL164:AM164"/>
    <mergeCell ref="AN164:AO164"/>
    <mergeCell ref="AP164:AQ164"/>
    <mergeCell ref="AR164:AR165"/>
    <mergeCell ref="AS164:AT165"/>
    <mergeCell ref="L165:M165"/>
    <mergeCell ref="N165:O165"/>
    <mergeCell ref="V165:W165"/>
    <mergeCell ref="AB166:AE167"/>
    <mergeCell ref="AF166:AG166"/>
    <mergeCell ref="AH166:AI166"/>
    <mergeCell ref="AJ166:AK166"/>
    <mergeCell ref="AL166:AM166"/>
    <mergeCell ref="AN166:AO166"/>
    <mergeCell ref="AP166:AQ166"/>
    <mergeCell ref="AR166:AR167"/>
    <mergeCell ref="AS166:AT167"/>
    <mergeCell ref="L167:M167"/>
    <mergeCell ref="N167:O167"/>
    <mergeCell ref="V167:W167"/>
    <mergeCell ref="X167:Y167"/>
    <mergeCell ref="Z167:AA167"/>
    <mergeCell ref="AF167:AG167"/>
    <mergeCell ref="AH167:AI167"/>
    <mergeCell ref="AJ167:AK167"/>
    <mergeCell ref="AL167:AM167"/>
    <mergeCell ref="AN167:AO167"/>
    <mergeCell ref="AP167:AQ167"/>
    <mergeCell ref="E168:K169"/>
    <mergeCell ref="L168:M168"/>
    <mergeCell ref="N168:O168"/>
    <mergeCell ref="P168:R169"/>
    <mergeCell ref="V168:W168"/>
    <mergeCell ref="X168:Y168"/>
    <mergeCell ref="Z168:AA168"/>
    <mergeCell ref="AB168:AE169"/>
    <mergeCell ref="AF168:AG168"/>
    <mergeCell ref="AH168:AI168"/>
    <mergeCell ref="AJ168:AK168"/>
    <mergeCell ref="AL168:AM168"/>
    <mergeCell ref="AN168:AO168"/>
    <mergeCell ref="AP168:AQ168"/>
    <mergeCell ref="AR168:AR169"/>
    <mergeCell ref="AS168:AT169"/>
    <mergeCell ref="L169:M169"/>
    <mergeCell ref="N169:O169"/>
    <mergeCell ref="V169:W169"/>
    <mergeCell ref="X169:Y169"/>
    <mergeCell ref="Z169:AA169"/>
    <mergeCell ref="AF169:AG169"/>
    <mergeCell ref="AH169:AI169"/>
    <mergeCell ref="AJ169:AK169"/>
    <mergeCell ref="AL169:AM169"/>
    <mergeCell ref="AN169:AO169"/>
    <mergeCell ref="AP169:AQ169"/>
    <mergeCell ref="B170:B177"/>
    <mergeCell ref="C170:C177"/>
    <mergeCell ref="D170:D177"/>
    <mergeCell ref="E170:K171"/>
    <mergeCell ref="L170:M170"/>
    <mergeCell ref="N170:O170"/>
    <mergeCell ref="P170:R171"/>
    <mergeCell ref="V170:W170"/>
    <mergeCell ref="X170:Y170"/>
    <mergeCell ref="Z170:AA170"/>
    <mergeCell ref="AB170:AE171"/>
    <mergeCell ref="AF170:AG170"/>
    <mergeCell ref="AH170:AI170"/>
    <mergeCell ref="AJ170:AK170"/>
    <mergeCell ref="AL170:AM170"/>
    <mergeCell ref="AN170:AO170"/>
    <mergeCell ref="AP170:AQ170"/>
    <mergeCell ref="X173:Y173"/>
    <mergeCell ref="Z173:AA173"/>
    <mergeCell ref="AF173:AG173"/>
    <mergeCell ref="AH173:AI173"/>
    <mergeCell ref="AJ173:AK173"/>
    <mergeCell ref="AL173:AM173"/>
    <mergeCell ref="AN173:AO173"/>
    <mergeCell ref="AP173:AQ173"/>
    <mergeCell ref="E174:K175"/>
    <mergeCell ref="L174:M174"/>
    <mergeCell ref="N174:O174"/>
    <mergeCell ref="P174:R175"/>
    <mergeCell ref="V174:W174"/>
    <mergeCell ref="X174:Y174"/>
    <mergeCell ref="Z174:AA174"/>
    <mergeCell ref="AR170:AR171"/>
    <mergeCell ref="AS170:AT171"/>
    <mergeCell ref="L171:M171"/>
    <mergeCell ref="N171:O171"/>
    <mergeCell ref="V171:W171"/>
    <mergeCell ref="X171:Y171"/>
    <mergeCell ref="Z171:AA171"/>
    <mergeCell ref="AF171:AG171"/>
    <mergeCell ref="AH171:AI171"/>
    <mergeCell ref="AJ171:AK171"/>
    <mergeCell ref="AL171:AM171"/>
    <mergeCell ref="AN171:AO171"/>
    <mergeCell ref="AP171:AQ171"/>
    <mergeCell ref="E172:K173"/>
    <mergeCell ref="L172:M172"/>
    <mergeCell ref="N172:O172"/>
    <mergeCell ref="P172:R173"/>
    <mergeCell ref="V172:W172"/>
    <mergeCell ref="X172:Y172"/>
    <mergeCell ref="Z172:AA172"/>
    <mergeCell ref="AB172:AE173"/>
    <mergeCell ref="AF172:AG172"/>
    <mergeCell ref="AH172:AI172"/>
    <mergeCell ref="AJ172:AK172"/>
    <mergeCell ref="AL172:AM172"/>
    <mergeCell ref="AN172:AO172"/>
    <mergeCell ref="AP172:AQ172"/>
    <mergeCell ref="AR172:AR173"/>
    <mergeCell ref="AS172:AT173"/>
    <mergeCell ref="L173:M173"/>
    <mergeCell ref="N173:O173"/>
    <mergeCell ref="V173:W173"/>
    <mergeCell ref="AB174:AE175"/>
    <mergeCell ref="AF174:AG174"/>
    <mergeCell ref="AH174:AI174"/>
    <mergeCell ref="AJ174:AK174"/>
    <mergeCell ref="AL174:AM174"/>
    <mergeCell ref="AN174:AO174"/>
    <mergeCell ref="AP174:AQ174"/>
    <mergeCell ref="AR174:AR175"/>
    <mergeCell ref="AS174:AT175"/>
    <mergeCell ref="L175:M175"/>
    <mergeCell ref="N175:O175"/>
    <mergeCell ref="V175:W175"/>
    <mergeCell ref="X175:Y175"/>
    <mergeCell ref="Z175:AA175"/>
    <mergeCell ref="AF175:AG175"/>
    <mergeCell ref="AH175:AI175"/>
    <mergeCell ref="AJ175:AK175"/>
    <mergeCell ref="AL175:AM175"/>
    <mergeCell ref="AN175:AO175"/>
    <mergeCell ref="AP175:AQ175"/>
    <mergeCell ref="E176:K177"/>
    <mergeCell ref="L176:M176"/>
    <mergeCell ref="N176:O176"/>
    <mergeCell ref="P176:R177"/>
    <mergeCell ref="V176:W176"/>
    <mergeCell ref="X176:Y176"/>
    <mergeCell ref="Z176:AA176"/>
    <mergeCell ref="AB176:AE177"/>
    <mergeCell ref="AF176:AG176"/>
    <mergeCell ref="AH176:AI176"/>
    <mergeCell ref="AJ176:AK176"/>
    <mergeCell ref="AL176:AM176"/>
    <mergeCell ref="AN176:AO176"/>
    <mergeCell ref="AP176:AQ176"/>
    <mergeCell ref="AR176:AR177"/>
    <mergeCell ref="AS176:AT177"/>
    <mergeCell ref="L177:M177"/>
    <mergeCell ref="N177:O177"/>
    <mergeCell ref="V177:W177"/>
    <mergeCell ref="X177:Y177"/>
    <mergeCell ref="Z177:AA177"/>
    <mergeCell ref="AF177:AG177"/>
    <mergeCell ref="AH177:AI177"/>
    <mergeCell ref="AJ177:AK177"/>
    <mergeCell ref="AL177:AM177"/>
    <mergeCell ref="AN177:AO177"/>
    <mergeCell ref="AP177:AQ177"/>
    <mergeCell ref="S95:U96"/>
    <mergeCell ref="S97:U97"/>
    <mergeCell ref="S98:U99"/>
    <mergeCell ref="S100:U101"/>
    <mergeCell ref="S102:U103"/>
    <mergeCell ref="S104:U105"/>
    <mergeCell ref="S106:U107"/>
    <mergeCell ref="S108:U109"/>
    <mergeCell ref="S110:U111"/>
    <mergeCell ref="S112:U113"/>
    <mergeCell ref="S114:U115"/>
    <mergeCell ref="S116:U117"/>
    <mergeCell ref="S118:U119"/>
    <mergeCell ref="S120:U121"/>
    <mergeCell ref="S122:U123"/>
    <mergeCell ref="S124:U125"/>
    <mergeCell ref="S126:U127"/>
    <mergeCell ref="S172:U173"/>
    <mergeCell ref="S174:U175"/>
    <mergeCell ref="S176:U177"/>
    <mergeCell ref="S138:U139"/>
    <mergeCell ref="S140:U141"/>
    <mergeCell ref="S142:U143"/>
    <mergeCell ref="S144:U145"/>
    <mergeCell ref="S146:U147"/>
    <mergeCell ref="S148:U149"/>
    <mergeCell ref="S150:U151"/>
    <mergeCell ref="S152:U153"/>
    <mergeCell ref="S154:U155"/>
    <mergeCell ref="S156:U157"/>
    <mergeCell ref="S158:U159"/>
    <mergeCell ref="S160:U161"/>
    <mergeCell ref="S162:U163"/>
    <mergeCell ref="S164:U165"/>
    <mergeCell ref="S166:U167"/>
    <mergeCell ref="S168:U169"/>
    <mergeCell ref="S170:U171"/>
  </mergeCells>
  <phoneticPr fontId="2"/>
  <dataValidations count="3">
    <dataValidation type="list" allowBlank="1" showInputMessage="1" showErrorMessage="1" sqref="B29:E30">
      <formula1>$AS$28:$AS$30</formula1>
    </dataValidation>
    <dataValidation type="list" allowBlank="1" showInputMessage="1" showErrorMessage="1" sqref="B42:B61">
      <formula1>$AS$28:$AS$31</formula1>
    </dataValidation>
    <dataValidation type="list" allowBlank="1" showInputMessage="1" showErrorMessage="1" sqref="D42:D61">
      <formula1>"1"</formula1>
    </dataValidation>
  </dataValidations>
  <printOptions horizontalCentered="1"/>
  <pageMargins left="0.19685039370078741" right="0.19685039370078741" top="0.59055118110236227" bottom="0.19685039370078741" header="0.39370078740157483" footer="0.51181102362204722"/>
  <pageSetup paperSize="9" scale="53" fitToHeight="0" orientation="portrait" blackAndWhite="1" r:id="rId1"/>
  <headerFooter alignWithMargins="0"/>
  <rowBreaks count="2" manualBreakCount="2">
    <brk id="64" max="16383" man="1"/>
    <brk id="93" max="42"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B302"/>
  <sheetViews>
    <sheetView showZeros="0" view="pageBreakPreview" topLeftCell="A196" zoomScaleNormal="100" zoomScaleSheetLayoutView="100" workbookViewId="0">
      <selection activeCell="U27" sqref="U27"/>
    </sheetView>
  </sheetViews>
  <sheetFormatPr defaultColWidth="9.33203125" defaultRowHeight="9" customHeight="1"/>
  <cols>
    <col min="1" max="2" width="6" style="133" customWidth="1"/>
    <col min="3" max="3" width="2" style="133" customWidth="1"/>
    <col min="4" max="6" width="6" style="133" customWidth="1"/>
    <col min="7" max="7" width="8" style="133" customWidth="1"/>
    <col min="8" max="10" width="6" style="133" customWidth="1"/>
    <col min="11" max="11" width="8" style="133" customWidth="1"/>
    <col min="12" max="12" width="22" style="133" customWidth="1"/>
    <col min="13" max="13" width="0.77734375" style="136" customWidth="1"/>
    <col min="14" max="19" width="6" style="133" customWidth="1"/>
    <col min="20" max="20" width="8" style="133" customWidth="1"/>
    <col min="21" max="21" width="25.44140625" style="133" customWidth="1"/>
    <col min="22" max="23" width="2" style="136" customWidth="1"/>
    <col min="24" max="28" width="2.44140625" style="133" customWidth="1"/>
    <col min="29" max="16384" width="9.33203125" style="133"/>
  </cols>
  <sheetData>
    <row r="1" spans="1:28" ht="22.5" customHeight="1" thickBot="1">
      <c r="A1" s="734" t="s">
        <v>112</v>
      </c>
      <c r="B1" s="735"/>
      <c r="C1" s="736">
        <f>表２【R7計画】!F3</f>
        <v>0</v>
      </c>
      <c r="D1" s="737"/>
      <c r="E1" s="737"/>
      <c r="F1" s="737"/>
      <c r="G1" s="737"/>
      <c r="H1" s="737"/>
      <c r="I1" s="734" t="s">
        <v>149</v>
      </c>
      <c r="J1" s="735"/>
      <c r="K1" s="129">
        <v>5</v>
      </c>
      <c r="L1" s="130" t="s">
        <v>148</v>
      </c>
      <c r="M1" s="731">
        <f>【R7計画】輸送量見込・平均乗車密度!B23</f>
        <v>0</v>
      </c>
      <c r="N1" s="732"/>
      <c r="O1" s="732"/>
      <c r="P1" s="732"/>
      <c r="Q1" s="732"/>
      <c r="R1" s="732"/>
      <c r="S1" s="732"/>
      <c r="T1" s="732"/>
      <c r="U1" s="732"/>
      <c r="V1" s="131"/>
      <c r="W1" s="131"/>
      <c r="X1" s="132"/>
      <c r="Y1" s="132"/>
      <c r="Z1" s="132"/>
      <c r="AA1" s="132"/>
      <c r="AB1" s="132"/>
    </row>
    <row r="2" spans="1:28" ht="9" customHeight="1">
      <c r="A2" s="886" t="s">
        <v>55</v>
      </c>
      <c r="B2" s="742" t="s">
        <v>56</v>
      </c>
      <c r="C2" s="134"/>
      <c r="D2" s="745" t="s">
        <v>57</v>
      </c>
      <c r="E2" s="745" t="s">
        <v>58</v>
      </c>
      <c r="F2" s="890" t="s">
        <v>59</v>
      </c>
      <c r="G2" s="894" t="s">
        <v>151</v>
      </c>
      <c r="H2" s="899" t="s">
        <v>61</v>
      </c>
      <c r="I2" s="899"/>
      <c r="J2" s="899"/>
      <c r="K2" s="899"/>
      <c r="L2" s="900"/>
      <c r="M2" s="135"/>
      <c r="N2" s="857" t="s">
        <v>62</v>
      </c>
      <c r="O2" s="858"/>
      <c r="P2" s="858"/>
      <c r="Q2" s="858"/>
      <c r="R2" s="858"/>
      <c r="S2" s="858"/>
      <c r="T2" s="858"/>
      <c r="U2" s="859"/>
    </row>
    <row r="3" spans="1:28" ht="9" customHeight="1">
      <c r="A3" s="887"/>
      <c r="B3" s="743"/>
      <c r="C3" s="137" t="s">
        <v>24</v>
      </c>
      <c r="D3" s="746"/>
      <c r="E3" s="746"/>
      <c r="F3" s="891"/>
      <c r="G3" s="864"/>
      <c r="H3" s="860" t="s">
        <v>63</v>
      </c>
      <c r="I3" s="861"/>
      <c r="J3" s="862"/>
      <c r="K3" s="863" t="s">
        <v>152</v>
      </c>
      <c r="L3" s="874" t="s">
        <v>65</v>
      </c>
      <c r="M3" s="138"/>
      <c r="N3" s="863" t="s">
        <v>66</v>
      </c>
      <c r="O3" s="877" t="s">
        <v>67</v>
      </c>
      <c r="P3" s="878"/>
      <c r="Q3" s="878"/>
      <c r="R3" s="878"/>
      <c r="S3" s="879"/>
      <c r="T3" s="724" t="s">
        <v>153</v>
      </c>
      <c r="U3" s="854" t="s">
        <v>65</v>
      </c>
    </row>
    <row r="4" spans="1:28" ht="9" customHeight="1">
      <c r="A4" s="887"/>
      <c r="B4" s="743"/>
      <c r="C4" s="137" t="s">
        <v>69</v>
      </c>
      <c r="D4" s="746"/>
      <c r="E4" s="746"/>
      <c r="F4" s="891"/>
      <c r="G4" s="864"/>
      <c r="H4" s="880" t="s">
        <v>70</v>
      </c>
      <c r="I4" s="897" t="s">
        <v>71</v>
      </c>
      <c r="J4" s="901" t="s">
        <v>72</v>
      </c>
      <c r="K4" s="864"/>
      <c r="L4" s="875"/>
      <c r="M4" s="138"/>
      <c r="N4" s="864"/>
      <c r="O4" s="869" t="s">
        <v>73</v>
      </c>
      <c r="P4" s="754"/>
      <c r="Q4" s="754" t="s">
        <v>74</v>
      </c>
      <c r="R4" s="757" t="s">
        <v>75</v>
      </c>
      <c r="S4" s="752" t="s">
        <v>76</v>
      </c>
      <c r="T4" s="725"/>
      <c r="U4" s="855"/>
    </row>
    <row r="5" spans="1:28" ht="9" customHeight="1">
      <c r="A5" s="887"/>
      <c r="B5" s="743"/>
      <c r="C5" s="139" t="s">
        <v>77</v>
      </c>
      <c r="D5" s="746"/>
      <c r="E5" s="746"/>
      <c r="F5" s="891"/>
      <c r="G5" s="864"/>
      <c r="H5" s="880"/>
      <c r="I5" s="897"/>
      <c r="J5" s="901"/>
      <c r="K5" s="864"/>
      <c r="L5" s="875"/>
      <c r="M5" s="138"/>
      <c r="N5" s="864"/>
      <c r="O5" s="870" t="s">
        <v>71</v>
      </c>
      <c r="P5" s="872" t="s">
        <v>72</v>
      </c>
      <c r="Q5" s="755"/>
      <c r="R5" s="757"/>
      <c r="S5" s="752"/>
      <c r="T5" s="725"/>
      <c r="U5" s="855"/>
    </row>
    <row r="6" spans="1:28" ht="9" customHeight="1">
      <c r="A6" s="888"/>
      <c r="B6" s="744"/>
      <c r="C6" s="140" t="s">
        <v>78</v>
      </c>
      <c r="D6" s="747"/>
      <c r="E6" s="876"/>
      <c r="F6" s="726"/>
      <c r="G6" s="895"/>
      <c r="H6" s="881"/>
      <c r="I6" s="898"/>
      <c r="J6" s="902"/>
      <c r="K6" s="865"/>
      <c r="L6" s="876"/>
      <c r="N6" s="865"/>
      <c r="O6" s="871"/>
      <c r="P6" s="873"/>
      <c r="Q6" s="756"/>
      <c r="R6" s="758"/>
      <c r="S6" s="753"/>
      <c r="T6" s="726"/>
      <c r="U6" s="856"/>
    </row>
    <row r="7" spans="1:28" ht="9" customHeight="1">
      <c r="A7" s="884" t="s">
        <v>136</v>
      </c>
      <c r="B7" s="740" t="s">
        <v>80</v>
      </c>
      <c r="C7" s="141"/>
      <c r="D7" s="142"/>
      <c r="E7" s="143"/>
      <c r="F7" s="896"/>
      <c r="G7" s="144">
        <f>D7*E7*F7</f>
        <v>0</v>
      </c>
      <c r="H7" s="892">
        <f>I7+J7</f>
        <v>0</v>
      </c>
      <c r="I7" s="729"/>
      <c r="J7" s="727"/>
      <c r="K7" s="145">
        <f>-D7*E7*H7</f>
        <v>0</v>
      </c>
      <c r="L7" s="146"/>
      <c r="M7" s="147"/>
      <c r="N7" s="148"/>
      <c r="O7" s="149"/>
      <c r="P7" s="150"/>
      <c r="Q7" s="150"/>
      <c r="R7" s="151"/>
      <c r="S7" s="152"/>
      <c r="T7" s="153">
        <f>IF(AND(P7=0,Q7=0,R7=0,S7=0),N7*-O7,IF(AND(O7=0,Q7=0,R7=0,S7=0),N7*-P7,IF(AND(O7=0,P7=0,R7=0,S7=0),N7*Q7,IF(AND(O7=0,P7=0,Q7=0,S7=0),N7*-R7,IF(AND(O7=0,P7=0,Q7=0,R7=0),N7*S7,IF(AND(O7=0,P7=0,Q7=0,R7=0),,"入力オーバー"))))))</f>
        <v>0</v>
      </c>
      <c r="U7" s="154"/>
      <c r="V7" s="155"/>
      <c r="W7" s="155"/>
      <c r="X7" s="156"/>
      <c r="Y7" s="156"/>
      <c r="Z7" s="156"/>
      <c r="AA7" s="156"/>
      <c r="AB7" s="156"/>
    </row>
    <row r="8" spans="1:28" ht="9" customHeight="1">
      <c r="A8" s="885"/>
      <c r="B8" s="741"/>
      <c r="C8" s="157">
        <f>IF(C7="往","復",)</f>
        <v>0</v>
      </c>
      <c r="D8" s="158"/>
      <c r="E8" s="159"/>
      <c r="F8" s="749"/>
      <c r="G8" s="160">
        <f>D8*E8*F7</f>
        <v>0</v>
      </c>
      <c r="H8" s="893"/>
      <c r="I8" s="730"/>
      <c r="J8" s="728"/>
      <c r="K8" s="161">
        <f>-D8*E8*H7</f>
        <v>0</v>
      </c>
      <c r="L8" s="162"/>
      <c r="M8" s="147"/>
      <c r="N8" s="163"/>
      <c r="O8" s="164"/>
      <c r="P8" s="165"/>
      <c r="Q8" s="165"/>
      <c r="R8" s="166"/>
      <c r="S8" s="167"/>
      <c r="T8" s="168">
        <f>IF(AND(P8=0,Q8=0,R8=0,S8=0),N8*-O8,IF(AND(O8=0,Q8=0,R8=0,S8=0),N8*-P8,IF(AND(O8=0,P8=0,R8=0,S8=0),N8*Q8,IF(AND(O8=0,P8=0,Q8=0,S8=0),N8*-R8,IF(AND(O8=0,P8=0,Q8=0,R8=0),N8*S8,IF(AND(O8=0,P8=0,Q8=0,R8=0),,"入力オーバー"))))))</f>
        <v>0</v>
      </c>
      <c r="U8" s="169"/>
      <c r="V8" s="155"/>
      <c r="W8" s="155"/>
      <c r="X8" s="156"/>
      <c r="Y8" s="156"/>
      <c r="Z8" s="156"/>
      <c r="AA8" s="156"/>
      <c r="AB8" s="156"/>
    </row>
    <row r="9" spans="1:28" ht="9" customHeight="1">
      <c r="A9" s="885"/>
      <c r="B9" s="740" t="s">
        <v>346</v>
      </c>
      <c r="C9" s="170">
        <f>C7</f>
        <v>0</v>
      </c>
      <c r="D9" s="142"/>
      <c r="E9" s="143"/>
      <c r="F9" s="896"/>
      <c r="G9" s="144">
        <f>D9*E9*F9</f>
        <v>0</v>
      </c>
      <c r="H9" s="892">
        <f>I9+J9</f>
        <v>0</v>
      </c>
      <c r="I9" s="729"/>
      <c r="J9" s="727"/>
      <c r="K9" s="145">
        <f>-D9*E9*H9</f>
        <v>0</v>
      </c>
      <c r="L9" s="146"/>
      <c r="M9" s="147"/>
      <c r="N9" s="163"/>
      <c r="O9" s="164"/>
      <c r="P9" s="165"/>
      <c r="Q9" s="165"/>
      <c r="R9" s="166"/>
      <c r="S9" s="167"/>
      <c r="T9" s="168">
        <f t="shared" ref="T9:T16" si="0">IF(AND(P9=0,Q9=0,R9=0,S9=0),N9*-O9,IF(AND(O9=0,Q9=0,R9=0,S9=0),N9*-P9,IF(AND(O9=0,P9=0,R9=0,S9=0),N9*Q9,IF(AND(O9=0,P9=0,Q9=0,S9=0),N9*-R9,IF(AND(O9=0,P9=0,Q9=0,R9=0),N9*S9,IF(AND(O9=0,P9=0,Q9=0,R9=0),,"入力オーバー"))))))</f>
        <v>0</v>
      </c>
      <c r="U9" s="169"/>
      <c r="V9" s="155"/>
      <c r="W9" s="155"/>
      <c r="X9" s="136"/>
      <c r="Y9" s="136"/>
      <c r="Z9" s="136"/>
      <c r="AA9" s="136"/>
      <c r="AB9" s="136"/>
    </row>
    <row r="10" spans="1:28" ht="9" customHeight="1" thickBot="1">
      <c r="A10" s="885"/>
      <c r="B10" s="889"/>
      <c r="C10" s="157">
        <f>C8</f>
        <v>0</v>
      </c>
      <c r="D10" s="158"/>
      <c r="E10" s="159"/>
      <c r="F10" s="749"/>
      <c r="G10" s="160">
        <f>D10*E10*F9</f>
        <v>0</v>
      </c>
      <c r="H10" s="893"/>
      <c r="I10" s="730"/>
      <c r="J10" s="728"/>
      <c r="K10" s="161">
        <f>-D10*E10*H9</f>
        <v>0</v>
      </c>
      <c r="L10" s="162"/>
      <c r="M10" s="147"/>
      <c r="N10" s="171"/>
      <c r="O10" s="164"/>
      <c r="P10" s="165"/>
      <c r="Q10" s="165"/>
      <c r="R10" s="166"/>
      <c r="S10" s="167"/>
      <c r="T10" s="168">
        <f t="shared" si="0"/>
        <v>0</v>
      </c>
      <c r="U10" s="169"/>
      <c r="V10" s="155"/>
      <c r="W10" s="155"/>
      <c r="X10" s="156"/>
      <c r="Y10" s="156"/>
      <c r="Z10" s="136"/>
      <c r="AA10" s="136"/>
      <c r="AB10" s="136"/>
    </row>
    <row r="11" spans="1:28" ht="9" customHeight="1">
      <c r="A11" s="885"/>
      <c r="B11" s="903" t="s">
        <v>347</v>
      </c>
      <c r="C11" s="172">
        <f>C7</f>
        <v>0</v>
      </c>
      <c r="D11" s="173"/>
      <c r="E11" s="143"/>
      <c r="F11" s="748"/>
      <c r="G11" s="144">
        <f>D11*E11*F11</f>
        <v>0</v>
      </c>
      <c r="H11" s="892">
        <f>I11+J11</f>
        <v>0</v>
      </c>
      <c r="I11" s="729"/>
      <c r="J11" s="727"/>
      <c r="K11" s="145">
        <f>-D11*E11*H11</f>
        <v>0</v>
      </c>
      <c r="L11" s="146"/>
      <c r="M11" s="147"/>
      <c r="N11" s="163"/>
      <c r="O11" s="164"/>
      <c r="P11" s="165"/>
      <c r="Q11" s="165"/>
      <c r="R11" s="166"/>
      <c r="S11" s="167"/>
      <c r="T11" s="168">
        <f t="shared" si="0"/>
        <v>0</v>
      </c>
      <c r="U11" s="169"/>
      <c r="V11" s="155"/>
      <c r="W11" s="155"/>
      <c r="X11" s="156"/>
      <c r="Y11" s="156"/>
      <c r="Z11" s="136"/>
      <c r="AA11" s="136"/>
      <c r="AB11" s="136"/>
    </row>
    <row r="12" spans="1:28" ht="9" customHeight="1">
      <c r="A12" s="885"/>
      <c r="B12" s="750"/>
      <c r="C12" s="174">
        <f>C8</f>
        <v>0</v>
      </c>
      <c r="D12" s="173"/>
      <c r="E12" s="175"/>
      <c r="F12" s="748"/>
      <c r="G12" s="160">
        <f>D12*E12*F11</f>
        <v>0</v>
      </c>
      <c r="H12" s="893"/>
      <c r="I12" s="730"/>
      <c r="J12" s="728"/>
      <c r="K12" s="161">
        <f>-D12*E12*H11</f>
        <v>0</v>
      </c>
      <c r="L12" s="162"/>
      <c r="M12" s="147"/>
      <c r="N12" s="163"/>
      <c r="O12" s="164"/>
      <c r="P12" s="165"/>
      <c r="Q12" s="165"/>
      <c r="R12" s="166"/>
      <c r="S12" s="167"/>
      <c r="T12" s="168">
        <f t="shared" si="0"/>
        <v>0</v>
      </c>
      <c r="U12" s="169"/>
      <c r="V12" s="155"/>
      <c r="W12" s="155"/>
    </row>
    <row r="13" spans="1:28" ht="9" customHeight="1">
      <c r="A13" s="885"/>
      <c r="B13" s="738" t="s">
        <v>348</v>
      </c>
      <c r="C13" s="172">
        <f>C7</f>
        <v>0</v>
      </c>
      <c r="D13" s="142"/>
      <c r="E13" s="143"/>
      <c r="F13" s="896"/>
      <c r="G13" s="144">
        <f>D13*E13*F13</f>
        <v>0</v>
      </c>
      <c r="H13" s="892">
        <f>I13+J13</f>
        <v>0</v>
      </c>
      <c r="I13" s="729"/>
      <c r="J13" s="727"/>
      <c r="K13" s="145">
        <f>-D13*E13*H13</f>
        <v>0</v>
      </c>
      <c r="L13" s="146"/>
      <c r="M13" s="147"/>
      <c r="N13" s="163"/>
      <c r="O13" s="164"/>
      <c r="P13" s="165"/>
      <c r="Q13" s="165"/>
      <c r="R13" s="166"/>
      <c r="S13" s="167"/>
      <c r="T13" s="168">
        <f t="shared" si="0"/>
        <v>0</v>
      </c>
      <c r="U13" s="169"/>
      <c r="V13" s="155"/>
      <c r="W13" s="155"/>
    </row>
    <row r="14" spans="1:28" ht="9" customHeight="1">
      <c r="A14" s="885"/>
      <c r="B14" s="739"/>
      <c r="C14" s="176">
        <f>C8</f>
        <v>0</v>
      </c>
      <c r="D14" s="158"/>
      <c r="E14" s="159"/>
      <c r="F14" s="749"/>
      <c r="G14" s="160">
        <f>D14*E14*F13</f>
        <v>0</v>
      </c>
      <c r="H14" s="893"/>
      <c r="I14" s="730"/>
      <c r="J14" s="728"/>
      <c r="K14" s="161">
        <f>-D14*E14*H13</f>
        <v>0</v>
      </c>
      <c r="L14" s="162"/>
      <c r="M14" s="147"/>
      <c r="N14" s="163"/>
      <c r="O14" s="164"/>
      <c r="P14" s="165"/>
      <c r="Q14" s="165"/>
      <c r="R14" s="166"/>
      <c r="S14" s="167"/>
      <c r="T14" s="168">
        <f t="shared" si="0"/>
        <v>0</v>
      </c>
      <c r="U14" s="169"/>
      <c r="V14" s="155"/>
      <c r="W14" s="155"/>
    </row>
    <row r="15" spans="1:28" ht="9" customHeight="1">
      <c r="A15" s="885"/>
      <c r="B15" s="750" t="s">
        <v>349</v>
      </c>
      <c r="C15" s="172">
        <f>C7</f>
        <v>0</v>
      </c>
      <c r="D15" s="142"/>
      <c r="E15" s="143"/>
      <c r="F15" s="748"/>
      <c r="G15" s="144">
        <f>D15*E15*F15</f>
        <v>0</v>
      </c>
      <c r="H15" s="892">
        <f>I15+J15</f>
        <v>0</v>
      </c>
      <c r="I15" s="729"/>
      <c r="J15" s="727"/>
      <c r="K15" s="145">
        <f>-D15*E15*H15</f>
        <v>0</v>
      </c>
      <c r="L15" s="146"/>
      <c r="M15" s="147"/>
      <c r="N15" s="163"/>
      <c r="O15" s="164"/>
      <c r="P15" s="165"/>
      <c r="Q15" s="165"/>
      <c r="R15" s="166"/>
      <c r="S15" s="167"/>
      <c r="T15" s="168">
        <f t="shared" si="0"/>
        <v>0</v>
      </c>
      <c r="U15" s="169"/>
      <c r="V15" s="155"/>
      <c r="W15" s="155"/>
      <c r="X15" s="908" t="s">
        <v>81</v>
      </c>
      <c r="Y15" s="909"/>
      <c r="Z15" s="909"/>
      <c r="AA15" s="909"/>
      <c r="AB15" s="910"/>
    </row>
    <row r="16" spans="1:28" ht="9" customHeight="1" thickBot="1">
      <c r="A16" s="885"/>
      <c r="B16" s="751"/>
      <c r="C16" s="176">
        <f>C8</f>
        <v>0</v>
      </c>
      <c r="D16" s="158"/>
      <c r="E16" s="175"/>
      <c r="F16" s="749"/>
      <c r="G16" s="160">
        <f>D16*E16*F15</f>
        <v>0</v>
      </c>
      <c r="H16" s="893"/>
      <c r="I16" s="730"/>
      <c r="J16" s="728"/>
      <c r="K16" s="161">
        <f>-D16*E16*H15</f>
        <v>0</v>
      </c>
      <c r="L16" s="162"/>
      <c r="M16" s="147"/>
      <c r="N16" s="177"/>
      <c r="O16" s="178"/>
      <c r="P16" s="179"/>
      <c r="Q16" s="179"/>
      <c r="R16" s="180"/>
      <c r="S16" s="181"/>
      <c r="T16" s="182">
        <f t="shared" si="0"/>
        <v>0</v>
      </c>
      <c r="U16" s="183"/>
      <c r="V16" s="184"/>
      <c r="W16" s="155"/>
      <c r="X16" s="905">
        <f>G17+K17+T17</f>
        <v>0</v>
      </c>
      <c r="Y16" s="906"/>
      <c r="Z16" s="906"/>
      <c r="AA16" s="906"/>
      <c r="AB16" s="185" t="s">
        <v>154</v>
      </c>
    </row>
    <row r="17" spans="1:28" ht="9" customHeight="1" thickBot="1">
      <c r="A17" s="882" t="s">
        <v>53</v>
      </c>
      <c r="B17" s="883"/>
      <c r="C17" s="186"/>
      <c r="D17" s="187">
        <f>IF(C7="往",(E7+E8)*(F7-H7)+(E9+E10)*(F9-H9),E7*(F7-H7)+E9*(F9-H9))</f>
        <v>0</v>
      </c>
      <c r="E17" s="188">
        <f>IF(C7="往",(E7+E8)*(F7-H7)+(E9+E10)*(F9-H9)+(E11+E12)*(F11-H11)+(E13+E14)*(F13-H13)+(E15+E16)*(F15-H15),E7*(F7-H7)+E9*(F9-H9)+E11*(F11-H11)+E13*(F13-H13)+E15*(F15-H15))</f>
        <v>0</v>
      </c>
      <c r="F17" s="189">
        <f t="shared" ref="F17:K17" si="1">SUM(F7:F16)</f>
        <v>0</v>
      </c>
      <c r="G17" s="190">
        <f t="shared" si="1"/>
        <v>0</v>
      </c>
      <c r="H17" s="186">
        <f t="shared" si="1"/>
        <v>0</v>
      </c>
      <c r="I17" s="191">
        <f t="shared" si="1"/>
        <v>0</v>
      </c>
      <c r="J17" s="187">
        <f t="shared" si="1"/>
        <v>0</v>
      </c>
      <c r="K17" s="192">
        <f t="shared" si="1"/>
        <v>0</v>
      </c>
      <c r="L17" s="187"/>
      <c r="M17" s="193"/>
      <c r="N17" s="194"/>
      <c r="O17" s="195">
        <f t="shared" ref="O17:T17" si="2">SUM(O7:O16)</f>
        <v>0</v>
      </c>
      <c r="P17" s="196">
        <f t="shared" si="2"/>
        <v>0</v>
      </c>
      <c r="Q17" s="196">
        <f t="shared" si="2"/>
        <v>0</v>
      </c>
      <c r="R17" s="197">
        <f t="shared" si="2"/>
        <v>0</v>
      </c>
      <c r="S17" s="198">
        <f t="shared" si="2"/>
        <v>0</v>
      </c>
      <c r="T17" s="199">
        <f t="shared" si="2"/>
        <v>0</v>
      </c>
      <c r="U17" s="200"/>
    </row>
    <row r="18" spans="1:28" ht="9" customHeight="1">
      <c r="A18" s="886" t="s">
        <v>55</v>
      </c>
      <c r="B18" s="742" t="s">
        <v>56</v>
      </c>
      <c r="C18" s="134"/>
      <c r="D18" s="745" t="s">
        <v>57</v>
      </c>
      <c r="E18" s="745" t="s">
        <v>58</v>
      </c>
      <c r="F18" s="890" t="s">
        <v>59</v>
      </c>
      <c r="G18" s="894" t="s">
        <v>151</v>
      </c>
      <c r="H18" s="899" t="s">
        <v>61</v>
      </c>
      <c r="I18" s="899"/>
      <c r="J18" s="899"/>
      <c r="K18" s="899"/>
      <c r="L18" s="900"/>
      <c r="M18" s="135"/>
      <c r="N18" s="857" t="s">
        <v>62</v>
      </c>
      <c r="O18" s="858"/>
      <c r="P18" s="858"/>
      <c r="Q18" s="858"/>
      <c r="R18" s="858"/>
      <c r="S18" s="858"/>
      <c r="T18" s="858"/>
      <c r="U18" s="859"/>
    </row>
    <row r="19" spans="1:28" ht="9" customHeight="1">
      <c r="A19" s="887"/>
      <c r="B19" s="743"/>
      <c r="C19" s="137" t="s">
        <v>24</v>
      </c>
      <c r="D19" s="746"/>
      <c r="E19" s="746"/>
      <c r="F19" s="891"/>
      <c r="G19" s="864"/>
      <c r="H19" s="860" t="s">
        <v>63</v>
      </c>
      <c r="I19" s="861"/>
      <c r="J19" s="862"/>
      <c r="K19" s="863" t="s">
        <v>152</v>
      </c>
      <c r="L19" s="874" t="s">
        <v>65</v>
      </c>
      <c r="M19" s="138"/>
      <c r="N19" s="863" t="s">
        <v>66</v>
      </c>
      <c r="O19" s="877" t="s">
        <v>67</v>
      </c>
      <c r="P19" s="878"/>
      <c r="Q19" s="878"/>
      <c r="R19" s="878"/>
      <c r="S19" s="879"/>
      <c r="T19" s="724" t="s">
        <v>153</v>
      </c>
      <c r="U19" s="854" t="s">
        <v>65</v>
      </c>
    </row>
    <row r="20" spans="1:28" ht="9" customHeight="1">
      <c r="A20" s="887"/>
      <c r="B20" s="743"/>
      <c r="C20" s="137" t="s">
        <v>69</v>
      </c>
      <c r="D20" s="746"/>
      <c r="E20" s="746"/>
      <c r="F20" s="891"/>
      <c r="G20" s="864"/>
      <c r="H20" s="880" t="s">
        <v>70</v>
      </c>
      <c r="I20" s="897" t="s">
        <v>71</v>
      </c>
      <c r="J20" s="901" t="s">
        <v>72</v>
      </c>
      <c r="K20" s="864"/>
      <c r="L20" s="875"/>
      <c r="M20" s="138"/>
      <c r="N20" s="864"/>
      <c r="O20" s="869" t="s">
        <v>73</v>
      </c>
      <c r="P20" s="754"/>
      <c r="Q20" s="754" t="s">
        <v>74</v>
      </c>
      <c r="R20" s="757" t="s">
        <v>75</v>
      </c>
      <c r="S20" s="752" t="s">
        <v>76</v>
      </c>
      <c r="T20" s="725"/>
      <c r="U20" s="855"/>
    </row>
    <row r="21" spans="1:28" ht="9" customHeight="1">
      <c r="A21" s="887"/>
      <c r="B21" s="743"/>
      <c r="C21" s="139" t="s">
        <v>77</v>
      </c>
      <c r="D21" s="746"/>
      <c r="E21" s="746"/>
      <c r="F21" s="891"/>
      <c r="G21" s="864"/>
      <c r="H21" s="880"/>
      <c r="I21" s="897"/>
      <c r="J21" s="901"/>
      <c r="K21" s="864"/>
      <c r="L21" s="875"/>
      <c r="M21" s="138"/>
      <c r="N21" s="864"/>
      <c r="O21" s="870" t="s">
        <v>71</v>
      </c>
      <c r="P21" s="872" t="s">
        <v>72</v>
      </c>
      <c r="Q21" s="755"/>
      <c r="R21" s="757"/>
      <c r="S21" s="752"/>
      <c r="T21" s="725"/>
      <c r="U21" s="855"/>
    </row>
    <row r="22" spans="1:28" ht="9" customHeight="1">
      <c r="A22" s="888"/>
      <c r="B22" s="744"/>
      <c r="C22" s="140" t="s">
        <v>78</v>
      </c>
      <c r="D22" s="747"/>
      <c r="E22" s="876"/>
      <c r="F22" s="726"/>
      <c r="G22" s="895"/>
      <c r="H22" s="881"/>
      <c r="I22" s="898"/>
      <c r="J22" s="902"/>
      <c r="K22" s="865"/>
      <c r="L22" s="876"/>
      <c r="N22" s="865"/>
      <c r="O22" s="871"/>
      <c r="P22" s="873"/>
      <c r="Q22" s="756"/>
      <c r="R22" s="758"/>
      <c r="S22" s="753"/>
      <c r="T22" s="726"/>
      <c r="U22" s="856"/>
    </row>
    <row r="23" spans="1:28" ht="9" customHeight="1">
      <c r="A23" s="884" t="s">
        <v>137</v>
      </c>
      <c r="B23" s="740" t="str">
        <f>$B$7</f>
        <v>平日</v>
      </c>
      <c r="C23" s="201">
        <f>C7</f>
        <v>0</v>
      </c>
      <c r="D23" s="142">
        <f>$D$7</f>
        <v>0</v>
      </c>
      <c r="E23" s="143">
        <f>$E$7</f>
        <v>0</v>
      </c>
      <c r="F23" s="896"/>
      <c r="G23" s="144">
        <f>D23*E23*F23</f>
        <v>0</v>
      </c>
      <c r="H23" s="892">
        <f>I23+J23</f>
        <v>0</v>
      </c>
      <c r="I23" s="729"/>
      <c r="J23" s="727"/>
      <c r="K23" s="145">
        <f>-D23*E23*H23</f>
        <v>0</v>
      </c>
      <c r="L23" s="146"/>
      <c r="M23" s="147"/>
      <c r="N23" s="148"/>
      <c r="O23" s="149"/>
      <c r="P23" s="150"/>
      <c r="Q23" s="150"/>
      <c r="R23" s="151"/>
      <c r="S23" s="152"/>
      <c r="T23" s="153">
        <f>IF(AND(P23=0,Q23=0,R23=0,S23=0),N23*-O23,IF(AND(O23=0,Q23=0,R23=0,S23=0),N23*-P23,IF(AND(O23=0,P23=0,R23=0,S23=0),N23*Q23,IF(AND(O23=0,P23=0,Q23=0,S23=0),N23*-R23,IF(AND(O23=0,P23=0,Q23=0,R23=0),N23*S23,IF(AND(O23=0,P23=0,Q23=0,R23=0),,"入力オーバー"))))))</f>
        <v>0</v>
      </c>
      <c r="U23" s="154"/>
      <c r="V23" s="155"/>
      <c r="W23" s="155"/>
      <c r="X23" s="156"/>
      <c r="Y23" s="156"/>
      <c r="Z23" s="156"/>
      <c r="AA23" s="156"/>
      <c r="AB23" s="156"/>
    </row>
    <row r="24" spans="1:28" ht="9" customHeight="1">
      <c r="A24" s="885"/>
      <c r="B24" s="741"/>
      <c r="C24" s="157">
        <f>IF(C23="往","復",)</f>
        <v>0</v>
      </c>
      <c r="D24" s="158">
        <f>$D$8</f>
        <v>0</v>
      </c>
      <c r="E24" s="159">
        <f>$E$8</f>
        <v>0</v>
      </c>
      <c r="F24" s="749"/>
      <c r="G24" s="160">
        <f>D24*E24*F23</f>
        <v>0</v>
      </c>
      <c r="H24" s="893"/>
      <c r="I24" s="730"/>
      <c r="J24" s="728"/>
      <c r="K24" s="161">
        <f>-D24*E24*H23</f>
        <v>0</v>
      </c>
      <c r="L24" s="162"/>
      <c r="M24" s="147"/>
      <c r="N24" s="163"/>
      <c r="O24" s="164"/>
      <c r="P24" s="165"/>
      <c r="Q24" s="165"/>
      <c r="R24" s="166"/>
      <c r="S24" s="167"/>
      <c r="T24" s="168">
        <f>IF(AND(P24=0,Q24=0,R24=0,S24=0),N24*-O24,IF(AND(O24=0,Q24=0,R24=0,S24=0),N24*-P24,IF(AND(O24=0,P24=0,R24=0,S24=0),N24*Q24,IF(AND(O24=0,P24=0,Q24=0,S24=0),N24*-R24,IF(AND(O24=0,P24=0,Q24=0,R24=0),N24*S24,IF(AND(O24=0,P24=0,Q24=0,R24=0),,"入力オーバー"))))))</f>
        <v>0</v>
      </c>
      <c r="U24" s="169"/>
      <c r="V24" s="155"/>
      <c r="W24" s="155"/>
      <c r="X24" s="156"/>
      <c r="Y24" s="156"/>
      <c r="Z24" s="156"/>
      <c r="AA24" s="156"/>
      <c r="AB24" s="156"/>
    </row>
    <row r="25" spans="1:28" ht="9" customHeight="1">
      <c r="A25" s="885"/>
      <c r="B25" s="740" t="str">
        <f>$B$9</f>
        <v>土曜</v>
      </c>
      <c r="C25" s="170">
        <f>C23</f>
        <v>0</v>
      </c>
      <c r="D25" s="142">
        <f>$D$9</f>
        <v>0</v>
      </c>
      <c r="E25" s="143">
        <f>$E$9</f>
        <v>0</v>
      </c>
      <c r="F25" s="896"/>
      <c r="G25" s="144">
        <f>D25*E25*F25</f>
        <v>0</v>
      </c>
      <c r="H25" s="892">
        <f>I25+J25</f>
        <v>0</v>
      </c>
      <c r="I25" s="729"/>
      <c r="J25" s="727"/>
      <c r="K25" s="145">
        <f>-D25*E25*H25</f>
        <v>0</v>
      </c>
      <c r="L25" s="146"/>
      <c r="M25" s="147"/>
      <c r="N25" s="163"/>
      <c r="O25" s="164"/>
      <c r="P25" s="165"/>
      <c r="Q25" s="165"/>
      <c r="R25" s="166"/>
      <c r="S25" s="167"/>
      <c r="T25" s="168">
        <f t="shared" ref="T25:T32" si="3">IF(AND(P25=0,Q25=0,R25=0,S25=0),N25*-O25,IF(AND(O25=0,Q25=0,R25=0,S25=0),N25*-P25,IF(AND(O25=0,P25=0,R25=0,S25=0),N25*Q25,IF(AND(O25=0,P25=0,Q25=0,S25=0),N25*-R25,IF(AND(O25=0,P25=0,Q25=0,R25=0),N25*S25,IF(AND(O25=0,P25=0,Q25=0,R25=0),,"入力オーバー"))))))</f>
        <v>0</v>
      </c>
      <c r="U25" s="169"/>
      <c r="V25" s="155"/>
      <c r="W25" s="155"/>
      <c r="X25" s="136"/>
      <c r="Y25" s="136"/>
      <c r="Z25" s="136"/>
      <c r="AA25" s="136"/>
      <c r="AB25" s="136"/>
    </row>
    <row r="26" spans="1:28" ht="9" customHeight="1" thickBot="1">
      <c r="A26" s="885"/>
      <c r="B26" s="904"/>
      <c r="C26" s="157">
        <f>C24</f>
        <v>0</v>
      </c>
      <c r="D26" s="158">
        <f>$D$10</f>
        <v>0</v>
      </c>
      <c r="E26" s="159">
        <f>$E$10</f>
        <v>0</v>
      </c>
      <c r="F26" s="749"/>
      <c r="G26" s="160">
        <f>D26*E26*F25</f>
        <v>0</v>
      </c>
      <c r="H26" s="893"/>
      <c r="I26" s="730"/>
      <c r="J26" s="728"/>
      <c r="K26" s="161">
        <f>-D26*E26*H25</f>
        <v>0</v>
      </c>
      <c r="L26" s="162"/>
      <c r="M26" s="147"/>
      <c r="N26" s="163"/>
      <c r="O26" s="164"/>
      <c r="P26" s="165"/>
      <c r="Q26" s="165"/>
      <c r="R26" s="166"/>
      <c r="S26" s="167"/>
      <c r="T26" s="168">
        <f t="shared" si="3"/>
        <v>0</v>
      </c>
      <c r="U26" s="169"/>
      <c r="V26" s="155"/>
      <c r="W26" s="155"/>
      <c r="X26" s="156"/>
      <c r="Y26" s="156"/>
      <c r="Z26" s="136"/>
      <c r="AA26" s="136"/>
      <c r="AB26" s="136"/>
    </row>
    <row r="27" spans="1:28" ht="9" customHeight="1">
      <c r="A27" s="885"/>
      <c r="B27" s="903" t="str">
        <f>$B$11</f>
        <v>日祝</v>
      </c>
      <c r="C27" s="170">
        <f>C23</f>
        <v>0</v>
      </c>
      <c r="D27" s="142">
        <f>$D$11</f>
        <v>0</v>
      </c>
      <c r="E27" s="143">
        <f>$E$11</f>
        <v>0</v>
      </c>
      <c r="F27" s="748"/>
      <c r="G27" s="144">
        <f>D27*E27*F27</f>
        <v>0</v>
      </c>
      <c r="H27" s="892">
        <f>I27+J27</f>
        <v>0</v>
      </c>
      <c r="I27" s="729"/>
      <c r="J27" s="727"/>
      <c r="K27" s="145">
        <f>-D27*E27*H27</f>
        <v>0</v>
      </c>
      <c r="L27" s="146"/>
      <c r="M27" s="147"/>
      <c r="N27" s="163"/>
      <c r="O27" s="164"/>
      <c r="P27" s="165"/>
      <c r="Q27" s="165"/>
      <c r="R27" s="166"/>
      <c r="S27" s="167"/>
      <c r="T27" s="168">
        <f t="shared" si="3"/>
        <v>0</v>
      </c>
      <c r="U27" s="169"/>
      <c r="V27" s="155"/>
      <c r="W27" s="155"/>
      <c r="X27" s="156"/>
      <c r="Y27" s="156"/>
      <c r="Z27" s="136"/>
      <c r="AA27" s="136"/>
      <c r="AB27" s="136"/>
    </row>
    <row r="28" spans="1:28" ht="9" customHeight="1">
      <c r="A28" s="885"/>
      <c r="B28" s="739"/>
      <c r="C28" s="202">
        <f>C24</f>
        <v>0</v>
      </c>
      <c r="D28" s="158">
        <f>$D$12</f>
        <v>0</v>
      </c>
      <c r="E28" s="175">
        <f>$E$12</f>
        <v>0</v>
      </c>
      <c r="F28" s="748"/>
      <c r="G28" s="160">
        <f>D28*E28*F27</f>
        <v>0</v>
      </c>
      <c r="H28" s="893"/>
      <c r="I28" s="730"/>
      <c r="J28" s="728"/>
      <c r="K28" s="161">
        <f>-D28*E28*H27</f>
        <v>0</v>
      </c>
      <c r="L28" s="162"/>
      <c r="M28" s="147"/>
      <c r="N28" s="163"/>
      <c r="O28" s="164"/>
      <c r="P28" s="165"/>
      <c r="Q28" s="165"/>
      <c r="R28" s="166"/>
      <c r="S28" s="167"/>
      <c r="T28" s="168">
        <f t="shared" si="3"/>
        <v>0</v>
      </c>
      <c r="U28" s="169"/>
      <c r="V28" s="155"/>
      <c r="W28" s="155"/>
      <c r="X28" s="156"/>
      <c r="Y28" s="156"/>
      <c r="Z28" s="136"/>
      <c r="AA28" s="136"/>
      <c r="AB28" s="136"/>
    </row>
    <row r="29" spans="1:28" ht="9" customHeight="1">
      <c r="A29" s="885"/>
      <c r="B29" s="738" t="str">
        <f>$B$13</f>
        <v>学平日</v>
      </c>
      <c r="C29" s="170">
        <f>C23</f>
        <v>0</v>
      </c>
      <c r="D29" s="142">
        <f>$D$13</f>
        <v>0</v>
      </c>
      <c r="E29" s="143">
        <f>$E$13</f>
        <v>0</v>
      </c>
      <c r="F29" s="896"/>
      <c r="G29" s="144">
        <f>D29*E29*F29</f>
        <v>0</v>
      </c>
      <c r="H29" s="892">
        <f>I29+J29</f>
        <v>0</v>
      </c>
      <c r="I29" s="729"/>
      <c r="J29" s="727"/>
      <c r="K29" s="145">
        <f>-D29*E29*H29</f>
        <v>0</v>
      </c>
      <c r="L29" s="146"/>
      <c r="M29" s="147"/>
      <c r="N29" s="163"/>
      <c r="O29" s="164"/>
      <c r="P29" s="165"/>
      <c r="Q29" s="165"/>
      <c r="R29" s="166"/>
      <c r="S29" s="167"/>
      <c r="T29" s="168">
        <f t="shared" si="3"/>
        <v>0</v>
      </c>
      <c r="U29" s="169"/>
      <c r="V29" s="155"/>
      <c r="W29" s="155"/>
    </row>
    <row r="30" spans="1:28" ht="9" customHeight="1">
      <c r="A30" s="885"/>
      <c r="B30" s="739"/>
      <c r="C30" s="157">
        <f>C24</f>
        <v>0</v>
      </c>
      <c r="D30" s="158">
        <f>$D$14</f>
        <v>0</v>
      </c>
      <c r="E30" s="159">
        <f>$E$14</f>
        <v>0</v>
      </c>
      <c r="F30" s="749"/>
      <c r="G30" s="160">
        <f>D30*E30*F29</f>
        <v>0</v>
      </c>
      <c r="H30" s="893"/>
      <c r="I30" s="730"/>
      <c r="J30" s="728"/>
      <c r="K30" s="161">
        <f>-D30*E30*H29</f>
        <v>0</v>
      </c>
      <c r="L30" s="162"/>
      <c r="M30" s="147"/>
      <c r="N30" s="163"/>
      <c r="O30" s="164"/>
      <c r="P30" s="165"/>
      <c r="Q30" s="165"/>
      <c r="R30" s="166"/>
      <c r="S30" s="167"/>
      <c r="T30" s="168">
        <f t="shared" si="3"/>
        <v>0</v>
      </c>
      <c r="U30" s="169"/>
      <c r="V30" s="155"/>
      <c r="W30" s="155"/>
    </row>
    <row r="31" spans="1:28" ht="9" customHeight="1">
      <c r="A31" s="885"/>
      <c r="B31" s="738" t="str">
        <f>$B$15</f>
        <v>学休土</v>
      </c>
      <c r="C31" s="170">
        <f>C23</f>
        <v>0</v>
      </c>
      <c r="D31" s="142">
        <f>$D$15</f>
        <v>0</v>
      </c>
      <c r="E31" s="143">
        <f>$E$15</f>
        <v>0</v>
      </c>
      <c r="F31" s="748"/>
      <c r="G31" s="144">
        <f>D31*E31*F31</f>
        <v>0</v>
      </c>
      <c r="H31" s="892">
        <f>I31+J31</f>
        <v>0</v>
      </c>
      <c r="I31" s="729"/>
      <c r="J31" s="727"/>
      <c r="K31" s="145">
        <f>-D31*E31*H31</f>
        <v>0</v>
      </c>
      <c r="L31" s="146"/>
      <c r="M31" s="147"/>
      <c r="N31" s="163"/>
      <c r="O31" s="164"/>
      <c r="P31" s="165"/>
      <c r="Q31" s="165"/>
      <c r="R31" s="166"/>
      <c r="S31" s="167"/>
      <c r="T31" s="168">
        <f t="shared" si="3"/>
        <v>0</v>
      </c>
      <c r="U31" s="169"/>
      <c r="V31" s="155"/>
      <c r="W31" s="155"/>
      <c r="X31" s="908" t="s">
        <v>81</v>
      </c>
      <c r="Y31" s="909"/>
      <c r="Z31" s="909"/>
      <c r="AA31" s="909"/>
      <c r="AB31" s="910"/>
    </row>
    <row r="32" spans="1:28" ht="9" customHeight="1" thickBot="1">
      <c r="A32" s="885"/>
      <c r="B32" s="751"/>
      <c r="C32" s="157">
        <f>C24</f>
        <v>0</v>
      </c>
      <c r="D32" s="158">
        <f>$D$16</f>
        <v>0</v>
      </c>
      <c r="E32" s="175">
        <f>$E$16</f>
        <v>0</v>
      </c>
      <c r="F32" s="749"/>
      <c r="G32" s="160">
        <f>D32*E32*F31</f>
        <v>0</v>
      </c>
      <c r="H32" s="893"/>
      <c r="I32" s="730"/>
      <c r="J32" s="728"/>
      <c r="K32" s="161">
        <f>-D32*E32*H31</f>
        <v>0</v>
      </c>
      <c r="L32" s="162"/>
      <c r="M32" s="147"/>
      <c r="N32" s="177"/>
      <c r="O32" s="178"/>
      <c r="P32" s="179"/>
      <c r="Q32" s="179"/>
      <c r="R32" s="180"/>
      <c r="S32" s="181"/>
      <c r="T32" s="182">
        <f t="shared" si="3"/>
        <v>0</v>
      </c>
      <c r="U32" s="183"/>
      <c r="V32" s="184"/>
      <c r="W32" s="155"/>
      <c r="X32" s="905">
        <f>G33+K33+T33</f>
        <v>0</v>
      </c>
      <c r="Y32" s="906"/>
      <c r="Z32" s="906"/>
      <c r="AA32" s="906"/>
      <c r="AB32" s="185" t="s">
        <v>154</v>
      </c>
    </row>
    <row r="33" spans="1:28" ht="9" customHeight="1" thickBot="1">
      <c r="A33" s="882" t="s">
        <v>53</v>
      </c>
      <c r="B33" s="883"/>
      <c r="C33" s="186"/>
      <c r="D33" s="187">
        <f>IF(C23="往",(E23+E24)*(F23-H23)+(E25+E26)*(F25-H25),E23*(F23-H23)+E25*(F25-H25))</f>
        <v>0</v>
      </c>
      <c r="E33" s="188">
        <f>IF(C23="往",(E23+E24)*(F23-H23)+(E25+E26)*(F25-H25)+(E27+E28)*(F27-H27)+(E29+E30)*(F29-H29)+(E31+E32)*(F31-H31),E23*(F23-H23)+E25*(F25-H25)+E27*(F27-H27)+E29*(F29-H29)+E31*(F31-H31))</f>
        <v>0</v>
      </c>
      <c r="F33" s="189">
        <f t="shared" ref="F33:K33" si="4">SUM(F23:F32)</f>
        <v>0</v>
      </c>
      <c r="G33" s="190">
        <f t="shared" si="4"/>
        <v>0</v>
      </c>
      <c r="H33" s="186">
        <f t="shared" si="4"/>
        <v>0</v>
      </c>
      <c r="I33" s="191">
        <f t="shared" si="4"/>
        <v>0</v>
      </c>
      <c r="J33" s="187">
        <f t="shared" si="4"/>
        <v>0</v>
      </c>
      <c r="K33" s="192">
        <f t="shared" si="4"/>
        <v>0</v>
      </c>
      <c r="L33" s="187"/>
      <c r="M33" s="193"/>
      <c r="N33" s="194"/>
      <c r="O33" s="195">
        <f t="shared" ref="O33:T33" si="5">SUM(O23:O32)</f>
        <v>0</v>
      </c>
      <c r="P33" s="196">
        <f t="shared" si="5"/>
        <v>0</v>
      </c>
      <c r="Q33" s="196">
        <f t="shared" si="5"/>
        <v>0</v>
      </c>
      <c r="R33" s="197">
        <f t="shared" si="5"/>
        <v>0</v>
      </c>
      <c r="S33" s="198">
        <f t="shared" si="5"/>
        <v>0</v>
      </c>
      <c r="T33" s="199">
        <f t="shared" si="5"/>
        <v>0</v>
      </c>
      <c r="U33" s="200"/>
    </row>
    <row r="34" spans="1:28" ht="9" customHeight="1">
      <c r="A34" s="886" t="s">
        <v>55</v>
      </c>
      <c r="B34" s="742" t="s">
        <v>56</v>
      </c>
      <c r="C34" s="134"/>
      <c r="D34" s="745" t="s">
        <v>57</v>
      </c>
      <c r="E34" s="745" t="s">
        <v>58</v>
      </c>
      <c r="F34" s="890" t="s">
        <v>59</v>
      </c>
      <c r="G34" s="894" t="s">
        <v>151</v>
      </c>
      <c r="H34" s="899" t="s">
        <v>61</v>
      </c>
      <c r="I34" s="899"/>
      <c r="J34" s="899"/>
      <c r="K34" s="899"/>
      <c r="L34" s="900"/>
      <c r="M34" s="135"/>
      <c r="N34" s="857" t="s">
        <v>62</v>
      </c>
      <c r="O34" s="858"/>
      <c r="P34" s="858"/>
      <c r="Q34" s="858"/>
      <c r="R34" s="858"/>
      <c r="S34" s="858"/>
      <c r="T34" s="858"/>
      <c r="U34" s="859"/>
    </row>
    <row r="35" spans="1:28" ht="9" customHeight="1">
      <c r="A35" s="887"/>
      <c r="B35" s="743"/>
      <c r="C35" s="137" t="s">
        <v>24</v>
      </c>
      <c r="D35" s="746"/>
      <c r="E35" s="746"/>
      <c r="F35" s="891"/>
      <c r="G35" s="864"/>
      <c r="H35" s="860" t="s">
        <v>63</v>
      </c>
      <c r="I35" s="861"/>
      <c r="J35" s="862"/>
      <c r="K35" s="863" t="s">
        <v>152</v>
      </c>
      <c r="L35" s="874" t="s">
        <v>65</v>
      </c>
      <c r="M35" s="138"/>
      <c r="N35" s="863" t="s">
        <v>66</v>
      </c>
      <c r="O35" s="877" t="s">
        <v>67</v>
      </c>
      <c r="P35" s="878"/>
      <c r="Q35" s="878"/>
      <c r="R35" s="878"/>
      <c r="S35" s="879"/>
      <c r="T35" s="724" t="s">
        <v>153</v>
      </c>
      <c r="U35" s="854" t="s">
        <v>65</v>
      </c>
    </row>
    <row r="36" spans="1:28" ht="9" customHeight="1">
      <c r="A36" s="887"/>
      <c r="B36" s="743"/>
      <c r="C36" s="137" t="s">
        <v>69</v>
      </c>
      <c r="D36" s="746"/>
      <c r="E36" s="746"/>
      <c r="F36" s="891"/>
      <c r="G36" s="864"/>
      <c r="H36" s="880" t="s">
        <v>70</v>
      </c>
      <c r="I36" s="897" t="s">
        <v>71</v>
      </c>
      <c r="J36" s="901" t="s">
        <v>72</v>
      </c>
      <c r="K36" s="864"/>
      <c r="L36" s="875"/>
      <c r="M36" s="138"/>
      <c r="N36" s="864"/>
      <c r="O36" s="869" t="s">
        <v>73</v>
      </c>
      <c r="P36" s="754"/>
      <c r="Q36" s="754" t="s">
        <v>74</v>
      </c>
      <c r="R36" s="757" t="s">
        <v>75</v>
      </c>
      <c r="S36" s="752" t="s">
        <v>76</v>
      </c>
      <c r="T36" s="725"/>
      <c r="U36" s="855"/>
    </row>
    <row r="37" spans="1:28" ht="9" customHeight="1">
      <c r="A37" s="887"/>
      <c r="B37" s="743"/>
      <c r="C37" s="139" t="s">
        <v>77</v>
      </c>
      <c r="D37" s="746"/>
      <c r="E37" s="746"/>
      <c r="F37" s="891"/>
      <c r="G37" s="864"/>
      <c r="H37" s="880"/>
      <c r="I37" s="897"/>
      <c r="J37" s="901"/>
      <c r="K37" s="864"/>
      <c r="L37" s="875"/>
      <c r="M37" s="138"/>
      <c r="N37" s="864"/>
      <c r="O37" s="870" t="s">
        <v>71</v>
      </c>
      <c r="P37" s="872" t="s">
        <v>72</v>
      </c>
      <c r="Q37" s="755"/>
      <c r="R37" s="757"/>
      <c r="S37" s="752"/>
      <c r="T37" s="725"/>
      <c r="U37" s="855"/>
    </row>
    <row r="38" spans="1:28" ht="9" customHeight="1">
      <c r="A38" s="888"/>
      <c r="B38" s="744"/>
      <c r="C38" s="140" t="s">
        <v>78</v>
      </c>
      <c r="D38" s="747"/>
      <c r="E38" s="876"/>
      <c r="F38" s="726"/>
      <c r="G38" s="895"/>
      <c r="H38" s="881"/>
      <c r="I38" s="898"/>
      <c r="J38" s="902"/>
      <c r="K38" s="865"/>
      <c r="L38" s="876"/>
      <c r="N38" s="865"/>
      <c r="O38" s="871"/>
      <c r="P38" s="873"/>
      <c r="Q38" s="756"/>
      <c r="R38" s="758"/>
      <c r="S38" s="753"/>
      <c r="T38" s="726"/>
      <c r="U38" s="856"/>
    </row>
    <row r="39" spans="1:28" ht="9" customHeight="1">
      <c r="A39" s="884" t="s">
        <v>138</v>
      </c>
      <c r="B39" s="740" t="str">
        <f>$B$7</f>
        <v>平日</v>
      </c>
      <c r="C39" s="201">
        <f>C23</f>
        <v>0</v>
      </c>
      <c r="D39" s="142">
        <f>$D$7</f>
        <v>0</v>
      </c>
      <c r="E39" s="143">
        <f>$E$7</f>
        <v>0</v>
      </c>
      <c r="F39" s="896"/>
      <c r="G39" s="144">
        <f>D39*E39*F39</f>
        <v>0</v>
      </c>
      <c r="H39" s="892">
        <f>I39+J39</f>
        <v>0</v>
      </c>
      <c r="I39" s="729"/>
      <c r="J39" s="727"/>
      <c r="K39" s="145">
        <f>-D39*E39*H39</f>
        <v>0</v>
      </c>
      <c r="L39" s="146"/>
      <c r="M39" s="147"/>
      <c r="N39" s="148"/>
      <c r="O39" s="149"/>
      <c r="P39" s="150"/>
      <c r="Q39" s="150"/>
      <c r="R39" s="151"/>
      <c r="S39" s="152"/>
      <c r="T39" s="153">
        <f>IF(AND(P39=0,Q39=0,R39=0,S39=0),N39*-O39,IF(AND(O39=0,Q39=0,R39=0,S39=0),N39*-P39,IF(AND(O39=0,P39=0,R39=0,S39=0),N39*Q39,IF(AND(O39=0,P39=0,Q39=0,S39=0),N39*-R39,IF(AND(O39=0,P39=0,Q39=0,R39=0),N39*S39,IF(AND(O39=0,P39=0,Q39=0,R39=0),,"入力オーバー"))))))</f>
        <v>0</v>
      </c>
      <c r="U39" s="154"/>
      <c r="V39" s="155"/>
      <c r="W39" s="155"/>
      <c r="X39" s="156"/>
      <c r="Y39" s="156"/>
      <c r="Z39" s="156"/>
      <c r="AA39" s="156"/>
      <c r="AB39" s="156"/>
    </row>
    <row r="40" spans="1:28" ht="9" customHeight="1">
      <c r="A40" s="885"/>
      <c r="B40" s="741"/>
      <c r="C40" s="157">
        <f>IF(C39="往","復",)</f>
        <v>0</v>
      </c>
      <c r="D40" s="158">
        <f>$D$8</f>
        <v>0</v>
      </c>
      <c r="E40" s="159">
        <f>$E$8</f>
        <v>0</v>
      </c>
      <c r="F40" s="749"/>
      <c r="G40" s="160">
        <f>D40*E40*F39</f>
        <v>0</v>
      </c>
      <c r="H40" s="893"/>
      <c r="I40" s="730"/>
      <c r="J40" s="728"/>
      <c r="K40" s="161">
        <f>-D40*E40*H39</f>
        <v>0</v>
      </c>
      <c r="L40" s="162"/>
      <c r="M40" s="147"/>
      <c r="N40" s="163"/>
      <c r="O40" s="164"/>
      <c r="P40" s="165"/>
      <c r="Q40" s="165"/>
      <c r="R40" s="166"/>
      <c r="S40" s="167"/>
      <c r="T40" s="168">
        <f>IF(AND(P40=0,Q40=0,R40=0,S40=0),N40*-O40,IF(AND(O40=0,Q40=0,R40=0,S40=0),N40*-P40,IF(AND(O40=0,P40=0,R40=0,S40=0),N40*Q40,IF(AND(O40=0,P40=0,Q40=0,S40=0),N40*-R40,IF(AND(O40=0,P40=0,Q40=0,R40=0),N40*S40,IF(AND(O40=0,P40=0,Q40=0,R40=0),,"入力オーバー"))))))</f>
        <v>0</v>
      </c>
      <c r="U40" s="169"/>
      <c r="V40" s="155"/>
      <c r="W40" s="155"/>
      <c r="X40" s="156"/>
      <c r="Y40" s="156"/>
      <c r="Z40" s="156"/>
      <c r="AA40" s="156"/>
      <c r="AB40" s="156"/>
    </row>
    <row r="41" spans="1:28" ht="9" customHeight="1">
      <c r="A41" s="885"/>
      <c r="B41" s="740" t="str">
        <f>$B$9</f>
        <v>土曜</v>
      </c>
      <c r="C41" s="170">
        <f>C39</f>
        <v>0</v>
      </c>
      <c r="D41" s="142">
        <f>$D$9</f>
        <v>0</v>
      </c>
      <c r="E41" s="143">
        <f>$E$9</f>
        <v>0</v>
      </c>
      <c r="F41" s="896"/>
      <c r="G41" s="144">
        <f>D41*E41*F41</f>
        <v>0</v>
      </c>
      <c r="H41" s="892">
        <f>I41+J41</f>
        <v>0</v>
      </c>
      <c r="I41" s="729"/>
      <c r="J41" s="727"/>
      <c r="K41" s="145">
        <f>-D41*E41*H41</f>
        <v>0</v>
      </c>
      <c r="L41" s="146"/>
      <c r="M41" s="147"/>
      <c r="N41" s="163"/>
      <c r="O41" s="164"/>
      <c r="P41" s="165"/>
      <c r="Q41" s="165"/>
      <c r="R41" s="166"/>
      <c r="S41" s="167"/>
      <c r="T41" s="168">
        <f t="shared" ref="T41:T48" si="6">IF(AND(P41=0,Q41=0,R41=0,S41=0),N41*-O41,IF(AND(O41=0,Q41=0,R41=0,S41=0),N41*-P41,IF(AND(O41=0,P41=0,R41=0,S41=0),N41*Q41,IF(AND(O41=0,P41=0,Q41=0,S41=0),N41*-R41,IF(AND(O41=0,P41=0,Q41=0,R41=0),N41*S41,IF(AND(O41=0,P41=0,Q41=0,R41=0),,"入力オーバー"))))))</f>
        <v>0</v>
      </c>
      <c r="U41" s="169"/>
      <c r="V41" s="155"/>
      <c r="W41" s="155"/>
      <c r="X41" s="136"/>
      <c r="Y41" s="136"/>
      <c r="Z41" s="136"/>
      <c r="AA41" s="136"/>
      <c r="AB41" s="136"/>
    </row>
    <row r="42" spans="1:28" ht="9" customHeight="1" thickBot="1">
      <c r="A42" s="885"/>
      <c r="B42" s="904"/>
      <c r="C42" s="157">
        <f>C40</f>
        <v>0</v>
      </c>
      <c r="D42" s="158">
        <f>$D$10</f>
        <v>0</v>
      </c>
      <c r="E42" s="159">
        <f>$E$10</f>
        <v>0</v>
      </c>
      <c r="F42" s="749"/>
      <c r="G42" s="160">
        <f>D42*E42*F41</f>
        <v>0</v>
      </c>
      <c r="H42" s="893"/>
      <c r="I42" s="730"/>
      <c r="J42" s="728"/>
      <c r="K42" s="161">
        <f>-D42*E42*H41</f>
        <v>0</v>
      </c>
      <c r="L42" s="162"/>
      <c r="M42" s="147"/>
      <c r="N42" s="163"/>
      <c r="O42" s="164"/>
      <c r="P42" s="165"/>
      <c r="Q42" s="165"/>
      <c r="R42" s="166"/>
      <c r="S42" s="167"/>
      <c r="T42" s="168">
        <f t="shared" si="6"/>
        <v>0</v>
      </c>
      <c r="U42" s="169"/>
      <c r="V42" s="155"/>
      <c r="W42" s="155"/>
      <c r="X42" s="156"/>
      <c r="Y42" s="156"/>
      <c r="Z42" s="136"/>
      <c r="AA42" s="136"/>
      <c r="AB42" s="136"/>
    </row>
    <row r="43" spans="1:28" ht="9" customHeight="1">
      <c r="A43" s="885"/>
      <c r="B43" s="903" t="str">
        <f>$B$11</f>
        <v>日祝</v>
      </c>
      <c r="C43" s="170">
        <f>C39</f>
        <v>0</v>
      </c>
      <c r="D43" s="142">
        <f>$D$11</f>
        <v>0</v>
      </c>
      <c r="E43" s="143">
        <f>$E$11</f>
        <v>0</v>
      </c>
      <c r="F43" s="748"/>
      <c r="G43" s="144">
        <f>D43*E43*F43</f>
        <v>0</v>
      </c>
      <c r="H43" s="892">
        <f>I43+J43</f>
        <v>0</v>
      </c>
      <c r="I43" s="729"/>
      <c r="J43" s="727"/>
      <c r="K43" s="145">
        <f>-D43*E43*H43</f>
        <v>0</v>
      </c>
      <c r="L43" s="146"/>
      <c r="M43" s="147"/>
      <c r="N43" s="163"/>
      <c r="O43" s="164"/>
      <c r="P43" s="165"/>
      <c r="Q43" s="165"/>
      <c r="R43" s="166"/>
      <c r="S43" s="167"/>
      <c r="T43" s="168">
        <f t="shared" si="6"/>
        <v>0</v>
      </c>
      <c r="U43" s="169"/>
      <c r="V43" s="155"/>
      <c r="W43" s="155"/>
      <c r="X43" s="156"/>
      <c r="Y43" s="156"/>
      <c r="Z43" s="136"/>
      <c r="AA43" s="136"/>
      <c r="AB43" s="136"/>
    </row>
    <row r="44" spans="1:28" ht="9" customHeight="1">
      <c r="A44" s="885"/>
      <c r="B44" s="739"/>
      <c r="C44" s="202">
        <f>C40</f>
        <v>0</v>
      </c>
      <c r="D44" s="158">
        <f>$D$12</f>
        <v>0</v>
      </c>
      <c r="E44" s="175">
        <f>$E$12</f>
        <v>0</v>
      </c>
      <c r="F44" s="748"/>
      <c r="G44" s="160">
        <f>D44*E44*F43</f>
        <v>0</v>
      </c>
      <c r="H44" s="893"/>
      <c r="I44" s="730"/>
      <c r="J44" s="728"/>
      <c r="K44" s="161">
        <f>-D44*E44*H43</f>
        <v>0</v>
      </c>
      <c r="L44" s="162"/>
      <c r="M44" s="147"/>
      <c r="N44" s="163"/>
      <c r="O44" s="164"/>
      <c r="P44" s="165"/>
      <c r="Q44" s="165"/>
      <c r="R44" s="166"/>
      <c r="S44" s="167"/>
      <c r="T44" s="168">
        <f t="shared" si="6"/>
        <v>0</v>
      </c>
      <c r="U44" s="169"/>
      <c r="V44" s="155"/>
      <c r="W44" s="155"/>
      <c r="X44" s="156"/>
      <c r="Y44" s="156"/>
      <c r="Z44" s="136"/>
      <c r="AA44" s="136"/>
      <c r="AB44" s="136"/>
    </row>
    <row r="45" spans="1:28" ht="9" customHeight="1">
      <c r="A45" s="885"/>
      <c r="B45" s="738" t="str">
        <f>$B$13</f>
        <v>学平日</v>
      </c>
      <c r="C45" s="170">
        <f>C39</f>
        <v>0</v>
      </c>
      <c r="D45" s="142">
        <f>$D$13</f>
        <v>0</v>
      </c>
      <c r="E45" s="143">
        <f>$E$13</f>
        <v>0</v>
      </c>
      <c r="F45" s="896"/>
      <c r="G45" s="144">
        <f>D45*E45*F45</f>
        <v>0</v>
      </c>
      <c r="H45" s="892">
        <f>I45+J45</f>
        <v>0</v>
      </c>
      <c r="I45" s="729"/>
      <c r="J45" s="727"/>
      <c r="K45" s="145">
        <f>-D45*E45*H45</f>
        <v>0</v>
      </c>
      <c r="L45" s="146"/>
      <c r="M45" s="147"/>
      <c r="N45" s="163"/>
      <c r="O45" s="164"/>
      <c r="P45" s="165"/>
      <c r="Q45" s="165"/>
      <c r="R45" s="166"/>
      <c r="S45" s="167"/>
      <c r="T45" s="168">
        <f t="shared" si="6"/>
        <v>0</v>
      </c>
      <c r="U45" s="169"/>
      <c r="V45" s="155"/>
      <c r="W45" s="155"/>
    </row>
    <row r="46" spans="1:28" ht="9" customHeight="1">
      <c r="A46" s="885"/>
      <c r="B46" s="739"/>
      <c r="C46" s="157">
        <f>C40</f>
        <v>0</v>
      </c>
      <c r="D46" s="158">
        <f>$D$14</f>
        <v>0</v>
      </c>
      <c r="E46" s="159">
        <f>$E$14</f>
        <v>0</v>
      </c>
      <c r="F46" s="749"/>
      <c r="G46" s="160">
        <f>D46*E46*F45</f>
        <v>0</v>
      </c>
      <c r="H46" s="893"/>
      <c r="I46" s="730"/>
      <c r="J46" s="728"/>
      <c r="K46" s="161">
        <f>-D46*E46*H45</f>
        <v>0</v>
      </c>
      <c r="L46" s="162"/>
      <c r="M46" s="147"/>
      <c r="N46" s="163"/>
      <c r="O46" s="164"/>
      <c r="P46" s="165"/>
      <c r="Q46" s="165"/>
      <c r="R46" s="166"/>
      <c r="S46" s="167"/>
      <c r="T46" s="168">
        <f t="shared" si="6"/>
        <v>0</v>
      </c>
      <c r="U46" s="169"/>
      <c r="V46" s="155"/>
      <c r="W46" s="155"/>
    </row>
    <row r="47" spans="1:28" ht="9" customHeight="1">
      <c r="A47" s="885"/>
      <c r="B47" s="738" t="str">
        <f>$B$15</f>
        <v>学休土</v>
      </c>
      <c r="C47" s="170">
        <f>C39</f>
        <v>0</v>
      </c>
      <c r="D47" s="142">
        <f>$D$15</f>
        <v>0</v>
      </c>
      <c r="E47" s="143">
        <f>$E$15</f>
        <v>0</v>
      </c>
      <c r="F47" s="748"/>
      <c r="G47" s="144">
        <f>D47*E47*F47</f>
        <v>0</v>
      </c>
      <c r="H47" s="892">
        <f>I47+J47</f>
        <v>0</v>
      </c>
      <c r="I47" s="729"/>
      <c r="J47" s="727"/>
      <c r="K47" s="145">
        <f>-D47*E47*H47</f>
        <v>0</v>
      </c>
      <c r="L47" s="146"/>
      <c r="M47" s="147"/>
      <c r="N47" s="163"/>
      <c r="O47" s="164"/>
      <c r="P47" s="165"/>
      <c r="Q47" s="165"/>
      <c r="R47" s="166"/>
      <c r="S47" s="167"/>
      <c r="T47" s="168">
        <f t="shared" si="6"/>
        <v>0</v>
      </c>
      <c r="U47" s="169"/>
      <c r="V47" s="155"/>
      <c r="W47" s="155"/>
      <c r="X47" s="908" t="s">
        <v>81</v>
      </c>
      <c r="Y47" s="909"/>
      <c r="Z47" s="909"/>
      <c r="AA47" s="909"/>
      <c r="AB47" s="910"/>
    </row>
    <row r="48" spans="1:28" ht="9" customHeight="1" thickBot="1">
      <c r="A48" s="885"/>
      <c r="B48" s="751"/>
      <c r="C48" s="157">
        <f>C40</f>
        <v>0</v>
      </c>
      <c r="D48" s="158">
        <f>$D$16</f>
        <v>0</v>
      </c>
      <c r="E48" s="175">
        <f>$E$16</f>
        <v>0</v>
      </c>
      <c r="F48" s="749"/>
      <c r="G48" s="160">
        <f>D48*E48*F47</f>
        <v>0</v>
      </c>
      <c r="H48" s="893"/>
      <c r="I48" s="730"/>
      <c r="J48" s="728"/>
      <c r="K48" s="161">
        <f>-D48*E48*H47</f>
        <v>0</v>
      </c>
      <c r="L48" s="162"/>
      <c r="M48" s="147"/>
      <c r="N48" s="177"/>
      <c r="O48" s="178"/>
      <c r="P48" s="179"/>
      <c r="Q48" s="179"/>
      <c r="R48" s="180"/>
      <c r="S48" s="181"/>
      <c r="T48" s="182">
        <f t="shared" si="6"/>
        <v>0</v>
      </c>
      <c r="U48" s="183"/>
      <c r="V48" s="184"/>
      <c r="W48" s="155"/>
      <c r="X48" s="905">
        <f>G49+K49+T49</f>
        <v>0</v>
      </c>
      <c r="Y48" s="906"/>
      <c r="Z48" s="906"/>
      <c r="AA48" s="906"/>
      <c r="AB48" s="185" t="s">
        <v>154</v>
      </c>
    </row>
    <row r="49" spans="1:28" ht="9" customHeight="1" thickBot="1">
      <c r="A49" s="882" t="s">
        <v>53</v>
      </c>
      <c r="B49" s="883"/>
      <c r="C49" s="186"/>
      <c r="D49" s="187">
        <f>IF(C39="往",(E39+E40)*(F39-H39)+(E41+E42)*(F41-H41),E39*(F39-H39)+E41*(F41-H41))</f>
        <v>0</v>
      </c>
      <c r="E49" s="188">
        <f>IF(C39="往",(E39+E40)*(F39-H39)+(E41+E42)*(F41-H41)+(E43+E44)*(F43-H43)+(E45+E46)*(F45-H45)+(E47+E48)*(F47-H47),E39*(F39-H39)+E41*(F41-H41)+E43*(F43-H43)+E45*(F45-H45)+E47*(F47-H47))</f>
        <v>0</v>
      </c>
      <c r="F49" s="189">
        <f t="shared" ref="F49:K49" si="7">SUM(F39:F48)</f>
        <v>0</v>
      </c>
      <c r="G49" s="190">
        <f t="shared" si="7"/>
        <v>0</v>
      </c>
      <c r="H49" s="186">
        <f t="shared" si="7"/>
        <v>0</v>
      </c>
      <c r="I49" s="191">
        <f t="shared" si="7"/>
        <v>0</v>
      </c>
      <c r="J49" s="187">
        <f t="shared" si="7"/>
        <v>0</v>
      </c>
      <c r="K49" s="192">
        <f t="shared" si="7"/>
        <v>0</v>
      </c>
      <c r="L49" s="187"/>
      <c r="M49" s="193"/>
      <c r="N49" s="194"/>
      <c r="O49" s="195">
        <f t="shared" ref="O49:T49" si="8">SUM(O39:O48)</f>
        <v>0</v>
      </c>
      <c r="P49" s="196">
        <f t="shared" si="8"/>
        <v>0</v>
      </c>
      <c r="Q49" s="196">
        <f t="shared" si="8"/>
        <v>0</v>
      </c>
      <c r="R49" s="197">
        <f t="shared" si="8"/>
        <v>0</v>
      </c>
      <c r="S49" s="198">
        <f t="shared" si="8"/>
        <v>0</v>
      </c>
      <c r="T49" s="199">
        <f t="shared" si="8"/>
        <v>0</v>
      </c>
      <c r="U49" s="200"/>
    </row>
    <row r="50" spans="1:28" ht="9" customHeight="1">
      <c r="A50" s="886" t="s">
        <v>55</v>
      </c>
      <c r="B50" s="742" t="s">
        <v>56</v>
      </c>
      <c r="C50" s="134"/>
      <c r="D50" s="745" t="s">
        <v>57</v>
      </c>
      <c r="E50" s="745" t="s">
        <v>58</v>
      </c>
      <c r="F50" s="890" t="s">
        <v>59</v>
      </c>
      <c r="G50" s="894" t="s">
        <v>151</v>
      </c>
      <c r="H50" s="899" t="s">
        <v>61</v>
      </c>
      <c r="I50" s="899"/>
      <c r="J50" s="899"/>
      <c r="K50" s="899"/>
      <c r="L50" s="900"/>
      <c r="M50" s="135"/>
      <c r="N50" s="857" t="s">
        <v>62</v>
      </c>
      <c r="O50" s="858"/>
      <c r="P50" s="858"/>
      <c r="Q50" s="858"/>
      <c r="R50" s="858"/>
      <c r="S50" s="858"/>
      <c r="T50" s="858"/>
      <c r="U50" s="859"/>
    </row>
    <row r="51" spans="1:28" ht="9" customHeight="1">
      <c r="A51" s="887"/>
      <c r="B51" s="743"/>
      <c r="C51" s="137" t="s">
        <v>24</v>
      </c>
      <c r="D51" s="746"/>
      <c r="E51" s="746"/>
      <c r="F51" s="891"/>
      <c r="G51" s="864"/>
      <c r="H51" s="860" t="s">
        <v>63</v>
      </c>
      <c r="I51" s="861"/>
      <c r="J51" s="862"/>
      <c r="K51" s="863" t="s">
        <v>152</v>
      </c>
      <c r="L51" s="874" t="s">
        <v>65</v>
      </c>
      <c r="M51" s="138"/>
      <c r="N51" s="863" t="s">
        <v>66</v>
      </c>
      <c r="O51" s="877" t="s">
        <v>67</v>
      </c>
      <c r="P51" s="878"/>
      <c r="Q51" s="878"/>
      <c r="R51" s="878"/>
      <c r="S51" s="879"/>
      <c r="T51" s="724" t="s">
        <v>153</v>
      </c>
      <c r="U51" s="854" t="s">
        <v>65</v>
      </c>
    </row>
    <row r="52" spans="1:28" ht="9" customHeight="1">
      <c r="A52" s="887"/>
      <c r="B52" s="743"/>
      <c r="C52" s="137" t="s">
        <v>69</v>
      </c>
      <c r="D52" s="746"/>
      <c r="E52" s="746"/>
      <c r="F52" s="891"/>
      <c r="G52" s="864"/>
      <c r="H52" s="880" t="s">
        <v>70</v>
      </c>
      <c r="I52" s="897" t="s">
        <v>71</v>
      </c>
      <c r="J52" s="901" t="s">
        <v>72</v>
      </c>
      <c r="K52" s="864"/>
      <c r="L52" s="875"/>
      <c r="M52" s="138"/>
      <c r="N52" s="864"/>
      <c r="O52" s="869" t="s">
        <v>73</v>
      </c>
      <c r="P52" s="754"/>
      <c r="Q52" s="754" t="s">
        <v>74</v>
      </c>
      <c r="R52" s="757" t="s">
        <v>75</v>
      </c>
      <c r="S52" s="752" t="s">
        <v>76</v>
      </c>
      <c r="T52" s="725"/>
      <c r="U52" s="855"/>
    </row>
    <row r="53" spans="1:28" ht="9" customHeight="1">
      <c r="A53" s="887"/>
      <c r="B53" s="743"/>
      <c r="C53" s="139" t="s">
        <v>77</v>
      </c>
      <c r="D53" s="746"/>
      <c r="E53" s="746"/>
      <c r="F53" s="891"/>
      <c r="G53" s="864"/>
      <c r="H53" s="880"/>
      <c r="I53" s="897"/>
      <c r="J53" s="901"/>
      <c r="K53" s="864"/>
      <c r="L53" s="875"/>
      <c r="M53" s="138"/>
      <c r="N53" s="864"/>
      <c r="O53" s="870" t="s">
        <v>71</v>
      </c>
      <c r="P53" s="872" t="s">
        <v>72</v>
      </c>
      <c r="Q53" s="755"/>
      <c r="R53" s="757"/>
      <c r="S53" s="752"/>
      <c r="T53" s="725"/>
      <c r="U53" s="855"/>
    </row>
    <row r="54" spans="1:28" ht="9" customHeight="1">
      <c r="A54" s="888"/>
      <c r="B54" s="744"/>
      <c r="C54" s="140" t="s">
        <v>78</v>
      </c>
      <c r="D54" s="747"/>
      <c r="E54" s="876"/>
      <c r="F54" s="726"/>
      <c r="G54" s="895"/>
      <c r="H54" s="881"/>
      <c r="I54" s="898"/>
      <c r="J54" s="902"/>
      <c r="K54" s="865"/>
      <c r="L54" s="876"/>
      <c r="N54" s="865"/>
      <c r="O54" s="871"/>
      <c r="P54" s="873"/>
      <c r="Q54" s="756"/>
      <c r="R54" s="758"/>
      <c r="S54" s="753"/>
      <c r="T54" s="726"/>
      <c r="U54" s="856"/>
    </row>
    <row r="55" spans="1:28" ht="9" customHeight="1">
      <c r="A55" s="884" t="s">
        <v>139</v>
      </c>
      <c r="B55" s="740" t="str">
        <f>$B$7</f>
        <v>平日</v>
      </c>
      <c r="C55" s="201">
        <f>C39</f>
        <v>0</v>
      </c>
      <c r="D55" s="142">
        <f>$D$7</f>
        <v>0</v>
      </c>
      <c r="E55" s="143">
        <f>$E$7</f>
        <v>0</v>
      </c>
      <c r="F55" s="896"/>
      <c r="G55" s="144">
        <f>D55*E55*F55</f>
        <v>0</v>
      </c>
      <c r="H55" s="892">
        <f>I55+J55</f>
        <v>0</v>
      </c>
      <c r="I55" s="729"/>
      <c r="J55" s="727"/>
      <c r="K55" s="145">
        <f>-D55*E55*H55</f>
        <v>0</v>
      </c>
      <c r="L55" s="146"/>
      <c r="M55" s="147"/>
      <c r="N55" s="148"/>
      <c r="O55" s="149"/>
      <c r="P55" s="150"/>
      <c r="Q55" s="150"/>
      <c r="R55" s="151"/>
      <c r="S55" s="152"/>
      <c r="T55" s="153">
        <f>IF(AND(P55=0,Q55=0,R55=0,S55=0),N55*-O55,IF(AND(O55=0,Q55=0,R55=0,S55=0),N55*-P55,IF(AND(O55=0,P55=0,R55=0,S55=0),N55*Q55,IF(AND(O55=0,P55=0,Q55=0,S55=0),N55*-R55,IF(AND(O55=0,P55=0,Q55=0,R55=0),N55*S55,IF(AND(O55=0,P55=0,Q55=0,R55=0),,"入力オーバー"))))))</f>
        <v>0</v>
      </c>
      <c r="U55" s="154"/>
      <c r="V55" s="155"/>
      <c r="W55" s="155"/>
      <c r="X55" s="156"/>
      <c r="Y55" s="156"/>
      <c r="Z55" s="156"/>
      <c r="AA55" s="156"/>
      <c r="AB55" s="156"/>
    </row>
    <row r="56" spans="1:28" ht="9" customHeight="1">
      <c r="A56" s="885"/>
      <c r="B56" s="741"/>
      <c r="C56" s="157">
        <f>IF(C55="往","復",)</f>
        <v>0</v>
      </c>
      <c r="D56" s="158">
        <f>$D$8</f>
        <v>0</v>
      </c>
      <c r="E56" s="159">
        <f>$E$8</f>
        <v>0</v>
      </c>
      <c r="F56" s="749"/>
      <c r="G56" s="160">
        <f>D56*E56*F55</f>
        <v>0</v>
      </c>
      <c r="H56" s="893"/>
      <c r="I56" s="730"/>
      <c r="J56" s="728"/>
      <c r="K56" s="161">
        <f>-D56*E56*H55</f>
        <v>0</v>
      </c>
      <c r="L56" s="162"/>
      <c r="M56" s="147"/>
      <c r="N56" s="163"/>
      <c r="O56" s="164"/>
      <c r="P56" s="165"/>
      <c r="Q56" s="165"/>
      <c r="R56" s="166"/>
      <c r="S56" s="167"/>
      <c r="T56" s="168">
        <f>IF(AND(P56=0,Q56=0,R56=0,S56=0),N56*-O56,IF(AND(O56=0,Q56=0,R56=0,S56=0),N56*-P56,IF(AND(O56=0,P56=0,R56=0,S56=0),N56*Q56,IF(AND(O56=0,P56=0,Q56=0,S56=0),N56*-R56,IF(AND(O56=0,P56=0,Q56=0,R56=0),N56*S56,IF(AND(O56=0,P56=0,Q56=0,R56=0),,"入力オーバー"))))))</f>
        <v>0</v>
      </c>
      <c r="U56" s="169"/>
      <c r="V56" s="155"/>
      <c r="W56" s="155"/>
      <c r="X56" s="156"/>
      <c r="Y56" s="156"/>
      <c r="Z56" s="156"/>
      <c r="AA56" s="156"/>
      <c r="AB56" s="156"/>
    </row>
    <row r="57" spans="1:28" ht="9" customHeight="1">
      <c r="A57" s="885"/>
      <c r="B57" s="740" t="str">
        <f>$B$9</f>
        <v>土曜</v>
      </c>
      <c r="C57" s="170">
        <f>C55</f>
        <v>0</v>
      </c>
      <c r="D57" s="142">
        <f>$D$9</f>
        <v>0</v>
      </c>
      <c r="E57" s="143">
        <f>$E$9</f>
        <v>0</v>
      </c>
      <c r="F57" s="896"/>
      <c r="G57" s="144">
        <f>D57*E57*F57</f>
        <v>0</v>
      </c>
      <c r="H57" s="892">
        <f>I57+J57</f>
        <v>0</v>
      </c>
      <c r="I57" s="729"/>
      <c r="J57" s="727"/>
      <c r="K57" s="145">
        <f>-D57*E57*H57</f>
        <v>0</v>
      </c>
      <c r="L57" s="146"/>
      <c r="M57" s="147"/>
      <c r="N57" s="163"/>
      <c r="O57" s="164"/>
      <c r="P57" s="165"/>
      <c r="Q57" s="165"/>
      <c r="R57" s="166"/>
      <c r="S57" s="167"/>
      <c r="T57" s="168">
        <f t="shared" ref="T57:T64" si="9">IF(AND(P57=0,Q57=0,R57=0,S57=0),N57*-O57,IF(AND(O57=0,Q57=0,R57=0,S57=0),N57*-P57,IF(AND(O57=0,P57=0,R57=0,S57=0),N57*Q57,IF(AND(O57=0,P57=0,Q57=0,S57=0),N57*-R57,IF(AND(O57=0,P57=0,Q57=0,R57=0),N57*S57,IF(AND(O57=0,P57=0,Q57=0,R57=0),,"入力オーバー"))))))</f>
        <v>0</v>
      </c>
      <c r="U57" s="169"/>
      <c r="V57" s="155"/>
      <c r="W57" s="155"/>
      <c r="X57" s="136"/>
      <c r="Y57" s="136"/>
      <c r="Z57" s="136"/>
      <c r="AA57" s="136"/>
      <c r="AB57" s="136"/>
    </row>
    <row r="58" spans="1:28" ht="9" customHeight="1" thickBot="1">
      <c r="A58" s="885"/>
      <c r="B58" s="904"/>
      <c r="C58" s="157">
        <f>C56</f>
        <v>0</v>
      </c>
      <c r="D58" s="158">
        <f>$D$10</f>
        <v>0</v>
      </c>
      <c r="E58" s="159">
        <f>$E$10</f>
        <v>0</v>
      </c>
      <c r="F58" s="749"/>
      <c r="G58" s="160">
        <f>D58*E58*F57</f>
        <v>0</v>
      </c>
      <c r="H58" s="893"/>
      <c r="I58" s="730"/>
      <c r="J58" s="728"/>
      <c r="K58" s="161">
        <f>-D58*E58*H57</f>
        <v>0</v>
      </c>
      <c r="L58" s="162"/>
      <c r="M58" s="147"/>
      <c r="N58" s="163"/>
      <c r="O58" s="164"/>
      <c r="P58" s="165"/>
      <c r="Q58" s="165"/>
      <c r="R58" s="166"/>
      <c r="S58" s="167"/>
      <c r="T58" s="168">
        <f t="shared" si="9"/>
        <v>0</v>
      </c>
      <c r="U58" s="169"/>
      <c r="V58" s="155"/>
      <c r="W58" s="155"/>
      <c r="X58" s="156"/>
      <c r="Y58" s="156"/>
      <c r="Z58" s="136"/>
      <c r="AA58" s="136"/>
      <c r="AB58" s="136"/>
    </row>
    <row r="59" spans="1:28" ht="9" customHeight="1">
      <c r="A59" s="885"/>
      <c r="B59" s="903" t="str">
        <f>$B$11</f>
        <v>日祝</v>
      </c>
      <c r="C59" s="170">
        <f>C55</f>
        <v>0</v>
      </c>
      <c r="D59" s="142">
        <f>$D$11</f>
        <v>0</v>
      </c>
      <c r="E59" s="143">
        <f>$E$11</f>
        <v>0</v>
      </c>
      <c r="F59" s="748"/>
      <c r="G59" s="144">
        <f>D59*E59*F59</f>
        <v>0</v>
      </c>
      <c r="H59" s="892">
        <f>I59+J59</f>
        <v>0</v>
      </c>
      <c r="I59" s="729"/>
      <c r="J59" s="727"/>
      <c r="K59" s="145">
        <f>-D59*E59*H59</f>
        <v>0</v>
      </c>
      <c r="L59" s="146"/>
      <c r="M59" s="147"/>
      <c r="N59" s="163"/>
      <c r="O59" s="164"/>
      <c r="P59" s="165"/>
      <c r="Q59" s="165"/>
      <c r="R59" s="166"/>
      <c r="S59" s="167"/>
      <c r="T59" s="168">
        <f t="shared" si="9"/>
        <v>0</v>
      </c>
      <c r="U59" s="169"/>
      <c r="V59" s="155"/>
      <c r="W59" s="155"/>
      <c r="X59" s="156"/>
      <c r="Y59" s="156"/>
      <c r="Z59" s="136"/>
      <c r="AA59" s="136"/>
      <c r="AB59" s="136"/>
    </row>
    <row r="60" spans="1:28" ht="9" customHeight="1">
      <c r="A60" s="885"/>
      <c r="B60" s="739"/>
      <c r="C60" s="202">
        <f>C56</f>
        <v>0</v>
      </c>
      <c r="D60" s="158">
        <f>$D$12</f>
        <v>0</v>
      </c>
      <c r="E60" s="175">
        <f>$E$12</f>
        <v>0</v>
      </c>
      <c r="F60" s="748"/>
      <c r="G60" s="160">
        <f>D60*E60*F59</f>
        <v>0</v>
      </c>
      <c r="H60" s="893"/>
      <c r="I60" s="730"/>
      <c r="J60" s="728"/>
      <c r="K60" s="161">
        <f>-D60*E60*H59</f>
        <v>0</v>
      </c>
      <c r="L60" s="162"/>
      <c r="M60" s="147"/>
      <c r="N60" s="163"/>
      <c r="O60" s="164"/>
      <c r="P60" s="165"/>
      <c r="Q60" s="165"/>
      <c r="R60" s="166"/>
      <c r="S60" s="167"/>
      <c r="T60" s="168">
        <f t="shared" si="9"/>
        <v>0</v>
      </c>
      <c r="U60" s="169"/>
      <c r="V60" s="155"/>
      <c r="W60" s="155"/>
      <c r="X60" s="156"/>
      <c r="Y60" s="156"/>
      <c r="Z60" s="136"/>
      <c r="AA60" s="136"/>
      <c r="AB60" s="136"/>
    </row>
    <row r="61" spans="1:28" ht="9" customHeight="1">
      <c r="A61" s="885"/>
      <c r="B61" s="738" t="str">
        <f>$B$13</f>
        <v>学平日</v>
      </c>
      <c r="C61" s="170">
        <f>C55</f>
        <v>0</v>
      </c>
      <c r="D61" s="142">
        <f>$D$13</f>
        <v>0</v>
      </c>
      <c r="E61" s="143">
        <f>$E$13</f>
        <v>0</v>
      </c>
      <c r="F61" s="896"/>
      <c r="G61" s="144">
        <f>D61*E61*F61</f>
        <v>0</v>
      </c>
      <c r="H61" s="892">
        <f>I61+J61</f>
        <v>0</v>
      </c>
      <c r="I61" s="729"/>
      <c r="J61" s="727"/>
      <c r="K61" s="145">
        <f>-D61*E61*H61</f>
        <v>0</v>
      </c>
      <c r="L61" s="146"/>
      <c r="M61" s="147"/>
      <c r="N61" s="163"/>
      <c r="O61" s="164"/>
      <c r="P61" s="165"/>
      <c r="Q61" s="165"/>
      <c r="R61" s="166"/>
      <c r="S61" s="167"/>
      <c r="T61" s="168">
        <f t="shared" si="9"/>
        <v>0</v>
      </c>
      <c r="U61" s="169"/>
      <c r="V61" s="155"/>
      <c r="W61" s="155"/>
    </row>
    <row r="62" spans="1:28" ht="9" customHeight="1">
      <c r="A62" s="885"/>
      <c r="B62" s="739"/>
      <c r="C62" s="157">
        <f>C56</f>
        <v>0</v>
      </c>
      <c r="D62" s="158">
        <f>$D$14</f>
        <v>0</v>
      </c>
      <c r="E62" s="159">
        <f>$E$14</f>
        <v>0</v>
      </c>
      <c r="F62" s="749"/>
      <c r="G62" s="160">
        <f>D62*E62*F61</f>
        <v>0</v>
      </c>
      <c r="H62" s="893"/>
      <c r="I62" s="730"/>
      <c r="J62" s="728"/>
      <c r="K62" s="161">
        <f>-D62*E62*H61</f>
        <v>0</v>
      </c>
      <c r="L62" s="162"/>
      <c r="M62" s="147"/>
      <c r="N62" s="163"/>
      <c r="O62" s="164"/>
      <c r="P62" s="165"/>
      <c r="Q62" s="165"/>
      <c r="R62" s="166"/>
      <c r="S62" s="167"/>
      <c r="T62" s="168">
        <f t="shared" si="9"/>
        <v>0</v>
      </c>
      <c r="U62" s="169"/>
      <c r="V62" s="155"/>
      <c r="W62" s="155"/>
    </row>
    <row r="63" spans="1:28" ht="9" customHeight="1">
      <c r="A63" s="885"/>
      <c r="B63" s="738" t="str">
        <f>$B$15</f>
        <v>学休土</v>
      </c>
      <c r="C63" s="170">
        <f>C55</f>
        <v>0</v>
      </c>
      <c r="D63" s="142">
        <f>$D$15</f>
        <v>0</v>
      </c>
      <c r="E63" s="143">
        <f>$E$15</f>
        <v>0</v>
      </c>
      <c r="F63" s="748"/>
      <c r="G63" s="144">
        <f>D63*E63*F63</f>
        <v>0</v>
      </c>
      <c r="H63" s="892">
        <f>I63+J63</f>
        <v>0</v>
      </c>
      <c r="I63" s="729"/>
      <c r="J63" s="727"/>
      <c r="K63" s="145">
        <f>-D63*E63*H63</f>
        <v>0</v>
      </c>
      <c r="L63" s="146"/>
      <c r="M63" s="147"/>
      <c r="N63" s="163"/>
      <c r="O63" s="164"/>
      <c r="P63" s="165"/>
      <c r="Q63" s="165"/>
      <c r="R63" s="166"/>
      <c r="S63" s="167"/>
      <c r="T63" s="168">
        <f t="shared" si="9"/>
        <v>0</v>
      </c>
      <c r="U63" s="169"/>
      <c r="V63" s="155"/>
      <c r="W63" s="155"/>
      <c r="X63" s="908" t="s">
        <v>81</v>
      </c>
      <c r="Y63" s="909"/>
      <c r="Z63" s="909"/>
      <c r="AA63" s="909"/>
      <c r="AB63" s="910"/>
    </row>
    <row r="64" spans="1:28" ht="9" customHeight="1" thickBot="1">
      <c r="A64" s="885"/>
      <c r="B64" s="751"/>
      <c r="C64" s="157">
        <f>C56</f>
        <v>0</v>
      </c>
      <c r="D64" s="158">
        <f>$D$16</f>
        <v>0</v>
      </c>
      <c r="E64" s="175">
        <f>$E$16</f>
        <v>0</v>
      </c>
      <c r="F64" s="749"/>
      <c r="G64" s="160">
        <f>D64*E64*F63</f>
        <v>0</v>
      </c>
      <c r="H64" s="893"/>
      <c r="I64" s="730"/>
      <c r="J64" s="728"/>
      <c r="K64" s="161">
        <f>-D64*E64*H63</f>
        <v>0</v>
      </c>
      <c r="L64" s="162"/>
      <c r="M64" s="147"/>
      <c r="N64" s="177"/>
      <c r="O64" s="178"/>
      <c r="P64" s="179"/>
      <c r="Q64" s="179"/>
      <c r="R64" s="180"/>
      <c r="S64" s="181"/>
      <c r="T64" s="182">
        <f t="shared" si="9"/>
        <v>0</v>
      </c>
      <c r="U64" s="183"/>
      <c r="V64" s="184"/>
      <c r="W64" s="155"/>
      <c r="X64" s="905">
        <f>G65+K65+T65</f>
        <v>0</v>
      </c>
      <c r="Y64" s="906"/>
      <c r="Z64" s="906"/>
      <c r="AA64" s="906"/>
      <c r="AB64" s="185" t="s">
        <v>154</v>
      </c>
    </row>
    <row r="65" spans="1:28" ht="9" customHeight="1" thickBot="1">
      <c r="A65" s="882" t="s">
        <v>53</v>
      </c>
      <c r="B65" s="883"/>
      <c r="C65" s="186"/>
      <c r="D65" s="187">
        <f>IF(C55="往",(E55+E56)*(F55-H55)+(E57+E58)*(F57-H57),E55*(F55-H55)+E57*(F57-H57))</f>
        <v>0</v>
      </c>
      <c r="E65" s="188">
        <f>IF(C55="往",(E55+E56)*(F55-H55)+(E57+E58)*(F57-H57)+(E59+E60)*(F59-H59)+(E61+E62)*(F61-H61)+(E63+E64)*(F63-H63),E55*(F55-H55)+E57*(F57-H57)+E59*(F59-H59)+E61*(F61-H61)+E63*(F63-H63))</f>
        <v>0</v>
      </c>
      <c r="F65" s="189">
        <f t="shared" ref="F65:K65" si="10">SUM(F55:F64)</f>
        <v>0</v>
      </c>
      <c r="G65" s="190">
        <f t="shared" si="10"/>
        <v>0</v>
      </c>
      <c r="H65" s="186">
        <f t="shared" si="10"/>
        <v>0</v>
      </c>
      <c r="I65" s="191">
        <f t="shared" si="10"/>
        <v>0</v>
      </c>
      <c r="J65" s="187">
        <f t="shared" si="10"/>
        <v>0</v>
      </c>
      <c r="K65" s="192">
        <f t="shared" si="10"/>
        <v>0</v>
      </c>
      <c r="L65" s="187"/>
      <c r="M65" s="193"/>
      <c r="N65" s="194"/>
      <c r="O65" s="195">
        <f t="shared" ref="O65:T65" si="11">SUM(O55:O64)</f>
        <v>0</v>
      </c>
      <c r="P65" s="196">
        <f t="shared" si="11"/>
        <v>0</v>
      </c>
      <c r="Q65" s="196">
        <f t="shared" si="11"/>
        <v>0</v>
      </c>
      <c r="R65" s="197">
        <f t="shared" si="11"/>
        <v>0</v>
      </c>
      <c r="S65" s="198">
        <f t="shared" si="11"/>
        <v>0</v>
      </c>
      <c r="T65" s="199">
        <f t="shared" si="11"/>
        <v>0</v>
      </c>
      <c r="U65" s="200"/>
      <c r="V65" s="907" t="s">
        <v>83</v>
      </c>
      <c r="W65" s="858"/>
      <c r="X65" s="858"/>
      <c r="Y65" s="858"/>
      <c r="Z65" s="858"/>
      <c r="AA65" s="858"/>
      <c r="AB65" s="859"/>
    </row>
    <row r="66" spans="1:28" ht="9" customHeight="1" thickBot="1">
      <c r="A66" s="715" t="s">
        <v>112</v>
      </c>
      <c r="B66" s="716"/>
      <c r="C66" s="716"/>
      <c r="D66" s="717">
        <f>$C$1</f>
        <v>0</v>
      </c>
      <c r="E66" s="716"/>
      <c r="F66" s="716"/>
      <c r="G66" s="716"/>
      <c r="H66" s="733">
        <f>$K$1</f>
        <v>5</v>
      </c>
      <c r="I66" s="733"/>
      <c r="J66" s="716" t="s">
        <v>148</v>
      </c>
      <c r="K66" s="716"/>
      <c r="L66" s="717">
        <f>$M$1</f>
        <v>0</v>
      </c>
      <c r="M66" s="716"/>
      <c r="N66" s="716"/>
      <c r="O66" s="716"/>
      <c r="P66" s="716"/>
      <c r="Q66" s="718"/>
      <c r="R66" s="203"/>
      <c r="S66" s="203"/>
      <c r="T66" s="204"/>
      <c r="U66" s="136"/>
      <c r="V66" s="911">
        <f>V267</f>
        <v>0</v>
      </c>
      <c r="W66" s="912"/>
      <c r="X66" s="912"/>
      <c r="Y66" s="912"/>
      <c r="Z66" s="912"/>
      <c r="AA66" s="912"/>
      <c r="AB66" s="205" t="s">
        <v>154</v>
      </c>
    </row>
    <row r="67" spans="1:28" ht="9" customHeight="1">
      <c r="I67" s="206"/>
      <c r="J67" s="207"/>
      <c r="K67" s="207"/>
      <c r="L67" s="208"/>
      <c r="N67" s="136"/>
      <c r="O67" s="136"/>
      <c r="P67" s="136"/>
      <c r="V67" s="133"/>
      <c r="W67" s="133"/>
    </row>
    <row r="68" spans="1:28" ht="9" customHeight="1" thickBot="1">
      <c r="L68" s="209"/>
      <c r="N68" s="210"/>
      <c r="O68" s="211"/>
      <c r="P68" s="211"/>
      <c r="Q68" s="211"/>
      <c r="R68" s="211"/>
      <c r="S68" s="211"/>
      <c r="T68" s="136"/>
      <c r="U68" s="207"/>
      <c r="V68" s="207"/>
      <c r="W68" s="207"/>
      <c r="X68" s="212"/>
      <c r="Y68" s="212"/>
      <c r="Z68" s="212"/>
      <c r="AA68" s="212"/>
      <c r="AB68" s="136"/>
    </row>
    <row r="69" spans="1:28" ht="9" customHeight="1">
      <c r="A69" s="886" t="s">
        <v>55</v>
      </c>
      <c r="B69" s="742" t="s">
        <v>56</v>
      </c>
      <c r="C69" s="134"/>
      <c r="D69" s="745" t="s">
        <v>57</v>
      </c>
      <c r="E69" s="745" t="s">
        <v>58</v>
      </c>
      <c r="F69" s="890" t="s">
        <v>59</v>
      </c>
      <c r="G69" s="894" t="s">
        <v>151</v>
      </c>
      <c r="H69" s="899" t="s">
        <v>61</v>
      </c>
      <c r="I69" s="899"/>
      <c r="J69" s="899"/>
      <c r="K69" s="899"/>
      <c r="L69" s="900"/>
      <c r="M69" s="135"/>
      <c r="N69" s="857" t="s">
        <v>62</v>
      </c>
      <c r="O69" s="858"/>
      <c r="P69" s="858"/>
      <c r="Q69" s="858"/>
      <c r="R69" s="858"/>
      <c r="S69" s="858"/>
      <c r="T69" s="858"/>
      <c r="U69" s="859"/>
    </row>
    <row r="70" spans="1:28" ht="9" customHeight="1">
      <c r="A70" s="887"/>
      <c r="B70" s="743"/>
      <c r="C70" s="137" t="s">
        <v>24</v>
      </c>
      <c r="D70" s="746"/>
      <c r="E70" s="746"/>
      <c r="F70" s="891"/>
      <c r="G70" s="864"/>
      <c r="H70" s="860" t="s">
        <v>63</v>
      </c>
      <c r="I70" s="861"/>
      <c r="J70" s="862"/>
      <c r="K70" s="863" t="s">
        <v>152</v>
      </c>
      <c r="L70" s="874" t="s">
        <v>65</v>
      </c>
      <c r="M70" s="138"/>
      <c r="N70" s="863" t="s">
        <v>66</v>
      </c>
      <c r="O70" s="877" t="s">
        <v>67</v>
      </c>
      <c r="P70" s="878"/>
      <c r="Q70" s="878"/>
      <c r="R70" s="878"/>
      <c r="S70" s="879"/>
      <c r="T70" s="724" t="s">
        <v>153</v>
      </c>
      <c r="U70" s="854" t="s">
        <v>65</v>
      </c>
    </row>
    <row r="71" spans="1:28" ht="9" customHeight="1">
      <c r="A71" s="887"/>
      <c r="B71" s="743"/>
      <c r="C71" s="137" t="s">
        <v>69</v>
      </c>
      <c r="D71" s="746"/>
      <c r="E71" s="746"/>
      <c r="F71" s="891"/>
      <c r="G71" s="864"/>
      <c r="H71" s="880" t="s">
        <v>70</v>
      </c>
      <c r="I71" s="897" t="s">
        <v>71</v>
      </c>
      <c r="J71" s="901" t="s">
        <v>72</v>
      </c>
      <c r="K71" s="864"/>
      <c r="L71" s="875"/>
      <c r="M71" s="138"/>
      <c r="N71" s="864"/>
      <c r="O71" s="869" t="s">
        <v>73</v>
      </c>
      <c r="P71" s="754"/>
      <c r="Q71" s="754" t="s">
        <v>74</v>
      </c>
      <c r="R71" s="757" t="s">
        <v>75</v>
      </c>
      <c r="S71" s="752" t="s">
        <v>76</v>
      </c>
      <c r="T71" s="725"/>
      <c r="U71" s="855"/>
    </row>
    <row r="72" spans="1:28" ht="9" customHeight="1">
      <c r="A72" s="887"/>
      <c r="B72" s="743"/>
      <c r="C72" s="139" t="s">
        <v>77</v>
      </c>
      <c r="D72" s="746"/>
      <c r="E72" s="746"/>
      <c r="F72" s="891"/>
      <c r="G72" s="864"/>
      <c r="H72" s="880"/>
      <c r="I72" s="897"/>
      <c r="J72" s="901"/>
      <c r="K72" s="864"/>
      <c r="L72" s="875"/>
      <c r="M72" s="138"/>
      <c r="N72" s="864"/>
      <c r="O72" s="870" t="s">
        <v>71</v>
      </c>
      <c r="P72" s="872" t="s">
        <v>72</v>
      </c>
      <c r="Q72" s="755"/>
      <c r="R72" s="757"/>
      <c r="S72" s="752"/>
      <c r="T72" s="725"/>
      <c r="U72" s="855"/>
    </row>
    <row r="73" spans="1:28" ht="9" customHeight="1">
      <c r="A73" s="888"/>
      <c r="B73" s="744"/>
      <c r="C73" s="140" t="s">
        <v>78</v>
      </c>
      <c r="D73" s="747"/>
      <c r="E73" s="876"/>
      <c r="F73" s="726"/>
      <c r="G73" s="895"/>
      <c r="H73" s="881"/>
      <c r="I73" s="898"/>
      <c r="J73" s="902"/>
      <c r="K73" s="865"/>
      <c r="L73" s="876"/>
      <c r="N73" s="865"/>
      <c r="O73" s="871"/>
      <c r="P73" s="873"/>
      <c r="Q73" s="756"/>
      <c r="R73" s="758"/>
      <c r="S73" s="753"/>
      <c r="T73" s="726"/>
      <c r="U73" s="856"/>
    </row>
    <row r="74" spans="1:28" ht="9" customHeight="1">
      <c r="A74" s="884" t="s">
        <v>140</v>
      </c>
      <c r="B74" s="740" t="str">
        <f>$B$7</f>
        <v>平日</v>
      </c>
      <c r="C74" s="201">
        <f>C7</f>
        <v>0</v>
      </c>
      <c r="D74" s="142">
        <f>$D$7</f>
        <v>0</v>
      </c>
      <c r="E74" s="143">
        <f>$E$7</f>
        <v>0</v>
      </c>
      <c r="F74" s="896"/>
      <c r="G74" s="144">
        <f>D74*E74*F74</f>
        <v>0</v>
      </c>
      <c r="H74" s="892">
        <f>I74+J74</f>
        <v>0</v>
      </c>
      <c r="I74" s="729"/>
      <c r="J74" s="727"/>
      <c r="K74" s="145">
        <f>-D74*E74*H74</f>
        <v>0</v>
      </c>
      <c r="L74" s="146"/>
      <c r="M74" s="147"/>
      <c r="N74" s="148"/>
      <c r="O74" s="149"/>
      <c r="P74" s="150"/>
      <c r="Q74" s="150"/>
      <c r="R74" s="151"/>
      <c r="S74" s="152"/>
      <c r="T74" s="153">
        <f>IF(AND(P74=0,Q74=0,R74=0,S74=0),N74*-O74,IF(AND(O74=0,Q74=0,R74=0,S74=0),N74*-P74,IF(AND(O74=0,P74=0,R74=0,S74=0),N74*Q74,IF(AND(O74=0,P74=0,Q74=0,S74=0),N74*-R74,IF(AND(O74=0,P74=0,Q74=0,R74=0),N74*S74,IF(AND(O74=0,P74=0,Q74=0,R74=0),,"入力オーバー"))))))</f>
        <v>0</v>
      </c>
      <c r="U74" s="154"/>
      <c r="V74" s="155"/>
      <c r="W74" s="155"/>
      <c r="X74" s="156"/>
      <c r="Y74" s="156"/>
      <c r="Z74" s="156"/>
      <c r="AA74" s="156"/>
      <c r="AB74" s="156"/>
    </row>
    <row r="75" spans="1:28" ht="9" customHeight="1">
      <c r="A75" s="885"/>
      <c r="B75" s="741"/>
      <c r="C75" s="157">
        <f>IF(C74="往","復",)</f>
        <v>0</v>
      </c>
      <c r="D75" s="158">
        <f>$D$8</f>
        <v>0</v>
      </c>
      <c r="E75" s="159">
        <f>$E$8</f>
        <v>0</v>
      </c>
      <c r="F75" s="749"/>
      <c r="G75" s="160">
        <f>D75*E75*F74</f>
        <v>0</v>
      </c>
      <c r="H75" s="893"/>
      <c r="I75" s="730"/>
      <c r="J75" s="728"/>
      <c r="K75" s="161">
        <f>-D75*E75*H74</f>
        <v>0</v>
      </c>
      <c r="L75" s="162"/>
      <c r="M75" s="147"/>
      <c r="N75" s="163"/>
      <c r="O75" s="164"/>
      <c r="P75" s="165"/>
      <c r="Q75" s="165"/>
      <c r="R75" s="166"/>
      <c r="S75" s="167"/>
      <c r="T75" s="168">
        <f>IF(AND(P75=0,Q75=0,R75=0,S75=0),N75*-O75,IF(AND(O75=0,Q75=0,R75=0,S75=0),N75*-P75,IF(AND(O75=0,P75=0,R75=0,S75=0),N75*Q75,IF(AND(O75=0,P75=0,Q75=0,S75=0),N75*-R75,IF(AND(O75=0,P75=0,Q75=0,R75=0),N75*S75,IF(AND(O75=0,P75=0,Q75=0,R75=0),,"入力オーバー"))))))</f>
        <v>0</v>
      </c>
      <c r="U75" s="169"/>
      <c r="V75" s="155"/>
      <c r="W75" s="155"/>
      <c r="X75" s="156"/>
      <c r="Y75" s="156"/>
      <c r="Z75" s="156"/>
      <c r="AA75" s="156"/>
      <c r="AB75" s="156"/>
    </row>
    <row r="76" spans="1:28" ht="9" customHeight="1">
      <c r="A76" s="885"/>
      <c r="B76" s="740" t="str">
        <f>$B$9</f>
        <v>土曜</v>
      </c>
      <c r="C76" s="170">
        <f>C74</f>
        <v>0</v>
      </c>
      <c r="D76" s="142">
        <f>$D$9</f>
        <v>0</v>
      </c>
      <c r="E76" s="143">
        <f>$E$9</f>
        <v>0</v>
      </c>
      <c r="F76" s="896"/>
      <c r="G76" s="144">
        <f>D76*E76*F76</f>
        <v>0</v>
      </c>
      <c r="H76" s="892">
        <f>I76+J76</f>
        <v>0</v>
      </c>
      <c r="I76" s="729"/>
      <c r="J76" s="727"/>
      <c r="K76" s="145">
        <f>-D76*E76*H76</f>
        <v>0</v>
      </c>
      <c r="L76" s="146"/>
      <c r="M76" s="147"/>
      <c r="N76" s="163"/>
      <c r="O76" s="164"/>
      <c r="P76" s="165"/>
      <c r="Q76" s="165"/>
      <c r="R76" s="166"/>
      <c r="S76" s="167"/>
      <c r="T76" s="168">
        <f t="shared" ref="T76:T83" si="12">IF(AND(P76=0,Q76=0,R76=0,S76=0),N76*-O76,IF(AND(O76=0,Q76=0,R76=0,S76=0),N76*-P76,IF(AND(O76=0,P76=0,R76=0,S76=0),N76*Q76,IF(AND(O76=0,P76=0,Q76=0,S76=0),N76*-R76,IF(AND(O76=0,P76=0,Q76=0,R76=0),N76*S76,IF(AND(O76=0,P76=0,Q76=0,R76=0),,"入力オーバー"))))))</f>
        <v>0</v>
      </c>
      <c r="U76" s="169"/>
      <c r="V76" s="155"/>
      <c r="W76" s="155"/>
      <c r="X76" s="136"/>
      <c r="Y76" s="136"/>
      <c r="Z76" s="136"/>
      <c r="AA76" s="136"/>
      <c r="AB76" s="136"/>
    </row>
    <row r="77" spans="1:28" ht="9" customHeight="1" thickBot="1">
      <c r="A77" s="885"/>
      <c r="B77" s="904"/>
      <c r="C77" s="157">
        <f>C75</f>
        <v>0</v>
      </c>
      <c r="D77" s="158">
        <f>$D$10</f>
        <v>0</v>
      </c>
      <c r="E77" s="159">
        <f>$E$10</f>
        <v>0</v>
      </c>
      <c r="F77" s="749"/>
      <c r="G77" s="160">
        <f>D77*E77*F76</f>
        <v>0</v>
      </c>
      <c r="H77" s="893"/>
      <c r="I77" s="730"/>
      <c r="J77" s="728"/>
      <c r="K77" s="161">
        <f>-D77*E77*H76</f>
        <v>0</v>
      </c>
      <c r="L77" s="162"/>
      <c r="M77" s="147"/>
      <c r="N77" s="163"/>
      <c r="O77" s="164"/>
      <c r="P77" s="165"/>
      <c r="Q77" s="165"/>
      <c r="R77" s="166"/>
      <c r="S77" s="167"/>
      <c r="T77" s="168">
        <f t="shared" si="12"/>
        <v>0</v>
      </c>
      <c r="U77" s="169"/>
      <c r="V77" s="155"/>
      <c r="W77" s="155"/>
      <c r="X77" s="156"/>
      <c r="Y77" s="156"/>
      <c r="Z77" s="136"/>
      <c r="AA77" s="136"/>
      <c r="AB77" s="136"/>
    </row>
    <row r="78" spans="1:28" ht="9" customHeight="1">
      <c r="A78" s="885"/>
      <c r="B78" s="903" t="str">
        <f>$B$11</f>
        <v>日祝</v>
      </c>
      <c r="C78" s="170">
        <f>C74</f>
        <v>0</v>
      </c>
      <c r="D78" s="142">
        <f>$D$11</f>
        <v>0</v>
      </c>
      <c r="E78" s="143">
        <f>$E$11</f>
        <v>0</v>
      </c>
      <c r="F78" s="748"/>
      <c r="G78" s="144">
        <f>D78*E78*F78</f>
        <v>0</v>
      </c>
      <c r="H78" s="892">
        <f>I78+J78</f>
        <v>0</v>
      </c>
      <c r="I78" s="729"/>
      <c r="J78" s="727"/>
      <c r="K78" s="145">
        <f>-D78*E78*H78</f>
        <v>0</v>
      </c>
      <c r="L78" s="146"/>
      <c r="M78" s="147"/>
      <c r="N78" s="163"/>
      <c r="O78" s="164"/>
      <c r="P78" s="165"/>
      <c r="Q78" s="165"/>
      <c r="R78" s="166"/>
      <c r="S78" s="167"/>
      <c r="T78" s="168">
        <f t="shared" si="12"/>
        <v>0</v>
      </c>
      <c r="U78" s="169"/>
      <c r="V78" s="155"/>
      <c r="W78" s="155"/>
      <c r="X78" s="156"/>
      <c r="Y78" s="156"/>
      <c r="Z78" s="136"/>
      <c r="AA78" s="136"/>
      <c r="AB78" s="136"/>
    </row>
    <row r="79" spans="1:28" ht="9" customHeight="1">
      <c r="A79" s="885"/>
      <c r="B79" s="739"/>
      <c r="C79" s="202">
        <f>C75</f>
        <v>0</v>
      </c>
      <c r="D79" s="158">
        <f>$D$12</f>
        <v>0</v>
      </c>
      <c r="E79" s="175">
        <f>$E$12</f>
        <v>0</v>
      </c>
      <c r="F79" s="748"/>
      <c r="G79" s="160">
        <f>D79*E79*F78</f>
        <v>0</v>
      </c>
      <c r="H79" s="893"/>
      <c r="I79" s="730"/>
      <c r="J79" s="728"/>
      <c r="K79" s="161">
        <f>-D79*E79*H78</f>
        <v>0</v>
      </c>
      <c r="L79" s="162"/>
      <c r="M79" s="147"/>
      <c r="N79" s="163"/>
      <c r="O79" s="164"/>
      <c r="P79" s="165"/>
      <c r="Q79" s="165"/>
      <c r="R79" s="166"/>
      <c r="S79" s="167"/>
      <c r="T79" s="168">
        <f t="shared" si="12"/>
        <v>0</v>
      </c>
      <c r="U79" s="169"/>
      <c r="V79" s="155"/>
      <c r="W79" s="155"/>
      <c r="X79" s="156"/>
      <c r="Y79" s="156"/>
      <c r="Z79" s="136"/>
      <c r="AA79" s="136"/>
      <c r="AB79" s="136"/>
    </row>
    <row r="80" spans="1:28" ht="9" customHeight="1">
      <c r="A80" s="885"/>
      <c r="B80" s="738" t="str">
        <f>$B$13</f>
        <v>学平日</v>
      </c>
      <c r="C80" s="170">
        <f>C74</f>
        <v>0</v>
      </c>
      <c r="D80" s="142">
        <f>$D$13</f>
        <v>0</v>
      </c>
      <c r="E80" s="143">
        <f>$E$13</f>
        <v>0</v>
      </c>
      <c r="F80" s="896"/>
      <c r="G80" s="144">
        <f>D80*E80*F80</f>
        <v>0</v>
      </c>
      <c r="H80" s="892">
        <f>I80+J80</f>
        <v>0</v>
      </c>
      <c r="I80" s="729"/>
      <c r="J80" s="727"/>
      <c r="K80" s="145">
        <f>-D80*E80*H80</f>
        <v>0</v>
      </c>
      <c r="L80" s="146"/>
      <c r="M80" s="147"/>
      <c r="N80" s="163"/>
      <c r="O80" s="164"/>
      <c r="P80" s="165"/>
      <c r="Q80" s="165"/>
      <c r="R80" s="166"/>
      <c r="S80" s="167"/>
      <c r="T80" s="168">
        <f t="shared" si="12"/>
        <v>0</v>
      </c>
      <c r="U80" s="169"/>
      <c r="V80" s="155"/>
      <c r="W80" s="155"/>
      <c r="X80" s="156"/>
      <c r="Y80" s="156"/>
      <c r="Z80" s="136"/>
      <c r="AA80" s="136"/>
      <c r="AB80" s="136"/>
    </row>
    <row r="81" spans="1:28" ht="9" customHeight="1">
      <c r="A81" s="885"/>
      <c r="B81" s="739"/>
      <c r="C81" s="157">
        <f>C75</f>
        <v>0</v>
      </c>
      <c r="D81" s="158">
        <f>$D$14</f>
        <v>0</v>
      </c>
      <c r="E81" s="159">
        <f>$E$14</f>
        <v>0</v>
      </c>
      <c r="F81" s="749"/>
      <c r="G81" s="160">
        <f>D81*E81*F80</f>
        <v>0</v>
      </c>
      <c r="H81" s="893"/>
      <c r="I81" s="730"/>
      <c r="J81" s="728"/>
      <c r="K81" s="161">
        <f>-D81*E81*H80</f>
        <v>0</v>
      </c>
      <c r="L81" s="162"/>
      <c r="M81" s="147"/>
      <c r="N81" s="163"/>
      <c r="O81" s="164"/>
      <c r="P81" s="165"/>
      <c r="Q81" s="165"/>
      <c r="R81" s="166"/>
      <c r="S81" s="167"/>
      <c r="T81" s="168">
        <f t="shared" si="12"/>
        <v>0</v>
      </c>
      <c r="U81" s="169"/>
      <c r="V81" s="155"/>
      <c r="W81" s="155"/>
      <c r="X81" s="156"/>
      <c r="Y81" s="156"/>
      <c r="Z81" s="136"/>
      <c r="AA81" s="136"/>
      <c r="AB81" s="136"/>
    </row>
    <row r="82" spans="1:28" ht="9" customHeight="1">
      <c r="A82" s="885"/>
      <c r="B82" s="738" t="str">
        <f>$B$15</f>
        <v>学休土</v>
      </c>
      <c r="C82" s="170">
        <f>C74</f>
        <v>0</v>
      </c>
      <c r="D82" s="142">
        <f>$D$15</f>
        <v>0</v>
      </c>
      <c r="E82" s="143">
        <f>$E$15</f>
        <v>0</v>
      </c>
      <c r="F82" s="748"/>
      <c r="G82" s="144">
        <f>D82*E82*F82</f>
        <v>0</v>
      </c>
      <c r="H82" s="892">
        <f>I82+J82</f>
        <v>0</v>
      </c>
      <c r="I82" s="729"/>
      <c r="J82" s="727"/>
      <c r="K82" s="145">
        <f>-D82*E82*H82</f>
        <v>0</v>
      </c>
      <c r="L82" s="146"/>
      <c r="M82" s="147"/>
      <c r="N82" s="163"/>
      <c r="O82" s="164"/>
      <c r="P82" s="165"/>
      <c r="Q82" s="165"/>
      <c r="R82" s="166"/>
      <c r="S82" s="167"/>
      <c r="T82" s="168">
        <f t="shared" si="12"/>
        <v>0</v>
      </c>
      <c r="U82" s="169"/>
      <c r="V82" s="155"/>
      <c r="W82" s="155"/>
      <c r="X82" s="908" t="s">
        <v>81</v>
      </c>
      <c r="Y82" s="909"/>
      <c r="Z82" s="909"/>
      <c r="AA82" s="909"/>
      <c r="AB82" s="910"/>
    </row>
    <row r="83" spans="1:28" ht="9" customHeight="1" thickBot="1">
      <c r="A83" s="885"/>
      <c r="B83" s="751"/>
      <c r="C83" s="157">
        <f>C75</f>
        <v>0</v>
      </c>
      <c r="D83" s="158">
        <f>$D$16</f>
        <v>0</v>
      </c>
      <c r="E83" s="175">
        <f>$E$16</f>
        <v>0</v>
      </c>
      <c r="F83" s="749"/>
      <c r="G83" s="160">
        <f>D83*E83*F82</f>
        <v>0</v>
      </c>
      <c r="H83" s="893"/>
      <c r="I83" s="730"/>
      <c r="J83" s="728"/>
      <c r="K83" s="161">
        <f>-D83*E83*H82</f>
        <v>0</v>
      </c>
      <c r="L83" s="162"/>
      <c r="M83" s="147"/>
      <c r="N83" s="177"/>
      <c r="O83" s="178"/>
      <c r="P83" s="179"/>
      <c r="Q83" s="179"/>
      <c r="R83" s="180"/>
      <c r="S83" s="181"/>
      <c r="T83" s="182">
        <f t="shared" si="12"/>
        <v>0</v>
      </c>
      <c r="U83" s="183"/>
      <c r="V83" s="184"/>
      <c r="W83" s="155"/>
      <c r="X83" s="905">
        <f>G84+K84+T84</f>
        <v>0</v>
      </c>
      <c r="Y83" s="906"/>
      <c r="Z83" s="906"/>
      <c r="AA83" s="906"/>
      <c r="AB83" s="185" t="s">
        <v>154</v>
      </c>
    </row>
    <row r="84" spans="1:28" ht="9" customHeight="1" thickBot="1">
      <c r="A84" s="882" t="s">
        <v>53</v>
      </c>
      <c r="B84" s="883"/>
      <c r="C84" s="186"/>
      <c r="D84" s="187">
        <f>IF(C74="往",(E74+E75)*(F74-H74)+(E76+E77)*(F76-H76),E74*(F74-H74)+E76*(F76-H76))</f>
        <v>0</v>
      </c>
      <c r="E84" s="188">
        <f>IF(C74="往",(E74+E75)*(F74-H74)+(E76+E77)*(F76-H76)+(E78+E79)*(F78-H78)+(E80+E81)*(F80-H80)+(E82+E83)*(F82-H82),E74*(F74-H74)+E76*(F76-H76)+E78*(F78-H78)+E80*(F80-H80)+E82*(F82-H82))</f>
        <v>0</v>
      </c>
      <c r="F84" s="189">
        <f t="shared" ref="F84:K84" si="13">SUM(F74:F83)</f>
        <v>0</v>
      </c>
      <c r="G84" s="190">
        <f t="shared" si="13"/>
        <v>0</v>
      </c>
      <c r="H84" s="186">
        <f t="shared" si="13"/>
        <v>0</v>
      </c>
      <c r="I84" s="191">
        <f t="shared" si="13"/>
        <v>0</v>
      </c>
      <c r="J84" s="187">
        <f t="shared" si="13"/>
        <v>0</v>
      </c>
      <c r="K84" s="192">
        <f t="shared" si="13"/>
        <v>0</v>
      </c>
      <c r="L84" s="187"/>
      <c r="M84" s="193"/>
      <c r="N84" s="194"/>
      <c r="O84" s="195">
        <f t="shared" ref="O84:T84" si="14">SUM(O74:O83)</f>
        <v>0</v>
      </c>
      <c r="P84" s="196">
        <f t="shared" si="14"/>
        <v>0</v>
      </c>
      <c r="Q84" s="196">
        <f t="shared" si="14"/>
        <v>0</v>
      </c>
      <c r="R84" s="197">
        <f t="shared" si="14"/>
        <v>0</v>
      </c>
      <c r="S84" s="198">
        <f t="shared" si="14"/>
        <v>0</v>
      </c>
      <c r="T84" s="199">
        <f t="shared" si="14"/>
        <v>0</v>
      </c>
      <c r="U84" s="200"/>
    </row>
    <row r="85" spans="1:28" ht="9" customHeight="1">
      <c r="A85" s="886" t="s">
        <v>55</v>
      </c>
      <c r="B85" s="742" t="s">
        <v>56</v>
      </c>
      <c r="C85" s="134"/>
      <c r="D85" s="745" t="s">
        <v>57</v>
      </c>
      <c r="E85" s="745" t="s">
        <v>58</v>
      </c>
      <c r="F85" s="890" t="s">
        <v>59</v>
      </c>
      <c r="G85" s="894" t="s">
        <v>151</v>
      </c>
      <c r="H85" s="899" t="s">
        <v>61</v>
      </c>
      <c r="I85" s="899"/>
      <c r="J85" s="899"/>
      <c r="K85" s="899"/>
      <c r="L85" s="900"/>
      <c r="M85" s="135"/>
      <c r="N85" s="857" t="s">
        <v>62</v>
      </c>
      <c r="O85" s="858"/>
      <c r="P85" s="858"/>
      <c r="Q85" s="858"/>
      <c r="R85" s="858"/>
      <c r="S85" s="858"/>
      <c r="T85" s="858"/>
      <c r="U85" s="859"/>
    </row>
    <row r="86" spans="1:28" ht="9" customHeight="1">
      <c r="A86" s="887"/>
      <c r="B86" s="743"/>
      <c r="C86" s="137" t="s">
        <v>24</v>
      </c>
      <c r="D86" s="746"/>
      <c r="E86" s="746"/>
      <c r="F86" s="891"/>
      <c r="G86" s="864"/>
      <c r="H86" s="860" t="s">
        <v>63</v>
      </c>
      <c r="I86" s="861"/>
      <c r="J86" s="862"/>
      <c r="K86" s="863" t="s">
        <v>152</v>
      </c>
      <c r="L86" s="874" t="s">
        <v>65</v>
      </c>
      <c r="M86" s="138"/>
      <c r="N86" s="863" t="s">
        <v>66</v>
      </c>
      <c r="O86" s="877" t="s">
        <v>67</v>
      </c>
      <c r="P86" s="878"/>
      <c r="Q86" s="878"/>
      <c r="R86" s="878"/>
      <c r="S86" s="879"/>
      <c r="T86" s="724" t="s">
        <v>153</v>
      </c>
      <c r="U86" s="854" t="s">
        <v>65</v>
      </c>
    </row>
    <row r="87" spans="1:28" ht="9" customHeight="1">
      <c r="A87" s="887"/>
      <c r="B87" s="743"/>
      <c r="C87" s="137" t="s">
        <v>69</v>
      </c>
      <c r="D87" s="746"/>
      <c r="E87" s="746"/>
      <c r="F87" s="891"/>
      <c r="G87" s="864"/>
      <c r="H87" s="880" t="s">
        <v>70</v>
      </c>
      <c r="I87" s="897" t="s">
        <v>71</v>
      </c>
      <c r="J87" s="901" t="s">
        <v>72</v>
      </c>
      <c r="K87" s="864"/>
      <c r="L87" s="875"/>
      <c r="M87" s="138"/>
      <c r="N87" s="864"/>
      <c r="O87" s="869" t="s">
        <v>73</v>
      </c>
      <c r="P87" s="754"/>
      <c r="Q87" s="754" t="s">
        <v>74</v>
      </c>
      <c r="R87" s="757" t="s">
        <v>75</v>
      </c>
      <c r="S87" s="752" t="s">
        <v>76</v>
      </c>
      <c r="T87" s="725"/>
      <c r="U87" s="855"/>
    </row>
    <row r="88" spans="1:28" ht="9" customHeight="1">
      <c r="A88" s="887"/>
      <c r="B88" s="743"/>
      <c r="C88" s="139" t="s">
        <v>77</v>
      </c>
      <c r="D88" s="746"/>
      <c r="E88" s="746"/>
      <c r="F88" s="891"/>
      <c r="G88" s="864"/>
      <c r="H88" s="880"/>
      <c r="I88" s="897"/>
      <c r="J88" s="901"/>
      <c r="K88" s="864"/>
      <c r="L88" s="875"/>
      <c r="M88" s="138"/>
      <c r="N88" s="864"/>
      <c r="O88" s="870" t="s">
        <v>71</v>
      </c>
      <c r="P88" s="872" t="s">
        <v>72</v>
      </c>
      <c r="Q88" s="755"/>
      <c r="R88" s="757"/>
      <c r="S88" s="752"/>
      <c r="T88" s="725"/>
      <c r="U88" s="855"/>
    </row>
    <row r="89" spans="1:28" ht="9" customHeight="1">
      <c r="A89" s="888"/>
      <c r="B89" s="744"/>
      <c r="C89" s="140" t="s">
        <v>78</v>
      </c>
      <c r="D89" s="747"/>
      <c r="E89" s="876"/>
      <c r="F89" s="726"/>
      <c r="G89" s="895"/>
      <c r="H89" s="881"/>
      <c r="I89" s="898"/>
      <c r="J89" s="902"/>
      <c r="K89" s="865"/>
      <c r="L89" s="876"/>
      <c r="N89" s="865"/>
      <c r="O89" s="871"/>
      <c r="P89" s="873"/>
      <c r="Q89" s="756"/>
      <c r="R89" s="758"/>
      <c r="S89" s="753"/>
      <c r="T89" s="726"/>
      <c r="U89" s="856"/>
    </row>
    <row r="90" spans="1:28" ht="9" customHeight="1">
      <c r="A90" s="884" t="s">
        <v>141</v>
      </c>
      <c r="B90" s="740" t="str">
        <f>$B$7</f>
        <v>平日</v>
      </c>
      <c r="C90" s="201">
        <f>C74</f>
        <v>0</v>
      </c>
      <c r="D90" s="142">
        <f>$D$7</f>
        <v>0</v>
      </c>
      <c r="E90" s="143">
        <f>$E$7</f>
        <v>0</v>
      </c>
      <c r="F90" s="896"/>
      <c r="G90" s="144">
        <f>D90*E90*F90</f>
        <v>0</v>
      </c>
      <c r="H90" s="892">
        <f>I90+J90</f>
        <v>0</v>
      </c>
      <c r="I90" s="729"/>
      <c r="J90" s="727"/>
      <c r="K90" s="145">
        <f>-D90*E90*H90</f>
        <v>0</v>
      </c>
      <c r="L90" s="146"/>
      <c r="M90" s="147"/>
      <c r="N90" s="148"/>
      <c r="O90" s="149"/>
      <c r="P90" s="150"/>
      <c r="Q90" s="150"/>
      <c r="R90" s="151"/>
      <c r="S90" s="152"/>
      <c r="T90" s="153">
        <f>IF(AND(P90=0,Q90=0,R90=0,S90=0),N90*-O90,IF(AND(O90=0,Q90=0,R90=0,S90=0),N90*-P90,IF(AND(O90=0,P90=0,R90=0,S90=0),N90*Q90,IF(AND(O90=0,P90=0,Q90=0,S90=0),N90*-R90,IF(AND(O90=0,P90=0,Q90=0,R90=0),N90*S90,IF(AND(O90=0,P90=0,Q90=0,R90=0),,"入力オーバー"))))))</f>
        <v>0</v>
      </c>
      <c r="U90" s="154"/>
      <c r="V90" s="155"/>
      <c r="W90" s="155"/>
      <c r="X90" s="156"/>
      <c r="Y90" s="156"/>
      <c r="Z90" s="156"/>
      <c r="AA90" s="156"/>
      <c r="AB90" s="156"/>
    </row>
    <row r="91" spans="1:28" ht="9" customHeight="1">
      <c r="A91" s="885"/>
      <c r="B91" s="741"/>
      <c r="C91" s="157">
        <f>IF(C90="往","復",)</f>
        <v>0</v>
      </c>
      <c r="D91" s="158">
        <f>$D$8</f>
        <v>0</v>
      </c>
      <c r="E91" s="159">
        <f>$E$8</f>
        <v>0</v>
      </c>
      <c r="F91" s="749"/>
      <c r="G91" s="160">
        <f>D91*E91*F90</f>
        <v>0</v>
      </c>
      <c r="H91" s="893"/>
      <c r="I91" s="730"/>
      <c r="J91" s="728"/>
      <c r="K91" s="161">
        <f>-D91*E91*H90</f>
        <v>0</v>
      </c>
      <c r="L91" s="162"/>
      <c r="M91" s="147"/>
      <c r="N91" s="163"/>
      <c r="O91" s="164"/>
      <c r="P91" s="165"/>
      <c r="Q91" s="165"/>
      <c r="R91" s="166"/>
      <c r="S91" s="167"/>
      <c r="T91" s="168">
        <f>IF(AND(P91=0,Q91=0,R91=0,S91=0),N91*-O91,IF(AND(O91=0,Q91=0,R91=0,S91=0),N91*-P91,IF(AND(O91=0,P91=0,R91=0,S91=0),N91*Q91,IF(AND(O91=0,P91=0,Q91=0,S91=0),N91*-R91,IF(AND(O91=0,P91=0,Q91=0,R91=0),N91*S91,IF(AND(O91=0,P91=0,Q91=0,R91=0),,"入力オーバー"))))))</f>
        <v>0</v>
      </c>
      <c r="U91" s="169"/>
      <c r="V91" s="155"/>
      <c r="W91" s="155"/>
      <c r="X91" s="156"/>
      <c r="Y91" s="156"/>
      <c r="Z91" s="156"/>
      <c r="AA91" s="156"/>
      <c r="AB91" s="156"/>
    </row>
    <row r="92" spans="1:28" ht="9" customHeight="1">
      <c r="A92" s="885"/>
      <c r="B92" s="740" t="str">
        <f>$B$9</f>
        <v>土曜</v>
      </c>
      <c r="C92" s="170">
        <f>C90</f>
        <v>0</v>
      </c>
      <c r="D92" s="142">
        <f>$D$9</f>
        <v>0</v>
      </c>
      <c r="E92" s="143">
        <f>$E$9</f>
        <v>0</v>
      </c>
      <c r="F92" s="896"/>
      <c r="G92" s="144">
        <f>D92*E92*F92</f>
        <v>0</v>
      </c>
      <c r="H92" s="892">
        <f>I92+J92</f>
        <v>0</v>
      </c>
      <c r="I92" s="729"/>
      <c r="J92" s="727"/>
      <c r="K92" s="145">
        <f>-D92*E92*H92</f>
        <v>0</v>
      </c>
      <c r="L92" s="146"/>
      <c r="M92" s="147"/>
      <c r="N92" s="163"/>
      <c r="O92" s="164"/>
      <c r="P92" s="165"/>
      <c r="Q92" s="165"/>
      <c r="R92" s="166"/>
      <c r="S92" s="167"/>
      <c r="T92" s="168">
        <f t="shared" ref="T92:T99" si="15">IF(AND(P92=0,Q92=0,R92=0,S92=0),N92*-O92,IF(AND(O92=0,Q92=0,R92=0,S92=0),N92*-P92,IF(AND(O92=0,P92=0,R92=0,S92=0),N92*Q92,IF(AND(O92=0,P92=0,Q92=0,S92=0),N92*-R92,IF(AND(O92=0,P92=0,Q92=0,R92=0),N92*S92,IF(AND(O92=0,P92=0,Q92=0,R92=0),,"入力オーバー"))))))</f>
        <v>0</v>
      </c>
      <c r="U92" s="169"/>
      <c r="V92" s="155"/>
      <c r="W92" s="155"/>
      <c r="X92" s="136"/>
      <c r="Y92" s="136"/>
      <c r="Z92" s="136"/>
      <c r="AA92" s="136"/>
      <c r="AB92" s="136"/>
    </row>
    <row r="93" spans="1:28" ht="9" customHeight="1" thickBot="1">
      <c r="A93" s="885"/>
      <c r="B93" s="904"/>
      <c r="C93" s="157">
        <f>C91</f>
        <v>0</v>
      </c>
      <c r="D93" s="158">
        <f>$D$10</f>
        <v>0</v>
      </c>
      <c r="E93" s="159">
        <f>$E$10</f>
        <v>0</v>
      </c>
      <c r="F93" s="749"/>
      <c r="G93" s="160">
        <f>D93*E93*F92</f>
        <v>0</v>
      </c>
      <c r="H93" s="893"/>
      <c r="I93" s="730"/>
      <c r="J93" s="728"/>
      <c r="K93" s="161">
        <f>-D93*E93*H92</f>
        <v>0</v>
      </c>
      <c r="L93" s="162"/>
      <c r="M93" s="147"/>
      <c r="N93" s="163"/>
      <c r="O93" s="164"/>
      <c r="P93" s="165"/>
      <c r="Q93" s="165"/>
      <c r="R93" s="166"/>
      <c r="S93" s="167"/>
      <c r="T93" s="168">
        <f t="shared" si="15"/>
        <v>0</v>
      </c>
      <c r="U93" s="169"/>
      <c r="V93" s="155"/>
      <c r="W93" s="155"/>
      <c r="X93" s="156"/>
      <c r="Y93" s="156"/>
      <c r="Z93" s="136"/>
      <c r="AA93" s="136"/>
      <c r="AB93" s="136"/>
    </row>
    <row r="94" spans="1:28" ht="9" customHeight="1">
      <c r="A94" s="885"/>
      <c r="B94" s="903" t="str">
        <f>$B$11</f>
        <v>日祝</v>
      </c>
      <c r="C94" s="170">
        <f>C90</f>
        <v>0</v>
      </c>
      <c r="D94" s="142">
        <f>$D$11</f>
        <v>0</v>
      </c>
      <c r="E94" s="143">
        <f>$E$11</f>
        <v>0</v>
      </c>
      <c r="F94" s="748"/>
      <c r="G94" s="144">
        <f>D94*E94*F94</f>
        <v>0</v>
      </c>
      <c r="H94" s="892">
        <f>I94+J94</f>
        <v>0</v>
      </c>
      <c r="I94" s="729"/>
      <c r="J94" s="727"/>
      <c r="K94" s="145">
        <f>-D94*E94*H94</f>
        <v>0</v>
      </c>
      <c r="L94" s="146"/>
      <c r="M94" s="147"/>
      <c r="N94" s="163"/>
      <c r="O94" s="164"/>
      <c r="P94" s="165"/>
      <c r="Q94" s="165"/>
      <c r="R94" s="166"/>
      <c r="S94" s="167"/>
      <c r="T94" s="168">
        <f t="shared" si="15"/>
        <v>0</v>
      </c>
      <c r="U94" s="169"/>
      <c r="V94" s="155"/>
      <c r="W94" s="155"/>
      <c r="X94" s="156"/>
      <c r="Y94" s="156"/>
      <c r="Z94" s="136"/>
      <c r="AA94" s="136"/>
      <c r="AB94" s="136"/>
    </row>
    <row r="95" spans="1:28" ht="9" customHeight="1">
      <c r="A95" s="885"/>
      <c r="B95" s="739"/>
      <c r="C95" s="202">
        <f>C91</f>
        <v>0</v>
      </c>
      <c r="D95" s="158">
        <f>$D$12</f>
        <v>0</v>
      </c>
      <c r="E95" s="175">
        <f>$E$12</f>
        <v>0</v>
      </c>
      <c r="F95" s="748"/>
      <c r="G95" s="160">
        <f>D95*E95*F94</f>
        <v>0</v>
      </c>
      <c r="H95" s="893"/>
      <c r="I95" s="730"/>
      <c r="J95" s="728"/>
      <c r="K95" s="161">
        <f>-D95*E95*H94</f>
        <v>0</v>
      </c>
      <c r="L95" s="162"/>
      <c r="M95" s="147"/>
      <c r="N95" s="163"/>
      <c r="O95" s="164"/>
      <c r="P95" s="165"/>
      <c r="Q95" s="165"/>
      <c r="R95" s="166"/>
      <c r="S95" s="167"/>
      <c r="T95" s="168">
        <f t="shared" si="15"/>
        <v>0</v>
      </c>
      <c r="U95" s="169"/>
      <c r="V95" s="155"/>
      <c r="W95" s="155"/>
      <c r="X95" s="156"/>
      <c r="Y95" s="156"/>
      <c r="Z95" s="136"/>
      <c r="AA95" s="136"/>
      <c r="AB95" s="136"/>
    </row>
    <row r="96" spans="1:28" ht="9" customHeight="1">
      <c r="A96" s="885"/>
      <c r="B96" s="738" t="str">
        <f>$B$13</f>
        <v>学平日</v>
      </c>
      <c r="C96" s="170">
        <f>C90</f>
        <v>0</v>
      </c>
      <c r="D96" s="142">
        <f>$D$13</f>
        <v>0</v>
      </c>
      <c r="E96" s="143">
        <f>$E$13</f>
        <v>0</v>
      </c>
      <c r="F96" s="896"/>
      <c r="G96" s="144">
        <f>D96*E96*F96</f>
        <v>0</v>
      </c>
      <c r="H96" s="892">
        <f>I96+J96</f>
        <v>0</v>
      </c>
      <c r="I96" s="729"/>
      <c r="J96" s="727"/>
      <c r="K96" s="145">
        <f>-D96*E96*H96</f>
        <v>0</v>
      </c>
      <c r="L96" s="146"/>
      <c r="M96" s="147"/>
      <c r="N96" s="163"/>
      <c r="O96" s="164"/>
      <c r="P96" s="165"/>
      <c r="Q96" s="165"/>
      <c r="R96" s="166"/>
      <c r="S96" s="167"/>
      <c r="T96" s="168">
        <f t="shared" si="15"/>
        <v>0</v>
      </c>
      <c r="U96" s="169"/>
      <c r="V96" s="155"/>
      <c r="W96" s="155"/>
    </row>
    <row r="97" spans="1:28" ht="9" customHeight="1">
      <c r="A97" s="885"/>
      <c r="B97" s="739"/>
      <c r="C97" s="157">
        <f>C91</f>
        <v>0</v>
      </c>
      <c r="D97" s="158">
        <f>$D$14</f>
        <v>0</v>
      </c>
      <c r="E97" s="159">
        <f>$E$14</f>
        <v>0</v>
      </c>
      <c r="F97" s="749"/>
      <c r="G97" s="160">
        <f>D97*E97*F96</f>
        <v>0</v>
      </c>
      <c r="H97" s="893"/>
      <c r="I97" s="730"/>
      <c r="J97" s="728"/>
      <c r="K97" s="161">
        <f>-D97*E97*H96</f>
        <v>0</v>
      </c>
      <c r="L97" s="162"/>
      <c r="M97" s="147"/>
      <c r="N97" s="163"/>
      <c r="O97" s="164"/>
      <c r="P97" s="165"/>
      <c r="Q97" s="165"/>
      <c r="R97" s="166"/>
      <c r="S97" s="167"/>
      <c r="T97" s="168">
        <f t="shared" si="15"/>
        <v>0</v>
      </c>
      <c r="U97" s="169"/>
      <c r="V97" s="155"/>
      <c r="W97" s="155"/>
    </row>
    <row r="98" spans="1:28" ht="9" customHeight="1">
      <c r="A98" s="885"/>
      <c r="B98" s="738" t="str">
        <f>$B$15</f>
        <v>学休土</v>
      </c>
      <c r="C98" s="170">
        <f>C90</f>
        <v>0</v>
      </c>
      <c r="D98" s="142">
        <f>$D$15</f>
        <v>0</v>
      </c>
      <c r="E98" s="143">
        <f>$E$15</f>
        <v>0</v>
      </c>
      <c r="F98" s="748"/>
      <c r="G98" s="144">
        <f>D98*E98*F98</f>
        <v>0</v>
      </c>
      <c r="H98" s="892">
        <f>I98+J98</f>
        <v>0</v>
      </c>
      <c r="I98" s="729"/>
      <c r="J98" s="727"/>
      <c r="K98" s="145">
        <f>-D98*E98*H98</f>
        <v>0</v>
      </c>
      <c r="L98" s="146"/>
      <c r="M98" s="147"/>
      <c r="N98" s="163"/>
      <c r="O98" s="164"/>
      <c r="P98" s="165"/>
      <c r="Q98" s="165"/>
      <c r="R98" s="166"/>
      <c r="S98" s="167"/>
      <c r="T98" s="168">
        <f t="shared" si="15"/>
        <v>0</v>
      </c>
      <c r="U98" s="169"/>
      <c r="V98" s="155"/>
      <c r="W98" s="155"/>
      <c r="X98" s="908" t="s">
        <v>81</v>
      </c>
      <c r="Y98" s="909"/>
      <c r="Z98" s="909"/>
      <c r="AA98" s="909"/>
      <c r="AB98" s="910"/>
    </row>
    <row r="99" spans="1:28" ht="9" customHeight="1" thickBot="1">
      <c r="A99" s="885"/>
      <c r="B99" s="751"/>
      <c r="C99" s="157">
        <f>C91</f>
        <v>0</v>
      </c>
      <c r="D99" s="158">
        <f>$D$16</f>
        <v>0</v>
      </c>
      <c r="E99" s="175">
        <f>$E$16</f>
        <v>0</v>
      </c>
      <c r="F99" s="749"/>
      <c r="G99" s="160">
        <f>D99*E99*F98</f>
        <v>0</v>
      </c>
      <c r="H99" s="893"/>
      <c r="I99" s="730"/>
      <c r="J99" s="728"/>
      <c r="K99" s="161">
        <f>-D99*E99*H98</f>
        <v>0</v>
      </c>
      <c r="L99" s="162"/>
      <c r="M99" s="147"/>
      <c r="N99" s="177"/>
      <c r="O99" s="178"/>
      <c r="P99" s="179"/>
      <c r="Q99" s="179"/>
      <c r="R99" s="180"/>
      <c r="S99" s="181"/>
      <c r="T99" s="182">
        <f t="shared" si="15"/>
        <v>0</v>
      </c>
      <c r="U99" s="183"/>
      <c r="V99" s="184"/>
      <c r="W99" s="155"/>
      <c r="X99" s="905">
        <f>G100+K100+T100</f>
        <v>0</v>
      </c>
      <c r="Y99" s="906"/>
      <c r="Z99" s="906"/>
      <c r="AA99" s="906"/>
      <c r="AB99" s="185" t="s">
        <v>154</v>
      </c>
    </row>
    <row r="100" spans="1:28" ht="9" customHeight="1" thickBot="1">
      <c r="A100" s="882" t="s">
        <v>53</v>
      </c>
      <c r="B100" s="883"/>
      <c r="C100" s="186"/>
      <c r="D100" s="187">
        <f>IF(C90="往",(E90+E91)*(F90-H90)+(E92+E93)*(F92-H92),E90*(F90-H90)+E92*(F92-H92))</f>
        <v>0</v>
      </c>
      <c r="E100" s="188">
        <f>IF(C90="往",(E90+E91)*(F90-H90)+(E92+E93)*(F92-H92)+(E94+E95)*(F94-H94)+(E96+E97)*(F96-H96)+(E98+E99)*(F98-H98),E90*(F90-H90)+E92*(F92-H92)+E94*(F94-H94)+E96*(F96-H96)+E98*(F98-H98))</f>
        <v>0</v>
      </c>
      <c r="F100" s="189">
        <f t="shared" ref="F100:K100" si="16">SUM(F90:F99)</f>
        <v>0</v>
      </c>
      <c r="G100" s="190">
        <f t="shared" si="16"/>
        <v>0</v>
      </c>
      <c r="H100" s="186">
        <f t="shared" si="16"/>
        <v>0</v>
      </c>
      <c r="I100" s="191">
        <f t="shared" si="16"/>
        <v>0</v>
      </c>
      <c r="J100" s="187">
        <f t="shared" si="16"/>
        <v>0</v>
      </c>
      <c r="K100" s="192">
        <f t="shared" si="16"/>
        <v>0</v>
      </c>
      <c r="L100" s="187"/>
      <c r="M100" s="193"/>
      <c r="N100" s="194"/>
      <c r="O100" s="195">
        <f t="shared" ref="O100:T100" si="17">SUM(O90:O99)</f>
        <v>0</v>
      </c>
      <c r="P100" s="196">
        <f t="shared" si="17"/>
        <v>0</v>
      </c>
      <c r="Q100" s="196">
        <f t="shared" si="17"/>
        <v>0</v>
      </c>
      <c r="R100" s="197">
        <f t="shared" si="17"/>
        <v>0</v>
      </c>
      <c r="S100" s="198">
        <f t="shared" si="17"/>
        <v>0</v>
      </c>
      <c r="T100" s="199">
        <f t="shared" si="17"/>
        <v>0</v>
      </c>
      <c r="U100" s="200"/>
    </row>
    <row r="101" spans="1:28" ht="9" customHeight="1">
      <c r="A101" s="886" t="s">
        <v>55</v>
      </c>
      <c r="B101" s="742" t="s">
        <v>56</v>
      </c>
      <c r="C101" s="134"/>
      <c r="D101" s="745" t="s">
        <v>57</v>
      </c>
      <c r="E101" s="745" t="s">
        <v>58</v>
      </c>
      <c r="F101" s="890" t="s">
        <v>59</v>
      </c>
      <c r="G101" s="894" t="s">
        <v>151</v>
      </c>
      <c r="H101" s="899" t="s">
        <v>61</v>
      </c>
      <c r="I101" s="899"/>
      <c r="J101" s="899"/>
      <c r="K101" s="899"/>
      <c r="L101" s="900"/>
      <c r="M101" s="135"/>
      <c r="N101" s="857" t="s">
        <v>62</v>
      </c>
      <c r="O101" s="858"/>
      <c r="P101" s="858"/>
      <c r="Q101" s="858"/>
      <c r="R101" s="858"/>
      <c r="S101" s="858"/>
      <c r="T101" s="858"/>
      <c r="U101" s="859"/>
    </row>
    <row r="102" spans="1:28" ht="9" customHeight="1">
      <c r="A102" s="887"/>
      <c r="B102" s="743"/>
      <c r="C102" s="137" t="s">
        <v>24</v>
      </c>
      <c r="D102" s="746"/>
      <c r="E102" s="746"/>
      <c r="F102" s="891"/>
      <c r="G102" s="864"/>
      <c r="H102" s="860" t="s">
        <v>63</v>
      </c>
      <c r="I102" s="861"/>
      <c r="J102" s="862"/>
      <c r="K102" s="863" t="s">
        <v>152</v>
      </c>
      <c r="L102" s="874" t="s">
        <v>65</v>
      </c>
      <c r="M102" s="138"/>
      <c r="N102" s="863" t="s">
        <v>66</v>
      </c>
      <c r="O102" s="877" t="s">
        <v>67</v>
      </c>
      <c r="P102" s="878"/>
      <c r="Q102" s="878"/>
      <c r="R102" s="878"/>
      <c r="S102" s="879"/>
      <c r="T102" s="724" t="s">
        <v>153</v>
      </c>
      <c r="U102" s="854" t="s">
        <v>65</v>
      </c>
    </row>
    <row r="103" spans="1:28" ht="9" customHeight="1">
      <c r="A103" s="887"/>
      <c r="B103" s="743"/>
      <c r="C103" s="137" t="s">
        <v>69</v>
      </c>
      <c r="D103" s="746"/>
      <c r="E103" s="746"/>
      <c r="F103" s="891"/>
      <c r="G103" s="864"/>
      <c r="H103" s="880" t="s">
        <v>70</v>
      </c>
      <c r="I103" s="897" t="s">
        <v>71</v>
      </c>
      <c r="J103" s="901" t="s">
        <v>72</v>
      </c>
      <c r="K103" s="864"/>
      <c r="L103" s="875"/>
      <c r="M103" s="138"/>
      <c r="N103" s="864"/>
      <c r="O103" s="869" t="s">
        <v>73</v>
      </c>
      <c r="P103" s="754"/>
      <c r="Q103" s="754" t="s">
        <v>74</v>
      </c>
      <c r="R103" s="757" t="s">
        <v>75</v>
      </c>
      <c r="S103" s="752" t="s">
        <v>76</v>
      </c>
      <c r="T103" s="725"/>
      <c r="U103" s="855"/>
    </row>
    <row r="104" spans="1:28" ht="9" customHeight="1">
      <c r="A104" s="887"/>
      <c r="B104" s="743"/>
      <c r="C104" s="139" t="s">
        <v>77</v>
      </c>
      <c r="D104" s="746"/>
      <c r="E104" s="746"/>
      <c r="F104" s="891"/>
      <c r="G104" s="864"/>
      <c r="H104" s="880"/>
      <c r="I104" s="897"/>
      <c r="J104" s="901"/>
      <c r="K104" s="864"/>
      <c r="L104" s="875"/>
      <c r="M104" s="138"/>
      <c r="N104" s="864"/>
      <c r="O104" s="870" t="s">
        <v>71</v>
      </c>
      <c r="P104" s="872" t="s">
        <v>72</v>
      </c>
      <c r="Q104" s="755"/>
      <c r="R104" s="757"/>
      <c r="S104" s="752"/>
      <c r="T104" s="725"/>
      <c r="U104" s="855"/>
    </row>
    <row r="105" spans="1:28" ht="9" customHeight="1">
      <c r="A105" s="888"/>
      <c r="B105" s="744"/>
      <c r="C105" s="140" t="s">
        <v>78</v>
      </c>
      <c r="D105" s="747"/>
      <c r="E105" s="876"/>
      <c r="F105" s="726"/>
      <c r="G105" s="895"/>
      <c r="H105" s="881"/>
      <c r="I105" s="898"/>
      <c r="J105" s="902"/>
      <c r="K105" s="865"/>
      <c r="L105" s="876"/>
      <c r="N105" s="865"/>
      <c r="O105" s="871"/>
      <c r="P105" s="873"/>
      <c r="Q105" s="756"/>
      <c r="R105" s="758"/>
      <c r="S105" s="753"/>
      <c r="T105" s="726"/>
      <c r="U105" s="856"/>
    </row>
    <row r="106" spans="1:28" ht="9" customHeight="1">
      <c r="A106" s="884" t="s">
        <v>142</v>
      </c>
      <c r="B106" s="740" t="str">
        <f>$B$7</f>
        <v>平日</v>
      </c>
      <c r="C106" s="201">
        <f>C90</f>
        <v>0</v>
      </c>
      <c r="D106" s="142">
        <f>$D$7</f>
        <v>0</v>
      </c>
      <c r="E106" s="143">
        <f>$E$7</f>
        <v>0</v>
      </c>
      <c r="F106" s="896"/>
      <c r="G106" s="144">
        <f>D106*E106*F106</f>
        <v>0</v>
      </c>
      <c r="H106" s="892">
        <f>I106+J106</f>
        <v>0</v>
      </c>
      <c r="I106" s="729"/>
      <c r="J106" s="727"/>
      <c r="K106" s="145">
        <f>-D106*E106*H106</f>
        <v>0</v>
      </c>
      <c r="L106" s="146"/>
      <c r="M106" s="147"/>
      <c r="N106" s="148"/>
      <c r="O106" s="149"/>
      <c r="P106" s="150"/>
      <c r="Q106" s="150"/>
      <c r="R106" s="151"/>
      <c r="S106" s="152"/>
      <c r="T106" s="153">
        <f>IF(AND(P106=0,Q106=0,R106=0,S106=0),N106*-O106,IF(AND(O106=0,Q106=0,R106=0,S106=0),N106*-P106,IF(AND(O106=0,P106=0,R106=0,S106=0),N106*Q106,IF(AND(O106=0,P106=0,Q106=0,S106=0),N106*-R106,IF(AND(O106=0,P106=0,Q106=0,R106=0),N106*S106,IF(AND(O106=0,P106=0,Q106=0,R106=0),,"入力オーバー"))))))</f>
        <v>0</v>
      </c>
      <c r="U106" s="154"/>
      <c r="V106" s="155"/>
      <c r="W106" s="155"/>
      <c r="X106" s="156"/>
      <c r="Y106" s="156"/>
      <c r="Z106" s="156"/>
      <c r="AA106" s="156"/>
      <c r="AB106" s="156"/>
    </row>
    <row r="107" spans="1:28" ht="9" customHeight="1">
      <c r="A107" s="885"/>
      <c r="B107" s="741"/>
      <c r="C107" s="157">
        <f>IF(C106="往","復",)</f>
        <v>0</v>
      </c>
      <c r="D107" s="158">
        <f>$D$8</f>
        <v>0</v>
      </c>
      <c r="E107" s="159">
        <f>$E$8</f>
        <v>0</v>
      </c>
      <c r="F107" s="749"/>
      <c r="G107" s="160">
        <f>D107*E107*F106</f>
        <v>0</v>
      </c>
      <c r="H107" s="893"/>
      <c r="I107" s="730"/>
      <c r="J107" s="728"/>
      <c r="K107" s="161">
        <f>-D107*E107*H106</f>
        <v>0</v>
      </c>
      <c r="L107" s="162"/>
      <c r="M107" s="147"/>
      <c r="N107" s="163"/>
      <c r="O107" s="164"/>
      <c r="P107" s="165"/>
      <c r="Q107" s="165"/>
      <c r="R107" s="166"/>
      <c r="S107" s="167"/>
      <c r="T107" s="168">
        <f>IF(AND(P107=0,Q107=0,R107=0,S107=0),N107*-O107,IF(AND(O107=0,Q107=0,R107=0,S107=0),N107*-P107,IF(AND(O107=0,P107=0,R107=0,S107=0),N107*Q107,IF(AND(O107=0,P107=0,Q107=0,S107=0),N107*-R107,IF(AND(O107=0,P107=0,Q107=0,R107=0),N107*S107,IF(AND(O107=0,P107=0,Q107=0,R107=0),,"入力オーバー"))))))</f>
        <v>0</v>
      </c>
      <c r="U107" s="169"/>
      <c r="V107" s="155"/>
      <c r="W107" s="155"/>
      <c r="X107" s="156"/>
      <c r="Y107" s="156"/>
      <c r="Z107" s="156"/>
      <c r="AA107" s="156"/>
      <c r="AB107" s="156"/>
    </row>
    <row r="108" spans="1:28" ht="9" customHeight="1">
      <c r="A108" s="885"/>
      <c r="B108" s="740" t="str">
        <f>$B$9</f>
        <v>土曜</v>
      </c>
      <c r="C108" s="170">
        <f>C106</f>
        <v>0</v>
      </c>
      <c r="D108" s="142">
        <f>$D$9</f>
        <v>0</v>
      </c>
      <c r="E108" s="143">
        <f>$E$9</f>
        <v>0</v>
      </c>
      <c r="F108" s="896"/>
      <c r="G108" s="144">
        <f>D108*E108*F108</f>
        <v>0</v>
      </c>
      <c r="H108" s="892">
        <f>I108+J108</f>
        <v>0</v>
      </c>
      <c r="I108" s="729"/>
      <c r="J108" s="727"/>
      <c r="K108" s="145">
        <f>-D108*E108*H108</f>
        <v>0</v>
      </c>
      <c r="L108" s="146"/>
      <c r="M108" s="147"/>
      <c r="N108" s="163"/>
      <c r="O108" s="164"/>
      <c r="P108" s="165"/>
      <c r="Q108" s="165"/>
      <c r="R108" s="166"/>
      <c r="S108" s="167"/>
      <c r="T108" s="168">
        <f t="shared" ref="T108:T115" si="18">IF(AND(P108=0,Q108=0,R108=0,S108=0),N108*-O108,IF(AND(O108=0,Q108=0,R108=0,S108=0),N108*-P108,IF(AND(O108=0,P108=0,R108=0,S108=0),N108*Q108,IF(AND(O108=0,P108=0,Q108=0,S108=0),N108*-R108,IF(AND(O108=0,P108=0,Q108=0,R108=0),N108*S108,IF(AND(O108=0,P108=0,Q108=0,R108=0),,"入力オーバー"))))))</f>
        <v>0</v>
      </c>
      <c r="U108" s="169"/>
      <c r="V108" s="155"/>
      <c r="W108" s="155"/>
      <c r="X108" s="136"/>
      <c r="Y108" s="136"/>
      <c r="Z108" s="136"/>
      <c r="AA108" s="136"/>
      <c r="AB108" s="136"/>
    </row>
    <row r="109" spans="1:28" ht="9" customHeight="1" thickBot="1">
      <c r="A109" s="885"/>
      <c r="B109" s="904"/>
      <c r="C109" s="157">
        <f>C107</f>
        <v>0</v>
      </c>
      <c r="D109" s="158">
        <f>$D$10</f>
        <v>0</v>
      </c>
      <c r="E109" s="159">
        <f>$E$10</f>
        <v>0</v>
      </c>
      <c r="F109" s="749"/>
      <c r="G109" s="160">
        <f>D109*E109*F108</f>
        <v>0</v>
      </c>
      <c r="H109" s="893"/>
      <c r="I109" s="730"/>
      <c r="J109" s="728"/>
      <c r="K109" s="161">
        <f>-D109*E109*H108</f>
        <v>0</v>
      </c>
      <c r="L109" s="162"/>
      <c r="M109" s="147"/>
      <c r="N109" s="163"/>
      <c r="O109" s="164"/>
      <c r="P109" s="165"/>
      <c r="Q109" s="165"/>
      <c r="R109" s="166"/>
      <c r="S109" s="167"/>
      <c r="T109" s="168">
        <f t="shared" si="18"/>
        <v>0</v>
      </c>
      <c r="U109" s="169"/>
      <c r="V109" s="155"/>
      <c r="W109" s="155"/>
      <c r="X109" s="156"/>
      <c r="Y109" s="156"/>
      <c r="Z109" s="136"/>
      <c r="AA109" s="136"/>
      <c r="AB109" s="136"/>
    </row>
    <row r="110" spans="1:28" ht="9" customHeight="1">
      <c r="A110" s="885"/>
      <c r="B110" s="903" t="str">
        <f>$B$11</f>
        <v>日祝</v>
      </c>
      <c r="C110" s="170">
        <f>C106</f>
        <v>0</v>
      </c>
      <c r="D110" s="142">
        <f>$D$11</f>
        <v>0</v>
      </c>
      <c r="E110" s="143">
        <f>$E$11</f>
        <v>0</v>
      </c>
      <c r="F110" s="748"/>
      <c r="G110" s="144">
        <f>D110*E110*F110</f>
        <v>0</v>
      </c>
      <c r="H110" s="892">
        <f>I110+J110</f>
        <v>0</v>
      </c>
      <c r="I110" s="729"/>
      <c r="J110" s="727"/>
      <c r="K110" s="145">
        <f>-D110*E110*H110</f>
        <v>0</v>
      </c>
      <c r="L110" s="146"/>
      <c r="M110" s="147"/>
      <c r="N110" s="163"/>
      <c r="O110" s="164"/>
      <c r="P110" s="165"/>
      <c r="Q110" s="165"/>
      <c r="R110" s="166"/>
      <c r="S110" s="167"/>
      <c r="T110" s="168">
        <f t="shared" si="18"/>
        <v>0</v>
      </c>
      <c r="U110" s="169"/>
      <c r="V110" s="155"/>
      <c r="W110" s="155"/>
      <c r="X110" s="156"/>
      <c r="Y110" s="156"/>
      <c r="Z110" s="136"/>
      <c r="AA110" s="136"/>
      <c r="AB110" s="136"/>
    </row>
    <row r="111" spans="1:28" ht="9" customHeight="1">
      <c r="A111" s="885"/>
      <c r="B111" s="739"/>
      <c r="C111" s="202">
        <f>C107</f>
        <v>0</v>
      </c>
      <c r="D111" s="158">
        <f>$D$12</f>
        <v>0</v>
      </c>
      <c r="E111" s="175">
        <f>$E$12</f>
        <v>0</v>
      </c>
      <c r="F111" s="748"/>
      <c r="G111" s="160">
        <f>D111*E111*F110</f>
        <v>0</v>
      </c>
      <c r="H111" s="893"/>
      <c r="I111" s="730"/>
      <c r="J111" s="728"/>
      <c r="K111" s="161">
        <f>-D111*E111*H110</f>
        <v>0</v>
      </c>
      <c r="L111" s="162"/>
      <c r="M111" s="147"/>
      <c r="N111" s="163"/>
      <c r="O111" s="164"/>
      <c r="P111" s="165"/>
      <c r="Q111" s="165"/>
      <c r="R111" s="166"/>
      <c r="S111" s="167"/>
      <c r="T111" s="168">
        <f t="shared" si="18"/>
        <v>0</v>
      </c>
      <c r="U111" s="169"/>
      <c r="V111" s="155"/>
      <c r="W111" s="155"/>
      <c r="X111" s="156"/>
      <c r="Y111" s="156"/>
      <c r="Z111" s="136"/>
      <c r="AA111" s="136"/>
      <c r="AB111" s="136"/>
    </row>
    <row r="112" spans="1:28" ht="9" customHeight="1">
      <c r="A112" s="885"/>
      <c r="B112" s="738" t="str">
        <f>$B$13</f>
        <v>学平日</v>
      </c>
      <c r="C112" s="170">
        <f>C106</f>
        <v>0</v>
      </c>
      <c r="D112" s="142">
        <f>$D$13</f>
        <v>0</v>
      </c>
      <c r="E112" s="143">
        <f>$E$13</f>
        <v>0</v>
      </c>
      <c r="F112" s="896"/>
      <c r="G112" s="144">
        <f>D112*E112*F112</f>
        <v>0</v>
      </c>
      <c r="H112" s="892">
        <f>I112+J112</f>
        <v>0</v>
      </c>
      <c r="I112" s="729"/>
      <c r="J112" s="727"/>
      <c r="K112" s="145">
        <f>-D112*E112*H112</f>
        <v>0</v>
      </c>
      <c r="L112" s="146"/>
      <c r="M112" s="147"/>
      <c r="N112" s="163"/>
      <c r="O112" s="164"/>
      <c r="P112" s="165"/>
      <c r="Q112" s="165"/>
      <c r="R112" s="166"/>
      <c r="S112" s="167"/>
      <c r="T112" s="168">
        <f t="shared" si="18"/>
        <v>0</v>
      </c>
      <c r="U112" s="169"/>
      <c r="V112" s="155"/>
      <c r="W112" s="155"/>
    </row>
    <row r="113" spans="1:28" ht="9" customHeight="1">
      <c r="A113" s="885"/>
      <c r="B113" s="739"/>
      <c r="C113" s="157">
        <f>C107</f>
        <v>0</v>
      </c>
      <c r="D113" s="158">
        <f>$D$14</f>
        <v>0</v>
      </c>
      <c r="E113" s="159">
        <f>$E$14</f>
        <v>0</v>
      </c>
      <c r="F113" s="749"/>
      <c r="G113" s="160">
        <f>D113*E113*F112</f>
        <v>0</v>
      </c>
      <c r="H113" s="893"/>
      <c r="I113" s="730"/>
      <c r="J113" s="728"/>
      <c r="K113" s="161">
        <f>-D113*E113*H112</f>
        <v>0</v>
      </c>
      <c r="L113" s="162"/>
      <c r="M113" s="147"/>
      <c r="N113" s="163"/>
      <c r="O113" s="164"/>
      <c r="P113" s="165"/>
      <c r="Q113" s="165"/>
      <c r="R113" s="166"/>
      <c r="S113" s="167"/>
      <c r="T113" s="168">
        <f t="shared" si="18"/>
        <v>0</v>
      </c>
      <c r="U113" s="169"/>
      <c r="V113" s="155"/>
      <c r="W113" s="155"/>
    </row>
    <row r="114" spans="1:28" ht="9" customHeight="1">
      <c r="A114" s="885"/>
      <c r="B114" s="738" t="str">
        <f>$B$15</f>
        <v>学休土</v>
      </c>
      <c r="C114" s="170">
        <f>C106</f>
        <v>0</v>
      </c>
      <c r="D114" s="142">
        <f>$D$15</f>
        <v>0</v>
      </c>
      <c r="E114" s="143">
        <f>$E$15</f>
        <v>0</v>
      </c>
      <c r="F114" s="748"/>
      <c r="G114" s="144">
        <f>D114*E114*F114</f>
        <v>0</v>
      </c>
      <c r="H114" s="892">
        <f>I114+J114</f>
        <v>0</v>
      </c>
      <c r="I114" s="729"/>
      <c r="J114" s="727"/>
      <c r="K114" s="145">
        <f>-D114*E114*H114</f>
        <v>0</v>
      </c>
      <c r="L114" s="146"/>
      <c r="M114" s="147"/>
      <c r="N114" s="163"/>
      <c r="O114" s="164"/>
      <c r="P114" s="165"/>
      <c r="Q114" s="165"/>
      <c r="R114" s="166"/>
      <c r="S114" s="167"/>
      <c r="T114" s="168">
        <f t="shared" si="18"/>
        <v>0</v>
      </c>
      <c r="U114" s="169"/>
      <c r="V114" s="155"/>
      <c r="W114" s="155"/>
      <c r="X114" s="908" t="s">
        <v>81</v>
      </c>
      <c r="Y114" s="909"/>
      <c r="Z114" s="909"/>
      <c r="AA114" s="909"/>
      <c r="AB114" s="910"/>
    </row>
    <row r="115" spans="1:28" ht="9" customHeight="1" thickBot="1">
      <c r="A115" s="885"/>
      <c r="B115" s="751"/>
      <c r="C115" s="157">
        <f>C107</f>
        <v>0</v>
      </c>
      <c r="D115" s="158">
        <f>$D$16</f>
        <v>0</v>
      </c>
      <c r="E115" s="175">
        <f>$E$16</f>
        <v>0</v>
      </c>
      <c r="F115" s="749"/>
      <c r="G115" s="160">
        <f>D115*E115*F114</f>
        <v>0</v>
      </c>
      <c r="H115" s="893"/>
      <c r="I115" s="730"/>
      <c r="J115" s="728"/>
      <c r="K115" s="161">
        <f>-D115*E115*H114</f>
        <v>0</v>
      </c>
      <c r="L115" s="162"/>
      <c r="M115" s="147"/>
      <c r="N115" s="177"/>
      <c r="O115" s="178"/>
      <c r="P115" s="179"/>
      <c r="Q115" s="179"/>
      <c r="R115" s="180"/>
      <c r="S115" s="181"/>
      <c r="T115" s="182">
        <f t="shared" si="18"/>
        <v>0</v>
      </c>
      <c r="U115" s="183"/>
      <c r="V115" s="184"/>
      <c r="W115" s="155"/>
      <c r="X115" s="905">
        <f>G116+K116+T116</f>
        <v>0</v>
      </c>
      <c r="Y115" s="906"/>
      <c r="Z115" s="906"/>
      <c r="AA115" s="906"/>
      <c r="AB115" s="185" t="s">
        <v>154</v>
      </c>
    </row>
    <row r="116" spans="1:28" ht="9" customHeight="1" thickBot="1">
      <c r="A116" s="882" t="s">
        <v>53</v>
      </c>
      <c r="B116" s="883"/>
      <c r="C116" s="186"/>
      <c r="D116" s="187">
        <f>IF(C106="往",(E106+E107)*(F106-H106)+(E108+E109)*(F108-H108),E106*(F106-H106)+E108*(F108-H108))</f>
        <v>0</v>
      </c>
      <c r="E116" s="188">
        <f>IF(C106="往",(E106+E107)*(F106-H106)+(E108+E109)*(F108-H108)+(E110+E111)*(F110-H110)+(E112+E113)*(F112-H112)+(E114+E115)*(F114-H114),E106*(F106-H106)+E108*(F108-H108)+E110*(F110-H110)+E112*(F112-H112)+E114*(F114-H114))</f>
        <v>0</v>
      </c>
      <c r="F116" s="189">
        <f t="shared" ref="F116:K116" si="19">SUM(F106:F115)</f>
        <v>0</v>
      </c>
      <c r="G116" s="190">
        <f t="shared" si="19"/>
        <v>0</v>
      </c>
      <c r="H116" s="186">
        <f t="shared" si="19"/>
        <v>0</v>
      </c>
      <c r="I116" s="191">
        <f t="shared" si="19"/>
        <v>0</v>
      </c>
      <c r="J116" s="187">
        <f t="shared" si="19"/>
        <v>0</v>
      </c>
      <c r="K116" s="192">
        <f t="shared" si="19"/>
        <v>0</v>
      </c>
      <c r="L116" s="187"/>
      <c r="M116" s="193"/>
      <c r="N116" s="194"/>
      <c r="O116" s="195">
        <f t="shared" ref="O116:T116" si="20">SUM(O106:O115)</f>
        <v>0</v>
      </c>
      <c r="P116" s="196">
        <f t="shared" si="20"/>
        <v>0</v>
      </c>
      <c r="Q116" s="196">
        <f t="shared" si="20"/>
        <v>0</v>
      </c>
      <c r="R116" s="197">
        <f t="shared" si="20"/>
        <v>0</v>
      </c>
      <c r="S116" s="198">
        <f t="shared" si="20"/>
        <v>0</v>
      </c>
      <c r="T116" s="199">
        <f t="shared" si="20"/>
        <v>0</v>
      </c>
      <c r="U116" s="200"/>
    </row>
    <row r="117" spans="1:28" ht="9" customHeight="1">
      <c r="A117" s="886" t="s">
        <v>55</v>
      </c>
      <c r="B117" s="742" t="s">
        <v>56</v>
      </c>
      <c r="C117" s="134"/>
      <c r="D117" s="745" t="s">
        <v>57</v>
      </c>
      <c r="E117" s="745" t="s">
        <v>58</v>
      </c>
      <c r="F117" s="890" t="s">
        <v>59</v>
      </c>
      <c r="G117" s="894" t="s">
        <v>151</v>
      </c>
      <c r="H117" s="899" t="s">
        <v>61</v>
      </c>
      <c r="I117" s="899"/>
      <c r="J117" s="899"/>
      <c r="K117" s="899"/>
      <c r="L117" s="900"/>
      <c r="M117" s="135"/>
      <c r="N117" s="857" t="s">
        <v>62</v>
      </c>
      <c r="O117" s="858"/>
      <c r="P117" s="858"/>
      <c r="Q117" s="858"/>
      <c r="R117" s="858"/>
      <c r="S117" s="858"/>
      <c r="T117" s="858"/>
      <c r="U117" s="859"/>
    </row>
    <row r="118" spans="1:28" ht="9" customHeight="1">
      <c r="A118" s="887"/>
      <c r="B118" s="743"/>
      <c r="C118" s="137" t="s">
        <v>24</v>
      </c>
      <c r="D118" s="746"/>
      <c r="E118" s="746"/>
      <c r="F118" s="891"/>
      <c r="G118" s="864"/>
      <c r="H118" s="860" t="s">
        <v>63</v>
      </c>
      <c r="I118" s="861"/>
      <c r="J118" s="862"/>
      <c r="K118" s="863" t="s">
        <v>152</v>
      </c>
      <c r="L118" s="874" t="s">
        <v>65</v>
      </c>
      <c r="M118" s="138"/>
      <c r="N118" s="863" t="s">
        <v>66</v>
      </c>
      <c r="O118" s="877" t="s">
        <v>67</v>
      </c>
      <c r="P118" s="878"/>
      <c r="Q118" s="878"/>
      <c r="R118" s="878"/>
      <c r="S118" s="879"/>
      <c r="T118" s="724" t="s">
        <v>153</v>
      </c>
      <c r="U118" s="854" t="s">
        <v>65</v>
      </c>
    </row>
    <row r="119" spans="1:28" ht="9" customHeight="1">
      <c r="A119" s="887"/>
      <c r="B119" s="743"/>
      <c r="C119" s="137" t="s">
        <v>69</v>
      </c>
      <c r="D119" s="746"/>
      <c r="E119" s="746"/>
      <c r="F119" s="891"/>
      <c r="G119" s="864"/>
      <c r="H119" s="880" t="s">
        <v>70</v>
      </c>
      <c r="I119" s="897" t="s">
        <v>71</v>
      </c>
      <c r="J119" s="901" t="s">
        <v>72</v>
      </c>
      <c r="K119" s="864"/>
      <c r="L119" s="875"/>
      <c r="M119" s="138"/>
      <c r="N119" s="864"/>
      <c r="O119" s="869" t="s">
        <v>73</v>
      </c>
      <c r="P119" s="754"/>
      <c r="Q119" s="754" t="s">
        <v>74</v>
      </c>
      <c r="R119" s="757" t="s">
        <v>75</v>
      </c>
      <c r="S119" s="752" t="s">
        <v>76</v>
      </c>
      <c r="T119" s="725"/>
      <c r="U119" s="855"/>
    </row>
    <row r="120" spans="1:28" ht="9" customHeight="1">
      <c r="A120" s="887"/>
      <c r="B120" s="743"/>
      <c r="C120" s="139" t="s">
        <v>77</v>
      </c>
      <c r="D120" s="746"/>
      <c r="E120" s="746"/>
      <c r="F120" s="891"/>
      <c r="G120" s="864"/>
      <c r="H120" s="880"/>
      <c r="I120" s="897"/>
      <c r="J120" s="901"/>
      <c r="K120" s="864"/>
      <c r="L120" s="875"/>
      <c r="M120" s="138"/>
      <c r="N120" s="864"/>
      <c r="O120" s="870" t="s">
        <v>71</v>
      </c>
      <c r="P120" s="872" t="s">
        <v>72</v>
      </c>
      <c r="Q120" s="755"/>
      <c r="R120" s="757"/>
      <c r="S120" s="752"/>
      <c r="T120" s="725"/>
      <c r="U120" s="855"/>
    </row>
    <row r="121" spans="1:28" ht="9" customHeight="1">
      <c r="A121" s="888"/>
      <c r="B121" s="744"/>
      <c r="C121" s="140" t="s">
        <v>78</v>
      </c>
      <c r="D121" s="747"/>
      <c r="E121" s="876"/>
      <c r="F121" s="726"/>
      <c r="G121" s="895"/>
      <c r="H121" s="881"/>
      <c r="I121" s="898"/>
      <c r="J121" s="902"/>
      <c r="K121" s="865"/>
      <c r="L121" s="876"/>
      <c r="N121" s="865"/>
      <c r="O121" s="871"/>
      <c r="P121" s="873"/>
      <c r="Q121" s="756"/>
      <c r="R121" s="758"/>
      <c r="S121" s="753"/>
      <c r="T121" s="726"/>
      <c r="U121" s="856"/>
    </row>
    <row r="122" spans="1:28" ht="9" customHeight="1">
      <c r="A122" s="884" t="s">
        <v>143</v>
      </c>
      <c r="B122" s="740" t="str">
        <f>$B$7</f>
        <v>平日</v>
      </c>
      <c r="C122" s="201">
        <f>C106</f>
        <v>0</v>
      </c>
      <c r="D122" s="142">
        <f>$D$7</f>
        <v>0</v>
      </c>
      <c r="E122" s="143">
        <f>$E$7</f>
        <v>0</v>
      </c>
      <c r="F122" s="896"/>
      <c r="G122" s="144">
        <f>D122*E122*F122</f>
        <v>0</v>
      </c>
      <c r="H122" s="892">
        <f>I122+J122</f>
        <v>0</v>
      </c>
      <c r="I122" s="729"/>
      <c r="J122" s="727"/>
      <c r="K122" s="145">
        <f>-D122*E122*H122</f>
        <v>0</v>
      </c>
      <c r="L122" s="146"/>
      <c r="M122" s="147"/>
      <c r="N122" s="148"/>
      <c r="O122" s="149"/>
      <c r="P122" s="150"/>
      <c r="Q122" s="150"/>
      <c r="R122" s="151"/>
      <c r="S122" s="152"/>
      <c r="T122" s="153">
        <f>IF(AND(P122=0,Q122=0,R122=0,S122=0),N122*-O122,IF(AND(O122=0,Q122=0,R122=0,S122=0),N122*-P122,IF(AND(O122=0,P122=0,R122=0,S122=0),N122*Q122,IF(AND(O122=0,P122=0,Q122=0,S122=0),N122*-R122,IF(AND(O122=0,P122=0,Q122=0,R122=0),N122*S122,IF(AND(O122=0,P122=0,Q122=0,R122=0),,"入力オーバー"))))))</f>
        <v>0</v>
      </c>
      <c r="U122" s="154"/>
      <c r="V122" s="155"/>
      <c r="W122" s="155"/>
      <c r="X122" s="156"/>
      <c r="Y122" s="156"/>
      <c r="Z122" s="156"/>
      <c r="AA122" s="156"/>
      <c r="AB122" s="156"/>
    </row>
    <row r="123" spans="1:28" ht="9" customHeight="1">
      <c r="A123" s="885"/>
      <c r="B123" s="741"/>
      <c r="C123" s="157">
        <f>IF(C122="往","復",)</f>
        <v>0</v>
      </c>
      <c r="D123" s="158">
        <f>$D$8</f>
        <v>0</v>
      </c>
      <c r="E123" s="159">
        <f>$E$8</f>
        <v>0</v>
      </c>
      <c r="F123" s="749"/>
      <c r="G123" s="160">
        <f>D123*E123*F122</f>
        <v>0</v>
      </c>
      <c r="H123" s="893"/>
      <c r="I123" s="730"/>
      <c r="J123" s="728"/>
      <c r="K123" s="161">
        <f>-D123*E123*H122</f>
        <v>0</v>
      </c>
      <c r="L123" s="162"/>
      <c r="M123" s="147"/>
      <c r="N123" s="163"/>
      <c r="O123" s="164"/>
      <c r="P123" s="165"/>
      <c r="Q123" s="165"/>
      <c r="R123" s="166"/>
      <c r="S123" s="167"/>
      <c r="T123" s="168">
        <f>IF(AND(P123=0,Q123=0,R123=0,S123=0),N123*-O123,IF(AND(O123=0,Q123=0,R123=0,S123=0),N123*-P123,IF(AND(O123=0,P123=0,R123=0,S123=0),N123*Q123,IF(AND(O123=0,P123=0,Q123=0,S123=0),N123*-R123,IF(AND(O123=0,P123=0,Q123=0,R123=0),N123*S123,IF(AND(O123=0,P123=0,Q123=0,R123=0),,"入力オーバー"))))))</f>
        <v>0</v>
      </c>
      <c r="U123" s="169"/>
      <c r="V123" s="155"/>
      <c r="W123" s="155"/>
      <c r="X123" s="156"/>
      <c r="Y123" s="156"/>
      <c r="Z123" s="156"/>
      <c r="AA123" s="156"/>
      <c r="AB123" s="156"/>
    </row>
    <row r="124" spans="1:28" ht="9" customHeight="1">
      <c r="A124" s="885"/>
      <c r="B124" s="740" t="str">
        <f>$B$9</f>
        <v>土曜</v>
      </c>
      <c r="C124" s="170">
        <f>C122</f>
        <v>0</v>
      </c>
      <c r="D124" s="142">
        <f>$D$9</f>
        <v>0</v>
      </c>
      <c r="E124" s="143">
        <f>$E$9</f>
        <v>0</v>
      </c>
      <c r="F124" s="896"/>
      <c r="G124" s="144">
        <f>D124*E124*F124</f>
        <v>0</v>
      </c>
      <c r="H124" s="892">
        <f>I124+J124</f>
        <v>0</v>
      </c>
      <c r="I124" s="729"/>
      <c r="J124" s="727"/>
      <c r="K124" s="145">
        <f>-D124*E124*H124</f>
        <v>0</v>
      </c>
      <c r="L124" s="146"/>
      <c r="M124" s="147"/>
      <c r="N124" s="163"/>
      <c r="O124" s="164"/>
      <c r="P124" s="165"/>
      <c r="Q124" s="165"/>
      <c r="R124" s="166"/>
      <c r="S124" s="167"/>
      <c r="T124" s="168">
        <f t="shared" ref="T124:T131" si="21">IF(AND(P124=0,Q124=0,R124=0,S124=0),N124*-O124,IF(AND(O124=0,Q124=0,R124=0,S124=0),N124*-P124,IF(AND(O124=0,P124=0,R124=0,S124=0),N124*Q124,IF(AND(O124=0,P124=0,Q124=0,S124=0),N124*-R124,IF(AND(O124=0,P124=0,Q124=0,R124=0),N124*S124,IF(AND(O124=0,P124=0,Q124=0,R124=0),,"入力オーバー"))))))</f>
        <v>0</v>
      </c>
      <c r="U124" s="169"/>
      <c r="V124" s="155"/>
      <c r="W124" s="155"/>
      <c r="X124" s="136"/>
      <c r="Y124" s="136"/>
      <c r="Z124" s="136"/>
      <c r="AA124" s="136"/>
      <c r="AB124" s="136"/>
    </row>
    <row r="125" spans="1:28" ht="9" customHeight="1" thickBot="1">
      <c r="A125" s="885"/>
      <c r="B125" s="904"/>
      <c r="C125" s="157">
        <f>C123</f>
        <v>0</v>
      </c>
      <c r="D125" s="158">
        <f>$D$10</f>
        <v>0</v>
      </c>
      <c r="E125" s="159">
        <f>$E$10</f>
        <v>0</v>
      </c>
      <c r="F125" s="749"/>
      <c r="G125" s="160">
        <f>D125*E125*F124</f>
        <v>0</v>
      </c>
      <c r="H125" s="893"/>
      <c r="I125" s="730"/>
      <c r="J125" s="728"/>
      <c r="K125" s="161">
        <f>-D125*E125*H124</f>
        <v>0</v>
      </c>
      <c r="L125" s="162"/>
      <c r="M125" s="147"/>
      <c r="N125" s="163"/>
      <c r="O125" s="164"/>
      <c r="P125" s="165"/>
      <c r="Q125" s="165"/>
      <c r="R125" s="166"/>
      <c r="S125" s="167"/>
      <c r="T125" s="168">
        <f t="shared" si="21"/>
        <v>0</v>
      </c>
      <c r="U125" s="169"/>
      <c r="V125" s="155"/>
      <c r="W125" s="155"/>
      <c r="X125" s="156"/>
      <c r="Y125" s="156"/>
      <c r="Z125" s="136"/>
      <c r="AA125" s="136"/>
      <c r="AB125" s="136"/>
    </row>
    <row r="126" spans="1:28" ht="9" customHeight="1">
      <c r="A126" s="885"/>
      <c r="B126" s="903" t="str">
        <f>$B$11</f>
        <v>日祝</v>
      </c>
      <c r="C126" s="170">
        <f>C122</f>
        <v>0</v>
      </c>
      <c r="D126" s="142">
        <f>$D$11</f>
        <v>0</v>
      </c>
      <c r="E126" s="143">
        <f>$E$11</f>
        <v>0</v>
      </c>
      <c r="F126" s="748"/>
      <c r="G126" s="144">
        <f>D126*E126*F126</f>
        <v>0</v>
      </c>
      <c r="H126" s="892">
        <f>I126+J126</f>
        <v>0</v>
      </c>
      <c r="I126" s="729"/>
      <c r="J126" s="727"/>
      <c r="K126" s="145">
        <f>-D126*E126*H126</f>
        <v>0</v>
      </c>
      <c r="L126" s="146"/>
      <c r="M126" s="147"/>
      <c r="N126" s="163"/>
      <c r="O126" s="164"/>
      <c r="P126" s="165"/>
      <c r="Q126" s="165"/>
      <c r="R126" s="166"/>
      <c r="S126" s="167"/>
      <c r="T126" s="168">
        <f t="shared" si="21"/>
        <v>0</v>
      </c>
      <c r="U126" s="169"/>
      <c r="V126" s="155"/>
      <c r="W126" s="155"/>
      <c r="X126" s="156"/>
      <c r="Y126" s="156"/>
      <c r="Z126" s="136"/>
      <c r="AA126" s="136"/>
      <c r="AB126" s="136"/>
    </row>
    <row r="127" spans="1:28" ht="9" customHeight="1">
      <c r="A127" s="885"/>
      <c r="B127" s="739"/>
      <c r="C127" s="202">
        <f>C123</f>
        <v>0</v>
      </c>
      <c r="D127" s="158">
        <f>$D$12</f>
        <v>0</v>
      </c>
      <c r="E127" s="175">
        <f>$E$12</f>
        <v>0</v>
      </c>
      <c r="F127" s="748"/>
      <c r="G127" s="160">
        <f>D127*E127*F126</f>
        <v>0</v>
      </c>
      <c r="H127" s="893"/>
      <c r="I127" s="730"/>
      <c r="J127" s="728"/>
      <c r="K127" s="161">
        <f>-D127*E127*H126</f>
        <v>0</v>
      </c>
      <c r="L127" s="162"/>
      <c r="M127" s="147"/>
      <c r="N127" s="163"/>
      <c r="O127" s="164"/>
      <c r="P127" s="165"/>
      <c r="Q127" s="165"/>
      <c r="R127" s="166"/>
      <c r="S127" s="167"/>
      <c r="T127" s="168">
        <f t="shared" si="21"/>
        <v>0</v>
      </c>
      <c r="U127" s="169"/>
      <c r="V127" s="155"/>
      <c r="W127" s="155"/>
      <c r="X127" s="156"/>
      <c r="Y127" s="156"/>
      <c r="Z127" s="136"/>
      <c r="AA127" s="136"/>
      <c r="AB127" s="136"/>
    </row>
    <row r="128" spans="1:28" ht="9" customHeight="1">
      <c r="A128" s="885"/>
      <c r="B128" s="738" t="str">
        <f>$B$13</f>
        <v>学平日</v>
      </c>
      <c r="C128" s="170">
        <f>C122</f>
        <v>0</v>
      </c>
      <c r="D128" s="142">
        <f>$D$13</f>
        <v>0</v>
      </c>
      <c r="E128" s="143">
        <f>$E$13</f>
        <v>0</v>
      </c>
      <c r="F128" s="896"/>
      <c r="G128" s="144">
        <f>D128*E128*F128</f>
        <v>0</v>
      </c>
      <c r="H128" s="892">
        <f>I128+J128</f>
        <v>0</v>
      </c>
      <c r="I128" s="729"/>
      <c r="J128" s="727"/>
      <c r="K128" s="145">
        <f>-D128*E128*H128</f>
        <v>0</v>
      </c>
      <c r="L128" s="146"/>
      <c r="M128" s="147"/>
      <c r="N128" s="163"/>
      <c r="O128" s="164"/>
      <c r="P128" s="165"/>
      <c r="Q128" s="165"/>
      <c r="R128" s="166"/>
      <c r="S128" s="167"/>
      <c r="T128" s="168">
        <f t="shared" si="21"/>
        <v>0</v>
      </c>
      <c r="U128" s="169"/>
      <c r="V128" s="155"/>
      <c r="W128" s="155"/>
    </row>
    <row r="129" spans="1:28" ht="9" customHeight="1">
      <c r="A129" s="885"/>
      <c r="B129" s="739"/>
      <c r="C129" s="157">
        <f>C123</f>
        <v>0</v>
      </c>
      <c r="D129" s="158">
        <f>$D$14</f>
        <v>0</v>
      </c>
      <c r="E129" s="159">
        <f>$E$14</f>
        <v>0</v>
      </c>
      <c r="F129" s="749"/>
      <c r="G129" s="160">
        <f>D129*E129*F128</f>
        <v>0</v>
      </c>
      <c r="H129" s="893"/>
      <c r="I129" s="730"/>
      <c r="J129" s="728"/>
      <c r="K129" s="161">
        <f>-D129*E129*H128</f>
        <v>0</v>
      </c>
      <c r="L129" s="162"/>
      <c r="M129" s="147"/>
      <c r="N129" s="163"/>
      <c r="O129" s="164"/>
      <c r="P129" s="165"/>
      <c r="Q129" s="165"/>
      <c r="R129" s="166"/>
      <c r="S129" s="167"/>
      <c r="T129" s="168">
        <f t="shared" si="21"/>
        <v>0</v>
      </c>
      <c r="U129" s="169"/>
      <c r="V129" s="155"/>
      <c r="W129" s="155"/>
    </row>
    <row r="130" spans="1:28" ht="9" customHeight="1">
      <c r="A130" s="885"/>
      <c r="B130" s="738" t="str">
        <f>$B$15</f>
        <v>学休土</v>
      </c>
      <c r="C130" s="170">
        <f>C122</f>
        <v>0</v>
      </c>
      <c r="D130" s="142">
        <f>$D$15</f>
        <v>0</v>
      </c>
      <c r="E130" s="143">
        <f>$E$15</f>
        <v>0</v>
      </c>
      <c r="F130" s="748"/>
      <c r="G130" s="144">
        <f>D130*E130*F130</f>
        <v>0</v>
      </c>
      <c r="H130" s="892">
        <f>I130+J130</f>
        <v>0</v>
      </c>
      <c r="I130" s="729"/>
      <c r="J130" s="727"/>
      <c r="K130" s="145">
        <f>-D130*E130*H130</f>
        <v>0</v>
      </c>
      <c r="L130" s="146"/>
      <c r="M130" s="147"/>
      <c r="N130" s="163"/>
      <c r="O130" s="164"/>
      <c r="P130" s="165"/>
      <c r="Q130" s="165"/>
      <c r="R130" s="166"/>
      <c r="S130" s="167"/>
      <c r="T130" s="168">
        <f t="shared" si="21"/>
        <v>0</v>
      </c>
      <c r="U130" s="169"/>
      <c r="V130" s="155"/>
      <c r="W130" s="155"/>
      <c r="X130" s="908" t="s">
        <v>81</v>
      </c>
      <c r="Y130" s="909"/>
      <c r="Z130" s="909"/>
      <c r="AA130" s="909"/>
      <c r="AB130" s="910"/>
    </row>
    <row r="131" spans="1:28" ht="9" customHeight="1" thickBot="1">
      <c r="A131" s="885"/>
      <c r="B131" s="751"/>
      <c r="C131" s="157">
        <f>C123</f>
        <v>0</v>
      </c>
      <c r="D131" s="158">
        <f>$D$16</f>
        <v>0</v>
      </c>
      <c r="E131" s="175">
        <f>$E$16</f>
        <v>0</v>
      </c>
      <c r="F131" s="749"/>
      <c r="G131" s="160">
        <f>D131*E131*F130</f>
        <v>0</v>
      </c>
      <c r="H131" s="893"/>
      <c r="I131" s="730"/>
      <c r="J131" s="728"/>
      <c r="K131" s="161">
        <f>-D131*E131*H130</f>
        <v>0</v>
      </c>
      <c r="L131" s="162"/>
      <c r="M131" s="147"/>
      <c r="N131" s="177"/>
      <c r="O131" s="178"/>
      <c r="P131" s="179"/>
      <c r="Q131" s="179"/>
      <c r="R131" s="180"/>
      <c r="S131" s="181"/>
      <c r="T131" s="182">
        <f t="shared" si="21"/>
        <v>0</v>
      </c>
      <c r="U131" s="183"/>
      <c r="V131" s="184"/>
      <c r="W131" s="155"/>
      <c r="X131" s="905">
        <f>G132+K132+T132</f>
        <v>0</v>
      </c>
      <c r="Y131" s="906"/>
      <c r="Z131" s="906"/>
      <c r="AA131" s="906"/>
      <c r="AB131" s="185" t="s">
        <v>154</v>
      </c>
    </row>
    <row r="132" spans="1:28" ht="9" customHeight="1" thickBot="1">
      <c r="A132" s="882" t="s">
        <v>53</v>
      </c>
      <c r="B132" s="883"/>
      <c r="C132" s="186"/>
      <c r="D132" s="187">
        <f>IF(C122="往",(E122+E123)*(F122-H122)+(E124+E125)*(F124-H124),E122*(F122-H122)+E124*(F124-H124))</f>
        <v>0</v>
      </c>
      <c r="E132" s="188">
        <f>IF(C122="往",(E122+E123)*(F122-H122)+(E124+E125)*(F124-H124)+(E126+E127)*(F126-H126)+(E128+E129)*(F128-H128)+(E130+E131)*(F130-H130),E122*(F122-H122)+E124*(F124-H124)+E126*(F126-H126)+E128*(F128-H128)+E130*(F130-H130))</f>
        <v>0</v>
      </c>
      <c r="F132" s="189">
        <f t="shared" ref="F132:K132" si="22">SUM(F122:F131)</f>
        <v>0</v>
      </c>
      <c r="G132" s="190">
        <f t="shared" si="22"/>
        <v>0</v>
      </c>
      <c r="H132" s="186">
        <f t="shared" si="22"/>
        <v>0</v>
      </c>
      <c r="I132" s="191">
        <f t="shared" si="22"/>
        <v>0</v>
      </c>
      <c r="J132" s="187">
        <f t="shared" si="22"/>
        <v>0</v>
      </c>
      <c r="K132" s="192">
        <f t="shared" si="22"/>
        <v>0</v>
      </c>
      <c r="L132" s="187"/>
      <c r="M132" s="193"/>
      <c r="N132" s="194"/>
      <c r="O132" s="195">
        <f t="shared" ref="O132:T132" si="23">SUM(O122:O131)</f>
        <v>0</v>
      </c>
      <c r="P132" s="196">
        <f t="shared" si="23"/>
        <v>0</v>
      </c>
      <c r="Q132" s="196">
        <f t="shared" si="23"/>
        <v>0</v>
      </c>
      <c r="R132" s="197">
        <f t="shared" si="23"/>
        <v>0</v>
      </c>
      <c r="S132" s="198">
        <f t="shared" si="23"/>
        <v>0</v>
      </c>
      <c r="T132" s="199">
        <f t="shared" si="23"/>
        <v>0</v>
      </c>
      <c r="U132" s="200"/>
      <c r="V132" s="907" t="s">
        <v>83</v>
      </c>
      <c r="W132" s="858"/>
      <c r="X132" s="858"/>
      <c r="Y132" s="858"/>
      <c r="Z132" s="858"/>
      <c r="AA132" s="858"/>
      <c r="AB132" s="859"/>
    </row>
    <row r="133" spans="1:28" ht="9" customHeight="1" thickBot="1">
      <c r="A133" s="715" t="s">
        <v>112</v>
      </c>
      <c r="B133" s="716"/>
      <c r="C133" s="716"/>
      <c r="D133" s="717">
        <f>$C$1</f>
        <v>0</v>
      </c>
      <c r="E133" s="716"/>
      <c r="F133" s="716"/>
      <c r="G133" s="716"/>
      <c r="H133" s="716" t="s">
        <v>371</v>
      </c>
      <c r="I133" s="716"/>
      <c r="J133" s="716" t="s">
        <v>148</v>
      </c>
      <c r="K133" s="716"/>
      <c r="L133" s="717">
        <f>$M$1</f>
        <v>0</v>
      </c>
      <c r="M133" s="716"/>
      <c r="N133" s="716"/>
      <c r="O133" s="716"/>
      <c r="P133" s="716"/>
      <c r="Q133" s="718"/>
      <c r="R133" s="203"/>
      <c r="S133" s="203"/>
      <c r="T133" s="204"/>
      <c r="U133" s="136"/>
      <c r="V133" s="911">
        <f>V267</f>
        <v>0</v>
      </c>
      <c r="W133" s="912"/>
      <c r="X133" s="912"/>
      <c r="Y133" s="912"/>
      <c r="Z133" s="912"/>
      <c r="AA133" s="912"/>
      <c r="AB133" s="205" t="s">
        <v>154</v>
      </c>
    </row>
    <row r="134" spans="1:28" ht="9" customHeight="1">
      <c r="I134" s="206"/>
      <c r="J134" s="207"/>
      <c r="K134" s="207"/>
      <c r="L134" s="208"/>
      <c r="N134" s="136"/>
      <c r="O134" s="136"/>
      <c r="P134" s="136"/>
      <c r="V134" s="207"/>
      <c r="W134" s="207"/>
      <c r="X134" s="136"/>
      <c r="Y134" s="136"/>
      <c r="Z134" s="136"/>
      <c r="AA134" s="136"/>
      <c r="AB134" s="136"/>
    </row>
    <row r="135" spans="1:28" ht="9" customHeight="1" thickBot="1">
      <c r="L135" s="209"/>
      <c r="N135" s="210"/>
      <c r="O135" s="211"/>
      <c r="P135" s="211"/>
      <c r="Q135" s="211"/>
      <c r="R135" s="211"/>
      <c r="S135" s="211"/>
      <c r="T135" s="136"/>
      <c r="U135" s="207"/>
      <c r="V135" s="207"/>
      <c r="W135" s="207"/>
      <c r="X135" s="212"/>
      <c r="Y135" s="212"/>
      <c r="Z135" s="212"/>
      <c r="AA135" s="212"/>
      <c r="AB135" s="136"/>
    </row>
    <row r="136" spans="1:28" ht="9" customHeight="1">
      <c r="A136" s="886" t="s">
        <v>55</v>
      </c>
      <c r="B136" s="742" t="s">
        <v>56</v>
      </c>
      <c r="C136" s="134"/>
      <c r="D136" s="745" t="s">
        <v>57</v>
      </c>
      <c r="E136" s="745" t="s">
        <v>58</v>
      </c>
      <c r="F136" s="890" t="s">
        <v>59</v>
      </c>
      <c r="G136" s="894" t="s">
        <v>151</v>
      </c>
      <c r="H136" s="899" t="s">
        <v>61</v>
      </c>
      <c r="I136" s="899"/>
      <c r="J136" s="899"/>
      <c r="K136" s="899"/>
      <c r="L136" s="900"/>
      <c r="M136" s="135"/>
      <c r="N136" s="857" t="s">
        <v>62</v>
      </c>
      <c r="O136" s="858"/>
      <c r="P136" s="858"/>
      <c r="Q136" s="858"/>
      <c r="R136" s="858"/>
      <c r="S136" s="858"/>
      <c r="T136" s="858"/>
      <c r="U136" s="859"/>
    </row>
    <row r="137" spans="1:28" ht="9" customHeight="1">
      <c r="A137" s="887"/>
      <c r="B137" s="743"/>
      <c r="C137" s="137" t="s">
        <v>24</v>
      </c>
      <c r="D137" s="746"/>
      <c r="E137" s="746"/>
      <c r="F137" s="891"/>
      <c r="G137" s="864"/>
      <c r="H137" s="860" t="s">
        <v>63</v>
      </c>
      <c r="I137" s="861"/>
      <c r="J137" s="862"/>
      <c r="K137" s="863" t="s">
        <v>152</v>
      </c>
      <c r="L137" s="874" t="s">
        <v>65</v>
      </c>
      <c r="M137" s="138"/>
      <c r="N137" s="863" t="s">
        <v>66</v>
      </c>
      <c r="O137" s="877" t="s">
        <v>67</v>
      </c>
      <c r="P137" s="878"/>
      <c r="Q137" s="878"/>
      <c r="R137" s="878"/>
      <c r="S137" s="879"/>
      <c r="T137" s="724" t="s">
        <v>153</v>
      </c>
      <c r="U137" s="854" t="s">
        <v>65</v>
      </c>
    </row>
    <row r="138" spans="1:28" ht="9" customHeight="1">
      <c r="A138" s="887"/>
      <c r="B138" s="743"/>
      <c r="C138" s="137" t="s">
        <v>69</v>
      </c>
      <c r="D138" s="746"/>
      <c r="E138" s="746"/>
      <c r="F138" s="891"/>
      <c r="G138" s="864"/>
      <c r="H138" s="880" t="s">
        <v>70</v>
      </c>
      <c r="I138" s="897" t="s">
        <v>71</v>
      </c>
      <c r="J138" s="901" t="s">
        <v>72</v>
      </c>
      <c r="K138" s="864"/>
      <c r="L138" s="875"/>
      <c r="M138" s="138"/>
      <c r="N138" s="864"/>
      <c r="O138" s="869" t="s">
        <v>73</v>
      </c>
      <c r="P138" s="754"/>
      <c r="Q138" s="754" t="s">
        <v>74</v>
      </c>
      <c r="R138" s="757" t="s">
        <v>75</v>
      </c>
      <c r="S138" s="752" t="s">
        <v>76</v>
      </c>
      <c r="T138" s="725"/>
      <c r="U138" s="855"/>
    </row>
    <row r="139" spans="1:28" ht="9" customHeight="1">
      <c r="A139" s="887"/>
      <c r="B139" s="743"/>
      <c r="C139" s="139" t="s">
        <v>77</v>
      </c>
      <c r="D139" s="746"/>
      <c r="E139" s="746"/>
      <c r="F139" s="891"/>
      <c r="G139" s="864"/>
      <c r="H139" s="880"/>
      <c r="I139" s="897"/>
      <c r="J139" s="901"/>
      <c r="K139" s="864"/>
      <c r="L139" s="875"/>
      <c r="M139" s="138"/>
      <c r="N139" s="864"/>
      <c r="O139" s="870" t="s">
        <v>71</v>
      </c>
      <c r="P139" s="872" t="s">
        <v>72</v>
      </c>
      <c r="Q139" s="755"/>
      <c r="R139" s="757"/>
      <c r="S139" s="752"/>
      <c r="T139" s="725"/>
      <c r="U139" s="855"/>
    </row>
    <row r="140" spans="1:28" ht="9" customHeight="1">
      <c r="A140" s="888"/>
      <c r="B140" s="744"/>
      <c r="C140" s="140" t="s">
        <v>78</v>
      </c>
      <c r="D140" s="747"/>
      <c r="E140" s="876"/>
      <c r="F140" s="726"/>
      <c r="G140" s="895"/>
      <c r="H140" s="881"/>
      <c r="I140" s="898"/>
      <c r="J140" s="902"/>
      <c r="K140" s="865"/>
      <c r="L140" s="876"/>
      <c r="N140" s="865"/>
      <c r="O140" s="871"/>
      <c r="P140" s="873"/>
      <c r="Q140" s="756"/>
      <c r="R140" s="758"/>
      <c r="S140" s="753"/>
      <c r="T140" s="726"/>
      <c r="U140" s="856"/>
    </row>
    <row r="141" spans="1:28" ht="9" customHeight="1">
      <c r="A141" s="884" t="s">
        <v>144</v>
      </c>
      <c r="B141" s="740" t="str">
        <f>$B$7</f>
        <v>平日</v>
      </c>
      <c r="C141" s="201">
        <f>C74</f>
        <v>0</v>
      </c>
      <c r="D141" s="142">
        <f>$D$7</f>
        <v>0</v>
      </c>
      <c r="E141" s="143">
        <f>$E$7</f>
        <v>0</v>
      </c>
      <c r="F141" s="896"/>
      <c r="G141" s="144">
        <f>D141*E141*F141</f>
        <v>0</v>
      </c>
      <c r="H141" s="892">
        <f>I141+J141</f>
        <v>0</v>
      </c>
      <c r="I141" s="729"/>
      <c r="J141" s="727"/>
      <c r="K141" s="145">
        <f>-D141*E141*H141</f>
        <v>0</v>
      </c>
      <c r="L141" s="146"/>
      <c r="M141" s="147"/>
      <c r="N141" s="148"/>
      <c r="O141" s="149"/>
      <c r="P141" s="150"/>
      <c r="Q141" s="150"/>
      <c r="R141" s="151"/>
      <c r="S141" s="152"/>
      <c r="T141" s="153">
        <f>IF(AND(P141=0,Q141=0,R141=0,S141=0),N141*-O141,IF(AND(O141=0,Q141=0,R141=0,S141=0),N141*-P141,IF(AND(O141=0,P141=0,R141=0,S141=0),N141*Q141,IF(AND(O141=0,P141=0,Q141=0,S141=0),N141*-R141,IF(AND(O141=0,P141=0,Q141=0,R141=0),N141*S141,IF(AND(O141=0,P141=0,Q141=0,R141=0),,"入力オーバー"))))))</f>
        <v>0</v>
      </c>
      <c r="U141" s="154"/>
      <c r="V141" s="155"/>
      <c r="W141" s="155"/>
      <c r="X141" s="156"/>
      <c r="Y141" s="156"/>
      <c r="Z141" s="156"/>
      <c r="AA141" s="156"/>
      <c r="AB141" s="156"/>
    </row>
    <row r="142" spans="1:28" ht="9" customHeight="1">
      <c r="A142" s="885"/>
      <c r="B142" s="741"/>
      <c r="C142" s="157">
        <f>IF(C141="往","復",)</f>
        <v>0</v>
      </c>
      <c r="D142" s="158">
        <f>$D$8</f>
        <v>0</v>
      </c>
      <c r="E142" s="159">
        <f>$E$8</f>
        <v>0</v>
      </c>
      <c r="F142" s="749"/>
      <c r="G142" s="160">
        <f>D142*E142*F141</f>
        <v>0</v>
      </c>
      <c r="H142" s="893"/>
      <c r="I142" s="730"/>
      <c r="J142" s="728"/>
      <c r="K142" s="161">
        <f>-D142*E142*H141</f>
        <v>0</v>
      </c>
      <c r="L142" s="162"/>
      <c r="M142" s="147"/>
      <c r="N142" s="163"/>
      <c r="O142" s="164"/>
      <c r="P142" s="165"/>
      <c r="Q142" s="165"/>
      <c r="R142" s="166"/>
      <c r="S142" s="167"/>
      <c r="T142" s="168">
        <f>IF(AND(P142=0,Q142=0,R142=0,S142=0),N142*-O142,IF(AND(O142=0,Q142=0,R142=0,S142=0),N142*-P142,IF(AND(O142=0,P142=0,R142=0,S142=0),N142*Q142,IF(AND(O142=0,P142=0,Q142=0,S142=0),N142*-R142,IF(AND(O142=0,P142=0,Q142=0,R142=0),N142*S142,IF(AND(O142=0,P142=0,Q142=0,R142=0),,"入力オーバー"))))))</f>
        <v>0</v>
      </c>
      <c r="U142" s="169"/>
      <c r="V142" s="155"/>
      <c r="W142" s="155"/>
      <c r="X142" s="156"/>
      <c r="Y142" s="156"/>
      <c r="Z142" s="156"/>
      <c r="AA142" s="156"/>
      <c r="AB142" s="156"/>
    </row>
    <row r="143" spans="1:28" ht="9" customHeight="1">
      <c r="A143" s="885"/>
      <c r="B143" s="740" t="str">
        <f>$B$9</f>
        <v>土曜</v>
      </c>
      <c r="C143" s="170">
        <f>C141</f>
        <v>0</v>
      </c>
      <c r="D143" s="142">
        <f>$D$9</f>
        <v>0</v>
      </c>
      <c r="E143" s="143">
        <f>$E$9</f>
        <v>0</v>
      </c>
      <c r="F143" s="896"/>
      <c r="G143" s="144">
        <f>D143*E143*F143</f>
        <v>0</v>
      </c>
      <c r="H143" s="892">
        <f>I143+J143</f>
        <v>0</v>
      </c>
      <c r="I143" s="729"/>
      <c r="J143" s="727"/>
      <c r="K143" s="145">
        <f>-D143*E143*H143</f>
        <v>0</v>
      </c>
      <c r="L143" s="146"/>
      <c r="M143" s="147"/>
      <c r="N143" s="163"/>
      <c r="O143" s="164"/>
      <c r="P143" s="165"/>
      <c r="Q143" s="165"/>
      <c r="R143" s="166"/>
      <c r="S143" s="167"/>
      <c r="T143" s="168">
        <f t="shared" ref="T143:T150" si="24">IF(AND(P143=0,Q143=0,R143=0,S143=0),N143*-O143,IF(AND(O143=0,Q143=0,R143=0,S143=0),N143*-P143,IF(AND(O143=0,P143=0,R143=0,S143=0),N143*Q143,IF(AND(O143=0,P143=0,Q143=0,S143=0),N143*-R143,IF(AND(O143=0,P143=0,Q143=0,R143=0),N143*S143,IF(AND(O143=0,P143=0,Q143=0,R143=0),,"入力オーバー"))))))</f>
        <v>0</v>
      </c>
      <c r="U143" s="169"/>
      <c r="V143" s="155"/>
      <c r="W143" s="155"/>
      <c r="X143" s="136"/>
      <c r="Y143" s="136"/>
      <c r="Z143" s="136"/>
      <c r="AA143" s="136"/>
      <c r="AB143" s="136"/>
    </row>
    <row r="144" spans="1:28" ht="9" customHeight="1" thickBot="1">
      <c r="A144" s="885"/>
      <c r="B144" s="904"/>
      <c r="C144" s="157">
        <f>C142</f>
        <v>0</v>
      </c>
      <c r="D144" s="158">
        <f>$D$10</f>
        <v>0</v>
      </c>
      <c r="E144" s="159">
        <f>$E$10</f>
        <v>0</v>
      </c>
      <c r="F144" s="749"/>
      <c r="G144" s="160">
        <f>D144*E144*F143</f>
        <v>0</v>
      </c>
      <c r="H144" s="893"/>
      <c r="I144" s="730"/>
      <c r="J144" s="728"/>
      <c r="K144" s="161">
        <f>-D144*E144*H143</f>
        <v>0</v>
      </c>
      <c r="L144" s="162"/>
      <c r="M144" s="147"/>
      <c r="N144" s="163"/>
      <c r="O144" s="164"/>
      <c r="P144" s="165"/>
      <c r="Q144" s="165"/>
      <c r="R144" s="166"/>
      <c r="S144" s="167"/>
      <c r="T144" s="168">
        <f t="shared" si="24"/>
        <v>0</v>
      </c>
      <c r="U144" s="169"/>
      <c r="V144" s="155"/>
      <c r="W144" s="155"/>
      <c r="X144" s="156"/>
      <c r="Y144" s="156"/>
      <c r="Z144" s="136"/>
      <c r="AA144" s="136"/>
      <c r="AB144" s="136"/>
    </row>
    <row r="145" spans="1:28" ht="9" customHeight="1">
      <c r="A145" s="885"/>
      <c r="B145" s="903" t="str">
        <f>$B$11</f>
        <v>日祝</v>
      </c>
      <c r="C145" s="170">
        <f>C141</f>
        <v>0</v>
      </c>
      <c r="D145" s="142">
        <f>$D$11</f>
        <v>0</v>
      </c>
      <c r="E145" s="143">
        <f>$E$11</f>
        <v>0</v>
      </c>
      <c r="F145" s="748"/>
      <c r="G145" s="144">
        <f>D145*E145*F145</f>
        <v>0</v>
      </c>
      <c r="H145" s="892">
        <f>I145+J145</f>
        <v>0</v>
      </c>
      <c r="I145" s="729"/>
      <c r="J145" s="727"/>
      <c r="K145" s="145">
        <f>-D145*E145*H145</f>
        <v>0</v>
      </c>
      <c r="L145" s="146"/>
      <c r="M145" s="147"/>
      <c r="N145" s="163"/>
      <c r="O145" s="164"/>
      <c r="P145" s="165"/>
      <c r="Q145" s="165"/>
      <c r="R145" s="166"/>
      <c r="S145" s="167"/>
      <c r="T145" s="168">
        <f t="shared" si="24"/>
        <v>0</v>
      </c>
      <c r="U145" s="169"/>
      <c r="V145" s="155"/>
      <c r="W145" s="155"/>
      <c r="X145" s="156"/>
      <c r="Y145" s="156"/>
      <c r="Z145" s="136"/>
      <c r="AA145" s="136"/>
      <c r="AB145" s="136"/>
    </row>
    <row r="146" spans="1:28" ht="9" customHeight="1">
      <c r="A146" s="885"/>
      <c r="B146" s="739"/>
      <c r="C146" s="202">
        <f>C142</f>
        <v>0</v>
      </c>
      <c r="D146" s="158">
        <f>$D$12</f>
        <v>0</v>
      </c>
      <c r="E146" s="175">
        <f>$E$12</f>
        <v>0</v>
      </c>
      <c r="F146" s="748"/>
      <c r="G146" s="160">
        <f>D146*E146*F145</f>
        <v>0</v>
      </c>
      <c r="H146" s="893"/>
      <c r="I146" s="730"/>
      <c r="J146" s="728"/>
      <c r="K146" s="161">
        <f>-D146*E146*H145</f>
        <v>0</v>
      </c>
      <c r="L146" s="162"/>
      <c r="M146" s="147"/>
      <c r="N146" s="163"/>
      <c r="O146" s="164"/>
      <c r="P146" s="165"/>
      <c r="Q146" s="165"/>
      <c r="R146" s="166"/>
      <c r="S146" s="167"/>
      <c r="T146" s="168">
        <f t="shared" si="24"/>
        <v>0</v>
      </c>
      <c r="U146" s="169"/>
      <c r="V146" s="155"/>
      <c r="W146" s="155"/>
      <c r="X146" s="156"/>
      <c r="Y146" s="156"/>
      <c r="Z146" s="136"/>
      <c r="AA146" s="136"/>
      <c r="AB146" s="136"/>
    </row>
    <row r="147" spans="1:28" ht="9" customHeight="1">
      <c r="A147" s="885"/>
      <c r="B147" s="738" t="str">
        <f>$B$13</f>
        <v>学平日</v>
      </c>
      <c r="C147" s="170">
        <f>C141</f>
        <v>0</v>
      </c>
      <c r="D147" s="142">
        <f>$D$13</f>
        <v>0</v>
      </c>
      <c r="E147" s="143">
        <f>$E$13</f>
        <v>0</v>
      </c>
      <c r="F147" s="896"/>
      <c r="G147" s="144">
        <f>D147*E147*F147</f>
        <v>0</v>
      </c>
      <c r="H147" s="892">
        <f>I147+J147</f>
        <v>0</v>
      </c>
      <c r="I147" s="729"/>
      <c r="J147" s="727"/>
      <c r="K147" s="145">
        <f>-D147*E147*H147</f>
        <v>0</v>
      </c>
      <c r="L147" s="146"/>
      <c r="M147" s="147"/>
      <c r="N147" s="163"/>
      <c r="O147" s="164"/>
      <c r="P147" s="165"/>
      <c r="Q147" s="165"/>
      <c r="R147" s="166"/>
      <c r="S147" s="167"/>
      <c r="T147" s="168">
        <f t="shared" si="24"/>
        <v>0</v>
      </c>
      <c r="U147" s="169"/>
      <c r="V147" s="155"/>
      <c r="W147" s="155"/>
      <c r="X147" s="156"/>
      <c r="Y147" s="156"/>
      <c r="Z147" s="136"/>
      <c r="AA147" s="136"/>
      <c r="AB147" s="136"/>
    </row>
    <row r="148" spans="1:28" ht="9" customHeight="1">
      <c r="A148" s="885"/>
      <c r="B148" s="739"/>
      <c r="C148" s="157">
        <f>C142</f>
        <v>0</v>
      </c>
      <c r="D148" s="158">
        <f>$D$14</f>
        <v>0</v>
      </c>
      <c r="E148" s="159">
        <f>$E$14</f>
        <v>0</v>
      </c>
      <c r="F148" s="749"/>
      <c r="G148" s="160">
        <f>D148*E148*F147</f>
        <v>0</v>
      </c>
      <c r="H148" s="893"/>
      <c r="I148" s="730"/>
      <c r="J148" s="728"/>
      <c r="K148" s="161">
        <f>-D148*E148*H147</f>
        <v>0</v>
      </c>
      <c r="L148" s="162"/>
      <c r="M148" s="147"/>
      <c r="N148" s="163"/>
      <c r="O148" s="164"/>
      <c r="P148" s="165"/>
      <c r="Q148" s="165"/>
      <c r="R148" s="166"/>
      <c r="S148" s="167"/>
      <c r="T148" s="168">
        <f t="shared" si="24"/>
        <v>0</v>
      </c>
      <c r="U148" s="169"/>
      <c r="V148" s="155"/>
      <c r="W148" s="155"/>
      <c r="X148" s="156"/>
      <c r="Y148" s="156"/>
      <c r="Z148" s="136"/>
      <c r="AA148" s="136"/>
      <c r="AB148" s="136"/>
    </row>
    <row r="149" spans="1:28" ht="9" customHeight="1">
      <c r="A149" s="885"/>
      <c r="B149" s="738" t="str">
        <f>$B$15</f>
        <v>学休土</v>
      </c>
      <c r="C149" s="170">
        <f>C141</f>
        <v>0</v>
      </c>
      <c r="D149" s="142">
        <f>$D$15</f>
        <v>0</v>
      </c>
      <c r="E149" s="143">
        <f>$E$15</f>
        <v>0</v>
      </c>
      <c r="F149" s="748"/>
      <c r="G149" s="144">
        <f>D149*E149*F149</f>
        <v>0</v>
      </c>
      <c r="H149" s="892">
        <f>I149+J149</f>
        <v>0</v>
      </c>
      <c r="I149" s="729"/>
      <c r="J149" s="727"/>
      <c r="K149" s="145">
        <f>-D149*E149*H149</f>
        <v>0</v>
      </c>
      <c r="L149" s="146"/>
      <c r="M149" s="147"/>
      <c r="N149" s="163"/>
      <c r="O149" s="164"/>
      <c r="P149" s="165"/>
      <c r="Q149" s="165"/>
      <c r="R149" s="166"/>
      <c r="S149" s="167"/>
      <c r="T149" s="168">
        <f t="shared" si="24"/>
        <v>0</v>
      </c>
      <c r="U149" s="169"/>
      <c r="V149" s="155"/>
      <c r="W149" s="155"/>
      <c r="X149" s="908" t="s">
        <v>81</v>
      </c>
      <c r="Y149" s="909"/>
      <c r="Z149" s="909"/>
      <c r="AA149" s="909"/>
      <c r="AB149" s="910"/>
    </row>
    <row r="150" spans="1:28" ht="9" customHeight="1" thickBot="1">
      <c r="A150" s="885"/>
      <c r="B150" s="751"/>
      <c r="C150" s="157">
        <f>C142</f>
        <v>0</v>
      </c>
      <c r="D150" s="158">
        <f>$D$16</f>
        <v>0</v>
      </c>
      <c r="E150" s="175">
        <f>$E$16</f>
        <v>0</v>
      </c>
      <c r="F150" s="749"/>
      <c r="G150" s="160">
        <f>D150*E150*F149</f>
        <v>0</v>
      </c>
      <c r="H150" s="893"/>
      <c r="I150" s="730"/>
      <c r="J150" s="728"/>
      <c r="K150" s="161">
        <f>-D150*E150*H149</f>
        <v>0</v>
      </c>
      <c r="L150" s="162"/>
      <c r="M150" s="147"/>
      <c r="N150" s="177"/>
      <c r="O150" s="178"/>
      <c r="P150" s="179"/>
      <c r="Q150" s="179"/>
      <c r="R150" s="180"/>
      <c r="S150" s="181"/>
      <c r="T150" s="182">
        <f t="shared" si="24"/>
        <v>0</v>
      </c>
      <c r="U150" s="183"/>
      <c r="V150" s="184"/>
      <c r="W150" s="155"/>
      <c r="X150" s="905">
        <f>G151+K151+T151</f>
        <v>0</v>
      </c>
      <c r="Y150" s="906"/>
      <c r="Z150" s="906"/>
      <c r="AA150" s="906"/>
      <c r="AB150" s="185" t="s">
        <v>154</v>
      </c>
    </row>
    <row r="151" spans="1:28" ht="9" customHeight="1" thickBot="1">
      <c r="A151" s="882" t="s">
        <v>53</v>
      </c>
      <c r="B151" s="883"/>
      <c r="C151" s="186"/>
      <c r="D151" s="187">
        <f>IF(C141="往",(E141+E142)*(F141-H141)+(E143+E144)*(F143-H143),E141*(F141-H141)+E143*(F143-H143))</f>
        <v>0</v>
      </c>
      <c r="E151" s="188">
        <f>IF(C141="往",(E141+E142)*(F141-H141)+(E143+E144)*(F143-H143)+(E145+E146)*(F145-H145)+(E147+E148)*(F147-H147)+(E149+E150)*(F149-H149),E141*(F141-H141)+E143*(F143-H143)+E145*(F145-H145)+E147*(F147-H147)+E149*(F149-H149))</f>
        <v>0</v>
      </c>
      <c r="F151" s="189">
        <f t="shared" ref="F151:K151" si="25">SUM(F141:F150)</f>
        <v>0</v>
      </c>
      <c r="G151" s="190">
        <f t="shared" si="25"/>
        <v>0</v>
      </c>
      <c r="H151" s="186">
        <f t="shared" si="25"/>
        <v>0</v>
      </c>
      <c r="I151" s="191">
        <f t="shared" si="25"/>
        <v>0</v>
      </c>
      <c r="J151" s="187">
        <f t="shared" si="25"/>
        <v>0</v>
      </c>
      <c r="K151" s="192">
        <f t="shared" si="25"/>
        <v>0</v>
      </c>
      <c r="L151" s="187"/>
      <c r="M151" s="193"/>
      <c r="N151" s="194"/>
      <c r="O151" s="195">
        <f t="shared" ref="O151:T151" si="26">SUM(O141:O150)</f>
        <v>0</v>
      </c>
      <c r="P151" s="196">
        <f t="shared" si="26"/>
        <v>0</v>
      </c>
      <c r="Q151" s="196">
        <f t="shared" si="26"/>
        <v>0</v>
      </c>
      <c r="R151" s="197">
        <f t="shared" si="26"/>
        <v>0</v>
      </c>
      <c r="S151" s="198">
        <f t="shared" si="26"/>
        <v>0</v>
      </c>
      <c r="T151" s="199">
        <f t="shared" si="26"/>
        <v>0</v>
      </c>
      <c r="U151" s="200"/>
    </row>
    <row r="152" spans="1:28" ht="9" customHeight="1">
      <c r="A152" s="886" t="s">
        <v>55</v>
      </c>
      <c r="B152" s="742" t="s">
        <v>56</v>
      </c>
      <c r="C152" s="134"/>
      <c r="D152" s="745" t="s">
        <v>57</v>
      </c>
      <c r="E152" s="745" t="s">
        <v>58</v>
      </c>
      <c r="F152" s="890" t="s">
        <v>59</v>
      </c>
      <c r="G152" s="894" t="s">
        <v>151</v>
      </c>
      <c r="H152" s="899" t="s">
        <v>61</v>
      </c>
      <c r="I152" s="899"/>
      <c r="J152" s="899"/>
      <c r="K152" s="899"/>
      <c r="L152" s="900"/>
      <c r="M152" s="135"/>
      <c r="N152" s="857" t="s">
        <v>62</v>
      </c>
      <c r="O152" s="858"/>
      <c r="P152" s="858"/>
      <c r="Q152" s="858"/>
      <c r="R152" s="858"/>
      <c r="S152" s="858"/>
      <c r="T152" s="858"/>
      <c r="U152" s="859"/>
    </row>
    <row r="153" spans="1:28" ht="9" customHeight="1">
      <c r="A153" s="887"/>
      <c r="B153" s="743"/>
      <c r="C153" s="137" t="s">
        <v>24</v>
      </c>
      <c r="D153" s="746"/>
      <c r="E153" s="746"/>
      <c r="F153" s="891"/>
      <c r="G153" s="864"/>
      <c r="H153" s="860" t="s">
        <v>63</v>
      </c>
      <c r="I153" s="861"/>
      <c r="J153" s="862"/>
      <c r="K153" s="863" t="s">
        <v>152</v>
      </c>
      <c r="L153" s="874" t="s">
        <v>65</v>
      </c>
      <c r="M153" s="138"/>
      <c r="N153" s="863" t="s">
        <v>66</v>
      </c>
      <c r="O153" s="877" t="s">
        <v>67</v>
      </c>
      <c r="P153" s="878"/>
      <c r="Q153" s="878"/>
      <c r="R153" s="878"/>
      <c r="S153" s="879"/>
      <c r="T153" s="724" t="s">
        <v>153</v>
      </c>
      <c r="U153" s="854" t="s">
        <v>65</v>
      </c>
    </row>
    <row r="154" spans="1:28" ht="9" customHeight="1">
      <c r="A154" s="887"/>
      <c r="B154" s="743"/>
      <c r="C154" s="137" t="s">
        <v>69</v>
      </c>
      <c r="D154" s="746"/>
      <c r="E154" s="746"/>
      <c r="F154" s="891"/>
      <c r="G154" s="864"/>
      <c r="H154" s="880" t="s">
        <v>70</v>
      </c>
      <c r="I154" s="897" t="s">
        <v>71</v>
      </c>
      <c r="J154" s="901" t="s">
        <v>72</v>
      </c>
      <c r="K154" s="864"/>
      <c r="L154" s="875"/>
      <c r="M154" s="138"/>
      <c r="N154" s="864"/>
      <c r="O154" s="869" t="s">
        <v>73</v>
      </c>
      <c r="P154" s="754"/>
      <c r="Q154" s="754" t="s">
        <v>74</v>
      </c>
      <c r="R154" s="757" t="s">
        <v>75</v>
      </c>
      <c r="S154" s="752" t="s">
        <v>76</v>
      </c>
      <c r="T154" s="725"/>
      <c r="U154" s="855"/>
    </row>
    <row r="155" spans="1:28" ht="9" customHeight="1">
      <c r="A155" s="887"/>
      <c r="B155" s="743"/>
      <c r="C155" s="139" t="s">
        <v>77</v>
      </c>
      <c r="D155" s="746"/>
      <c r="E155" s="746"/>
      <c r="F155" s="891"/>
      <c r="G155" s="864"/>
      <c r="H155" s="880"/>
      <c r="I155" s="897"/>
      <c r="J155" s="901"/>
      <c r="K155" s="864"/>
      <c r="L155" s="875"/>
      <c r="M155" s="138"/>
      <c r="N155" s="864"/>
      <c r="O155" s="870" t="s">
        <v>71</v>
      </c>
      <c r="P155" s="872" t="s">
        <v>72</v>
      </c>
      <c r="Q155" s="755"/>
      <c r="R155" s="757"/>
      <c r="S155" s="752"/>
      <c r="T155" s="725"/>
      <c r="U155" s="855"/>
    </row>
    <row r="156" spans="1:28" ht="9" customHeight="1">
      <c r="A156" s="888"/>
      <c r="B156" s="744"/>
      <c r="C156" s="140" t="s">
        <v>78</v>
      </c>
      <c r="D156" s="747"/>
      <c r="E156" s="876"/>
      <c r="F156" s="726"/>
      <c r="G156" s="895"/>
      <c r="H156" s="881"/>
      <c r="I156" s="898"/>
      <c r="J156" s="902"/>
      <c r="K156" s="865"/>
      <c r="L156" s="876"/>
      <c r="N156" s="865"/>
      <c r="O156" s="871"/>
      <c r="P156" s="873"/>
      <c r="Q156" s="756"/>
      <c r="R156" s="758"/>
      <c r="S156" s="753"/>
      <c r="T156" s="726"/>
      <c r="U156" s="856"/>
    </row>
    <row r="157" spans="1:28" ht="9" customHeight="1">
      <c r="A157" s="884" t="s">
        <v>145</v>
      </c>
      <c r="B157" s="740" t="str">
        <f>$B$7</f>
        <v>平日</v>
      </c>
      <c r="C157" s="201">
        <f>C141</f>
        <v>0</v>
      </c>
      <c r="D157" s="142">
        <f>$D$7</f>
        <v>0</v>
      </c>
      <c r="E157" s="143">
        <f>$E$7</f>
        <v>0</v>
      </c>
      <c r="F157" s="896"/>
      <c r="G157" s="144">
        <f>D157*E157*F157</f>
        <v>0</v>
      </c>
      <c r="H157" s="892">
        <f>I157+J157</f>
        <v>0</v>
      </c>
      <c r="I157" s="729"/>
      <c r="J157" s="727"/>
      <c r="K157" s="145">
        <f>-D157*E157*H157</f>
        <v>0</v>
      </c>
      <c r="L157" s="146"/>
      <c r="M157" s="147"/>
      <c r="N157" s="148"/>
      <c r="O157" s="149"/>
      <c r="P157" s="150"/>
      <c r="Q157" s="150"/>
      <c r="R157" s="151"/>
      <c r="S157" s="152"/>
      <c r="T157" s="153">
        <f>IF(AND(P157=0,Q157=0,R157=0,S157=0),N157*-O157,IF(AND(O157=0,Q157=0,R157=0,S157=0),N157*-P157,IF(AND(O157=0,P157=0,R157=0,S157=0),N157*Q157,IF(AND(O157=0,P157=0,Q157=0,S157=0),N157*-R157,IF(AND(O157=0,P157=0,Q157=0,R157=0),N157*S157,IF(AND(O157=0,P157=0,Q157=0,R157=0),,"入力オーバー"))))))</f>
        <v>0</v>
      </c>
      <c r="U157" s="154"/>
      <c r="V157" s="155"/>
      <c r="W157" s="155"/>
      <c r="X157" s="156"/>
      <c r="Y157" s="156"/>
      <c r="Z157" s="156"/>
      <c r="AA157" s="156"/>
      <c r="AB157" s="156"/>
    </row>
    <row r="158" spans="1:28" ht="9" customHeight="1">
      <c r="A158" s="885"/>
      <c r="B158" s="741"/>
      <c r="C158" s="157">
        <f>IF(C157="往","復",)</f>
        <v>0</v>
      </c>
      <c r="D158" s="158">
        <f>$D$8</f>
        <v>0</v>
      </c>
      <c r="E158" s="159">
        <f>$E$8</f>
        <v>0</v>
      </c>
      <c r="F158" s="749"/>
      <c r="G158" s="160">
        <f>D158*E158*F157</f>
        <v>0</v>
      </c>
      <c r="H158" s="893"/>
      <c r="I158" s="730"/>
      <c r="J158" s="728"/>
      <c r="K158" s="161">
        <f>-D158*E158*H157</f>
        <v>0</v>
      </c>
      <c r="L158" s="162"/>
      <c r="M158" s="147"/>
      <c r="N158" s="163"/>
      <c r="O158" s="164"/>
      <c r="P158" s="165"/>
      <c r="Q158" s="165"/>
      <c r="R158" s="166"/>
      <c r="S158" s="167"/>
      <c r="T158" s="168">
        <f>IF(AND(P158=0,Q158=0,R158=0,S158=0),N158*-O158,IF(AND(O158=0,Q158=0,R158=0,S158=0),N158*-P158,IF(AND(O158=0,P158=0,R158=0,S158=0),N158*Q158,IF(AND(O158=0,P158=0,Q158=0,S158=0),N158*-R158,IF(AND(O158=0,P158=0,Q158=0,R158=0),N158*S158,IF(AND(O158=0,P158=0,Q158=0,R158=0),,"入力オーバー"))))))</f>
        <v>0</v>
      </c>
      <c r="U158" s="169"/>
      <c r="V158" s="155"/>
      <c r="W158" s="155"/>
      <c r="X158" s="156"/>
      <c r="Y158" s="156"/>
      <c r="Z158" s="156"/>
      <c r="AA158" s="156"/>
      <c r="AB158" s="156"/>
    </row>
    <row r="159" spans="1:28" ht="9" customHeight="1">
      <c r="A159" s="885"/>
      <c r="B159" s="740" t="str">
        <f>$B$9</f>
        <v>土曜</v>
      </c>
      <c r="C159" s="170">
        <f>C157</f>
        <v>0</v>
      </c>
      <c r="D159" s="142">
        <f>$D$9</f>
        <v>0</v>
      </c>
      <c r="E159" s="143">
        <f>$E$9</f>
        <v>0</v>
      </c>
      <c r="F159" s="896"/>
      <c r="G159" s="144">
        <f>D159*E159*F159</f>
        <v>0</v>
      </c>
      <c r="H159" s="892">
        <f>I159+J159</f>
        <v>0</v>
      </c>
      <c r="I159" s="729"/>
      <c r="J159" s="727"/>
      <c r="K159" s="145">
        <f>-D159*E159*H159</f>
        <v>0</v>
      </c>
      <c r="L159" s="146"/>
      <c r="M159" s="147"/>
      <c r="N159" s="163"/>
      <c r="O159" s="164"/>
      <c r="P159" s="165"/>
      <c r="Q159" s="165"/>
      <c r="R159" s="166"/>
      <c r="S159" s="167"/>
      <c r="T159" s="168">
        <f t="shared" ref="T159:T166" si="27">IF(AND(P159=0,Q159=0,R159=0,S159=0),N159*-O159,IF(AND(O159=0,Q159=0,R159=0,S159=0),N159*-P159,IF(AND(O159=0,P159=0,R159=0,S159=0),N159*Q159,IF(AND(O159=0,P159=0,Q159=0,S159=0),N159*-R159,IF(AND(O159=0,P159=0,Q159=0,R159=0),N159*S159,IF(AND(O159=0,P159=0,Q159=0,R159=0),,"入力オーバー"))))))</f>
        <v>0</v>
      </c>
      <c r="U159" s="169"/>
      <c r="V159" s="155"/>
      <c r="W159" s="155"/>
      <c r="X159" s="136"/>
      <c r="Y159" s="136"/>
      <c r="Z159" s="136"/>
      <c r="AA159" s="136"/>
      <c r="AB159" s="136"/>
    </row>
    <row r="160" spans="1:28" ht="9" customHeight="1" thickBot="1">
      <c r="A160" s="885"/>
      <c r="B160" s="904"/>
      <c r="C160" s="157">
        <f>C158</f>
        <v>0</v>
      </c>
      <c r="D160" s="158">
        <f>$D$10</f>
        <v>0</v>
      </c>
      <c r="E160" s="159">
        <f>$E$10</f>
        <v>0</v>
      </c>
      <c r="F160" s="749"/>
      <c r="G160" s="160">
        <f>D160*E160*F159</f>
        <v>0</v>
      </c>
      <c r="H160" s="893"/>
      <c r="I160" s="730"/>
      <c r="J160" s="728"/>
      <c r="K160" s="161">
        <f>-D160*E160*H159</f>
        <v>0</v>
      </c>
      <c r="L160" s="162"/>
      <c r="M160" s="147"/>
      <c r="N160" s="163"/>
      <c r="O160" s="164"/>
      <c r="P160" s="165"/>
      <c r="Q160" s="165"/>
      <c r="R160" s="166"/>
      <c r="S160" s="167"/>
      <c r="T160" s="168">
        <f t="shared" si="27"/>
        <v>0</v>
      </c>
      <c r="U160" s="169"/>
      <c r="V160" s="155"/>
      <c r="W160" s="155"/>
      <c r="X160" s="156"/>
      <c r="Y160" s="156"/>
      <c r="Z160" s="136"/>
      <c r="AA160" s="136"/>
      <c r="AB160" s="136"/>
    </row>
    <row r="161" spans="1:28" ht="9" customHeight="1">
      <c r="A161" s="885"/>
      <c r="B161" s="903" t="str">
        <f>$B$11</f>
        <v>日祝</v>
      </c>
      <c r="C161" s="170">
        <f>C157</f>
        <v>0</v>
      </c>
      <c r="D161" s="142">
        <f>$D$11</f>
        <v>0</v>
      </c>
      <c r="E161" s="143">
        <f>$E$11</f>
        <v>0</v>
      </c>
      <c r="F161" s="748"/>
      <c r="G161" s="144">
        <f>D161*E161*F161</f>
        <v>0</v>
      </c>
      <c r="H161" s="892">
        <f>I161+J161</f>
        <v>0</v>
      </c>
      <c r="I161" s="729"/>
      <c r="J161" s="727"/>
      <c r="K161" s="145">
        <f>-D161*E161*H161</f>
        <v>0</v>
      </c>
      <c r="L161" s="146"/>
      <c r="M161" s="147"/>
      <c r="N161" s="163"/>
      <c r="O161" s="164"/>
      <c r="P161" s="165"/>
      <c r="Q161" s="165"/>
      <c r="R161" s="166"/>
      <c r="S161" s="167"/>
      <c r="T161" s="168">
        <f t="shared" si="27"/>
        <v>0</v>
      </c>
      <c r="U161" s="169"/>
      <c r="V161" s="155"/>
      <c r="W161" s="155"/>
      <c r="X161" s="156"/>
      <c r="Y161" s="156"/>
      <c r="Z161" s="136"/>
      <c r="AA161" s="136"/>
      <c r="AB161" s="136"/>
    </row>
    <row r="162" spans="1:28" ht="9" customHeight="1">
      <c r="A162" s="885"/>
      <c r="B162" s="739"/>
      <c r="C162" s="202">
        <f>C158</f>
        <v>0</v>
      </c>
      <c r="D162" s="158">
        <f>$D$12</f>
        <v>0</v>
      </c>
      <c r="E162" s="175">
        <f>$E$12</f>
        <v>0</v>
      </c>
      <c r="F162" s="748"/>
      <c r="G162" s="160">
        <f>D162*E162*F161</f>
        <v>0</v>
      </c>
      <c r="H162" s="893"/>
      <c r="I162" s="730"/>
      <c r="J162" s="728"/>
      <c r="K162" s="161">
        <f>-D162*E162*H161</f>
        <v>0</v>
      </c>
      <c r="L162" s="162"/>
      <c r="M162" s="147"/>
      <c r="N162" s="163"/>
      <c r="O162" s="164"/>
      <c r="P162" s="165"/>
      <c r="Q162" s="165"/>
      <c r="R162" s="166"/>
      <c r="S162" s="167"/>
      <c r="T162" s="168">
        <f t="shared" si="27"/>
        <v>0</v>
      </c>
      <c r="U162" s="169"/>
      <c r="V162" s="155"/>
      <c r="W162" s="155"/>
      <c r="X162" s="156"/>
      <c r="Y162" s="156"/>
      <c r="Z162" s="136"/>
      <c r="AA162" s="136"/>
      <c r="AB162" s="136"/>
    </row>
    <row r="163" spans="1:28" ht="9" customHeight="1">
      <c r="A163" s="885"/>
      <c r="B163" s="738" t="str">
        <f>$B$13</f>
        <v>学平日</v>
      </c>
      <c r="C163" s="170">
        <f>C157</f>
        <v>0</v>
      </c>
      <c r="D163" s="142">
        <f>$D$13</f>
        <v>0</v>
      </c>
      <c r="E163" s="143">
        <f>$E$13</f>
        <v>0</v>
      </c>
      <c r="F163" s="896"/>
      <c r="G163" s="144">
        <f>D163*E163*F163</f>
        <v>0</v>
      </c>
      <c r="H163" s="892">
        <f>I163+J163</f>
        <v>0</v>
      </c>
      <c r="I163" s="729"/>
      <c r="J163" s="727"/>
      <c r="K163" s="145">
        <f>-D163*E163*H163</f>
        <v>0</v>
      </c>
      <c r="L163" s="146"/>
      <c r="M163" s="147"/>
      <c r="N163" s="163"/>
      <c r="O163" s="164"/>
      <c r="P163" s="165"/>
      <c r="Q163" s="165"/>
      <c r="R163" s="166"/>
      <c r="S163" s="167"/>
      <c r="T163" s="168">
        <f t="shared" si="27"/>
        <v>0</v>
      </c>
      <c r="U163" s="169"/>
      <c r="V163" s="155"/>
      <c r="W163" s="155"/>
    </row>
    <row r="164" spans="1:28" ht="9" customHeight="1">
      <c r="A164" s="885"/>
      <c r="B164" s="739"/>
      <c r="C164" s="157">
        <f>C158</f>
        <v>0</v>
      </c>
      <c r="D164" s="158">
        <f>$D$14</f>
        <v>0</v>
      </c>
      <c r="E164" s="159">
        <f>$E$14</f>
        <v>0</v>
      </c>
      <c r="F164" s="749"/>
      <c r="G164" s="160">
        <f>D164*E164*F163</f>
        <v>0</v>
      </c>
      <c r="H164" s="893"/>
      <c r="I164" s="730"/>
      <c r="J164" s="728"/>
      <c r="K164" s="161">
        <f>-D164*E164*H163</f>
        <v>0</v>
      </c>
      <c r="L164" s="162"/>
      <c r="M164" s="147"/>
      <c r="N164" s="163"/>
      <c r="O164" s="164"/>
      <c r="P164" s="165"/>
      <c r="Q164" s="165"/>
      <c r="R164" s="166"/>
      <c r="S164" s="167"/>
      <c r="T164" s="168">
        <f t="shared" si="27"/>
        <v>0</v>
      </c>
      <c r="U164" s="169"/>
      <c r="V164" s="155"/>
      <c r="W164" s="155"/>
    </row>
    <row r="165" spans="1:28" ht="9" customHeight="1">
      <c r="A165" s="885"/>
      <c r="B165" s="738" t="str">
        <f>$B$15</f>
        <v>学休土</v>
      </c>
      <c r="C165" s="170">
        <f>C157</f>
        <v>0</v>
      </c>
      <c r="D165" s="142">
        <f>$D$15</f>
        <v>0</v>
      </c>
      <c r="E165" s="143">
        <f>$E$15</f>
        <v>0</v>
      </c>
      <c r="F165" s="748"/>
      <c r="G165" s="144">
        <f>D165*E165*F165</f>
        <v>0</v>
      </c>
      <c r="H165" s="892">
        <f>I165+J165</f>
        <v>0</v>
      </c>
      <c r="I165" s="729"/>
      <c r="J165" s="727"/>
      <c r="K165" s="145">
        <f>-D165*E165*H165</f>
        <v>0</v>
      </c>
      <c r="L165" s="146"/>
      <c r="M165" s="147"/>
      <c r="N165" s="163"/>
      <c r="O165" s="164"/>
      <c r="P165" s="165"/>
      <c r="Q165" s="165"/>
      <c r="R165" s="166"/>
      <c r="S165" s="167"/>
      <c r="T165" s="168">
        <f t="shared" si="27"/>
        <v>0</v>
      </c>
      <c r="U165" s="169"/>
      <c r="V165" s="155"/>
      <c r="W165" s="155"/>
      <c r="X165" s="908" t="s">
        <v>81</v>
      </c>
      <c r="Y165" s="909"/>
      <c r="Z165" s="909"/>
      <c r="AA165" s="909"/>
      <c r="AB165" s="910"/>
    </row>
    <row r="166" spans="1:28" ht="9" customHeight="1" thickBot="1">
      <c r="A166" s="885"/>
      <c r="B166" s="751"/>
      <c r="C166" s="157">
        <f>C158</f>
        <v>0</v>
      </c>
      <c r="D166" s="158">
        <f>$D$16</f>
        <v>0</v>
      </c>
      <c r="E166" s="175">
        <f>$E$16</f>
        <v>0</v>
      </c>
      <c r="F166" s="749"/>
      <c r="G166" s="160">
        <f>D166*E166*F165</f>
        <v>0</v>
      </c>
      <c r="H166" s="893"/>
      <c r="I166" s="730"/>
      <c r="J166" s="728"/>
      <c r="K166" s="161">
        <f>-D166*E166*H165</f>
        <v>0</v>
      </c>
      <c r="L166" s="162"/>
      <c r="M166" s="147"/>
      <c r="N166" s="177"/>
      <c r="O166" s="178"/>
      <c r="P166" s="179"/>
      <c r="Q166" s="179"/>
      <c r="R166" s="180"/>
      <c r="S166" s="181"/>
      <c r="T166" s="182">
        <f t="shared" si="27"/>
        <v>0</v>
      </c>
      <c r="U166" s="183"/>
      <c r="V166" s="184"/>
      <c r="W166" s="155"/>
      <c r="X166" s="905">
        <f>G167+K167+T167</f>
        <v>0</v>
      </c>
      <c r="Y166" s="906"/>
      <c r="Z166" s="906"/>
      <c r="AA166" s="906"/>
      <c r="AB166" s="185" t="s">
        <v>154</v>
      </c>
    </row>
    <row r="167" spans="1:28" ht="9" customHeight="1" thickBot="1">
      <c r="A167" s="882" t="s">
        <v>53</v>
      </c>
      <c r="B167" s="883"/>
      <c r="C167" s="186"/>
      <c r="D167" s="187">
        <f>IF(C157="往",(E157+E158)*(F157-H157)+(E159+E160)*(F159-H159),E157*(F157-H157)+E159*(F159-H159))</f>
        <v>0</v>
      </c>
      <c r="E167" s="188">
        <f>IF(C157="往",(E157+E158)*(F157-H157)+(E159+E160)*(F159-H159)+(E161+E162)*(F161-H161)+(E163+E164)*(F163-H163)+(E165+E166)*(F165-H165),E157*(F157-H157)+E159*(F159-H159)+E161*(F161-H161)+E163*(F163-H163)+E165*(F165-H165))</f>
        <v>0</v>
      </c>
      <c r="F167" s="189">
        <f t="shared" ref="F167:K167" si="28">SUM(F157:F166)</f>
        <v>0</v>
      </c>
      <c r="G167" s="190">
        <f t="shared" si="28"/>
        <v>0</v>
      </c>
      <c r="H167" s="186">
        <f t="shared" si="28"/>
        <v>0</v>
      </c>
      <c r="I167" s="191">
        <f t="shared" si="28"/>
        <v>0</v>
      </c>
      <c r="J167" s="187">
        <f t="shared" si="28"/>
        <v>0</v>
      </c>
      <c r="K167" s="192">
        <f t="shared" si="28"/>
        <v>0</v>
      </c>
      <c r="L167" s="187"/>
      <c r="M167" s="193"/>
      <c r="N167" s="194"/>
      <c r="O167" s="195">
        <f t="shared" ref="O167:T167" si="29">SUM(O157:O166)</f>
        <v>0</v>
      </c>
      <c r="P167" s="196">
        <f t="shared" si="29"/>
        <v>0</v>
      </c>
      <c r="Q167" s="196">
        <f t="shared" si="29"/>
        <v>0</v>
      </c>
      <c r="R167" s="197">
        <f t="shared" si="29"/>
        <v>0</v>
      </c>
      <c r="S167" s="198">
        <f t="shared" si="29"/>
        <v>0</v>
      </c>
      <c r="T167" s="199">
        <f t="shared" si="29"/>
        <v>0</v>
      </c>
      <c r="U167" s="200"/>
    </row>
    <row r="168" spans="1:28" ht="9" customHeight="1">
      <c r="A168" s="886" t="s">
        <v>55</v>
      </c>
      <c r="B168" s="742" t="s">
        <v>56</v>
      </c>
      <c r="C168" s="134"/>
      <c r="D168" s="745" t="s">
        <v>57</v>
      </c>
      <c r="E168" s="745" t="s">
        <v>58</v>
      </c>
      <c r="F168" s="890" t="s">
        <v>59</v>
      </c>
      <c r="G168" s="894" t="s">
        <v>151</v>
      </c>
      <c r="H168" s="899" t="s">
        <v>61</v>
      </c>
      <c r="I168" s="899"/>
      <c r="J168" s="899"/>
      <c r="K168" s="899"/>
      <c r="L168" s="900"/>
      <c r="M168" s="135"/>
      <c r="N168" s="857" t="s">
        <v>62</v>
      </c>
      <c r="O168" s="858"/>
      <c r="P168" s="858"/>
      <c r="Q168" s="858"/>
      <c r="R168" s="858"/>
      <c r="S168" s="858"/>
      <c r="T168" s="858"/>
      <c r="U168" s="859"/>
    </row>
    <row r="169" spans="1:28" ht="9" customHeight="1">
      <c r="A169" s="887"/>
      <c r="B169" s="743"/>
      <c r="C169" s="137" t="s">
        <v>24</v>
      </c>
      <c r="D169" s="746"/>
      <c r="E169" s="746"/>
      <c r="F169" s="891"/>
      <c r="G169" s="864"/>
      <c r="H169" s="860" t="s">
        <v>63</v>
      </c>
      <c r="I169" s="861"/>
      <c r="J169" s="862"/>
      <c r="K169" s="863" t="s">
        <v>152</v>
      </c>
      <c r="L169" s="874" t="s">
        <v>65</v>
      </c>
      <c r="M169" s="138"/>
      <c r="N169" s="863" t="s">
        <v>66</v>
      </c>
      <c r="O169" s="877" t="s">
        <v>67</v>
      </c>
      <c r="P169" s="878"/>
      <c r="Q169" s="878"/>
      <c r="R169" s="878"/>
      <c r="S169" s="879"/>
      <c r="T169" s="724" t="s">
        <v>153</v>
      </c>
      <c r="U169" s="854" t="s">
        <v>65</v>
      </c>
    </row>
    <row r="170" spans="1:28" ht="9" customHeight="1">
      <c r="A170" s="887"/>
      <c r="B170" s="743"/>
      <c r="C170" s="137" t="s">
        <v>69</v>
      </c>
      <c r="D170" s="746"/>
      <c r="E170" s="746"/>
      <c r="F170" s="891"/>
      <c r="G170" s="864"/>
      <c r="H170" s="880" t="s">
        <v>70</v>
      </c>
      <c r="I170" s="897" t="s">
        <v>71</v>
      </c>
      <c r="J170" s="901" t="s">
        <v>72</v>
      </c>
      <c r="K170" s="864"/>
      <c r="L170" s="875"/>
      <c r="M170" s="138"/>
      <c r="N170" s="864"/>
      <c r="O170" s="869" t="s">
        <v>73</v>
      </c>
      <c r="P170" s="754"/>
      <c r="Q170" s="754" t="s">
        <v>74</v>
      </c>
      <c r="R170" s="757" t="s">
        <v>75</v>
      </c>
      <c r="S170" s="752" t="s">
        <v>76</v>
      </c>
      <c r="T170" s="725"/>
      <c r="U170" s="855"/>
    </row>
    <row r="171" spans="1:28" ht="9" customHeight="1">
      <c r="A171" s="887"/>
      <c r="B171" s="743"/>
      <c r="C171" s="139" t="s">
        <v>77</v>
      </c>
      <c r="D171" s="746"/>
      <c r="E171" s="746"/>
      <c r="F171" s="891"/>
      <c r="G171" s="864"/>
      <c r="H171" s="880"/>
      <c r="I171" s="897"/>
      <c r="J171" s="901"/>
      <c r="K171" s="864"/>
      <c r="L171" s="875"/>
      <c r="M171" s="138"/>
      <c r="N171" s="864"/>
      <c r="O171" s="870" t="s">
        <v>71</v>
      </c>
      <c r="P171" s="872" t="s">
        <v>72</v>
      </c>
      <c r="Q171" s="755"/>
      <c r="R171" s="757"/>
      <c r="S171" s="752"/>
      <c r="T171" s="725"/>
      <c r="U171" s="855"/>
    </row>
    <row r="172" spans="1:28" ht="9" customHeight="1">
      <c r="A172" s="888"/>
      <c r="B172" s="744"/>
      <c r="C172" s="140" t="s">
        <v>78</v>
      </c>
      <c r="D172" s="747"/>
      <c r="E172" s="876"/>
      <c r="F172" s="726"/>
      <c r="G172" s="895"/>
      <c r="H172" s="881"/>
      <c r="I172" s="898"/>
      <c r="J172" s="902"/>
      <c r="K172" s="865"/>
      <c r="L172" s="876"/>
      <c r="N172" s="865"/>
      <c r="O172" s="871"/>
      <c r="P172" s="873"/>
      <c r="Q172" s="756"/>
      <c r="R172" s="758"/>
      <c r="S172" s="753"/>
      <c r="T172" s="726"/>
      <c r="U172" s="856"/>
    </row>
    <row r="173" spans="1:28" ht="9" customHeight="1">
      <c r="A173" s="884" t="s">
        <v>146</v>
      </c>
      <c r="B173" s="740" t="str">
        <f>$B$7</f>
        <v>平日</v>
      </c>
      <c r="C173" s="201">
        <f>C157</f>
        <v>0</v>
      </c>
      <c r="D173" s="142">
        <f>$D$7</f>
        <v>0</v>
      </c>
      <c r="E173" s="143">
        <f>$E$7</f>
        <v>0</v>
      </c>
      <c r="F173" s="896"/>
      <c r="G173" s="144">
        <f>D173*E173*F173</f>
        <v>0</v>
      </c>
      <c r="H173" s="892">
        <f>I173+J173</f>
        <v>0</v>
      </c>
      <c r="I173" s="729"/>
      <c r="J173" s="727"/>
      <c r="K173" s="145">
        <f>-D173*E173*H173</f>
        <v>0</v>
      </c>
      <c r="L173" s="146"/>
      <c r="M173" s="147"/>
      <c r="N173" s="148"/>
      <c r="O173" s="149"/>
      <c r="P173" s="150"/>
      <c r="Q173" s="150"/>
      <c r="R173" s="151"/>
      <c r="S173" s="152"/>
      <c r="T173" s="153">
        <f>IF(AND(P173=0,Q173=0,R173=0,S173=0),N173*-O173,IF(AND(O173=0,Q173=0,R173=0,S173=0),N173*-P173,IF(AND(O173=0,P173=0,R173=0,S173=0),N173*Q173,IF(AND(O173=0,P173=0,Q173=0,S173=0),N173*-R173,IF(AND(O173=0,P173=0,Q173=0,R173=0),N173*S173,IF(AND(O173=0,P173=0,Q173=0,R173=0),,"入力オーバー"))))))</f>
        <v>0</v>
      </c>
      <c r="U173" s="154"/>
      <c r="V173" s="155"/>
      <c r="W173" s="155"/>
      <c r="X173" s="156"/>
      <c r="Y173" s="156"/>
      <c r="Z173" s="156"/>
      <c r="AA173" s="156"/>
      <c r="AB173" s="156"/>
    </row>
    <row r="174" spans="1:28" ht="9" customHeight="1">
      <c r="A174" s="885"/>
      <c r="B174" s="741"/>
      <c r="C174" s="157">
        <f>IF(C173="往","復",)</f>
        <v>0</v>
      </c>
      <c r="D174" s="158">
        <f>$D$8</f>
        <v>0</v>
      </c>
      <c r="E174" s="159">
        <f>$E$8</f>
        <v>0</v>
      </c>
      <c r="F174" s="749"/>
      <c r="G174" s="160">
        <f>D174*E174*F173</f>
        <v>0</v>
      </c>
      <c r="H174" s="893"/>
      <c r="I174" s="730"/>
      <c r="J174" s="728"/>
      <c r="K174" s="161">
        <f>-D174*E174*H173</f>
        <v>0</v>
      </c>
      <c r="L174" s="162"/>
      <c r="M174" s="147"/>
      <c r="N174" s="163"/>
      <c r="O174" s="164"/>
      <c r="P174" s="165"/>
      <c r="Q174" s="165"/>
      <c r="R174" s="166"/>
      <c r="S174" s="167"/>
      <c r="T174" s="168">
        <f>IF(AND(P174=0,Q174=0,R174=0,S174=0),N174*-O174,IF(AND(O174=0,Q174=0,R174=0,S174=0),N174*-P174,IF(AND(O174=0,P174=0,R174=0,S174=0),N174*Q174,IF(AND(O174=0,P174=0,Q174=0,S174=0),N174*-R174,IF(AND(O174=0,P174=0,Q174=0,R174=0),N174*S174,IF(AND(O174=0,P174=0,Q174=0,R174=0),,"入力オーバー"))))))</f>
        <v>0</v>
      </c>
      <c r="U174" s="169"/>
      <c r="V174" s="155"/>
      <c r="W174" s="155"/>
      <c r="X174" s="156"/>
      <c r="Y174" s="156"/>
      <c r="Z174" s="156"/>
      <c r="AA174" s="156"/>
      <c r="AB174" s="156"/>
    </row>
    <row r="175" spans="1:28" ht="9" customHeight="1">
      <c r="A175" s="885"/>
      <c r="B175" s="740" t="str">
        <f>$B$9</f>
        <v>土曜</v>
      </c>
      <c r="C175" s="170">
        <f>C173</f>
        <v>0</v>
      </c>
      <c r="D175" s="142">
        <f>$D$9</f>
        <v>0</v>
      </c>
      <c r="E175" s="143">
        <f>$E$9</f>
        <v>0</v>
      </c>
      <c r="F175" s="896"/>
      <c r="G175" s="144">
        <f>D175*E175*F175</f>
        <v>0</v>
      </c>
      <c r="H175" s="892">
        <f>I175+J175</f>
        <v>0</v>
      </c>
      <c r="I175" s="729"/>
      <c r="J175" s="727"/>
      <c r="K175" s="145">
        <f>-D175*E175*H175</f>
        <v>0</v>
      </c>
      <c r="L175" s="146"/>
      <c r="M175" s="147"/>
      <c r="N175" s="163"/>
      <c r="O175" s="164"/>
      <c r="P175" s="165"/>
      <c r="Q175" s="165"/>
      <c r="R175" s="166"/>
      <c r="S175" s="167"/>
      <c r="T175" s="168">
        <f t="shared" ref="T175:T182" si="30">IF(AND(P175=0,Q175=0,R175=0,S175=0),N175*-O175,IF(AND(O175=0,Q175=0,R175=0,S175=0),N175*-P175,IF(AND(O175=0,P175=0,R175=0,S175=0),N175*Q175,IF(AND(O175=0,P175=0,Q175=0,S175=0),N175*-R175,IF(AND(O175=0,P175=0,Q175=0,R175=0),N175*S175,IF(AND(O175=0,P175=0,Q175=0,R175=0),,"入力オーバー"))))))</f>
        <v>0</v>
      </c>
      <c r="U175" s="169"/>
      <c r="V175" s="155"/>
      <c r="W175" s="155"/>
      <c r="X175" s="136"/>
      <c r="Y175" s="136"/>
      <c r="Z175" s="136"/>
      <c r="AA175" s="136"/>
      <c r="AB175" s="136"/>
    </row>
    <row r="176" spans="1:28" ht="9" customHeight="1" thickBot="1">
      <c r="A176" s="885"/>
      <c r="B176" s="904"/>
      <c r="C176" s="157">
        <f>C174</f>
        <v>0</v>
      </c>
      <c r="D176" s="158">
        <f>$D$10</f>
        <v>0</v>
      </c>
      <c r="E176" s="159">
        <f>$E$10</f>
        <v>0</v>
      </c>
      <c r="F176" s="749"/>
      <c r="G176" s="160">
        <f>D176*E176*F175</f>
        <v>0</v>
      </c>
      <c r="H176" s="893"/>
      <c r="I176" s="730"/>
      <c r="J176" s="728"/>
      <c r="K176" s="161">
        <f>-D176*E176*H175</f>
        <v>0</v>
      </c>
      <c r="L176" s="162"/>
      <c r="M176" s="147"/>
      <c r="N176" s="163"/>
      <c r="O176" s="164"/>
      <c r="P176" s="165"/>
      <c r="Q176" s="165"/>
      <c r="R176" s="166"/>
      <c r="S176" s="167"/>
      <c r="T176" s="168">
        <f t="shared" si="30"/>
        <v>0</v>
      </c>
      <c r="U176" s="169"/>
      <c r="V176" s="155"/>
      <c r="W176" s="155"/>
      <c r="X176" s="156"/>
      <c r="Y176" s="156"/>
      <c r="Z176" s="136"/>
      <c r="AA176" s="136"/>
      <c r="AB176" s="136"/>
    </row>
    <row r="177" spans="1:28" ht="9" customHeight="1">
      <c r="A177" s="885"/>
      <c r="B177" s="903" t="str">
        <f>$B$11</f>
        <v>日祝</v>
      </c>
      <c r="C177" s="170">
        <f>C173</f>
        <v>0</v>
      </c>
      <c r="D177" s="142">
        <f>$D$11</f>
        <v>0</v>
      </c>
      <c r="E177" s="143">
        <f>$E$11</f>
        <v>0</v>
      </c>
      <c r="F177" s="748"/>
      <c r="G177" s="144">
        <f>D177*E177*F177</f>
        <v>0</v>
      </c>
      <c r="H177" s="892">
        <f>I177+J177</f>
        <v>0</v>
      </c>
      <c r="I177" s="729"/>
      <c r="J177" s="727"/>
      <c r="K177" s="145">
        <f>-D177*E177*H177</f>
        <v>0</v>
      </c>
      <c r="L177" s="146"/>
      <c r="M177" s="147"/>
      <c r="N177" s="163"/>
      <c r="O177" s="164"/>
      <c r="P177" s="165"/>
      <c r="Q177" s="165"/>
      <c r="R177" s="166"/>
      <c r="S177" s="167"/>
      <c r="T177" s="168">
        <f t="shared" si="30"/>
        <v>0</v>
      </c>
      <c r="U177" s="169"/>
      <c r="V177" s="155"/>
      <c r="W177" s="155"/>
      <c r="X177" s="156"/>
      <c r="Y177" s="156"/>
      <c r="Z177" s="136"/>
      <c r="AA177" s="136"/>
      <c r="AB177" s="136"/>
    </row>
    <row r="178" spans="1:28" ht="9" customHeight="1">
      <c r="A178" s="885"/>
      <c r="B178" s="739"/>
      <c r="C178" s="202">
        <f>C174</f>
        <v>0</v>
      </c>
      <c r="D178" s="158">
        <f>$D$12</f>
        <v>0</v>
      </c>
      <c r="E178" s="175">
        <f>$E$12</f>
        <v>0</v>
      </c>
      <c r="F178" s="748"/>
      <c r="G178" s="160">
        <f>D178*E178*F177</f>
        <v>0</v>
      </c>
      <c r="H178" s="893"/>
      <c r="I178" s="730"/>
      <c r="J178" s="728"/>
      <c r="K178" s="161">
        <f>-D178*E178*H177</f>
        <v>0</v>
      </c>
      <c r="L178" s="162"/>
      <c r="M178" s="147"/>
      <c r="N178" s="163"/>
      <c r="O178" s="164"/>
      <c r="P178" s="165"/>
      <c r="Q178" s="165"/>
      <c r="R178" s="166"/>
      <c r="S178" s="167"/>
      <c r="T178" s="168">
        <f t="shared" si="30"/>
        <v>0</v>
      </c>
      <c r="U178" s="169"/>
      <c r="V178" s="155"/>
      <c r="W178" s="155"/>
      <c r="X178" s="156"/>
      <c r="Y178" s="156"/>
      <c r="Z178" s="136"/>
      <c r="AA178" s="136"/>
      <c r="AB178" s="136"/>
    </row>
    <row r="179" spans="1:28" ht="9" customHeight="1">
      <c r="A179" s="885"/>
      <c r="B179" s="738" t="str">
        <f>$B$13</f>
        <v>学平日</v>
      </c>
      <c r="C179" s="170">
        <f>C173</f>
        <v>0</v>
      </c>
      <c r="D179" s="142">
        <f>$D$13</f>
        <v>0</v>
      </c>
      <c r="E179" s="143">
        <f>$E$13</f>
        <v>0</v>
      </c>
      <c r="F179" s="896"/>
      <c r="G179" s="144">
        <f>D179*E179*F179</f>
        <v>0</v>
      </c>
      <c r="H179" s="892">
        <f>I179+J179</f>
        <v>0</v>
      </c>
      <c r="I179" s="729"/>
      <c r="J179" s="727"/>
      <c r="K179" s="145">
        <f>-D179*E179*H179</f>
        <v>0</v>
      </c>
      <c r="L179" s="146"/>
      <c r="M179" s="147"/>
      <c r="N179" s="163"/>
      <c r="O179" s="164"/>
      <c r="P179" s="165"/>
      <c r="Q179" s="165"/>
      <c r="R179" s="166"/>
      <c r="S179" s="167"/>
      <c r="T179" s="168">
        <f t="shared" si="30"/>
        <v>0</v>
      </c>
      <c r="U179" s="169"/>
      <c r="V179" s="155"/>
      <c r="W179" s="155"/>
    </row>
    <row r="180" spans="1:28" ht="9" customHeight="1">
      <c r="A180" s="885"/>
      <c r="B180" s="739"/>
      <c r="C180" s="157">
        <f>C174</f>
        <v>0</v>
      </c>
      <c r="D180" s="158">
        <f>$D$14</f>
        <v>0</v>
      </c>
      <c r="E180" s="159">
        <f>$E$14</f>
        <v>0</v>
      </c>
      <c r="F180" s="749"/>
      <c r="G180" s="160">
        <f>D180*E180*F179</f>
        <v>0</v>
      </c>
      <c r="H180" s="893"/>
      <c r="I180" s="730"/>
      <c r="J180" s="728"/>
      <c r="K180" s="161">
        <f>-D180*E180*H179</f>
        <v>0</v>
      </c>
      <c r="L180" s="162"/>
      <c r="M180" s="147"/>
      <c r="N180" s="163"/>
      <c r="O180" s="164"/>
      <c r="P180" s="165"/>
      <c r="Q180" s="165"/>
      <c r="R180" s="166"/>
      <c r="S180" s="167"/>
      <c r="T180" s="168">
        <f t="shared" si="30"/>
        <v>0</v>
      </c>
      <c r="U180" s="169"/>
      <c r="V180" s="155"/>
      <c r="W180" s="155"/>
    </row>
    <row r="181" spans="1:28" ht="9" customHeight="1">
      <c r="A181" s="885"/>
      <c r="B181" s="738" t="str">
        <f>$B$15</f>
        <v>学休土</v>
      </c>
      <c r="C181" s="170">
        <f>C173</f>
        <v>0</v>
      </c>
      <c r="D181" s="142">
        <f>$D$15</f>
        <v>0</v>
      </c>
      <c r="E181" s="143">
        <f>$E$15</f>
        <v>0</v>
      </c>
      <c r="F181" s="748"/>
      <c r="G181" s="144">
        <f>D181*E181*F181</f>
        <v>0</v>
      </c>
      <c r="H181" s="892">
        <f>I181+J181</f>
        <v>0</v>
      </c>
      <c r="I181" s="729"/>
      <c r="J181" s="727"/>
      <c r="K181" s="145">
        <f>-D181*E181*H181</f>
        <v>0</v>
      </c>
      <c r="L181" s="146"/>
      <c r="M181" s="147"/>
      <c r="N181" s="163"/>
      <c r="O181" s="164"/>
      <c r="P181" s="165"/>
      <c r="Q181" s="165"/>
      <c r="R181" s="166"/>
      <c r="S181" s="167"/>
      <c r="T181" s="168">
        <f t="shared" si="30"/>
        <v>0</v>
      </c>
      <c r="U181" s="169"/>
      <c r="V181" s="155"/>
      <c r="W181" s="155"/>
      <c r="X181" s="908" t="s">
        <v>81</v>
      </c>
      <c r="Y181" s="909"/>
      <c r="Z181" s="909"/>
      <c r="AA181" s="909"/>
      <c r="AB181" s="910"/>
    </row>
    <row r="182" spans="1:28" ht="9" customHeight="1" thickBot="1">
      <c r="A182" s="885"/>
      <c r="B182" s="751"/>
      <c r="C182" s="157">
        <f>C174</f>
        <v>0</v>
      </c>
      <c r="D182" s="158">
        <f>$D$16</f>
        <v>0</v>
      </c>
      <c r="E182" s="175">
        <f>$E$16</f>
        <v>0</v>
      </c>
      <c r="F182" s="749"/>
      <c r="G182" s="160">
        <f>D182*E182*F181</f>
        <v>0</v>
      </c>
      <c r="H182" s="893"/>
      <c r="I182" s="730"/>
      <c r="J182" s="728"/>
      <c r="K182" s="161">
        <f>-D182*E182*H181</f>
        <v>0</v>
      </c>
      <c r="L182" s="162"/>
      <c r="M182" s="147"/>
      <c r="N182" s="177"/>
      <c r="O182" s="178"/>
      <c r="P182" s="179"/>
      <c r="Q182" s="179"/>
      <c r="R182" s="180"/>
      <c r="S182" s="181"/>
      <c r="T182" s="182">
        <f t="shared" si="30"/>
        <v>0</v>
      </c>
      <c r="U182" s="183"/>
      <c r="V182" s="184"/>
      <c r="W182" s="155"/>
      <c r="X182" s="905">
        <f>G183+K183+T183</f>
        <v>0</v>
      </c>
      <c r="Y182" s="906"/>
      <c r="Z182" s="906"/>
      <c r="AA182" s="906"/>
      <c r="AB182" s="185" t="s">
        <v>155</v>
      </c>
    </row>
    <row r="183" spans="1:28" ht="9" customHeight="1" thickBot="1">
      <c r="A183" s="882" t="s">
        <v>53</v>
      </c>
      <c r="B183" s="883"/>
      <c r="C183" s="186"/>
      <c r="D183" s="187">
        <f>IF(C173="往",(E173+E174)*(F173-H173)+(E175+E176)*(F175-H175),E173*(F173-H173)+E175*(F175-H175))</f>
        <v>0</v>
      </c>
      <c r="E183" s="188">
        <f>IF(C173="往",(E173+E174)*(F173-H173)+(E175+E176)*(F175-H175)+(E177+E178)*(F177-H177)+(E179+E180)*(F179-H179)+(E181+E182)*(F181-H181),E173*(F173-H173)+E175*(F175-H175)+E177*(F177-H177)+E179*(F179-H179)+E181*(F181-H181))</f>
        <v>0</v>
      </c>
      <c r="F183" s="189">
        <f t="shared" ref="F183:K183" si="31">SUM(F173:F182)</f>
        <v>0</v>
      </c>
      <c r="G183" s="190">
        <f t="shared" si="31"/>
        <v>0</v>
      </c>
      <c r="H183" s="186">
        <f t="shared" si="31"/>
        <v>0</v>
      </c>
      <c r="I183" s="191">
        <f t="shared" si="31"/>
        <v>0</v>
      </c>
      <c r="J183" s="187">
        <f t="shared" si="31"/>
        <v>0</v>
      </c>
      <c r="K183" s="192">
        <f t="shared" si="31"/>
        <v>0</v>
      </c>
      <c r="L183" s="187"/>
      <c r="M183" s="193"/>
      <c r="N183" s="194"/>
      <c r="O183" s="195">
        <f t="shared" ref="O183:T183" si="32">SUM(O173:O182)</f>
        <v>0</v>
      </c>
      <c r="P183" s="196">
        <f t="shared" si="32"/>
        <v>0</v>
      </c>
      <c r="Q183" s="196">
        <f t="shared" si="32"/>
        <v>0</v>
      </c>
      <c r="R183" s="197">
        <f t="shared" si="32"/>
        <v>0</v>
      </c>
      <c r="S183" s="198">
        <f t="shared" si="32"/>
        <v>0</v>
      </c>
      <c r="T183" s="199">
        <f t="shared" si="32"/>
        <v>0</v>
      </c>
      <c r="U183" s="200"/>
    </row>
    <row r="184" spans="1:28" ht="9" customHeight="1">
      <c r="A184" s="886" t="s">
        <v>55</v>
      </c>
      <c r="B184" s="742" t="s">
        <v>56</v>
      </c>
      <c r="C184" s="134"/>
      <c r="D184" s="745" t="s">
        <v>57</v>
      </c>
      <c r="E184" s="745" t="s">
        <v>58</v>
      </c>
      <c r="F184" s="890" t="s">
        <v>59</v>
      </c>
      <c r="G184" s="894" t="s">
        <v>156</v>
      </c>
      <c r="H184" s="899" t="s">
        <v>61</v>
      </c>
      <c r="I184" s="899"/>
      <c r="J184" s="899"/>
      <c r="K184" s="899"/>
      <c r="L184" s="900"/>
      <c r="M184" s="135"/>
      <c r="N184" s="857" t="s">
        <v>62</v>
      </c>
      <c r="O184" s="858"/>
      <c r="P184" s="858"/>
      <c r="Q184" s="858"/>
      <c r="R184" s="858"/>
      <c r="S184" s="858"/>
      <c r="T184" s="858"/>
      <c r="U184" s="859"/>
    </row>
    <row r="185" spans="1:28" ht="9" customHeight="1">
      <c r="A185" s="887"/>
      <c r="B185" s="743"/>
      <c r="C185" s="137" t="s">
        <v>24</v>
      </c>
      <c r="D185" s="746"/>
      <c r="E185" s="746"/>
      <c r="F185" s="891"/>
      <c r="G185" s="864"/>
      <c r="H185" s="860" t="s">
        <v>63</v>
      </c>
      <c r="I185" s="861"/>
      <c r="J185" s="862"/>
      <c r="K185" s="863" t="s">
        <v>157</v>
      </c>
      <c r="L185" s="874" t="s">
        <v>65</v>
      </c>
      <c r="M185" s="138"/>
      <c r="N185" s="863" t="s">
        <v>66</v>
      </c>
      <c r="O185" s="877" t="s">
        <v>67</v>
      </c>
      <c r="P185" s="878"/>
      <c r="Q185" s="878"/>
      <c r="R185" s="878"/>
      <c r="S185" s="879"/>
      <c r="T185" s="724" t="s">
        <v>158</v>
      </c>
      <c r="U185" s="854" t="s">
        <v>65</v>
      </c>
    </row>
    <row r="186" spans="1:28" ht="9" customHeight="1">
      <c r="A186" s="887"/>
      <c r="B186" s="743"/>
      <c r="C186" s="137" t="s">
        <v>69</v>
      </c>
      <c r="D186" s="746"/>
      <c r="E186" s="746"/>
      <c r="F186" s="891"/>
      <c r="G186" s="864"/>
      <c r="H186" s="880" t="s">
        <v>70</v>
      </c>
      <c r="I186" s="897" t="s">
        <v>71</v>
      </c>
      <c r="J186" s="901" t="s">
        <v>72</v>
      </c>
      <c r="K186" s="864"/>
      <c r="L186" s="875"/>
      <c r="M186" s="138"/>
      <c r="N186" s="864"/>
      <c r="O186" s="869" t="s">
        <v>73</v>
      </c>
      <c r="P186" s="754"/>
      <c r="Q186" s="754" t="s">
        <v>74</v>
      </c>
      <c r="R186" s="757" t="s">
        <v>75</v>
      </c>
      <c r="S186" s="752" t="s">
        <v>76</v>
      </c>
      <c r="T186" s="725"/>
      <c r="U186" s="855"/>
    </row>
    <row r="187" spans="1:28" ht="9" customHeight="1">
      <c r="A187" s="887"/>
      <c r="B187" s="743"/>
      <c r="C187" s="139" t="s">
        <v>77</v>
      </c>
      <c r="D187" s="746"/>
      <c r="E187" s="746"/>
      <c r="F187" s="891"/>
      <c r="G187" s="864"/>
      <c r="H187" s="880"/>
      <c r="I187" s="897"/>
      <c r="J187" s="901"/>
      <c r="K187" s="864"/>
      <c r="L187" s="875"/>
      <c r="M187" s="138"/>
      <c r="N187" s="864"/>
      <c r="O187" s="870" t="s">
        <v>71</v>
      </c>
      <c r="P187" s="872" t="s">
        <v>72</v>
      </c>
      <c r="Q187" s="755"/>
      <c r="R187" s="757"/>
      <c r="S187" s="752"/>
      <c r="T187" s="725"/>
      <c r="U187" s="855"/>
    </row>
    <row r="188" spans="1:28" ht="9" customHeight="1">
      <c r="A188" s="888"/>
      <c r="B188" s="744"/>
      <c r="C188" s="140" t="s">
        <v>78</v>
      </c>
      <c r="D188" s="747"/>
      <c r="E188" s="876"/>
      <c r="F188" s="726"/>
      <c r="G188" s="895"/>
      <c r="H188" s="881"/>
      <c r="I188" s="898"/>
      <c r="J188" s="902"/>
      <c r="K188" s="865"/>
      <c r="L188" s="876"/>
      <c r="N188" s="865"/>
      <c r="O188" s="871"/>
      <c r="P188" s="873"/>
      <c r="Q188" s="756"/>
      <c r="R188" s="758"/>
      <c r="S188" s="753"/>
      <c r="T188" s="726"/>
      <c r="U188" s="856"/>
    </row>
    <row r="189" spans="1:28" ht="9" customHeight="1">
      <c r="A189" s="884" t="s">
        <v>147</v>
      </c>
      <c r="B189" s="740" t="str">
        <f>$B$7</f>
        <v>平日</v>
      </c>
      <c r="C189" s="201">
        <f>C173</f>
        <v>0</v>
      </c>
      <c r="D189" s="142">
        <f>$D$7</f>
        <v>0</v>
      </c>
      <c r="E189" s="143">
        <f>$E$7</f>
        <v>0</v>
      </c>
      <c r="F189" s="896"/>
      <c r="G189" s="144">
        <f>D189*E189*F189</f>
        <v>0</v>
      </c>
      <c r="H189" s="892">
        <f>I189+J189</f>
        <v>0</v>
      </c>
      <c r="I189" s="729"/>
      <c r="J189" s="727"/>
      <c r="K189" s="145">
        <f>-D189*E189*H189</f>
        <v>0</v>
      </c>
      <c r="L189" s="146"/>
      <c r="M189" s="147"/>
      <c r="N189" s="148"/>
      <c r="O189" s="149"/>
      <c r="P189" s="150"/>
      <c r="Q189" s="150"/>
      <c r="R189" s="151"/>
      <c r="S189" s="152"/>
      <c r="T189" s="153">
        <f>IF(AND(P189=0,Q189=0,R189=0,S189=0),N189*-O189,IF(AND(O189=0,Q189=0,R189=0,S189=0),N189*-P189,IF(AND(O189=0,P189=0,R189=0,S189=0),N189*Q189,IF(AND(O189=0,P189=0,Q189=0,S189=0),N189*-R189,IF(AND(O189=0,P189=0,Q189=0,R189=0),N189*S189,IF(AND(O189=0,P189=0,Q189=0,R189=0),,"入力オーバー"))))))</f>
        <v>0</v>
      </c>
      <c r="U189" s="154"/>
      <c r="V189" s="155"/>
      <c r="W189" s="155"/>
      <c r="X189" s="156"/>
      <c r="Y189" s="156"/>
      <c r="Z189" s="156"/>
      <c r="AA189" s="156"/>
      <c r="AB189" s="156"/>
    </row>
    <row r="190" spans="1:28" ht="9" customHeight="1">
      <c r="A190" s="885"/>
      <c r="B190" s="741"/>
      <c r="C190" s="157">
        <f>IF(C189="往","復",)</f>
        <v>0</v>
      </c>
      <c r="D190" s="158">
        <f>$D$8</f>
        <v>0</v>
      </c>
      <c r="E190" s="159">
        <f>$E$8</f>
        <v>0</v>
      </c>
      <c r="F190" s="749"/>
      <c r="G190" s="160">
        <f>D190*E190*F189</f>
        <v>0</v>
      </c>
      <c r="H190" s="893"/>
      <c r="I190" s="730"/>
      <c r="J190" s="728"/>
      <c r="K190" s="161">
        <f>-D190*E190*H189</f>
        <v>0</v>
      </c>
      <c r="L190" s="162"/>
      <c r="M190" s="147"/>
      <c r="N190" s="163"/>
      <c r="O190" s="164"/>
      <c r="P190" s="165"/>
      <c r="Q190" s="165"/>
      <c r="R190" s="166"/>
      <c r="S190" s="167"/>
      <c r="T190" s="168">
        <f>IF(AND(P190=0,Q190=0,R190=0,S190=0),N190*-O190,IF(AND(O190=0,Q190=0,R190=0,S190=0),N190*-P190,IF(AND(O190=0,P190=0,R190=0,S190=0),N190*Q190,IF(AND(O190=0,P190=0,Q190=0,S190=0),N190*-R190,IF(AND(O190=0,P190=0,Q190=0,R190=0),N190*S190,IF(AND(O190=0,P190=0,Q190=0,R190=0),,"入力オーバー"))))))</f>
        <v>0</v>
      </c>
      <c r="U190" s="169"/>
      <c r="V190" s="155"/>
      <c r="W190" s="155"/>
      <c r="X190" s="156"/>
      <c r="Y190" s="156"/>
      <c r="Z190" s="156"/>
      <c r="AA190" s="156"/>
      <c r="AB190" s="156"/>
    </row>
    <row r="191" spans="1:28" ht="9" customHeight="1">
      <c r="A191" s="885"/>
      <c r="B191" s="740" t="str">
        <f>$B$9</f>
        <v>土曜</v>
      </c>
      <c r="C191" s="170">
        <f>C189</f>
        <v>0</v>
      </c>
      <c r="D191" s="142">
        <f>$D$9</f>
        <v>0</v>
      </c>
      <c r="E191" s="143">
        <f>$E$9</f>
        <v>0</v>
      </c>
      <c r="F191" s="896"/>
      <c r="G191" s="144">
        <f>D191*E191*F191</f>
        <v>0</v>
      </c>
      <c r="H191" s="892">
        <f>I191+J191</f>
        <v>0</v>
      </c>
      <c r="I191" s="729"/>
      <c r="J191" s="727"/>
      <c r="K191" s="145">
        <f>-D191*E191*H191</f>
        <v>0</v>
      </c>
      <c r="L191" s="146"/>
      <c r="M191" s="147"/>
      <c r="N191" s="163"/>
      <c r="O191" s="164"/>
      <c r="P191" s="165"/>
      <c r="Q191" s="165"/>
      <c r="R191" s="166"/>
      <c r="S191" s="167"/>
      <c r="T191" s="168">
        <f t="shared" ref="T191:T198" si="33">IF(AND(P191=0,Q191=0,R191=0,S191=0),N191*-O191,IF(AND(O191=0,Q191=0,R191=0,S191=0),N191*-P191,IF(AND(O191=0,P191=0,R191=0,S191=0),N191*Q191,IF(AND(O191=0,P191=0,Q191=0,S191=0),N191*-R191,IF(AND(O191=0,P191=0,Q191=0,R191=0),N191*S191,IF(AND(O191=0,P191=0,Q191=0,R191=0),,"入力オーバー"))))))</f>
        <v>0</v>
      </c>
      <c r="U191" s="169"/>
      <c r="V191" s="155"/>
      <c r="W191" s="155"/>
      <c r="X191" s="136"/>
      <c r="Y191" s="136"/>
      <c r="Z191" s="136"/>
      <c r="AA191" s="136"/>
      <c r="AB191" s="136"/>
    </row>
    <row r="192" spans="1:28" ht="9" customHeight="1" thickBot="1">
      <c r="A192" s="885"/>
      <c r="B192" s="904"/>
      <c r="C192" s="157">
        <f>C190</f>
        <v>0</v>
      </c>
      <c r="D192" s="158">
        <f>$D$10</f>
        <v>0</v>
      </c>
      <c r="E192" s="159">
        <f>$E$10</f>
        <v>0</v>
      </c>
      <c r="F192" s="749"/>
      <c r="G192" s="160">
        <f>D192*E192*F191</f>
        <v>0</v>
      </c>
      <c r="H192" s="893"/>
      <c r="I192" s="730"/>
      <c r="J192" s="728"/>
      <c r="K192" s="161">
        <f>-D192*E192*H191</f>
        <v>0</v>
      </c>
      <c r="L192" s="162"/>
      <c r="M192" s="147"/>
      <c r="N192" s="163"/>
      <c r="O192" s="164"/>
      <c r="P192" s="165"/>
      <c r="Q192" s="165"/>
      <c r="R192" s="166"/>
      <c r="S192" s="167"/>
      <c r="T192" s="168">
        <f t="shared" si="33"/>
        <v>0</v>
      </c>
      <c r="U192" s="169"/>
      <c r="V192" s="155"/>
      <c r="W192" s="155"/>
      <c r="X192" s="156"/>
      <c r="Y192" s="156"/>
      <c r="Z192" s="136"/>
      <c r="AA192" s="136"/>
      <c r="AB192" s="136"/>
    </row>
    <row r="193" spans="1:28" ht="9" customHeight="1">
      <c r="A193" s="885"/>
      <c r="B193" s="903" t="str">
        <f>$B$11</f>
        <v>日祝</v>
      </c>
      <c r="C193" s="170">
        <f>C189</f>
        <v>0</v>
      </c>
      <c r="D193" s="142">
        <f>$D$11</f>
        <v>0</v>
      </c>
      <c r="E193" s="143">
        <f>$E$11</f>
        <v>0</v>
      </c>
      <c r="F193" s="748"/>
      <c r="G193" s="144">
        <f>D193*E193*F193</f>
        <v>0</v>
      </c>
      <c r="H193" s="892">
        <f>I193+J193</f>
        <v>0</v>
      </c>
      <c r="I193" s="729"/>
      <c r="J193" s="727"/>
      <c r="K193" s="145">
        <f>-D193*E193*H193</f>
        <v>0</v>
      </c>
      <c r="L193" s="146"/>
      <c r="M193" s="147"/>
      <c r="N193" s="163"/>
      <c r="O193" s="164"/>
      <c r="P193" s="165"/>
      <c r="Q193" s="165"/>
      <c r="R193" s="166"/>
      <c r="S193" s="167"/>
      <c r="T193" s="168">
        <f t="shared" si="33"/>
        <v>0</v>
      </c>
      <c r="U193" s="169"/>
      <c r="V193" s="155"/>
      <c r="W193" s="155"/>
      <c r="X193" s="156"/>
      <c r="Y193" s="156"/>
      <c r="Z193" s="136"/>
      <c r="AA193" s="136"/>
      <c r="AB193" s="136"/>
    </row>
    <row r="194" spans="1:28" ht="9" customHeight="1">
      <c r="A194" s="885"/>
      <c r="B194" s="739"/>
      <c r="C194" s="202">
        <f>C190</f>
        <v>0</v>
      </c>
      <c r="D194" s="158">
        <f>$D$12</f>
        <v>0</v>
      </c>
      <c r="E194" s="175">
        <f>$E$12</f>
        <v>0</v>
      </c>
      <c r="F194" s="748"/>
      <c r="G194" s="160">
        <f>D194*E194*F193</f>
        <v>0</v>
      </c>
      <c r="H194" s="893"/>
      <c r="I194" s="730"/>
      <c r="J194" s="728"/>
      <c r="K194" s="161">
        <f>-D194*E194*H193</f>
        <v>0</v>
      </c>
      <c r="L194" s="162"/>
      <c r="M194" s="147"/>
      <c r="N194" s="163"/>
      <c r="O194" s="164"/>
      <c r="P194" s="165"/>
      <c r="Q194" s="165"/>
      <c r="R194" s="166"/>
      <c r="S194" s="167"/>
      <c r="T194" s="168">
        <f t="shared" si="33"/>
        <v>0</v>
      </c>
      <c r="U194" s="169"/>
      <c r="V194" s="155"/>
      <c r="W194" s="155"/>
      <c r="X194" s="156"/>
      <c r="Y194" s="156"/>
      <c r="Z194" s="136"/>
      <c r="AA194" s="136"/>
      <c r="AB194" s="136"/>
    </row>
    <row r="195" spans="1:28" ht="9" customHeight="1">
      <c r="A195" s="885"/>
      <c r="B195" s="738" t="str">
        <f>$B$13</f>
        <v>学平日</v>
      </c>
      <c r="C195" s="170">
        <f>C189</f>
        <v>0</v>
      </c>
      <c r="D195" s="142">
        <f>$D$13</f>
        <v>0</v>
      </c>
      <c r="E195" s="143">
        <f>$E$13</f>
        <v>0</v>
      </c>
      <c r="F195" s="896"/>
      <c r="G195" s="144">
        <f>D195*E195*F195</f>
        <v>0</v>
      </c>
      <c r="H195" s="892">
        <f>I195+J195</f>
        <v>0</v>
      </c>
      <c r="I195" s="729"/>
      <c r="J195" s="727"/>
      <c r="K195" s="145">
        <f>-D195*E195*H195</f>
        <v>0</v>
      </c>
      <c r="L195" s="146"/>
      <c r="M195" s="147"/>
      <c r="N195" s="163"/>
      <c r="O195" s="164"/>
      <c r="P195" s="165"/>
      <c r="Q195" s="165"/>
      <c r="R195" s="166"/>
      <c r="S195" s="167"/>
      <c r="T195" s="168">
        <f t="shared" si="33"/>
        <v>0</v>
      </c>
      <c r="U195" s="169"/>
      <c r="V195" s="155"/>
      <c r="W195" s="155"/>
    </row>
    <row r="196" spans="1:28" ht="9" customHeight="1">
      <c r="A196" s="885"/>
      <c r="B196" s="739"/>
      <c r="C196" s="157">
        <f>C190</f>
        <v>0</v>
      </c>
      <c r="D196" s="158">
        <f>$D$14</f>
        <v>0</v>
      </c>
      <c r="E196" s="159">
        <f>$E$14</f>
        <v>0</v>
      </c>
      <c r="F196" s="749"/>
      <c r="G196" s="160">
        <f>D196*E196*F195</f>
        <v>0</v>
      </c>
      <c r="H196" s="893"/>
      <c r="I196" s="730"/>
      <c r="J196" s="728"/>
      <c r="K196" s="161">
        <f>-D196*E196*H195</f>
        <v>0</v>
      </c>
      <c r="L196" s="162"/>
      <c r="M196" s="147"/>
      <c r="N196" s="163"/>
      <c r="O196" s="164"/>
      <c r="P196" s="165"/>
      <c r="Q196" s="165"/>
      <c r="R196" s="166"/>
      <c r="S196" s="167"/>
      <c r="T196" s="168">
        <f t="shared" si="33"/>
        <v>0</v>
      </c>
      <c r="U196" s="169"/>
      <c r="V196" s="155"/>
      <c r="W196" s="155"/>
    </row>
    <row r="197" spans="1:28" ht="9" customHeight="1">
      <c r="A197" s="885"/>
      <c r="B197" s="738" t="str">
        <f>$B$15</f>
        <v>学休土</v>
      </c>
      <c r="C197" s="170">
        <f>C189</f>
        <v>0</v>
      </c>
      <c r="D197" s="142">
        <f>$D$15</f>
        <v>0</v>
      </c>
      <c r="E197" s="143">
        <f>$E$15</f>
        <v>0</v>
      </c>
      <c r="F197" s="748"/>
      <c r="G197" s="144">
        <f>D197*E197*F197</f>
        <v>0</v>
      </c>
      <c r="H197" s="892">
        <f>I197+J197</f>
        <v>0</v>
      </c>
      <c r="I197" s="729"/>
      <c r="J197" s="727"/>
      <c r="K197" s="145">
        <f>-D197*E197*H197</f>
        <v>0</v>
      </c>
      <c r="L197" s="146"/>
      <c r="M197" s="147"/>
      <c r="N197" s="163"/>
      <c r="O197" s="164"/>
      <c r="P197" s="165"/>
      <c r="Q197" s="165"/>
      <c r="R197" s="166"/>
      <c r="S197" s="167"/>
      <c r="T197" s="168">
        <f t="shared" si="33"/>
        <v>0</v>
      </c>
      <c r="U197" s="169"/>
      <c r="V197" s="155"/>
      <c r="W197" s="155"/>
      <c r="X197" s="908" t="s">
        <v>81</v>
      </c>
      <c r="Y197" s="909"/>
      <c r="Z197" s="909"/>
      <c r="AA197" s="909"/>
      <c r="AB197" s="910"/>
    </row>
    <row r="198" spans="1:28" ht="9" customHeight="1" thickBot="1">
      <c r="A198" s="885"/>
      <c r="B198" s="751"/>
      <c r="C198" s="157">
        <f>C190</f>
        <v>0</v>
      </c>
      <c r="D198" s="158">
        <f>$D$16</f>
        <v>0</v>
      </c>
      <c r="E198" s="175">
        <f>$E$16</f>
        <v>0</v>
      </c>
      <c r="F198" s="749"/>
      <c r="G198" s="160">
        <f>D198*E198*F197</f>
        <v>0</v>
      </c>
      <c r="H198" s="893"/>
      <c r="I198" s="730"/>
      <c r="J198" s="728"/>
      <c r="K198" s="161">
        <f>-D198*E198*H197</f>
        <v>0</v>
      </c>
      <c r="L198" s="162"/>
      <c r="M198" s="147"/>
      <c r="N198" s="177"/>
      <c r="O198" s="178"/>
      <c r="P198" s="179"/>
      <c r="Q198" s="179"/>
      <c r="R198" s="180"/>
      <c r="S198" s="181"/>
      <c r="T198" s="182">
        <f t="shared" si="33"/>
        <v>0</v>
      </c>
      <c r="U198" s="183"/>
      <c r="V198" s="184"/>
      <c r="W198" s="155"/>
      <c r="X198" s="905">
        <f>G199+K199+T199</f>
        <v>0</v>
      </c>
      <c r="Y198" s="906"/>
      <c r="Z198" s="906"/>
      <c r="AA198" s="906"/>
      <c r="AB198" s="185" t="s">
        <v>155</v>
      </c>
    </row>
    <row r="199" spans="1:28" ht="9" customHeight="1" thickBot="1">
      <c r="A199" s="882" t="s">
        <v>53</v>
      </c>
      <c r="B199" s="883"/>
      <c r="C199" s="186"/>
      <c r="D199" s="187">
        <f>IF(C189="往",(E189+E190)*(F189-H189)+(E191+E192)*(F191-H191),E189*(F189-H189)+E191*(F191-H191))</f>
        <v>0</v>
      </c>
      <c r="E199" s="188">
        <f>IF(C189="往",(E189+E190)*(F189-H189)+(E191+E192)*(F191-H191)+(E193+E194)*(F193-H193)+(E195+E196)*(F195-H195)+(E197+E198)*(F197-H197),E189*(F189-H189)+E191*(F191-H191)+E193*(F193-H193)+E195*(F195-H195)+E197*(F197-H197))</f>
        <v>0</v>
      </c>
      <c r="F199" s="189">
        <f t="shared" ref="F199:K199" si="34">SUM(F189:F198)</f>
        <v>0</v>
      </c>
      <c r="G199" s="190">
        <f t="shared" si="34"/>
        <v>0</v>
      </c>
      <c r="H199" s="186">
        <f t="shared" si="34"/>
        <v>0</v>
      </c>
      <c r="I199" s="191">
        <f t="shared" si="34"/>
        <v>0</v>
      </c>
      <c r="J199" s="187">
        <f t="shared" si="34"/>
        <v>0</v>
      </c>
      <c r="K199" s="192">
        <f t="shared" si="34"/>
        <v>0</v>
      </c>
      <c r="L199" s="187"/>
      <c r="M199" s="193"/>
      <c r="N199" s="194"/>
      <c r="O199" s="195">
        <f t="shared" ref="O199:T199" si="35">SUM(O189:O198)</f>
        <v>0</v>
      </c>
      <c r="P199" s="196">
        <f t="shared" si="35"/>
        <v>0</v>
      </c>
      <c r="Q199" s="196">
        <f t="shared" si="35"/>
        <v>0</v>
      </c>
      <c r="R199" s="197">
        <f t="shared" si="35"/>
        <v>0</v>
      </c>
      <c r="S199" s="198">
        <f t="shared" si="35"/>
        <v>0</v>
      </c>
      <c r="T199" s="199">
        <f t="shared" si="35"/>
        <v>0</v>
      </c>
      <c r="U199" s="200"/>
      <c r="V199" s="907" t="s">
        <v>83</v>
      </c>
      <c r="W199" s="858"/>
      <c r="X199" s="858"/>
      <c r="Y199" s="858"/>
      <c r="Z199" s="858"/>
      <c r="AA199" s="858"/>
      <c r="AB199" s="859"/>
    </row>
    <row r="200" spans="1:28" ht="9" customHeight="1" thickBot="1">
      <c r="A200" s="715" t="s">
        <v>112</v>
      </c>
      <c r="B200" s="716"/>
      <c r="C200" s="716"/>
      <c r="D200" s="717">
        <f>$C$1</f>
        <v>0</v>
      </c>
      <c r="E200" s="716"/>
      <c r="F200" s="716"/>
      <c r="G200" s="716"/>
      <c r="H200" s="716" t="s">
        <v>372</v>
      </c>
      <c r="I200" s="716"/>
      <c r="J200" s="716" t="s">
        <v>148</v>
      </c>
      <c r="K200" s="716"/>
      <c r="L200" s="717">
        <f>$M$1</f>
        <v>0</v>
      </c>
      <c r="M200" s="716"/>
      <c r="N200" s="716"/>
      <c r="O200" s="716"/>
      <c r="P200" s="716"/>
      <c r="Q200" s="718"/>
      <c r="R200" s="203"/>
      <c r="S200" s="203"/>
      <c r="T200" s="204"/>
      <c r="U200" s="136"/>
      <c r="V200" s="911">
        <f>V267</f>
        <v>0</v>
      </c>
      <c r="W200" s="912"/>
      <c r="X200" s="912"/>
      <c r="Y200" s="912"/>
      <c r="Z200" s="912"/>
      <c r="AA200" s="912"/>
      <c r="AB200" s="205" t="s">
        <v>155</v>
      </c>
    </row>
    <row r="201" spans="1:28" ht="9" customHeight="1">
      <c r="I201" s="206"/>
      <c r="J201" s="207"/>
      <c r="K201" s="207"/>
      <c r="L201" s="208"/>
      <c r="N201" s="136"/>
      <c r="O201" s="136"/>
      <c r="P201" s="136"/>
      <c r="V201" s="207"/>
      <c r="W201" s="207"/>
      <c r="X201" s="136"/>
      <c r="Y201" s="136"/>
      <c r="Z201" s="136"/>
      <c r="AA201" s="136"/>
      <c r="AB201" s="136"/>
    </row>
    <row r="202" spans="1:28" ht="9" hidden="1" customHeight="1" thickBot="1">
      <c r="L202" s="209"/>
      <c r="N202" s="210"/>
      <c r="O202" s="211"/>
      <c r="P202" s="211"/>
      <c r="Q202" s="211"/>
      <c r="R202" s="211"/>
      <c r="S202" s="211"/>
      <c r="T202" s="136"/>
      <c r="U202" s="207"/>
      <c r="V202" s="207"/>
      <c r="W202" s="207"/>
      <c r="X202" s="212"/>
      <c r="Y202" s="212"/>
      <c r="Z202" s="212"/>
      <c r="AA202" s="212"/>
      <c r="AB202" s="136"/>
    </row>
    <row r="203" spans="1:28" ht="9" hidden="1" customHeight="1">
      <c r="A203" s="886" t="s">
        <v>55</v>
      </c>
      <c r="B203" s="742" t="s">
        <v>56</v>
      </c>
      <c r="C203" s="134"/>
      <c r="D203" s="745" t="s">
        <v>57</v>
      </c>
      <c r="E203" s="745" t="s">
        <v>58</v>
      </c>
      <c r="F203" s="890" t="s">
        <v>59</v>
      </c>
      <c r="G203" s="894" t="s">
        <v>156</v>
      </c>
      <c r="H203" s="899" t="s">
        <v>61</v>
      </c>
      <c r="I203" s="899"/>
      <c r="J203" s="899"/>
      <c r="K203" s="899"/>
      <c r="L203" s="900"/>
      <c r="M203" s="135"/>
      <c r="N203" s="857" t="s">
        <v>62</v>
      </c>
      <c r="O203" s="858"/>
      <c r="P203" s="858"/>
      <c r="Q203" s="858"/>
      <c r="R203" s="858"/>
      <c r="S203" s="858"/>
      <c r="T203" s="858"/>
      <c r="U203" s="859"/>
    </row>
    <row r="204" spans="1:28" ht="9" hidden="1" customHeight="1">
      <c r="A204" s="887"/>
      <c r="B204" s="743"/>
      <c r="C204" s="137" t="s">
        <v>24</v>
      </c>
      <c r="D204" s="746"/>
      <c r="E204" s="746"/>
      <c r="F204" s="891"/>
      <c r="G204" s="864"/>
      <c r="H204" s="860" t="s">
        <v>63</v>
      </c>
      <c r="I204" s="861"/>
      <c r="J204" s="862"/>
      <c r="K204" s="863" t="s">
        <v>157</v>
      </c>
      <c r="L204" s="874" t="s">
        <v>65</v>
      </c>
      <c r="M204" s="138"/>
      <c r="N204" s="863" t="s">
        <v>66</v>
      </c>
      <c r="O204" s="877" t="s">
        <v>67</v>
      </c>
      <c r="P204" s="878"/>
      <c r="Q204" s="878"/>
      <c r="R204" s="878"/>
      <c r="S204" s="879"/>
      <c r="T204" s="724" t="s">
        <v>158</v>
      </c>
      <c r="U204" s="854" t="s">
        <v>65</v>
      </c>
    </row>
    <row r="205" spans="1:28" ht="9" hidden="1" customHeight="1">
      <c r="A205" s="887"/>
      <c r="B205" s="743"/>
      <c r="C205" s="137" t="s">
        <v>69</v>
      </c>
      <c r="D205" s="746"/>
      <c r="E205" s="746"/>
      <c r="F205" s="891"/>
      <c r="G205" s="864"/>
      <c r="H205" s="880" t="s">
        <v>70</v>
      </c>
      <c r="I205" s="897" t="s">
        <v>71</v>
      </c>
      <c r="J205" s="901" t="s">
        <v>72</v>
      </c>
      <c r="K205" s="864"/>
      <c r="L205" s="875"/>
      <c r="M205" s="138"/>
      <c r="N205" s="864"/>
      <c r="O205" s="869" t="s">
        <v>73</v>
      </c>
      <c r="P205" s="754"/>
      <c r="Q205" s="754" t="s">
        <v>74</v>
      </c>
      <c r="R205" s="757" t="s">
        <v>75</v>
      </c>
      <c r="S205" s="752" t="s">
        <v>76</v>
      </c>
      <c r="T205" s="725"/>
      <c r="U205" s="855"/>
    </row>
    <row r="206" spans="1:28" ht="9" hidden="1" customHeight="1">
      <c r="A206" s="887"/>
      <c r="B206" s="743"/>
      <c r="C206" s="139" t="s">
        <v>77</v>
      </c>
      <c r="D206" s="746"/>
      <c r="E206" s="746"/>
      <c r="F206" s="891"/>
      <c r="G206" s="864"/>
      <c r="H206" s="880"/>
      <c r="I206" s="897"/>
      <c r="J206" s="901"/>
      <c r="K206" s="864"/>
      <c r="L206" s="875"/>
      <c r="M206" s="138"/>
      <c r="N206" s="864"/>
      <c r="O206" s="870" t="s">
        <v>71</v>
      </c>
      <c r="P206" s="872" t="s">
        <v>72</v>
      </c>
      <c r="Q206" s="755"/>
      <c r="R206" s="757"/>
      <c r="S206" s="752"/>
      <c r="T206" s="725"/>
      <c r="U206" s="855"/>
    </row>
    <row r="207" spans="1:28" ht="9" hidden="1" customHeight="1">
      <c r="A207" s="888"/>
      <c r="B207" s="744"/>
      <c r="C207" s="140" t="s">
        <v>78</v>
      </c>
      <c r="D207" s="747"/>
      <c r="E207" s="876"/>
      <c r="F207" s="726"/>
      <c r="G207" s="895"/>
      <c r="H207" s="881"/>
      <c r="I207" s="898"/>
      <c r="J207" s="902"/>
      <c r="K207" s="865"/>
      <c r="L207" s="876"/>
      <c r="N207" s="865"/>
      <c r="O207" s="871"/>
      <c r="P207" s="873"/>
      <c r="Q207" s="756"/>
      <c r="R207" s="758"/>
      <c r="S207" s="753"/>
      <c r="T207" s="726"/>
      <c r="U207" s="856"/>
    </row>
    <row r="208" spans="1:28" ht="9" hidden="1" customHeight="1">
      <c r="A208" s="884" t="s">
        <v>79</v>
      </c>
      <c r="B208" s="740" t="s">
        <v>80</v>
      </c>
      <c r="C208" s="201">
        <f>C141</f>
        <v>0</v>
      </c>
      <c r="D208" s="142">
        <f>$D$7</f>
        <v>0</v>
      </c>
      <c r="E208" s="143">
        <f>$E$7</f>
        <v>0</v>
      </c>
      <c r="F208" s="896"/>
      <c r="G208" s="144">
        <f>D208*E208*F208</f>
        <v>0</v>
      </c>
      <c r="H208" s="892">
        <f>I208+J208</f>
        <v>0</v>
      </c>
      <c r="I208" s="729"/>
      <c r="J208" s="727"/>
      <c r="K208" s="145">
        <f>-D208*E208*H208</f>
        <v>0</v>
      </c>
      <c r="L208" s="146"/>
      <c r="M208" s="147"/>
      <c r="N208" s="148"/>
      <c r="O208" s="149"/>
      <c r="P208" s="150"/>
      <c r="Q208" s="150"/>
      <c r="R208" s="151"/>
      <c r="S208" s="152"/>
      <c r="T208" s="153">
        <f t="shared" ref="T208:T217" si="36">IF(AND(P208=0,Q208=0,R208=0,S208=0),N208*-O208,IF(AND(O208=0,Q208=0,R208=0,S208=0),N208*-P208,IF(AND(O208=0,P208=0,R208=0,S208=0),N208*Q208,IF(AND(O208=0,P208=0,Q208=0,S208=0),N208*-R208,IF(AND(O208=0,P208=0,Q208=0,R208=0),N208*S208,IF(AND(O208=0,P208=0,Q208=0,R208=0),,"入力オーバー"))))))</f>
        <v>0</v>
      </c>
      <c r="U208" s="213"/>
      <c r="V208" s="155"/>
      <c r="W208" s="155"/>
      <c r="X208" s="156"/>
      <c r="Y208" s="156"/>
      <c r="Z208" s="156"/>
      <c r="AA208" s="156"/>
      <c r="AB208" s="156"/>
    </row>
    <row r="209" spans="1:28" ht="9" hidden="1" customHeight="1">
      <c r="A209" s="885"/>
      <c r="B209" s="741"/>
      <c r="C209" s="157">
        <f>IF(C208="往","復",)</f>
        <v>0</v>
      </c>
      <c r="D209" s="158">
        <f>$D$8</f>
        <v>0</v>
      </c>
      <c r="E209" s="159">
        <f>$E$8</f>
        <v>0</v>
      </c>
      <c r="F209" s="749"/>
      <c r="G209" s="160">
        <f>D209*E209*F208</f>
        <v>0</v>
      </c>
      <c r="H209" s="893"/>
      <c r="I209" s="730"/>
      <c r="J209" s="728"/>
      <c r="K209" s="161">
        <f>-D209*E209*H208</f>
        <v>0</v>
      </c>
      <c r="L209" s="162"/>
      <c r="M209" s="147"/>
      <c r="N209" s="163"/>
      <c r="O209" s="164"/>
      <c r="P209" s="165"/>
      <c r="Q209" s="165"/>
      <c r="R209" s="166"/>
      <c r="S209" s="167"/>
      <c r="T209" s="168">
        <f t="shared" si="36"/>
        <v>0</v>
      </c>
      <c r="U209" s="169"/>
      <c r="V209" s="155"/>
      <c r="W209" s="155"/>
      <c r="X209" s="156"/>
      <c r="Y209" s="156"/>
      <c r="Z209" s="156"/>
      <c r="AA209" s="156"/>
      <c r="AB209" s="156"/>
    </row>
    <row r="210" spans="1:28" ht="9" hidden="1" customHeight="1">
      <c r="A210" s="885"/>
      <c r="B210" s="740"/>
      <c r="C210" s="170">
        <f>C208</f>
        <v>0</v>
      </c>
      <c r="D210" s="142">
        <f>$D$9</f>
        <v>0</v>
      </c>
      <c r="E210" s="143">
        <f>$E$9</f>
        <v>0</v>
      </c>
      <c r="F210" s="896"/>
      <c r="G210" s="144">
        <f>D210*E210*F210</f>
        <v>0</v>
      </c>
      <c r="H210" s="892">
        <f>I210+J210</f>
        <v>0</v>
      </c>
      <c r="I210" s="729"/>
      <c r="J210" s="727"/>
      <c r="K210" s="145">
        <f>-D210*E210*H210</f>
        <v>0</v>
      </c>
      <c r="L210" s="146"/>
      <c r="M210" s="147"/>
      <c r="N210" s="163"/>
      <c r="O210" s="164"/>
      <c r="P210" s="165"/>
      <c r="Q210" s="165"/>
      <c r="R210" s="166"/>
      <c r="S210" s="167"/>
      <c r="T210" s="168">
        <f t="shared" si="36"/>
        <v>0</v>
      </c>
      <c r="U210" s="169"/>
      <c r="V210" s="155"/>
      <c r="W210" s="155"/>
      <c r="X210" s="136"/>
      <c r="Y210" s="136"/>
      <c r="Z210" s="136"/>
      <c r="AA210" s="136"/>
      <c r="AB210" s="136"/>
    </row>
    <row r="211" spans="1:28" ht="9" hidden="1" customHeight="1" thickBot="1">
      <c r="A211" s="885"/>
      <c r="B211" s="889"/>
      <c r="C211" s="157">
        <f>C209</f>
        <v>0</v>
      </c>
      <c r="D211" s="158">
        <f>$D$10</f>
        <v>0</v>
      </c>
      <c r="E211" s="159">
        <f>$E$10</f>
        <v>0</v>
      </c>
      <c r="F211" s="749"/>
      <c r="G211" s="160">
        <f>D211*E211*F210</f>
        <v>0</v>
      </c>
      <c r="H211" s="893"/>
      <c r="I211" s="730"/>
      <c r="J211" s="728"/>
      <c r="K211" s="161">
        <f>-D211*E211*H210</f>
        <v>0</v>
      </c>
      <c r="L211" s="162"/>
      <c r="M211" s="147"/>
      <c r="N211" s="163"/>
      <c r="O211" s="164"/>
      <c r="P211" s="165"/>
      <c r="Q211" s="165"/>
      <c r="R211" s="166"/>
      <c r="S211" s="167"/>
      <c r="T211" s="168">
        <f t="shared" si="36"/>
        <v>0</v>
      </c>
      <c r="U211" s="169"/>
      <c r="V211" s="155"/>
      <c r="W211" s="155"/>
      <c r="X211" s="156"/>
      <c r="Y211" s="156"/>
      <c r="Z211" s="136"/>
      <c r="AA211" s="136"/>
      <c r="AB211" s="136"/>
    </row>
    <row r="212" spans="1:28" ht="9" hidden="1" customHeight="1">
      <c r="A212" s="885"/>
      <c r="B212" s="903"/>
      <c r="C212" s="170">
        <f>C208</f>
        <v>0</v>
      </c>
      <c r="D212" s="142">
        <f>$D$11</f>
        <v>0</v>
      </c>
      <c r="E212" s="143">
        <f>$E$11</f>
        <v>0</v>
      </c>
      <c r="F212" s="748"/>
      <c r="G212" s="144">
        <f>D212*E212*F212</f>
        <v>0</v>
      </c>
      <c r="H212" s="892">
        <f>I212+J212</f>
        <v>0</v>
      </c>
      <c r="I212" s="729"/>
      <c r="J212" s="727"/>
      <c r="K212" s="145">
        <f>-D212*E212*H212</f>
        <v>0</v>
      </c>
      <c r="L212" s="146"/>
      <c r="M212" s="147"/>
      <c r="N212" s="163"/>
      <c r="O212" s="164"/>
      <c r="P212" s="165"/>
      <c r="Q212" s="165"/>
      <c r="R212" s="166"/>
      <c r="S212" s="167"/>
      <c r="T212" s="168">
        <f t="shared" si="36"/>
        <v>0</v>
      </c>
      <c r="U212" s="169"/>
      <c r="V212" s="155"/>
      <c r="W212" s="155"/>
      <c r="X212" s="156"/>
      <c r="Y212" s="156"/>
      <c r="Z212" s="136"/>
      <c r="AA212" s="136"/>
      <c r="AB212" s="136"/>
    </row>
    <row r="213" spans="1:28" ht="9" hidden="1" customHeight="1">
      <c r="A213" s="885"/>
      <c r="B213" s="750"/>
      <c r="C213" s="202">
        <f>C209</f>
        <v>0</v>
      </c>
      <c r="D213" s="158">
        <f>$D$12</f>
        <v>0</v>
      </c>
      <c r="E213" s="175">
        <f>$E$12</f>
        <v>0</v>
      </c>
      <c r="F213" s="748"/>
      <c r="G213" s="160">
        <f>D213*E213*F212</f>
        <v>0</v>
      </c>
      <c r="H213" s="893"/>
      <c r="I213" s="730"/>
      <c r="J213" s="728"/>
      <c r="K213" s="161">
        <f>-D213*E213*H212</f>
        <v>0</v>
      </c>
      <c r="L213" s="162"/>
      <c r="M213" s="147"/>
      <c r="N213" s="163"/>
      <c r="O213" s="164"/>
      <c r="P213" s="165"/>
      <c r="Q213" s="165"/>
      <c r="R213" s="166"/>
      <c r="S213" s="167"/>
      <c r="T213" s="168">
        <f t="shared" si="36"/>
        <v>0</v>
      </c>
      <c r="U213" s="169"/>
      <c r="V213" s="155"/>
      <c r="W213" s="155"/>
      <c r="X213" s="156"/>
      <c r="Y213" s="156"/>
      <c r="Z213" s="136"/>
      <c r="AA213" s="136"/>
      <c r="AB213" s="136"/>
    </row>
    <row r="214" spans="1:28" ht="9" hidden="1" customHeight="1">
      <c r="A214" s="885"/>
      <c r="B214" s="738"/>
      <c r="C214" s="170">
        <f>C208</f>
        <v>0</v>
      </c>
      <c r="D214" s="142">
        <f>$D$13</f>
        <v>0</v>
      </c>
      <c r="E214" s="143">
        <f>$E$13</f>
        <v>0</v>
      </c>
      <c r="F214" s="896"/>
      <c r="G214" s="144">
        <f>D214*E214*F214</f>
        <v>0</v>
      </c>
      <c r="H214" s="892">
        <f>I214+J214</f>
        <v>0</v>
      </c>
      <c r="I214" s="729"/>
      <c r="J214" s="727"/>
      <c r="K214" s="145">
        <f>-D214*E214*H214</f>
        <v>0</v>
      </c>
      <c r="L214" s="146"/>
      <c r="M214" s="147"/>
      <c r="N214" s="163"/>
      <c r="O214" s="164"/>
      <c r="P214" s="165"/>
      <c r="Q214" s="165"/>
      <c r="R214" s="166"/>
      <c r="S214" s="167"/>
      <c r="T214" s="168">
        <f t="shared" si="36"/>
        <v>0</v>
      </c>
      <c r="U214" s="169"/>
      <c r="V214" s="155"/>
      <c r="W214" s="155"/>
      <c r="X214" s="156"/>
      <c r="Y214" s="156"/>
      <c r="Z214" s="136"/>
      <c r="AA214" s="136"/>
      <c r="AB214" s="136"/>
    </row>
    <row r="215" spans="1:28" ht="9" hidden="1" customHeight="1">
      <c r="A215" s="885"/>
      <c r="B215" s="739"/>
      <c r="C215" s="157">
        <f>C209</f>
        <v>0</v>
      </c>
      <c r="D215" s="158">
        <f>$D$14</f>
        <v>0</v>
      </c>
      <c r="E215" s="159">
        <f>$E$14</f>
        <v>0</v>
      </c>
      <c r="F215" s="749"/>
      <c r="G215" s="160">
        <f>D215*E215*F214</f>
        <v>0</v>
      </c>
      <c r="H215" s="893"/>
      <c r="I215" s="730"/>
      <c r="J215" s="728"/>
      <c r="K215" s="161">
        <f>-D215*E215*H214</f>
        <v>0</v>
      </c>
      <c r="L215" s="162"/>
      <c r="M215" s="147"/>
      <c r="N215" s="163"/>
      <c r="O215" s="164"/>
      <c r="P215" s="165"/>
      <c r="Q215" s="165"/>
      <c r="R215" s="166"/>
      <c r="S215" s="167"/>
      <c r="T215" s="168">
        <f t="shared" si="36"/>
        <v>0</v>
      </c>
      <c r="U215" s="169"/>
      <c r="V215" s="155"/>
      <c r="W215" s="155"/>
      <c r="X215" s="156"/>
      <c r="Y215" s="156"/>
      <c r="Z215" s="136"/>
      <c r="AA215" s="136"/>
      <c r="AB215" s="136"/>
    </row>
    <row r="216" spans="1:28" ht="9" hidden="1" customHeight="1">
      <c r="A216" s="885"/>
      <c r="B216" s="750"/>
      <c r="C216" s="170">
        <f>C208</f>
        <v>0</v>
      </c>
      <c r="D216" s="142">
        <f>$D$15</f>
        <v>0</v>
      </c>
      <c r="E216" s="143">
        <f>$E$15</f>
        <v>0</v>
      </c>
      <c r="F216" s="748"/>
      <c r="G216" s="144">
        <f>D216*E216*F216</f>
        <v>0</v>
      </c>
      <c r="H216" s="892">
        <f>I216+J216</f>
        <v>0</v>
      </c>
      <c r="I216" s="729"/>
      <c r="J216" s="727"/>
      <c r="K216" s="145">
        <f>-D216*E216*H216</f>
        <v>0</v>
      </c>
      <c r="L216" s="146"/>
      <c r="M216" s="147"/>
      <c r="N216" s="163"/>
      <c r="O216" s="164"/>
      <c r="P216" s="165"/>
      <c r="Q216" s="165"/>
      <c r="R216" s="166"/>
      <c r="S216" s="167"/>
      <c r="T216" s="168">
        <f t="shared" si="36"/>
        <v>0</v>
      </c>
      <c r="U216" s="169"/>
      <c r="V216" s="155"/>
      <c r="W216" s="155"/>
      <c r="X216" s="908" t="s">
        <v>81</v>
      </c>
      <c r="Y216" s="909"/>
      <c r="Z216" s="909"/>
      <c r="AA216" s="909"/>
      <c r="AB216" s="910"/>
    </row>
    <row r="217" spans="1:28" ht="9" hidden="1" customHeight="1" thickBot="1">
      <c r="A217" s="885"/>
      <c r="B217" s="751"/>
      <c r="C217" s="157">
        <f>C209</f>
        <v>0</v>
      </c>
      <c r="D217" s="158">
        <f>$D$16</f>
        <v>0</v>
      </c>
      <c r="E217" s="175">
        <f>$E$16</f>
        <v>0</v>
      </c>
      <c r="F217" s="749"/>
      <c r="G217" s="160">
        <f>D217*E217*F216</f>
        <v>0</v>
      </c>
      <c r="H217" s="893"/>
      <c r="I217" s="730"/>
      <c r="J217" s="728"/>
      <c r="K217" s="161">
        <f>-D217*E217*H216</f>
        <v>0</v>
      </c>
      <c r="L217" s="162"/>
      <c r="M217" s="147"/>
      <c r="N217" s="177"/>
      <c r="O217" s="178"/>
      <c r="P217" s="179"/>
      <c r="Q217" s="179"/>
      <c r="R217" s="180"/>
      <c r="S217" s="181"/>
      <c r="T217" s="182">
        <f t="shared" si="36"/>
        <v>0</v>
      </c>
      <c r="U217" s="183"/>
      <c r="V217" s="184"/>
      <c r="W217" s="155"/>
      <c r="X217" s="905">
        <f>G218+K218+T218</f>
        <v>0</v>
      </c>
      <c r="Y217" s="906"/>
      <c r="Z217" s="906"/>
      <c r="AA217" s="906"/>
      <c r="AB217" s="185" t="s">
        <v>155</v>
      </c>
    </row>
    <row r="218" spans="1:28" ht="9" hidden="1" customHeight="1" thickBot="1">
      <c r="A218" s="882" t="s">
        <v>53</v>
      </c>
      <c r="B218" s="883"/>
      <c r="C218" s="186"/>
      <c r="D218" s="187">
        <f>IF(C208="往",(E208+E209)*(F208-H208)+(E210+E211)*(F210-H210),E208*(F208-H208)+E210*(F210-H210))</f>
        <v>0</v>
      </c>
      <c r="E218" s="188">
        <f>IF(C208="往",(E208+E209)*(F208-H208)+(E210+E211)*(F210-H210)+(E212+E213)*(F212-H212)+(E214+E215)*(F214-H214)+(E216+E217)*(F216-H216),E208*(F208-H208)+E210*(F210-H210)+E212*(F212-H212)+E214*(F214-H214)+E216*(F216-H216))</f>
        <v>0</v>
      </c>
      <c r="F218" s="189">
        <f t="shared" ref="F218:K218" si="37">SUM(F208:F217)</f>
        <v>0</v>
      </c>
      <c r="G218" s="190">
        <f t="shared" si="37"/>
        <v>0</v>
      </c>
      <c r="H218" s="186">
        <f t="shared" si="37"/>
        <v>0</v>
      </c>
      <c r="I218" s="191">
        <f t="shared" si="37"/>
        <v>0</v>
      </c>
      <c r="J218" s="187">
        <f t="shared" si="37"/>
        <v>0</v>
      </c>
      <c r="K218" s="192">
        <f t="shared" si="37"/>
        <v>0</v>
      </c>
      <c r="L218" s="187"/>
      <c r="M218" s="193"/>
      <c r="N218" s="194"/>
      <c r="O218" s="195">
        <f t="shared" ref="O218:T218" si="38">SUM(O208:O217)</f>
        <v>0</v>
      </c>
      <c r="P218" s="196">
        <f t="shared" si="38"/>
        <v>0</v>
      </c>
      <c r="Q218" s="196">
        <f t="shared" si="38"/>
        <v>0</v>
      </c>
      <c r="R218" s="197">
        <f t="shared" si="38"/>
        <v>0</v>
      </c>
      <c r="S218" s="198">
        <f t="shared" si="38"/>
        <v>0</v>
      </c>
      <c r="T218" s="199">
        <f t="shared" si="38"/>
        <v>0</v>
      </c>
      <c r="U218" s="200"/>
    </row>
    <row r="219" spans="1:28" ht="9" hidden="1" customHeight="1">
      <c r="A219" s="886" t="s">
        <v>55</v>
      </c>
      <c r="B219" s="742" t="s">
        <v>56</v>
      </c>
      <c r="C219" s="134"/>
      <c r="D219" s="745" t="s">
        <v>57</v>
      </c>
      <c r="E219" s="745" t="s">
        <v>58</v>
      </c>
      <c r="F219" s="890" t="s">
        <v>59</v>
      </c>
      <c r="G219" s="894" t="s">
        <v>156</v>
      </c>
      <c r="H219" s="899" t="s">
        <v>61</v>
      </c>
      <c r="I219" s="899"/>
      <c r="J219" s="899"/>
      <c r="K219" s="899"/>
      <c r="L219" s="900"/>
      <c r="M219" s="135"/>
      <c r="N219" s="857" t="s">
        <v>62</v>
      </c>
      <c r="O219" s="858"/>
      <c r="P219" s="858"/>
      <c r="Q219" s="858"/>
      <c r="R219" s="858"/>
      <c r="S219" s="858"/>
      <c r="T219" s="858"/>
      <c r="U219" s="859"/>
    </row>
    <row r="220" spans="1:28" ht="9" hidden="1" customHeight="1">
      <c r="A220" s="887"/>
      <c r="B220" s="743"/>
      <c r="C220" s="137" t="s">
        <v>24</v>
      </c>
      <c r="D220" s="746"/>
      <c r="E220" s="746"/>
      <c r="F220" s="891"/>
      <c r="G220" s="864"/>
      <c r="H220" s="860" t="s">
        <v>63</v>
      </c>
      <c r="I220" s="861"/>
      <c r="J220" s="862"/>
      <c r="K220" s="863" t="s">
        <v>157</v>
      </c>
      <c r="L220" s="874" t="s">
        <v>65</v>
      </c>
      <c r="M220" s="138"/>
      <c r="N220" s="863" t="s">
        <v>66</v>
      </c>
      <c r="O220" s="877" t="s">
        <v>67</v>
      </c>
      <c r="P220" s="878"/>
      <c r="Q220" s="878"/>
      <c r="R220" s="878"/>
      <c r="S220" s="879"/>
      <c r="T220" s="724" t="s">
        <v>158</v>
      </c>
      <c r="U220" s="854" t="s">
        <v>65</v>
      </c>
    </row>
    <row r="221" spans="1:28" ht="9" hidden="1" customHeight="1">
      <c r="A221" s="887"/>
      <c r="B221" s="743"/>
      <c r="C221" s="137" t="s">
        <v>69</v>
      </c>
      <c r="D221" s="746"/>
      <c r="E221" s="746"/>
      <c r="F221" s="891"/>
      <c r="G221" s="864"/>
      <c r="H221" s="880" t="s">
        <v>70</v>
      </c>
      <c r="I221" s="897" t="s">
        <v>71</v>
      </c>
      <c r="J221" s="901" t="s">
        <v>72</v>
      </c>
      <c r="K221" s="864"/>
      <c r="L221" s="875"/>
      <c r="M221" s="138"/>
      <c r="N221" s="864"/>
      <c r="O221" s="869" t="s">
        <v>73</v>
      </c>
      <c r="P221" s="754"/>
      <c r="Q221" s="754" t="s">
        <v>74</v>
      </c>
      <c r="R221" s="757" t="s">
        <v>75</v>
      </c>
      <c r="S221" s="752" t="s">
        <v>76</v>
      </c>
      <c r="T221" s="725"/>
      <c r="U221" s="855"/>
    </row>
    <row r="222" spans="1:28" ht="9" hidden="1" customHeight="1">
      <c r="A222" s="887"/>
      <c r="B222" s="743"/>
      <c r="C222" s="139" t="s">
        <v>77</v>
      </c>
      <c r="D222" s="746"/>
      <c r="E222" s="746"/>
      <c r="F222" s="891"/>
      <c r="G222" s="864"/>
      <c r="H222" s="880"/>
      <c r="I222" s="897"/>
      <c r="J222" s="901"/>
      <c r="K222" s="864"/>
      <c r="L222" s="875"/>
      <c r="M222" s="138"/>
      <c r="N222" s="864"/>
      <c r="O222" s="870" t="s">
        <v>71</v>
      </c>
      <c r="P222" s="872" t="s">
        <v>72</v>
      </c>
      <c r="Q222" s="755"/>
      <c r="R222" s="757"/>
      <c r="S222" s="752"/>
      <c r="T222" s="725"/>
      <c r="U222" s="855"/>
    </row>
    <row r="223" spans="1:28" ht="9" hidden="1" customHeight="1">
      <c r="A223" s="888"/>
      <c r="B223" s="744"/>
      <c r="C223" s="140" t="s">
        <v>78</v>
      </c>
      <c r="D223" s="747"/>
      <c r="E223" s="876"/>
      <c r="F223" s="726"/>
      <c r="G223" s="895"/>
      <c r="H223" s="881"/>
      <c r="I223" s="898"/>
      <c r="J223" s="902"/>
      <c r="K223" s="865"/>
      <c r="L223" s="876"/>
      <c r="N223" s="865"/>
      <c r="O223" s="871"/>
      <c r="P223" s="873"/>
      <c r="Q223" s="756"/>
      <c r="R223" s="758"/>
      <c r="S223" s="753"/>
      <c r="T223" s="726"/>
      <c r="U223" s="856"/>
    </row>
    <row r="224" spans="1:28" ht="9" hidden="1" customHeight="1">
      <c r="A224" s="884" t="s">
        <v>79</v>
      </c>
      <c r="B224" s="740" t="s">
        <v>80</v>
      </c>
      <c r="C224" s="201">
        <f>C208</f>
        <v>0</v>
      </c>
      <c r="D224" s="142">
        <f>$D$7</f>
        <v>0</v>
      </c>
      <c r="E224" s="143">
        <f>$E$7</f>
        <v>0</v>
      </c>
      <c r="F224" s="896"/>
      <c r="G224" s="144">
        <f>D224*E224*F224</f>
        <v>0</v>
      </c>
      <c r="H224" s="892">
        <f>I224+J224</f>
        <v>0</v>
      </c>
      <c r="I224" s="729"/>
      <c r="J224" s="727"/>
      <c r="K224" s="145">
        <f>-D224*E224*H224</f>
        <v>0</v>
      </c>
      <c r="L224" s="146"/>
      <c r="M224" s="147"/>
      <c r="N224" s="148"/>
      <c r="O224" s="149"/>
      <c r="P224" s="150"/>
      <c r="Q224" s="150"/>
      <c r="R224" s="151"/>
      <c r="S224" s="152"/>
      <c r="T224" s="153">
        <f t="shared" ref="T224:T233" si="39">IF(AND(P224=0,Q224=0,R224=0,S224=0),N224*-O224,IF(AND(O224=0,Q224=0,R224=0,S224=0),N224*-P224,IF(AND(O224=0,P224=0,R224=0,S224=0),N224*Q224,IF(AND(O224=0,P224=0,Q224=0,S224=0),N224*-R224,IF(AND(O224=0,P224=0,Q224=0,R224=0),N224*S224,IF(AND(O224=0,P224=0,Q224=0,R224=0),,"入力オーバー"))))))</f>
        <v>0</v>
      </c>
      <c r="U224" s="213"/>
      <c r="V224" s="155"/>
      <c r="W224" s="155"/>
      <c r="X224" s="156"/>
      <c r="Y224" s="156"/>
      <c r="Z224" s="156"/>
      <c r="AA224" s="156"/>
      <c r="AB224" s="156"/>
    </row>
    <row r="225" spans="1:28" ht="9" hidden="1" customHeight="1">
      <c r="A225" s="885"/>
      <c r="B225" s="741"/>
      <c r="C225" s="157">
        <f>IF(C224="往","復",)</f>
        <v>0</v>
      </c>
      <c r="D225" s="158">
        <f>$D$8</f>
        <v>0</v>
      </c>
      <c r="E225" s="159">
        <f>$E$8</f>
        <v>0</v>
      </c>
      <c r="F225" s="749"/>
      <c r="G225" s="160">
        <f>D225*E225*F224</f>
        <v>0</v>
      </c>
      <c r="H225" s="893"/>
      <c r="I225" s="730"/>
      <c r="J225" s="728"/>
      <c r="K225" s="161">
        <f>-D225*E225*H224</f>
        <v>0</v>
      </c>
      <c r="L225" s="162"/>
      <c r="M225" s="147"/>
      <c r="N225" s="163"/>
      <c r="O225" s="164"/>
      <c r="P225" s="165"/>
      <c r="Q225" s="165"/>
      <c r="R225" s="166"/>
      <c r="S225" s="167"/>
      <c r="T225" s="168">
        <f t="shared" si="39"/>
        <v>0</v>
      </c>
      <c r="U225" s="169"/>
      <c r="V225" s="155"/>
      <c r="W225" s="155"/>
      <c r="X225" s="156"/>
      <c r="Y225" s="156"/>
      <c r="Z225" s="156"/>
      <c r="AA225" s="156"/>
      <c r="AB225" s="156"/>
    </row>
    <row r="226" spans="1:28" ht="9" hidden="1" customHeight="1">
      <c r="A226" s="885"/>
      <c r="B226" s="740"/>
      <c r="C226" s="170">
        <f>C224</f>
        <v>0</v>
      </c>
      <c r="D226" s="142">
        <f>$D$9</f>
        <v>0</v>
      </c>
      <c r="E226" s="143">
        <f>$E$9</f>
        <v>0</v>
      </c>
      <c r="F226" s="896"/>
      <c r="G226" s="144">
        <f>D226*E226*F226</f>
        <v>0</v>
      </c>
      <c r="H226" s="892">
        <f>I226+J226</f>
        <v>0</v>
      </c>
      <c r="I226" s="729"/>
      <c r="J226" s="727"/>
      <c r="K226" s="145">
        <f>-D226*E226*H226</f>
        <v>0</v>
      </c>
      <c r="L226" s="146"/>
      <c r="M226" s="147"/>
      <c r="N226" s="163"/>
      <c r="O226" s="164"/>
      <c r="P226" s="165"/>
      <c r="Q226" s="165"/>
      <c r="R226" s="166"/>
      <c r="S226" s="167"/>
      <c r="T226" s="168">
        <f t="shared" si="39"/>
        <v>0</v>
      </c>
      <c r="U226" s="169"/>
      <c r="V226" s="155"/>
      <c r="W226" s="155"/>
      <c r="X226" s="136"/>
      <c r="Y226" s="136"/>
      <c r="Z226" s="136"/>
      <c r="AA226" s="136"/>
      <c r="AB226" s="136"/>
    </row>
    <row r="227" spans="1:28" ht="9" hidden="1" customHeight="1" thickBot="1">
      <c r="A227" s="885"/>
      <c r="B227" s="889"/>
      <c r="C227" s="157">
        <f>C225</f>
        <v>0</v>
      </c>
      <c r="D227" s="158">
        <f>$D$10</f>
        <v>0</v>
      </c>
      <c r="E227" s="159">
        <f>$E$10</f>
        <v>0</v>
      </c>
      <c r="F227" s="749"/>
      <c r="G227" s="160">
        <f>D227*E227*F226</f>
        <v>0</v>
      </c>
      <c r="H227" s="893"/>
      <c r="I227" s="730"/>
      <c r="J227" s="728"/>
      <c r="K227" s="161">
        <f>-D227*E227*H226</f>
        <v>0</v>
      </c>
      <c r="L227" s="162"/>
      <c r="M227" s="147"/>
      <c r="N227" s="163"/>
      <c r="O227" s="164"/>
      <c r="P227" s="165"/>
      <c r="Q227" s="165"/>
      <c r="R227" s="166"/>
      <c r="S227" s="167"/>
      <c r="T227" s="168">
        <f t="shared" si="39"/>
        <v>0</v>
      </c>
      <c r="U227" s="169"/>
      <c r="V227" s="155"/>
      <c r="W227" s="155"/>
      <c r="X227" s="156"/>
      <c r="Y227" s="156"/>
      <c r="Z227" s="136"/>
      <c r="AA227" s="136"/>
      <c r="AB227" s="136"/>
    </row>
    <row r="228" spans="1:28" ht="9" hidden="1" customHeight="1">
      <c r="A228" s="885"/>
      <c r="B228" s="903"/>
      <c r="C228" s="170">
        <f>C224</f>
        <v>0</v>
      </c>
      <c r="D228" s="142">
        <f>$D$11</f>
        <v>0</v>
      </c>
      <c r="E228" s="143">
        <f>$E$11</f>
        <v>0</v>
      </c>
      <c r="F228" s="748"/>
      <c r="G228" s="144">
        <f>D228*E228*F228</f>
        <v>0</v>
      </c>
      <c r="H228" s="892">
        <f>I228+J228</f>
        <v>0</v>
      </c>
      <c r="I228" s="729"/>
      <c r="J228" s="727"/>
      <c r="K228" s="145">
        <f>-D228*E228*H228</f>
        <v>0</v>
      </c>
      <c r="L228" s="146"/>
      <c r="M228" s="147"/>
      <c r="N228" s="163"/>
      <c r="O228" s="164"/>
      <c r="P228" s="165"/>
      <c r="Q228" s="165"/>
      <c r="R228" s="166"/>
      <c r="S228" s="167"/>
      <c r="T228" s="168">
        <f t="shared" si="39"/>
        <v>0</v>
      </c>
      <c r="U228" s="169"/>
      <c r="V228" s="155"/>
      <c r="W228" s="155"/>
      <c r="X228" s="156"/>
      <c r="Y228" s="156"/>
      <c r="Z228" s="136"/>
      <c r="AA228" s="136"/>
      <c r="AB228" s="136"/>
    </row>
    <row r="229" spans="1:28" ht="9" hidden="1" customHeight="1">
      <c r="A229" s="885"/>
      <c r="B229" s="750"/>
      <c r="C229" s="202">
        <f>C225</f>
        <v>0</v>
      </c>
      <c r="D229" s="158">
        <f>$D$12</f>
        <v>0</v>
      </c>
      <c r="E229" s="175">
        <f>$E$12</f>
        <v>0</v>
      </c>
      <c r="F229" s="748"/>
      <c r="G229" s="160">
        <f>D229*E229*F228</f>
        <v>0</v>
      </c>
      <c r="H229" s="893"/>
      <c r="I229" s="730"/>
      <c r="J229" s="728"/>
      <c r="K229" s="161">
        <f>-D229*E229*H228</f>
        <v>0</v>
      </c>
      <c r="L229" s="162"/>
      <c r="M229" s="147"/>
      <c r="N229" s="163"/>
      <c r="O229" s="164"/>
      <c r="P229" s="165"/>
      <c r="Q229" s="165"/>
      <c r="R229" s="166"/>
      <c r="S229" s="167"/>
      <c r="T229" s="168">
        <f t="shared" si="39"/>
        <v>0</v>
      </c>
      <c r="U229" s="169"/>
      <c r="V229" s="155"/>
      <c r="W229" s="155"/>
      <c r="X229" s="156"/>
      <c r="Y229" s="156"/>
      <c r="Z229" s="136"/>
      <c r="AA229" s="136"/>
      <c r="AB229" s="136"/>
    </row>
    <row r="230" spans="1:28" ht="9" hidden="1" customHeight="1">
      <c r="A230" s="885"/>
      <c r="B230" s="738"/>
      <c r="C230" s="170">
        <f>C224</f>
        <v>0</v>
      </c>
      <c r="D230" s="142">
        <f>$D$13</f>
        <v>0</v>
      </c>
      <c r="E230" s="143">
        <f>$E$13</f>
        <v>0</v>
      </c>
      <c r="F230" s="896"/>
      <c r="G230" s="144">
        <f>D230*E230*F230</f>
        <v>0</v>
      </c>
      <c r="H230" s="892">
        <f>I230+J230</f>
        <v>0</v>
      </c>
      <c r="I230" s="729"/>
      <c r="J230" s="727"/>
      <c r="K230" s="145">
        <f>-D230*E230*H230</f>
        <v>0</v>
      </c>
      <c r="L230" s="146"/>
      <c r="M230" s="147"/>
      <c r="N230" s="163"/>
      <c r="O230" s="164"/>
      <c r="P230" s="165"/>
      <c r="Q230" s="165"/>
      <c r="R230" s="166"/>
      <c r="S230" s="167"/>
      <c r="T230" s="168">
        <f t="shared" si="39"/>
        <v>0</v>
      </c>
      <c r="U230" s="169"/>
      <c r="V230" s="155"/>
      <c r="W230" s="155"/>
    </row>
    <row r="231" spans="1:28" ht="9" hidden="1" customHeight="1">
      <c r="A231" s="885"/>
      <c r="B231" s="739"/>
      <c r="C231" s="157">
        <f>C225</f>
        <v>0</v>
      </c>
      <c r="D231" s="158">
        <f>$D$14</f>
        <v>0</v>
      </c>
      <c r="E231" s="159">
        <f>$E$14</f>
        <v>0</v>
      </c>
      <c r="F231" s="749"/>
      <c r="G231" s="160">
        <f>D231*E231*F230</f>
        <v>0</v>
      </c>
      <c r="H231" s="893"/>
      <c r="I231" s="730"/>
      <c r="J231" s="728"/>
      <c r="K231" s="161">
        <f>-D231*E231*H230</f>
        <v>0</v>
      </c>
      <c r="L231" s="162"/>
      <c r="M231" s="147"/>
      <c r="N231" s="163"/>
      <c r="O231" s="164"/>
      <c r="P231" s="165"/>
      <c r="Q231" s="165"/>
      <c r="R231" s="166"/>
      <c r="S231" s="167"/>
      <c r="T231" s="168">
        <f t="shared" si="39"/>
        <v>0</v>
      </c>
      <c r="U231" s="169"/>
      <c r="V231" s="155"/>
      <c r="W231" s="155"/>
    </row>
    <row r="232" spans="1:28" ht="9" hidden="1" customHeight="1">
      <c r="A232" s="885"/>
      <c r="B232" s="750"/>
      <c r="C232" s="170">
        <f>C224</f>
        <v>0</v>
      </c>
      <c r="D232" s="142">
        <f>$D$15</f>
        <v>0</v>
      </c>
      <c r="E232" s="143">
        <f>$E$15</f>
        <v>0</v>
      </c>
      <c r="F232" s="748"/>
      <c r="G232" s="144">
        <f>D232*E232*F232</f>
        <v>0</v>
      </c>
      <c r="H232" s="892">
        <f>I232+J232</f>
        <v>0</v>
      </c>
      <c r="I232" s="729"/>
      <c r="J232" s="727"/>
      <c r="K232" s="145">
        <f>-D232*E232*H232</f>
        <v>0</v>
      </c>
      <c r="L232" s="146"/>
      <c r="M232" s="147"/>
      <c r="N232" s="163"/>
      <c r="O232" s="164"/>
      <c r="P232" s="165"/>
      <c r="Q232" s="165"/>
      <c r="R232" s="166"/>
      <c r="S232" s="167"/>
      <c r="T232" s="168">
        <f t="shared" si="39"/>
        <v>0</v>
      </c>
      <c r="U232" s="169"/>
      <c r="V232" s="155"/>
      <c r="W232" s="155"/>
      <c r="X232" s="908" t="s">
        <v>81</v>
      </c>
      <c r="Y232" s="909"/>
      <c r="Z232" s="909"/>
      <c r="AA232" s="909"/>
      <c r="AB232" s="910"/>
    </row>
    <row r="233" spans="1:28" ht="9" hidden="1" customHeight="1" thickBot="1">
      <c r="A233" s="885"/>
      <c r="B233" s="751"/>
      <c r="C233" s="157">
        <f>C225</f>
        <v>0</v>
      </c>
      <c r="D233" s="158">
        <f>$D$16</f>
        <v>0</v>
      </c>
      <c r="E233" s="175">
        <f>$E$16</f>
        <v>0</v>
      </c>
      <c r="F233" s="749"/>
      <c r="G233" s="160">
        <f>D233*E233*F232</f>
        <v>0</v>
      </c>
      <c r="H233" s="893"/>
      <c r="I233" s="730"/>
      <c r="J233" s="728"/>
      <c r="K233" s="161">
        <f>-D233*E233*H232</f>
        <v>0</v>
      </c>
      <c r="L233" s="162"/>
      <c r="M233" s="147"/>
      <c r="N233" s="177"/>
      <c r="O233" s="178"/>
      <c r="P233" s="179"/>
      <c r="Q233" s="179"/>
      <c r="R233" s="180"/>
      <c r="S233" s="181"/>
      <c r="T233" s="182">
        <f t="shared" si="39"/>
        <v>0</v>
      </c>
      <c r="U233" s="183"/>
      <c r="V233" s="184"/>
      <c r="W233" s="155"/>
      <c r="X233" s="905">
        <f>G234+K234+T234</f>
        <v>0</v>
      </c>
      <c r="Y233" s="906"/>
      <c r="Z233" s="906"/>
      <c r="AA233" s="906"/>
      <c r="AB233" s="185" t="s">
        <v>155</v>
      </c>
    </row>
    <row r="234" spans="1:28" ht="9" hidden="1" customHeight="1" thickBot="1">
      <c r="A234" s="882" t="s">
        <v>53</v>
      </c>
      <c r="B234" s="883"/>
      <c r="C234" s="186"/>
      <c r="D234" s="187">
        <f>IF(C224="往",(E224+E225)*(F224-H224)+(E226+E227)*(F226-H226),E224*(F224-H224)+E226*(F226-H226))</f>
        <v>0</v>
      </c>
      <c r="E234" s="188">
        <f>IF(C224="往",(E224+E225)*(F224-H224)+(E226+E227)*(F226-H226)+(E228+E229)*(F228-H228)+(E230+E231)*(F230-H230)+(E232+E233)*(F232-H232),E224*(F224-H224)+E226*(F226-H226)+E228*(F228-H228)+E230*(F230-H230)+E232*(F232-H232))</f>
        <v>0</v>
      </c>
      <c r="F234" s="189">
        <f t="shared" ref="F234:K234" si="40">SUM(F224:F233)</f>
        <v>0</v>
      </c>
      <c r="G234" s="190">
        <f t="shared" si="40"/>
        <v>0</v>
      </c>
      <c r="H234" s="186">
        <f t="shared" si="40"/>
        <v>0</v>
      </c>
      <c r="I234" s="191">
        <f t="shared" si="40"/>
        <v>0</v>
      </c>
      <c r="J234" s="187">
        <f t="shared" si="40"/>
        <v>0</v>
      </c>
      <c r="K234" s="192">
        <f t="shared" si="40"/>
        <v>0</v>
      </c>
      <c r="L234" s="187"/>
      <c r="M234" s="193"/>
      <c r="N234" s="194"/>
      <c r="O234" s="195">
        <f t="shared" ref="O234:T234" si="41">SUM(O224:O233)</f>
        <v>0</v>
      </c>
      <c r="P234" s="196">
        <f t="shared" si="41"/>
        <v>0</v>
      </c>
      <c r="Q234" s="196">
        <f t="shared" si="41"/>
        <v>0</v>
      </c>
      <c r="R234" s="197">
        <f t="shared" si="41"/>
        <v>0</v>
      </c>
      <c r="S234" s="198">
        <f t="shared" si="41"/>
        <v>0</v>
      </c>
      <c r="T234" s="199">
        <f t="shared" si="41"/>
        <v>0</v>
      </c>
      <c r="U234" s="200"/>
    </row>
    <row r="235" spans="1:28" ht="9" hidden="1" customHeight="1">
      <c r="A235" s="886" t="s">
        <v>55</v>
      </c>
      <c r="B235" s="742" t="s">
        <v>56</v>
      </c>
      <c r="C235" s="134"/>
      <c r="D235" s="745" t="s">
        <v>57</v>
      </c>
      <c r="E235" s="745" t="s">
        <v>58</v>
      </c>
      <c r="F235" s="890" t="s">
        <v>59</v>
      </c>
      <c r="G235" s="894" t="s">
        <v>156</v>
      </c>
      <c r="H235" s="899" t="s">
        <v>61</v>
      </c>
      <c r="I235" s="899"/>
      <c r="J235" s="899"/>
      <c r="K235" s="899"/>
      <c r="L235" s="900"/>
      <c r="M235" s="135"/>
      <c r="N235" s="857" t="s">
        <v>62</v>
      </c>
      <c r="O235" s="858"/>
      <c r="P235" s="858"/>
      <c r="Q235" s="858"/>
      <c r="R235" s="858"/>
      <c r="S235" s="858"/>
      <c r="T235" s="858"/>
      <c r="U235" s="859"/>
    </row>
    <row r="236" spans="1:28" ht="9" hidden="1" customHeight="1">
      <c r="A236" s="887"/>
      <c r="B236" s="743"/>
      <c r="C236" s="137" t="s">
        <v>24</v>
      </c>
      <c r="D236" s="746"/>
      <c r="E236" s="746"/>
      <c r="F236" s="891"/>
      <c r="G236" s="864"/>
      <c r="H236" s="860" t="s">
        <v>63</v>
      </c>
      <c r="I236" s="861"/>
      <c r="J236" s="862"/>
      <c r="K236" s="863" t="s">
        <v>157</v>
      </c>
      <c r="L236" s="874" t="s">
        <v>65</v>
      </c>
      <c r="M236" s="138"/>
      <c r="N236" s="863" t="s">
        <v>66</v>
      </c>
      <c r="O236" s="877" t="s">
        <v>67</v>
      </c>
      <c r="P236" s="878"/>
      <c r="Q236" s="878"/>
      <c r="R236" s="878"/>
      <c r="S236" s="879"/>
      <c r="T236" s="724" t="s">
        <v>158</v>
      </c>
      <c r="U236" s="854" t="s">
        <v>65</v>
      </c>
    </row>
    <row r="237" spans="1:28" ht="9" hidden="1" customHeight="1">
      <c r="A237" s="887"/>
      <c r="B237" s="743"/>
      <c r="C237" s="137" t="s">
        <v>69</v>
      </c>
      <c r="D237" s="746"/>
      <c r="E237" s="746"/>
      <c r="F237" s="891"/>
      <c r="G237" s="864"/>
      <c r="H237" s="880" t="s">
        <v>70</v>
      </c>
      <c r="I237" s="897" t="s">
        <v>71</v>
      </c>
      <c r="J237" s="901" t="s">
        <v>72</v>
      </c>
      <c r="K237" s="864"/>
      <c r="L237" s="875"/>
      <c r="M237" s="138"/>
      <c r="N237" s="864"/>
      <c r="O237" s="869" t="s">
        <v>73</v>
      </c>
      <c r="P237" s="754"/>
      <c r="Q237" s="754" t="s">
        <v>74</v>
      </c>
      <c r="R237" s="757" t="s">
        <v>75</v>
      </c>
      <c r="S237" s="752" t="s">
        <v>76</v>
      </c>
      <c r="T237" s="725"/>
      <c r="U237" s="855"/>
    </row>
    <row r="238" spans="1:28" ht="9" hidden="1" customHeight="1">
      <c r="A238" s="887"/>
      <c r="B238" s="743"/>
      <c r="C238" s="139" t="s">
        <v>77</v>
      </c>
      <c r="D238" s="746"/>
      <c r="E238" s="746"/>
      <c r="F238" s="891"/>
      <c r="G238" s="864"/>
      <c r="H238" s="880"/>
      <c r="I238" s="897"/>
      <c r="J238" s="901"/>
      <c r="K238" s="864"/>
      <c r="L238" s="875"/>
      <c r="M238" s="138"/>
      <c r="N238" s="864"/>
      <c r="O238" s="870" t="s">
        <v>71</v>
      </c>
      <c r="P238" s="872" t="s">
        <v>72</v>
      </c>
      <c r="Q238" s="755"/>
      <c r="R238" s="757"/>
      <c r="S238" s="752"/>
      <c r="T238" s="725"/>
      <c r="U238" s="855"/>
    </row>
    <row r="239" spans="1:28" ht="9" hidden="1" customHeight="1">
      <c r="A239" s="888"/>
      <c r="B239" s="744"/>
      <c r="C239" s="140" t="s">
        <v>78</v>
      </c>
      <c r="D239" s="747"/>
      <c r="E239" s="876"/>
      <c r="F239" s="726"/>
      <c r="G239" s="895"/>
      <c r="H239" s="881"/>
      <c r="I239" s="898"/>
      <c r="J239" s="902"/>
      <c r="K239" s="865"/>
      <c r="L239" s="876"/>
      <c r="N239" s="865"/>
      <c r="O239" s="871"/>
      <c r="P239" s="873"/>
      <c r="Q239" s="756"/>
      <c r="R239" s="758"/>
      <c r="S239" s="753"/>
      <c r="T239" s="726"/>
      <c r="U239" s="856"/>
    </row>
    <row r="240" spans="1:28" ht="9" hidden="1" customHeight="1">
      <c r="A240" s="884" t="s">
        <v>79</v>
      </c>
      <c r="B240" s="740" t="s">
        <v>80</v>
      </c>
      <c r="C240" s="201">
        <f>C224</f>
        <v>0</v>
      </c>
      <c r="D240" s="142">
        <f>$D$7</f>
        <v>0</v>
      </c>
      <c r="E240" s="143">
        <f>$E$7</f>
        <v>0</v>
      </c>
      <c r="F240" s="896"/>
      <c r="G240" s="144">
        <f>D240*E240*F240</f>
        <v>0</v>
      </c>
      <c r="H240" s="892">
        <f>I240+J240</f>
        <v>0</v>
      </c>
      <c r="I240" s="729"/>
      <c r="J240" s="727"/>
      <c r="K240" s="145">
        <f>-D240*E240*H240</f>
        <v>0</v>
      </c>
      <c r="L240" s="146"/>
      <c r="M240" s="147"/>
      <c r="N240" s="148"/>
      <c r="O240" s="149"/>
      <c r="P240" s="150"/>
      <c r="Q240" s="150"/>
      <c r="R240" s="151"/>
      <c r="S240" s="152"/>
      <c r="T240" s="153">
        <f t="shared" ref="T240:T249" si="42">IF(AND(P240=0,Q240=0,R240=0,S240=0),N240*-O240,IF(AND(O240=0,Q240=0,R240=0,S240=0),N240*-P240,IF(AND(O240=0,P240=0,R240=0,S240=0),N240*Q240,IF(AND(O240=0,P240=0,Q240=0,S240=0),N240*-R240,IF(AND(O240=0,P240=0,Q240=0,R240=0),N240*S240,IF(AND(O240=0,P240=0,Q240=0,R240=0),,"入力オーバー"))))))</f>
        <v>0</v>
      </c>
      <c r="U240" s="213"/>
      <c r="V240" s="155"/>
      <c r="W240" s="155"/>
      <c r="X240" s="156"/>
      <c r="Y240" s="156"/>
      <c r="Z240" s="156"/>
      <c r="AA240" s="156"/>
      <c r="AB240" s="156"/>
    </row>
    <row r="241" spans="1:28" ht="9" hidden="1" customHeight="1">
      <c r="A241" s="885"/>
      <c r="B241" s="741"/>
      <c r="C241" s="157">
        <f>IF(C240="往","復",)</f>
        <v>0</v>
      </c>
      <c r="D241" s="158">
        <f>$D$8</f>
        <v>0</v>
      </c>
      <c r="E241" s="159">
        <f>$E$8</f>
        <v>0</v>
      </c>
      <c r="F241" s="749"/>
      <c r="G241" s="160">
        <f>D241*E241*F240</f>
        <v>0</v>
      </c>
      <c r="H241" s="893"/>
      <c r="I241" s="730"/>
      <c r="J241" s="728"/>
      <c r="K241" s="161">
        <f>-D241*E241*H240</f>
        <v>0</v>
      </c>
      <c r="L241" s="162"/>
      <c r="M241" s="147"/>
      <c r="N241" s="163"/>
      <c r="O241" s="164"/>
      <c r="P241" s="165"/>
      <c r="Q241" s="165"/>
      <c r="R241" s="166"/>
      <c r="S241" s="167"/>
      <c r="T241" s="168">
        <f t="shared" si="42"/>
        <v>0</v>
      </c>
      <c r="U241" s="169"/>
      <c r="V241" s="155"/>
      <c r="W241" s="155"/>
      <c r="X241" s="156"/>
      <c r="Y241" s="156"/>
      <c r="Z241" s="156"/>
      <c r="AA241" s="156"/>
      <c r="AB241" s="156"/>
    </row>
    <row r="242" spans="1:28" ht="9" hidden="1" customHeight="1">
      <c r="A242" s="885"/>
      <c r="B242" s="740"/>
      <c r="C242" s="170">
        <f>C240</f>
        <v>0</v>
      </c>
      <c r="D242" s="142">
        <f>$D$9</f>
        <v>0</v>
      </c>
      <c r="E242" s="143">
        <f>$E$9</f>
        <v>0</v>
      </c>
      <c r="F242" s="896"/>
      <c r="G242" s="144">
        <f>D242*E242*F242</f>
        <v>0</v>
      </c>
      <c r="H242" s="892">
        <f>I242+J242</f>
        <v>0</v>
      </c>
      <c r="I242" s="729"/>
      <c r="J242" s="727"/>
      <c r="K242" s="145">
        <f>-D242*E242*H242</f>
        <v>0</v>
      </c>
      <c r="L242" s="146"/>
      <c r="M242" s="147"/>
      <c r="N242" s="163"/>
      <c r="O242" s="164"/>
      <c r="P242" s="165"/>
      <c r="Q242" s="165"/>
      <c r="R242" s="166"/>
      <c r="S242" s="167"/>
      <c r="T242" s="168">
        <f t="shared" si="42"/>
        <v>0</v>
      </c>
      <c r="U242" s="169"/>
      <c r="V242" s="155"/>
      <c r="W242" s="155"/>
      <c r="X242" s="136"/>
      <c r="Y242" s="136"/>
      <c r="Z242" s="136"/>
      <c r="AA242" s="136"/>
      <c r="AB242" s="136"/>
    </row>
    <row r="243" spans="1:28" ht="9" hidden="1" customHeight="1" thickBot="1">
      <c r="A243" s="885"/>
      <c r="B243" s="889"/>
      <c r="C243" s="157">
        <f>C241</f>
        <v>0</v>
      </c>
      <c r="D243" s="158">
        <f>$D$10</f>
        <v>0</v>
      </c>
      <c r="E243" s="159">
        <f>$E$10</f>
        <v>0</v>
      </c>
      <c r="F243" s="749"/>
      <c r="G243" s="160">
        <f>D243*E243*F242</f>
        <v>0</v>
      </c>
      <c r="H243" s="893"/>
      <c r="I243" s="730"/>
      <c r="J243" s="728"/>
      <c r="K243" s="161">
        <f>-D243*E243*H242</f>
        <v>0</v>
      </c>
      <c r="L243" s="162"/>
      <c r="M243" s="147"/>
      <c r="N243" s="163"/>
      <c r="O243" s="164"/>
      <c r="P243" s="165"/>
      <c r="Q243" s="165"/>
      <c r="R243" s="166"/>
      <c r="S243" s="167"/>
      <c r="T243" s="168">
        <f t="shared" si="42"/>
        <v>0</v>
      </c>
      <c r="U243" s="169"/>
      <c r="V243" s="155"/>
      <c r="W243" s="155"/>
      <c r="X243" s="156"/>
      <c r="Y243" s="156"/>
      <c r="Z243" s="136"/>
      <c r="AA243" s="136"/>
      <c r="AB243" s="136"/>
    </row>
    <row r="244" spans="1:28" ht="9" hidden="1" customHeight="1">
      <c r="A244" s="885"/>
      <c r="B244" s="903"/>
      <c r="C244" s="170">
        <f>C240</f>
        <v>0</v>
      </c>
      <c r="D244" s="142">
        <f>$D$11</f>
        <v>0</v>
      </c>
      <c r="E244" s="143">
        <f>$E$11</f>
        <v>0</v>
      </c>
      <c r="F244" s="748"/>
      <c r="G244" s="144">
        <f>D244*E244*F244</f>
        <v>0</v>
      </c>
      <c r="H244" s="892">
        <f>I244+J244</f>
        <v>0</v>
      </c>
      <c r="I244" s="729"/>
      <c r="J244" s="727"/>
      <c r="K244" s="145">
        <f>-D244*E244*H244</f>
        <v>0</v>
      </c>
      <c r="L244" s="146"/>
      <c r="M244" s="147"/>
      <c r="N244" s="163"/>
      <c r="O244" s="164"/>
      <c r="P244" s="165"/>
      <c r="Q244" s="165"/>
      <c r="R244" s="166"/>
      <c r="S244" s="167"/>
      <c r="T244" s="168">
        <f t="shared" si="42"/>
        <v>0</v>
      </c>
      <c r="U244" s="169"/>
      <c r="V244" s="155"/>
      <c r="W244" s="155"/>
      <c r="X244" s="156"/>
      <c r="Y244" s="156"/>
      <c r="Z244" s="136"/>
      <c r="AA244" s="136"/>
      <c r="AB244" s="136"/>
    </row>
    <row r="245" spans="1:28" ht="9" hidden="1" customHeight="1">
      <c r="A245" s="885"/>
      <c r="B245" s="750"/>
      <c r="C245" s="202">
        <f>C241</f>
        <v>0</v>
      </c>
      <c r="D245" s="158">
        <f>$D$12</f>
        <v>0</v>
      </c>
      <c r="E245" s="175">
        <f>$E$12</f>
        <v>0</v>
      </c>
      <c r="F245" s="748"/>
      <c r="G245" s="160">
        <f>D245*E245*F244</f>
        <v>0</v>
      </c>
      <c r="H245" s="893"/>
      <c r="I245" s="730"/>
      <c r="J245" s="728"/>
      <c r="K245" s="161">
        <f>-D245*E245*H244</f>
        <v>0</v>
      </c>
      <c r="L245" s="162"/>
      <c r="M245" s="147"/>
      <c r="N245" s="163"/>
      <c r="O245" s="164"/>
      <c r="P245" s="165"/>
      <c r="Q245" s="165"/>
      <c r="R245" s="166"/>
      <c r="S245" s="167"/>
      <c r="T245" s="168">
        <f t="shared" si="42"/>
        <v>0</v>
      </c>
      <c r="U245" s="169"/>
      <c r="V245" s="155"/>
      <c r="W245" s="155"/>
      <c r="X245" s="156"/>
      <c r="Y245" s="156"/>
      <c r="Z245" s="136"/>
      <c r="AA245" s="136"/>
      <c r="AB245" s="136"/>
    </row>
    <row r="246" spans="1:28" ht="9" hidden="1" customHeight="1">
      <c r="A246" s="885"/>
      <c r="B246" s="738"/>
      <c r="C246" s="170">
        <f>C240</f>
        <v>0</v>
      </c>
      <c r="D246" s="142">
        <f>$D$13</f>
        <v>0</v>
      </c>
      <c r="E246" s="143">
        <f>$E$13</f>
        <v>0</v>
      </c>
      <c r="F246" s="896"/>
      <c r="G246" s="144">
        <f>D246*E246*F246</f>
        <v>0</v>
      </c>
      <c r="H246" s="892">
        <f>I246+J246</f>
        <v>0</v>
      </c>
      <c r="I246" s="729"/>
      <c r="J246" s="727"/>
      <c r="K246" s="145">
        <f>-D246*E246*H246</f>
        <v>0</v>
      </c>
      <c r="L246" s="146"/>
      <c r="M246" s="147"/>
      <c r="N246" s="163"/>
      <c r="O246" s="164"/>
      <c r="P246" s="165"/>
      <c r="Q246" s="165"/>
      <c r="R246" s="166"/>
      <c r="S246" s="167"/>
      <c r="T246" s="168">
        <f t="shared" si="42"/>
        <v>0</v>
      </c>
      <c r="U246" s="169"/>
      <c r="V246" s="155"/>
      <c r="W246" s="155"/>
    </row>
    <row r="247" spans="1:28" ht="9" hidden="1" customHeight="1">
      <c r="A247" s="885"/>
      <c r="B247" s="739"/>
      <c r="C247" s="157">
        <f>C241</f>
        <v>0</v>
      </c>
      <c r="D247" s="158">
        <f>$D$14</f>
        <v>0</v>
      </c>
      <c r="E247" s="159">
        <f>$E$14</f>
        <v>0</v>
      </c>
      <c r="F247" s="749"/>
      <c r="G247" s="160">
        <f>D247*E247*F246</f>
        <v>0</v>
      </c>
      <c r="H247" s="893"/>
      <c r="I247" s="730"/>
      <c r="J247" s="728"/>
      <c r="K247" s="161">
        <f>-D247*E247*H246</f>
        <v>0</v>
      </c>
      <c r="L247" s="162"/>
      <c r="M247" s="147"/>
      <c r="N247" s="163"/>
      <c r="O247" s="164"/>
      <c r="P247" s="165"/>
      <c r="Q247" s="165"/>
      <c r="R247" s="166"/>
      <c r="S247" s="167"/>
      <c r="T247" s="168">
        <f t="shared" si="42"/>
        <v>0</v>
      </c>
      <c r="U247" s="169"/>
      <c r="V247" s="155"/>
      <c r="W247" s="155"/>
    </row>
    <row r="248" spans="1:28" ht="9" hidden="1" customHeight="1">
      <c r="A248" s="885"/>
      <c r="B248" s="750"/>
      <c r="C248" s="170">
        <f>C240</f>
        <v>0</v>
      </c>
      <c r="D248" s="142">
        <f>$D$15</f>
        <v>0</v>
      </c>
      <c r="E248" s="143">
        <f>$E$15</f>
        <v>0</v>
      </c>
      <c r="F248" s="748"/>
      <c r="G248" s="144">
        <f>D248*E248*F248</f>
        <v>0</v>
      </c>
      <c r="H248" s="892">
        <f>I248+J248</f>
        <v>0</v>
      </c>
      <c r="I248" s="729"/>
      <c r="J248" s="727"/>
      <c r="K248" s="145">
        <f>-D248*E248*H248</f>
        <v>0</v>
      </c>
      <c r="L248" s="146"/>
      <c r="M248" s="147"/>
      <c r="N248" s="163"/>
      <c r="O248" s="164"/>
      <c r="P248" s="165"/>
      <c r="Q248" s="165"/>
      <c r="R248" s="166"/>
      <c r="S248" s="167"/>
      <c r="T248" s="168">
        <f t="shared" si="42"/>
        <v>0</v>
      </c>
      <c r="U248" s="169"/>
      <c r="V248" s="155"/>
      <c r="W248" s="155"/>
      <c r="X248" s="908" t="s">
        <v>81</v>
      </c>
      <c r="Y248" s="909"/>
      <c r="Z248" s="909"/>
      <c r="AA248" s="909"/>
      <c r="AB248" s="910"/>
    </row>
    <row r="249" spans="1:28" ht="9" hidden="1" customHeight="1" thickBot="1">
      <c r="A249" s="885"/>
      <c r="B249" s="751"/>
      <c r="C249" s="157">
        <f>C241</f>
        <v>0</v>
      </c>
      <c r="D249" s="158">
        <f>$D$16</f>
        <v>0</v>
      </c>
      <c r="E249" s="175">
        <f>$E$16</f>
        <v>0</v>
      </c>
      <c r="F249" s="749"/>
      <c r="G249" s="160">
        <f>D249*E249*F248</f>
        <v>0</v>
      </c>
      <c r="H249" s="893"/>
      <c r="I249" s="730"/>
      <c r="J249" s="728"/>
      <c r="K249" s="161">
        <f>-D249*E249*H248</f>
        <v>0</v>
      </c>
      <c r="L249" s="162"/>
      <c r="M249" s="147"/>
      <c r="N249" s="177"/>
      <c r="O249" s="178"/>
      <c r="P249" s="179"/>
      <c r="Q249" s="179"/>
      <c r="R249" s="180"/>
      <c r="S249" s="181"/>
      <c r="T249" s="182">
        <f t="shared" si="42"/>
        <v>0</v>
      </c>
      <c r="U249" s="183"/>
      <c r="V249" s="184"/>
      <c r="W249" s="155"/>
      <c r="X249" s="905">
        <f>G250+K250+T250</f>
        <v>0</v>
      </c>
      <c r="Y249" s="906"/>
      <c r="Z249" s="906"/>
      <c r="AA249" s="906"/>
      <c r="AB249" s="185" t="s">
        <v>155</v>
      </c>
    </row>
    <row r="250" spans="1:28" ht="9" hidden="1" customHeight="1" thickBot="1">
      <c r="A250" s="882" t="s">
        <v>53</v>
      </c>
      <c r="B250" s="883"/>
      <c r="C250" s="186"/>
      <c r="D250" s="187">
        <f>IF(C240="往",(E240+E241)*(F240-H240)+(E242+E243)*(F242-H242),E240*(F240-H240)+E242*(F242-H242))</f>
        <v>0</v>
      </c>
      <c r="E250" s="188">
        <f>IF(C240="往",(E240+E241)*(F240-H240)+(E242+E243)*(F242-H242)+(E244+E245)*(F244-H244)+(E246+E247)*(F246-H246)+(E248+E249)*(F248-H248),E240*(F240-H240)+E242*(F242-H242)+E244*(F244-H244)+E246*(F246-H246)+E248*(F248-H248))</f>
        <v>0</v>
      </c>
      <c r="F250" s="189">
        <f t="shared" ref="F250:K250" si="43">SUM(F240:F249)</f>
        <v>0</v>
      </c>
      <c r="G250" s="190">
        <f t="shared" si="43"/>
        <v>0</v>
      </c>
      <c r="H250" s="186">
        <f t="shared" si="43"/>
        <v>0</v>
      </c>
      <c r="I250" s="191">
        <f t="shared" si="43"/>
        <v>0</v>
      </c>
      <c r="J250" s="187">
        <f t="shared" si="43"/>
        <v>0</v>
      </c>
      <c r="K250" s="192">
        <f t="shared" si="43"/>
        <v>0</v>
      </c>
      <c r="L250" s="187"/>
      <c r="M250" s="193"/>
      <c r="N250" s="194"/>
      <c r="O250" s="195">
        <f t="shared" ref="O250:T250" si="44">SUM(O240:O249)</f>
        <v>0</v>
      </c>
      <c r="P250" s="196">
        <f t="shared" si="44"/>
        <v>0</v>
      </c>
      <c r="Q250" s="196">
        <f t="shared" si="44"/>
        <v>0</v>
      </c>
      <c r="R250" s="197">
        <f t="shared" si="44"/>
        <v>0</v>
      </c>
      <c r="S250" s="198">
        <f t="shared" si="44"/>
        <v>0</v>
      </c>
      <c r="T250" s="199">
        <f t="shared" si="44"/>
        <v>0</v>
      </c>
      <c r="U250" s="200"/>
    </row>
    <row r="251" spans="1:28" ht="9" hidden="1" customHeight="1">
      <c r="A251" s="886" t="s">
        <v>55</v>
      </c>
      <c r="B251" s="742" t="s">
        <v>56</v>
      </c>
      <c r="C251" s="134"/>
      <c r="D251" s="745" t="s">
        <v>57</v>
      </c>
      <c r="E251" s="745" t="s">
        <v>58</v>
      </c>
      <c r="F251" s="890" t="s">
        <v>59</v>
      </c>
      <c r="G251" s="894" t="s">
        <v>156</v>
      </c>
      <c r="H251" s="899" t="s">
        <v>61</v>
      </c>
      <c r="I251" s="899"/>
      <c r="J251" s="899"/>
      <c r="K251" s="899"/>
      <c r="L251" s="900"/>
      <c r="M251" s="135"/>
      <c r="N251" s="857" t="s">
        <v>62</v>
      </c>
      <c r="O251" s="858"/>
      <c r="P251" s="858"/>
      <c r="Q251" s="858"/>
      <c r="R251" s="858"/>
      <c r="S251" s="858"/>
      <c r="T251" s="858"/>
      <c r="U251" s="859"/>
    </row>
    <row r="252" spans="1:28" ht="9" hidden="1" customHeight="1">
      <c r="A252" s="887"/>
      <c r="B252" s="743"/>
      <c r="C252" s="137" t="s">
        <v>24</v>
      </c>
      <c r="D252" s="746"/>
      <c r="E252" s="746"/>
      <c r="F252" s="891"/>
      <c r="G252" s="864"/>
      <c r="H252" s="860" t="s">
        <v>63</v>
      </c>
      <c r="I252" s="861"/>
      <c r="J252" s="862"/>
      <c r="K252" s="863" t="s">
        <v>157</v>
      </c>
      <c r="L252" s="874" t="s">
        <v>65</v>
      </c>
      <c r="M252" s="138"/>
      <c r="N252" s="863" t="s">
        <v>66</v>
      </c>
      <c r="O252" s="877" t="s">
        <v>67</v>
      </c>
      <c r="P252" s="878"/>
      <c r="Q252" s="878"/>
      <c r="R252" s="878"/>
      <c r="S252" s="879"/>
      <c r="T252" s="724" t="s">
        <v>158</v>
      </c>
      <c r="U252" s="854" t="s">
        <v>65</v>
      </c>
    </row>
    <row r="253" spans="1:28" ht="9" hidden="1" customHeight="1">
      <c r="A253" s="887"/>
      <c r="B253" s="743"/>
      <c r="C253" s="137" t="s">
        <v>69</v>
      </c>
      <c r="D253" s="746"/>
      <c r="E253" s="746"/>
      <c r="F253" s="891"/>
      <c r="G253" s="864"/>
      <c r="H253" s="880" t="s">
        <v>70</v>
      </c>
      <c r="I253" s="897" t="s">
        <v>71</v>
      </c>
      <c r="J253" s="901" t="s">
        <v>72</v>
      </c>
      <c r="K253" s="864"/>
      <c r="L253" s="875"/>
      <c r="M253" s="138"/>
      <c r="N253" s="864"/>
      <c r="O253" s="869" t="s">
        <v>73</v>
      </c>
      <c r="P253" s="754"/>
      <c r="Q253" s="754" t="s">
        <v>74</v>
      </c>
      <c r="R253" s="757" t="s">
        <v>75</v>
      </c>
      <c r="S253" s="752" t="s">
        <v>76</v>
      </c>
      <c r="T253" s="725"/>
      <c r="U253" s="855"/>
    </row>
    <row r="254" spans="1:28" ht="9" hidden="1" customHeight="1">
      <c r="A254" s="887"/>
      <c r="B254" s="743"/>
      <c r="C254" s="139" t="s">
        <v>77</v>
      </c>
      <c r="D254" s="746"/>
      <c r="E254" s="746"/>
      <c r="F254" s="891"/>
      <c r="G254" s="864"/>
      <c r="H254" s="880"/>
      <c r="I254" s="897"/>
      <c r="J254" s="901"/>
      <c r="K254" s="864"/>
      <c r="L254" s="875"/>
      <c r="M254" s="138"/>
      <c r="N254" s="864"/>
      <c r="O254" s="870" t="s">
        <v>71</v>
      </c>
      <c r="P254" s="872" t="s">
        <v>72</v>
      </c>
      <c r="Q254" s="755"/>
      <c r="R254" s="757"/>
      <c r="S254" s="752"/>
      <c r="T254" s="725"/>
      <c r="U254" s="855"/>
    </row>
    <row r="255" spans="1:28" ht="9" hidden="1" customHeight="1">
      <c r="A255" s="888"/>
      <c r="B255" s="744"/>
      <c r="C255" s="140" t="s">
        <v>78</v>
      </c>
      <c r="D255" s="747"/>
      <c r="E255" s="876"/>
      <c r="F255" s="726"/>
      <c r="G255" s="895"/>
      <c r="H255" s="881"/>
      <c r="I255" s="898"/>
      <c r="J255" s="902"/>
      <c r="K255" s="865"/>
      <c r="L255" s="876"/>
      <c r="N255" s="865"/>
      <c r="O255" s="871"/>
      <c r="P255" s="873"/>
      <c r="Q255" s="756"/>
      <c r="R255" s="758"/>
      <c r="S255" s="753"/>
      <c r="T255" s="726"/>
      <c r="U255" s="856"/>
    </row>
    <row r="256" spans="1:28" ht="9" hidden="1" customHeight="1">
      <c r="A256" s="884" t="s">
        <v>79</v>
      </c>
      <c r="B256" s="740" t="s">
        <v>80</v>
      </c>
      <c r="C256" s="201">
        <f>C240</f>
        <v>0</v>
      </c>
      <c r="D256" s="142">
        <f>$D$7</f>
        <v>0</v>
      </c>
      <c r="E256" s="143">
        <f>$E$7</f>
        <v>0</v>
      </c>
      <c r="F256" s="896"/>
      <c r="G256" s="144">
        <f>D256*E256*F256</f>
        <v>0</v>
      </c>
      <c r="H256" s="892">
        <f>I256+J256</f>
        <v>0</v>
      </c>
      <c r="I256" s="729"/>
      <c r="J256" s="727"/>
      <c r="K256" s="145">
        <f>-D256*E256*H256</f>
        <v>0</v>
      </c>
      <c r="L256" s="146"/>
      <c r="M256" s="147"/>
      <c r="N256" s="148"/>
      <c r="O256" s="149"/>
      <c r="P256" s="150"/>
      <c r="Q256" s="150"/>
      <c r="R256" s="151"/>
      <c r="S256" s="152"/>
      <c r="T256" s="153">
        <f t="shared" ref="T256:T265" si="45">IF(AND(P256=0,Q256=0,R256=0,S256=0),N256*-O256,IF(AND(O256=0,Q256=0,R256=0,S256=0),N256*-P256,IF(AND(O256=0,P256=0,R256=0,S256=0),N256*Q256,IF(AND(O256=0,P256=0,Q256=0,S256=0),N256*-R256,IF(AND(O256=0,P256=0,Q256=0,R256=0),N256*S256,IF(AND(O256=0,P256=0,Q256=0,R256=0),,"入力オーバー"))))))</f>
        <v>0</v>
      </c>
      <c r="U256" s="213"/>
      <c r="V256" s="155"/>
      <c r="W256" s="155"/>
      <c r="X256" s="156"/>
      <c r="Y256" s="156"/>
      <c r="Z256" s="156"/>
      <c r="AA256" s="156"/>
      <c r="AB256" s="156"/>
    </row>
    <row r="257" spans="1:28" ht="9" hidden="1" customHeight="1">
      <c r="A257" s="885"/>
      <c r="B257" s="741"/>
      <c r="C257" s="157">
        <f>IF(C256="往","復",)</f>
        <v>0</v>
      </c>
      <c r="D257" s="158">
        <f>$D$8</f>
        <v>0</v>
      </c>
      <c r="E257" s="159">
        <f>$E$8</f>
        <v>0</v>
      </c>
      <c r="F257" s="749"/>
      <c r="G257" s="160">
        <f>D257*E257*F256</f>
        <v>0</v>
      </c>
      <c r="H257" s="893"/>
      <c r="I257" s="730"/>
      <c r="J257" s="728"/>
      <c r="K257" s="161">
        <f>-D257*E257*H256</f>
        <v>0</v>
      </c>
      <c r="L257" s="162"/>
      <c r="M257" s="147"/>
      <c r="N257" s="163"/>
      <c r="O257" s="164"/>
      <c r="P257" s="165"/>
      <c r="Q257" s="165"/>
      <c r="R257" s="166"/>
      <c r="S257" s="167"/>
      <c r="T257" s="168">
        <f t="shared" si="45"/>
        <v>0</v>
      </c>
      <c r="U257" s="169"/>
      <c r="V257" s="155"/>
      <c r="W257" s="155"/>
      <c r="X257" s="156"/>
      <c r="Y257" s="156"/>
      <c r="Z257" s="156"/>
      <c r="AA257" s="156"/>
      <c r="AB257" s="156"/>
    </row>
    <row r="258" spans="1:28" ht="9" hidden="1" customHeight="1">
      <c r="A258" s="885"/>
      <c r="B258" s="740"/>
      <c r="C258" s="170">
        <f>C256</f>
        <v>0</v>
      </c>
      <c r="D258" s="142">
        <f>$D$9</f>
        <v>0</v>
      </c>
      <c r="E258" s="143">
        <f>$E$9</f>
        <v>0</v>
      </c>
      <c r="F258" s="896"/>
      <c r="G258" s="144">
        <f>D258*E258*F258</f>
        <v>0</v>
      </c>
      <c r="H258" s="892">
        <f>I258+J258</f>
        <v>0</v>
      </c>
      <c r="I258" s="729"/>
      <c r="J258" s="727"/>
      <c r="K258" s="145">
        <f>-D258*E258*H258</f>
        <v>0</v>
      </c>
      <c r="L258" s="146"/>
      <c r="M258" s="147"/>
      <c r="N258" s="163"/>
      <c r="O258" s="164"/>
      <c r="P258" s="165"/>
      <c r="Q258" s="165"/>
      <c r="R258" s="166"/>
      <c r="S258" s="167"/>
      <c r="T258" s="168">
        <f t="shared" si="45"/>
        <v>0</v>
      </c>
      <c r="U258" s="169"/>
      <c r="V258" s="155"/>
      <c r="W258" s="155"/>
      <c r="X258" s="136"/>
      <c r="Y258" s="136"/>
      <c r="Z258" s="136"/>
      <c r="AA258" s="136"/>
      <c r="AB258" s="136"/>
    </row>
    <row r="259" spans="1:28" ht="9" hidden="1" customHeight="1" thickBot="1">
      <c r="A259" s="885"/>
      <c r="B259" s="889"/>
      <c r="C259" s="157">
        <f>C257</f>
        <v>0</v>
      </c>
      <c r="D259" s="158">
        <f>$D$10</f>
        <v>0</v>
      </c>
      <c r="E259" s="159">
        <f>$E$10</f>
        <v>0</v>
      </c>
      <c r="F259" s="749"/>
      <c r="G259" s="160">
        <f>D259*E259*F258</f>
        <v>0</v>
      </c>
      <c r="H259" s="893"/>
      <c r="I259" s="730"/>
      <c r="J259" s="728"/>
      <c r="K259" s="161">
        <f>-D259*E259*H258</f>
        <v>0</v>
      </c>
      <c r="L259" s="162"/>
      <c r="M259" s="147"/>
      <c r="N259" s="163"/>
      <c r="O259" s="164"/>
      <c r="P259" s="165"/>
      <c r="Q259" s="165"/>
      <c r="R259" s="166"/>
      <c r="S259" s="167"/>
      <c r="T259" s="168">
        <f t="shared" si="45"/>
        <v>0</v>
      </c>
      <c r="U259" s="169"/>
      <c r="V259" s="155"/>
      <c r="W259" s="155"/>
      <c r="X259" s="156"/>
      <c r="Y259" s="156"/>
      <c r="Z259" s="136"/>
      <c r="AA259" s="136"/>
      <c r="AB259" s="136"/>
    </row>
    <row r="260" spans="1:28" ht="9" hidden="1" customHeight="1">
      <c r="A260" s="885"/>
      <c r="B260" s="903"/>
      <c r="C260" s="170">
        <f>C256</f>
        <v>0</v>
      </c>
      <c r="D260" s="142">
        <f>$D$11</f>
        <v>0</v>
      </c>
      <c r="E260" s="143">
        <f>$E$11</f>
        <v>0</v>
      </c>
      <c r="F260" s="748"/>
      <c r="G260" s="144">
        <f>D260*E260*F260</f>
        <v>0</v>
      </c>
      <c r="H260" s="892">
        <f>I260+J260</f>
        <v>0</v>
      </c>
      <c r="I260" s="729"/>
      <c r="J260" s="727"/>
      <c r="K260" s="145">
        <f>-D260*E260*H260</f>
        <v>0</v>
      </c>
      <c r="L260" s="146"/>
      <c r="M260" s="147"/>
      <c r="N260" s="163"/>
      <c r="O260" s="164"/>
      <c r="P260" s="165"/>
      <c r="Q260" s="165"/>
      <c r="R260" s="166"/>
      <c r="S260" s="167"/>
      <c r="T260" s="168">
        <f t="shared" si="45"/>
        <v>0</v>
      </c>
      <c r="U260" s="169"/>
      <c r="V260" s="155"/>
      <c r="W260" s="155"/>
      <c r="X260" s="156"/>
      <c r="Y260" s="156"/>
      <c r="Z260" s="136"/>
      <c r="AA260" s="136"/>
      <c r="AB260" s="136"/>
    </row>
    <row r="261" spans="1:28" ht="9" hidden="1" customHeight="1">
      <c r="A261" s="885"/>
      <c r="B261" s="750"/>
      <c r="C261" s="202">
        <f>C257</f>
        <v>0</v>
      </c>
      <c r="D261" s="158">
        <f>$D$12</f>
        <v>0</v>
      </c>
      <c r="E261" s="175">
        <f>$E$12</f>
        <v>0</v>
      </c>
      <c r="F261" s="748"/>
      <c r="G261" s="160">
        <f>D261*E261*F260</f>
        <v>0</v>
      </c>
      <c r="H261" s="893"/>
      <c r="I261" s="730"/>
      <c r="J261" s="728"/>
      <c r="K261" s="161">
        <f>-D261*E261*H260</f>
        <v>0</v>
      </c>
      <c r="L261" s="162"/>
      <c r="M261" s="147"/>
      <c r="N261" s="163"/>
      <c r="O261" s="164"/>
      <c r="P261" s="165"/>
      <c r="Q261" s="165"/>
      <c r="R261" s="166"/>
      <c r="S261" s="167"/>
      <c r="T261" s="168">
        <f t="shared" si="45"/>
        <v>0</v>
      </c>
      <c r="U261" s="169"/>
      <c r="V261" s="155"/>
      <c r="W261" s="155"/>
      <c r="X261" s="156"/>
      <c r="Y261" s="156"/>
      <c r="Z261" s="136"/>
      <c r="AA261" s="136"/>
      <c r="AB261" s="136"/>
    </row>
    <row r="262" spans="1:28" ht="9" hidden="1" customHeight="1">
      <c r="A262" s="885"/>
      <c r="B262" s="738"/>
      <c r="C262" s="170">
        <f>C256</f>
        <v>0</v>
      </c>
      <c r="D262" s="142">
        <f>$D$13</f>
        <v>0</v>
      </c>
      <c r="E262" s="143">
        <f>$E$13</f>
        <v>0</v>
      </c>
      <c r="F262" s="896"/>
      <c r="G262" s="144">
        <f>D262*E262*F262</f>
        <v>0</v>
      </c>
      <c r="H262" s="892">
        <f>I262+J262</f>
        <v>0</v>
      </c>
      <c r="I262" s="729"/>
      <c r="J262" s="727"/>
      <c r="K262" s="145">
        <f>-D262*E262*H262</f>
        <v>0</v>
      </c>
      <c r="L262" s="146"/>
      <c r="M262" s="147"/>
      <c r="N262" s="163"/>
      <c r="O262" s="164"/>
      <c r="P262" s="165"/>
      <c r="Q262" s="165"/>
      <c r="R262" s="166"/>
      <c r="S262" s="167"/>
      <c r="T262" s="168">
        <f t="shared" si="45"/>
        <v>0</v>
      </c>
      <c r="U262" s="169"/>
      <c r="V262" s="155"/>
      <c r="W262" s="155"/>
    </row>
    <row r="263" spans="1:28" ht="9" hidden="1" customHeight="1">
      <c r="A263" s="885"/>
      <c r="B263" s="739"/>
      <c r="C263" s="157">
        <f>C257</f>
        <v>0</v>
      </c>
      <c r="D263" s="158">
        <f>$D$14</f>
        <v>0</v>
      </c>
      <c r="E263" s="159">
        <f>$E$14</f>
        <v>0</v>
      </c>
      <c r="F263" s="749"/>
      <c r="G263" s="160">
        <f>D263*E263*F262</f>
        <v>0</v>
      </c>
      <c r="H263" s="893"/>
      <c r="I263" s="730"/>
      <c r="J263" s="728"/>
      <c r="K263" s="161">
        <f>-D263*E263*H262</f>
        <v>0</v>
      </c>
      <c r="L263" s="162"/>
      <c r="M263" s="147"/>
      <c r="N263" s="163"/>
      <c r="O263" s="164"/>
      <c r="P263" s="165"/>
      <c r="Q263" s="165"/>
      <c r="R263" s="166"/>
      <c r="S263" s="167"/>
      <c r="T263" s="168">
        <f t="shared" si="45"/>
        <v>0</v>
      </c>
      <c r="U263" s="169"/>
      <c r="V263" s="155"/>
      <c r="W263" s="155"/>
    </row>
    <row r="264" spans="1:28" ht="9" hidden="1" customHeight="1">
      <c r="A264" s="885"/>
      <c r="B264" s="750"/>
      <c r="C264" s="170">
        <f>C256</f>
        <v>0</v>
      </c>
      <c r="D264" s="142">
        <f>$D$15</f>
        <v>0</v>
      </c>
      <c r="E264" s="143">
        <f>$E$15</f>
        <v>0</v>
      </c>
      <c r="F264" s="748"/>
      <c r="G264" s="144">
        <f>D264*E264*F264</f>
        <v>0</v>
      </c>
      <c r="H264" s="892">
        <f>I264+J264</f>
        <v>0</v>
      </c>
      <c r="I264" s="729"/>
      <c r="J264" s="727"/>
      <c r="K264" s="145">
        <f>-D264*E264*H264</f>
        <v>0</v>
      </c>
      <c r="L264" s="146"/>
      <c r="M264" s="147"/>
      <c r="N264" s="163"/>
      <c r="O264" s="164"/>
      <c r="P264" s="165"/>
      <c r="Q264" s="165"/>
      <c r="R264" s="166"/>
      <c r="S264" s="167"/>
      <c r="T264" s="168">
        <f t="shared" si="45"/>
        <v>0</v>
      </c>
      <c r="U264" s="169"/>
      <c r="V264" s="155"/>
      <c r="X264" s="908" t="s">
        <v>81</v>
      </c>
      <c r="Y264" s="909"/>
      <c r="Z264" s="909"/>
      <c r="AA264" s="909"/>
      <c r="AB264" s="910"/>
    </row>
    <row r="265" spans="1:28" ht="9" hidden="1" customHeight="1" thickBot="1">
      <c r="A265" s="885"/>
      <c r="B265" s="751"/>
      <c r="C265" s="157">
        <f>C257</f>
        <v>0</v>
      </c>
      <c r="D265" s="158">
        <f>$D$16</f>
        <v>0</v>
      </c>
      <c r="E265" s="175">
        <f>$E$16</f>
        <v>0</v>
      </c>
      <c r="F265" s="749"/>
      <c r="G265" s="160">
        <f>D265*E265*F264</f>
        <v>0</v>
      </c>
      <c r="H265" s="893"/>
      <c r="I265" s="730"/>
      <c r="J265" s="728"/>
      <c r="K265" s="161">
        <f>-D265*E265*H264</f>
        <v>0</v>
      </c>
      <c r="L265" s="162"/>
      <c r="M265" s="147"/>
      <c r="N265" s="177"/>
      <c r="O265" s="178"/>
      <c r="P265" s="179"/>
      <c r="Q265" s="179"/>
      <c r="R265" s="180"/>
      <c r="S265" s="181"/>
      <c r="T265" s="182">
        <f t="shared" si="45"/>
        <v>0</v>
      </c>
      <c r="U265" s="183"/>
      <c r="V265" s="184"/>
      <c r="X265" s="905">
        <f>G266+K266+T266</f>
        <v>0</v>
      </c>
      <c r="Y265" s="906"/>
      <c r="Z265" s="906"/>
      <c r="AA265" s="906"/>
      <c r="AB265" s="214" t="s">
        <v>155</v>
      </c>
    </row>
    <row r="266" spans="1:28" ht="9" hidden="1" customHeight="1" thickBot="1">
      <c r="A266" s="882" t="s">
        <v>53</v>
      </c>
      <c r="B266" s="883"/>
      <c r="C266" s="186"/>
      <c r="D266" s="187">
        <f>IF(C256="往",(E256+E257)*(F256-H256)+(E258+E259)*(F258-H258),E256*(F256-H256)+E258*(F258-H258))</f>
        <v>0</v>
      </c>
      <c r="E266" s="188">
        <f>IF(C256="往",(E256+E257)*(F256-H256)+(E258+E259)*(F258-H258)+(E260+E261)*(F260-H260)+(E262+E263)*(F262-H262)+(E264+E265)*(F264-H264),E256*(F256-H256)+E258*(F258-H258)+E260*(F260-H260)+E262*(F262-H262)+E264*(F264-H264))</f>
        <v>0</v>
      </c>
      <c r="F266" s="189">
        <f t="shared" ref="F266:K266" si="46">SUM(F256:F265)</f>
        <v>0</v>
      </c>
      <c r="G266" s="190">
        <f t="shared" si="46"/>
        <v>0</v>
      </c>
      <c r="H266" s="186">
        <f t="shared" si="46"/>
        <v>0</v>
      </c>
      <c r="I266" s="191">
        <f t="shared" si="46"/>
        <v>0</v>
      </c>
      <c r="J266" s="187">
        <f t="shared" si="46"/>
        <v>0</v>
      </c>
      <c r="K266" s="192">
        <f t="shared" si="46"/>
        <v>0</v>
      </c>
      <c r="L266" s="187"/>
      <c r="M266" s="193"/>
      <c r="N266" s="194"/>
      <c r="O266" s="195">
        <f t="shared" ref="O266:T266" si="47">SUM(O256:O265)</f>
        <v>0</v>
      </c>
      <c r="P266" s="196">
        <f t="shared" si="47"/>
        <v>0</v>
      </c>
      <c r="Q266" s="196">
        <f t="shared" si="47"/>
        <v>0</v>
      </c>
      <c r="R266" s="197">
        <f t="shared" si="47"/>
        <v>0</v>
      </c>
      <c r="S266" s="198">
        <f t="shared" si="47"/>
        <v>0</v>
      </c>
      <c r="T266" s="199">
        <f t="shared" si="47"/>
        <v>0</v>
      </c>
      <c r="U266" s="186"/>
      <c r="V266" s="907" t="s">
        <v>83</v>
      </c>
      <c r="W266" s="858"/>
      <c r="X266" s="858"/>
      <c r="Y266" s="858"/>
      <c r="Z266" s="858"/>
      <c r="AA266" s="858"/>
      <c r="AB266" s="859"/>
    </row>
    <row r="267" spans="1:28" ht="9" hidden="1" customHeight="1" thickBot="1">
      <c r="A267" s="715" t="s">
        <v>112</v>
      </c>
      <c r="B267" s="716"/>
      <c r="C267" s="716"/>
      <c r="D267" s="717">
        <f>$C$1</f>
        <v>0</v>
      </c>
      <c r="E267" s="716"/>
      <c r="F267" s="716"/>
      <c r="G267" s="716"/>
      <c r="H267" s="716" t="s">
        <v>54</v>
      </c>
      <c r="I267" s="716"/>
      <c r="J267" s="716" t="s">
        <v>148</v>
      </c>
      <c r="K267" s="716"/>
      <c r="L267" s="717">
        <f>$M$1</f>
        <v>0</v>
      </c>
      <c r="M267" s="716"/>
      <c r="N267" s="716"/>
      <c r="O267" s="716"/>
      <c r="P267" s="716"/>
      <c r="Q267" s="718"/>
      <c r="R267" s="203"/>
      <c r="S267" s="203"/>
      <c r="T267" s="204"/>
      <c r="U267" s="136"/>
      <c r="V267" s="911">
        <f>X16+X32+X48+X64+X83+X99+X115+X131+X150+X166+X182+X198+X217+X233+X249+X265</f>
        <v>0</v>
      </c>
      <c r="W267" s="912"/>
      <c r="X267" s="912"/>
      <c r="Y267" s="912"/>
      <c r="Z267" s="912"/>
      <c r="AA267" s="912"/>
      <c r="AB267" s="205" t="s">
        <v>155</v>
      </c>
    </row>
    <row r="268" spans="1:28" ht="9" hidden="1" customHeight="1">
      <c r="I268" s="206"/>
      <c r="J268" s="207"/>
      <c r="K268" s="207"/>
      <c r="L268" s="208"/>
      <c r="N268" s="136"/>
      <c r="O268" s="136"/>
      <c r="P268" s="136"/>
    </row>
    <row r="269" spans="1:28" ht="9" customHeight="1">
      <c r="L269" s="209"/>
      <c r="N269" s="210"/>
      <c r="O269" s="211"/>
      <c r="P269" s="211"/>
      <c r="Q269" s="211"/>
      <c r="R269" s="211"/>
      <c r="S269" s="211"/>
      <c r="T269" s="136"/>
      <c r="U269" s="207"/>
    </row>
    <row r="270" spans="1:28" ht="9" customHeight="1">
      <c r="L270" s="209"/>
      <c r="N270" s="210"/>
      <c r="O270" s="211"/>
      <c r="P270" s="211"/>
      <c r="Q270" s="211"/>
      <c r="R270" s="211"/>
      <c r="S270" s="211"/>
      <c r="T270" s="136"/>
      <c r="U270" s="207"/>
    </row>
    <row r="271" spans="1:28" ht="9" customHeight="1">
      <c r="B271" s="222"/>
      <c r="C271" s="222"/>
      <c r="D271" s="222"/>
      <c r="E271" s="222"/>
      <c r="F271" s="222"/>
      <c r="G271" s="222"/>
      <c r="H271" s="222"/>
      <c r="L271" s="209"/>
      <c r="N271" s="210"/>
      <c r="O271" s="211"/>
      <c r="P271" s="211"/>
      <c r="Q271" s="211"/>
      <c r="R271" s="211"/>
      <c r="S271" s="211"/>
      <c r="T271" s="136"/>
      <c r="U271" s="207"/>
    </row>
    <row r="272" spans="1:28" ht="9" customHeight="1">
      <c r="B272" s="222"/>
      <c r="C272" s="222"/>
      <c r="D272" s="222"/>
      <c r="E272" s="222"/>
      <c r="F272" s="222"/>
      <c r="G272" s="222"/>
      <c r="H272" s="222"/>
      <c r="L272" s="209"/>
      <c r="N272" s="210"/>
      <c r="O272" s="211"/>
      <c r="P272" s="211"/>
      <c r="Q272" s="211"/>
      <c r="R272" s="211"/>
      <c r="S272" s="211"/>
      <c r="T272" s="136"/>
      <c r="U272" s="207"/>
    </row>
    <row r="273" spans="2:23" ht="9" customHeight="1">
      <c r="B273" s="222"/>
      <c r="C273" s="222"/>
      <c r="D273" s="222"/>
      <c r="E273" s="222"/>
      <c r="F273" s="222"/>
      <c r="G273" s="222"/>
      <c r="H273" s="222"/>
      <c r="L273" s="209"/>
      <c r="N273" s="210"/>
      <c r="O273" s="211"/>
      <c r="P273" s="211"/>
      <c r="Q273" s="211"/>
      <c r="R273" s="211"/>
      <c r="S273" s="211"/>
      <c r="T273" s="136"/>
      <c r="U273" s="207"/>
    </row>
    <row r="274" spans="2:23" ht="9" customHeight="1">
      <c r="B274" s="222"/>
      <c r="C274" s="222"/>
      <c r="D274" s="222"/>
      <c r="E274" s="222"/>
      <c r="F274" s="222"/>
      <c r="G274" s="222"/>
      <c r="H274" s="222"/>
      <c r="I274" s="816" t="s">
        <v>112</v>
      </c>
      <c r="J274" s="817"/>
      <c r="K274" s="817"/>
      <c r="L274" s="820">
        <f>$C$1</f>
        <v>0</v>
      </c>
      <c r="M274" s="820"/>
      <c r="N274" s="820"/>
      <c r="O274" s="820"/>
      <c r="P274" s="820"/>
      <c r="Q274" s="820"/>
      <c r="R274" s="820"/>
      <c r="S274" s="821"/>
      <c r="U274" s="215"/>
    </row>
    <row r="275" spans="2:23" ht="9" customHeight="1">
      <c r="B275" s="222"/>
      <c r="C275" s="222"/>
      <c r="D275" s="222"/>
      <c r="E275" s="222"/>
      <c r="F275" s="222"/>
      <c r="G275" s="222"/>
      <c r="H275" s="222"/>
      <c r="I275" s="818"/>
      <c r="J275" s="819"/>
      <c r="K275" s="819"/>
      <c r="L275" s="822"/>
      <c r="M275" s="822"/>
      <c r="N275" s="822"/>
      <c r="O275" s="822"/>
      <c r="P275" s="822"/>
      <c r="Q275" s="822"/>
      <c r="R275" s="822"/>
      <c r="S275" s="823"/>
      <c r="U275" s="215"/>
    </row>
    <row r="276" spans="2:23" ht="9" customHeight="1">
      <c r="B276" s="222"/>
      <c r="C276" s="222"/>
      <c r="D276" s="222"/>
      <c r="E276" s="222"/>
      <c r="F276" s="222"/>
      <c r="G276" s="222"/>
      <c r="H276" s="174"/>
      <c r="I276" s="824" t="s">
        <v>150</v>
      </c>
      <c r="J276" s="825"/>
      <c r="K276" s="825"/>
      <c r="L276" s="827">
        <f>$M$1</f>
        <v>0</v>
      </c>
      <c r="M276" s="827"/>
      <c r="N276" s="827"/>
      <c r="O276" s="827"/>
      <c r="P276" s="827"/>
      <c r="Q276" s="827"/>
      <c r="R276" s="827"/>
      <c r="S276" s="828"/>
      <c r="U276" s="215"/>
    </row>
    <row r="277" spans="2:23" ht="9" customHeight="1">
      <c r="B277" s="222"/>
      <c r="C277" s="222"/>
      <c r="D277" s="222"/>
      <c r="E277" s="222"/>
      <c r="F277" s="222"/>
      <c r="G277" s="222"/>
      <c r="H277" s="174"/>
      <c r="I277" s="826"/>
      <c r="J277" s="819"/>
      <c r="K277" s="819"/>
      <c r="L277" s="829"/>
      <c r="M277" s="829"/>
      <c r="N277" s="829"/>
      <c r="O277" s="829"/>
      <c r="P277" s="829"/>
      <c r="Q277" s="829"/>
      <c r="R277" s="829"/>
      <c r="S277" s="830"/>
      <c r="U277" s="215"/>
    </row>
    <row r="278" spans="2:23" ht="9" customHeight="1">
      <c r="B278" s="222"/>
      <c r="C278" s="222"/>
      <c r="D278" s="222"/>
      <c r="E278" s="222"/>
      <c r="F278" s="222"/>
      <c r="G278" s="222"/>
      <c r="H278" s="222"/>
      <c r="U278" s="215"/>
    </row>
    <row r="279" spans="2:23" ht="9" customHeight="1">
      <c r="B279" s="222"/>
      <c r="C279" s="222"/>
      <c r="D279" s="222"/>
      <c r="E279" s="222"/>
      <c r="F279" s="222"/>
      <c r="G279" s="222"/>
      <c r="H279" s="222"/>
      <c r="U279" s="215"/>
    </row>
    <row r="280" spans="2:23" ht="9" customHeight="1">
      <c r="B280" s="222"/>
      <c r="C280" s="222"/>
      <c r="D280" s="222"/>
      <c r="E280" s="222"/>
      <c r="F280" s="222"/>
      <c r="G280" s="222"/>
      <c r="H280" s="222"/>
      <c r="I280" s="868"/>
      <c r="J280" s="868"/>
      <c r="K280" s="868"/>
      <c r="L280" s="868"/>
      <c r="M280" s="868"/>
      <c r="N280" s="831" t="s">
        <v>93</v>
      </c>
      <c r="O280" s="831"/>
      <c r="P280" s="831"/>
      <c r="Q280" s="831" t="s">
        <v>104</v>
      </c>
      <c r="R280" s="831"/>
      <c r="S280" s="831"/>
      <c r="U280" s="215"/>
    </row>
    <row r="281" spans="2:23" ht="9" customHeight="1">
      <c r="B281" s="222"/>
      <c r="C281" s="222"/>
      <c r="D281" s="222"/>
      <c r="E281" s="222"/>
      <c r="F281" s="222"/>
      <c r="G281" s="222"/>
      <c r="H281" s="222"/>
      <c r="I281" s="868"/>
      <c r="J281" s="868"/>
      <c r="K281" s="868"/>
      <c r="L281" s="868"/>
      <c r="M281" s="868"/>
      <c r="N281" s="831"/>
      <c r="O281" s="831"/>
      <c r="P281" s="831"/>
      <c r="Q281" s="831"/>
      <c r="R281" s="831"/>
      <c r="S281" s="831"/>
      <c r="U281" s="215"/>
    </row>
    <row r="282" spans="2:23" ht="9" customHeight="1">
      <c r="B282" s="222"/>
      <c r="C282" s="222"/>
      <c r="D282" s="222"/>
      <c r="E282" s="222"/>
      <c r="F282" s="222"/>
      <c r="G282" s="222"/>
      <c r="H282" s="222"/>
      <c r="I282" s="838" t="s">
        <v>209</v>
      </c>
      <c r="J282" s="839"/>
      <c r="K282" s="839"/>
      <c r="L282" s="839"/>
      <c r="M282" s="840"/>
      <c r="N282" s="832">
        <f>F17+F33+F49+F65+F84+F100+F116+F132+F151+F167+F183+F199+F218+F234+F250+F266</f>
        <v>0</v>
      </c>
      <c r="O282" s="833"/>
      <c r="P282" s="719" t="s">
        <v>1</v>
      </c>
      <c r="Q282" s="832">
        <f>IF(U301="有",F7+F23+F39+F55+F74+F90+F106+F122+F141+F157+F173+F189+F208+F224+F240+F256+F9+F25+F41+F57+F76+F92+F108+F124+F143+F159+F175+F191+F210+F226+F242+F258,)</f>
        <v>0</v>
      </c>
      <c r="R282" s="833"/>
      <c r="S282" s="719" t="s">
        <v>1</v>
      </c>
      <c r="T282" s="215"/>
      <c r="U282" s="136"/>
      <c r="W282" s="133"/>
    </row>
    <row r="283" spans="2:23" ht="9" customHeight="1">
      <c r="B283" s="222"/>
      <c r="C283" s="222"/>
      <c r="D283" s="222"/>
      <c r="E283" s="222"/>
      <c r="F283" s="222"/>
      <c r="G283" s="222"/>
      <c r="H283" s="222"/>
      <c r="I283" s="841"/>
      <c r="J283" s="842"/>
      <c r="K283" s="842"/>
      <c r="L283" s="842"/>
      <c r="M283" s="843"/>
      <c r="N283" s="834"/>
      <c r="O283" s="835"/>
      <c r="P283" s="720"/>
      <c r="Q283" s="834"/>
      <c r="R283" s="835"/>
      <c r="S283" s="720"/>
      <c r="T283" s="215"/>
      <c r="U283" s="136"/>
      <c r="W283" s="133"/>
    </row>
    <row r="284" spans="2:23" ht="9" customHeight="1">
      <c r="B284" s="222"/>
      <c r="C284" s="222"/>
      <c r="D284" s="222"/>
      <c r="E284" s="222"/>
      <c r="F284" s="222"/>
      <c r="G284" s="222"/>
      <c r="H284" s="222"/>
      <c r="I284" s="844" t="s">
        <v>91</v>
      </c>
      <c r="J284" s="866" t="s">
        <v>90</v>
      </c>
      <c r="K284" s="866"/>
      <c r="L284" s="866"/>
      <c r="M284" s="866"/>
      <c r="N284" s="836">
        <f>I17+I33+I49+I65+I84+I100+I116+I132+I151+I167+I183+I199+I218+I234+I250+I266</f>
        <v>0</v>
      </c>
      <c r="O284" s="837"/>
      <c r="P284" s="719" t="s">
        <v>1</v>
      </c>
      <c r="Q284" s="836">
        <f>IF(U301="有",I7+I23+I39+I55+I74+I90+I106+I122+I141+I157+I173+I189+I208+I224+I240+I256+I9+I25+I41+I57+I76+I92+I108+I124+I143+I159+I175+I191+I210+I226+I242+I258,)</f>
        <v>0</v>
      </c>
      <c r="R284" s="837"/>
      <c r="S284" s="719" t="s">
        <v>1</v>
      </c>
      <c r="T284" s="215"/>
      <c r="U284" s="136"/>
      <c r="W284" s="133"/>
    </row>
    <row r="285" spans="2:23" ht="9" customHeight="1">
      <c r="B285" s="222"/>
      <c r="C285" s="222"/>
      <c r="D285" s="222"/>
      <c r="E285" s="222"/>
      <c r="F285" s="222"/>
      <c r="G285" s="222"/>
      <c r="H285" s="222"/>
      <c r="I285" s="845"/>
      <c r="J285" s="866"/>
      <c r="K285" s="866"/>
      <c r="L285" s="866"/>
      <c r="M285" s="866"/>
      <c r="N285" s="781"/>
      <c r="O285" s="782"/>
      <c r="P285" s="720"/>
      <c r="Q285" s="781"/>
      <c r="R285" s="782"/>
      <c r="S285" s="720"/>
      <c r="T285" s="215"/>
      <c r="U285" s="136"/>
      <c r="W285" s="133"/>
    </row>
    <row r="286" spans="2:23" ht="9" customHeight="1">
      <c r="B286" s="222"/>
      <c r="C286" s="222"/>
      <c r="D286" s="222"/>
      <c r="E286" s="222"/>
      <c r="F286" s="222"/>
      <c r="G286" s="222"/>
      <c r="H286" s="222"/>
      <c r="I286" s="845"/>
      <c r="J286" s="867" t="s">
        <v>97</v>
      </c>
      <c r="K286" s="867"/>
      <c r="L286" s="867"/>
      <c r="M286" s="867"/>
      <c r="N286" s="783">
        <f>J17+J33+J49+J65+J84+J100+J116+J132+J151+J167+J183+J199+J218+J234+J250+J266</f>
        <v>0</v>
      </c>
      <c r="O286" s="784"/>
      <c r="P286" s="719" t="s">
        <v>1</v>
      </c>
      <c r="Q286" s="783">
        <f>IF(U301="有",J7+J23+J39+J55+J74+J90+J106+J122+J141+J157+J173+J189+J208+J224+J240+J256+J9+J25+J41+J57+J76+J92+J108+J124+J143+J159+J175+J191+J210+J226+J242+J258,)</f>
        <v>0</v>
      </c>
      <c r="R286" s="784"/>
      <c r="S286" s="719" t="s">
        <v>1</v>
      </c>
      <c r="T286" s="216"/>
      <c r="U286" s="136"/>
      <c r="W286" s="133"/>
    </row>
    <row r="287" spans="2:23" ht="9" customHeight="1">
      <c r="B287" s="222"/>
      <c r="C287" s="222"/>
      <c r="D287" s="222"/>
      <c r="E287" s="222"/>
      <c r="F287" s="222"/>
      <c r="G287" s="222"/>
      <c r="H287" s="222"/>
      <c r="I287" s="845"/>
      <c r="J287" s="867"/>
      <c r="K287" s="867"/>
      <c r="L287" s="867"/>
      <c r="M287" s="867"/>
      <c r="N287" s="785"/>
      <c r="O287" s="786"/>
      <c r="P287" s="720"/>
      <c r="Q287" s="785"/>
      <c r="R287" s="786"/>
      <c r="S287" s="720"/>
      <c r="T287" s="215"/>
      <c r="U287" s="136"/>
      <c r="W287" s="133"/>
    </row>
    <row r="288" spans="2:23" ht="9" customHeight="1">
      <c r="B288" s="222"/>
      <c r="C288" s="222"/>
      <c r="D288" s="222"/>
      <c r="E288" s="222"/>
      <c r="F288" s="222"/>
      <c r="G288" s="222"/>
      <c r="H288" s="222"/>
      <c r="I288" s="721" t="s">
        <v>210</v>
      </c>
      <c r="J288" s="721"/>
      <c r="K288" s="721"/>
      <c r="L288" s="721"/>
      <c r="M288" s="721"/>
      <c r="N288" s="783">
        <f>N282-N286</f>
        <v>0</v>
      </c>
      <c r="O288" s="784"/>
      <c r="P288" s="719" t="s">
        <v>1</v>
      </c>
      <c r="Q288" s="783">
        <f>Q282-Q286</f>
        <v>0</v>
      </c>
      <c r="R288" s="784"/>
      <c r="S288" s="719" t="s">
        <v>1</v>
      </c>
      <c r="T288" s="215"/>
      <c r="U288" s="136"/>
      <c r="W288" s="133"/>
    </row>
    <row r="289" spans="2:24" ht="9" customHeight="1" thickBot="1">
      <c r="B289" s="222"/>
      <c r="C289" s="222"/>
      <c r="D289" s="222"/>
      <c r="E289" s="222"/>
      <c r="F289" s="222"/>
      <c r="G289" s="222"/>
      <c r="H289" s="222"/>
      <c r="I289" s="722"/>
      <c r="J289" s="722"/>
      <c r="K289" s="722"/>
      <c r="L289" s="722"/>
      <c r="M289" s="722"/>
      <c r="N289" s="796"/>
      <c r="O289" s="797"/>
      <c r="P289" s="723"/>
      <c r="Q289" s="796"/>
      <c r="R289" s="797"/>
      <c r="S289" s="723"/>
      <c r="T289" s="215"/>
      <c r="U289" s="136"/>
      <c r="W289" s="133"/>
    </row>
    <row r="290" spans="2:24" ht="9" customHeight="1" thickTop="1">
      <c r="I290" s="852" t="s">
        <v>92</v>
      </c>
      <c r="J290" s="810" t="s">
        <v>85</v>
      </c>
      <c r="K290" s="811"/>
      <c r="L290" s="811"/>
      <c r="M290" s="812"/>
      <c r="N290" s="779">
        <f>O17+O33+O49+O65+O84+O100+O116+O132+O151+O167+O183+O199+O218+O234+O250+O266</f>
        <v>0</v>
      </c>
      <c r="O290" s="780"/>
      <c r="P290" s="787" t="s">
        <v>86</v>
      </c>
      <c r="Q290" s="794">
        <f>IF(U301="有",SUM(O7:O10,O23:O26,O39:O42,O55:O58,O74:O77,O90:O93,O106:O109,O122:O125,O141:O144,O157:O160,O173:O176,O189:O192,O208:O211,O224:O227,O240:O243,O256:O259),)</f>
        <v>0</v>
      </c>
      <c r="R290" s="795"/>
      <c r="S290" s="787" t="s">
        <v>86</v>
      </c>
      <c r="T290" s="217"/>
      <c r="U290" s="218"/>
      <c r="W290" s="133"/>
    </row>
    <row r="291" spans="2:24" ht="9" customHeight="1">
      <c r="I291" s="852"/>
      <c r="J291" s="813"/>
      <c r="K291" s="814"/>
      <c r="L291" s="814"/>
      <c r="M291" s="815"/>
      <c r="N291" s="781"/>
      <c r="O291" s="782"/>
      <c r="P291" s="720"/>
      <c r="Q291" s="781"/>
      <c r="R291" s="782"/>
      <c r="S291" s="720"/>
      <c r="T291" s="217"/>
      <c r="U291" s="218"/>
      <c r="W291" s="133"/>
    </row>
    <row r="292" spans="2:24" ht="9" customHeight="1">
      <c r="I292" s="852"/>
      <c r="J292" s="804" t="s">
        <v>87</v>
      </c>
      <c r="K292" s="805"/>
      <c r="L292" s="805"/>
      <c r="M292" s="806"/>
      <c r="N292" s="783">
        <f>P17+P33+P49+P65+P84+P100+P116+P132+P151+P167+P183+P199+P218+P234+P250+P266</f>
        <v>0</v>
      </c>
      <c r="O292" s="784"/>
      <c r="P292" s="719" t="s">
        <v>86</v>
      </c>
      <c r="Q292" s="783">
        <f>IF(U301="有",SUM(P7:P10,P23:P26,P39:P42,P55:P58,P74:P77,P90:P93,P106:P109,P122:P125,P141:P144,P157:P160,P173:P176,P189:P192,P208:P211,P224:P227,P240:P243,P256:P259),0)</f>
        <v>0</v>
      </c>
      <c r="R292" s="784"/>
      <c r="S292" s="719" t="s">
        <v>86</v>
      </c>
      <c r="U292" s="712" t="s">
        <v>260</v>
      </c>
      <c r="W292" s="133"/>
    </row>
    <row r="293" spans="2:24" ht="9" customHeight="1">
      <c r="I293" s="853"/>
      <c r="J293" s="807"/>
      <c r="K293" s="808"/>
      <c r="L293" s="808"/>
      <c r="M293" s="809"/>
      <c r="N293" s="785"/>
      <c r="O293" s="786"/>
      <c r="P293" s="720"/>
      <c r="Q293" s="785"/>
      <c r="R293" s="786"/>
      <c r="S293" s="720"/>
      <c r="U293" s="712"/>
      <c r="W293" s="133"/>
    </row>
    <row r="294" spans="2:24" ht="9" customHeight="1">
      <c r="I294" s="846" t="s">
        <v>88</v>
      </c>
      <c r="J294" s="847"/>
      <c r="K294" s="847"/>
      <c r="L294" s="847"/>
      <c r="M294" s="848"/>
      <c r="N294" s="788">
        <f>Q17+Q33+Q49+Q65+Q84+Q100+Q116+Q132+Q151+Q167+Q183+Q199+Q218+Q234+Q250+Q266</f>
        <v>0</v>
      </c>
      <c r="O294" s="789"/>
      <c r="P294" s="719" t="s">
        <v>86</v>
      </c>
      <c r="Q294" s="788">
        <f>IF(U301="有",SUM(Q7:Q10,Q23:Q26,Q39:Q42,Q55:Q58,Q74:Q77,Q90:Q93,Q106:Q109,Q122:Q125,Q141:Q144,Q157:Q160,Q173:Q176,Q189:Q192,Q208:Q211,Q224:Q227,Q240:Q243,Q256:Q259),0)</f>
        <v>0</v>
      </c>
      <c r="R294" s="789"/>
      <c r="S294" s="719" t="s">
        <v>86</v>
      </c>
      <c r="U294" s="713">
        <f>$V$267</f>
        <v>0</v>
      </c>
      <c r="W294" s="133"/>
    </row>
    <row r="295" spans="2:24" ht="9" customHeight="1">
      <c r="I295" s="849"/>
      <c r="J295" s="850"/>
      <c r="K295" s="850"/>
      <c r="L295" s="850"/>
      <c r="M295" s="851"/>
      <c r="N295" s="785"/>
      <c r="O295" s="786"/>
      <c r="P295" s="720"/>
      <c r="Q295" s="785"/>
      <c r="R295" s="786"/>
      <c r="S295" s="720"/>
      <c r="U295" s="714"/>
      <c r="W295" s="133"/>
    </row>
    <row r="296" spans="2:24" ht="9" customHeight="1">
      <c r="I296" s="798" t="s">
        <v>211</v>
      </c>
      <c r="J296" s="799"/>
      <c r="K296" s="799"/>
      <c r="L296" s="799"/>
      <c r="M296" s="800"/>
      <c r="N296" s="790">
        <f>IF(C7="往",ROUNDDOWN((E17+E33+E49+E65+E84+E100+E116+E132+E151+E167+E183+E199+E218+E234+E250+E266-N290+N294)/2,1),IF(C7="循",ROUNDDOWN(E17+E33+E49+E65+E84+E100+E116+E132+E151+E167+E183+E199+E218+E234+E250+E266-N290+N294,1),))</f>
        <v>0</v>
      </c>
      <c r="O296" s="791"/>
      <c r="P296" s="719" t="s">
        <v>86</v>
      </c>
      <c r="Q296" s="790">
        <f>IF(U301="有",IF(C7="往",ROUNDDOWN((D17+D33+D49+D65+D84+D100+D116+D132+D151+D167+D183+D199+D218+D234+D250+D266-Q290+Q294)/2,1),IF(C7="循",ROUNDDOWN(D17+D33+D49+D65+D84+D100+D116+D132+D151+D167+D183+D199+D218+D234+D250+D266-Q290+Q294,1),)),)</f>
        <v>0</v>
      </c>
      <c r="R296" s="791"/>
      <c r="S296" s="719" t="s">
        <v>86</v>
      </c>
      <c r="U296" s="136"/>
      <c r="W296" s="133"/>
    </row>
    <row r="297" spans="2:24" ht="9" customHeight="1" thickBot="1">
      <c r="I297" s="801"/>
      <c r="J297" s="802"/>
      <c r="K297" s="802"/>
      <c r="L297" s="802"/>
      <c r="M297" s="803"/>
      <c r="N297" s="792"/>
      <c r="O297" s="793"/>
      <c r="P297" s="720"/>
      <c r="Q297" s="792"/>
      <c r="R297" s="793"/>
      <c r="S297" s="720"/>
      <c r="U297" s="136"/>
      <c r="W297" s="133"/>
    </row>
    <row r="298" spans="2:24" ht="9" customHeight="1">
      <c r="I298" s="773" t="s">
        <v>212</v>
      </c>
      <c r="J298" s="774"/>
      <c r="K298" s="774"/>
      <c r="L298" s="774"/>
      <c r="M298" s="775"/>
      <c r="N298" s="759">
        <f>IF(OR(N296=0,N288=0),,ROUNDDOWN(N296/N288,1))</f>
        <v>0</v>
      </c>
      <c r="O298" s="760"/>
      <c r="P298" s="763" t="s">
        <v>86</v>
      </c>
      <c r="Q298" s="759">
        <f>IF(OR(Q296=0,Q288=0),,ROUNDDOWN(Q296/Q288,1))</f>
        <v>0</v>
      </c>
      <c r="R298" s="760"/>
      <c r="S298" s="763" t="s">
        <v>86</v>
      </c>
      <c r="U298" s="771" t="s">
        <v>375</v>
      </c>
      <c r="W298" s="133"/>
    </row>
    <row r="299" spans="2:24" ht="9" customHeight="1" thickBot="1">
      <c r="I299" s="776"/>
      <c r="J299" s="777"/>
      <c r="K299" s="777"/>
      <c r="L299" s="777"/>
      <c r="M299" s="778"/>
      <c r="N299" s="761"/>
      <c r="O299" s="762"/>
      <c r="P299" s="764"/>
      <c r="Q299" s="761"/>
      <c r="R299" s="762"/>
      <c r="S299" s="764"/>
      <c r="U299" s="771"/>
      <c r="V299" s="219"/>
      <c r="W299" s="219"/>
      <c r="X299" s="220" t="s">
        <v>95</v>
      </c>
    </row>
    <row r="300" spans="2:24" ht="9" customHeight="1" thickBot="1">
      <c r="Q300" s="221"/>
      <c r="R300" s="221"/>
      <c r="U300" s="771"/>
      <c r="V300" s="219"/>
      <c r="W300" s="219"/>
      <c r="X300" s="220" t="s">
        <v>96</v>
      </c>
    </row>
    <row r="301" spans="2:24" ht="9" customHeight="1">
      <c r="I301" s="765" t="s">
        <v>94</v>
      </c>
      <c r="J301" s="766"/>
      <c r="K301" s="766"/>
      <c r="L301" s="766"/>
      <c r="M301" s="766"/>
      <c r="N301" s="766"/>
      <c r="O301" s="766"/>
      <c r="P301" s="767"/>
      <c r="Q301" s="759">
        <f>IF(U301="有",IF(N298&lt;3,Q298,N298),N298)</f>
        <v>0</v>
      </c>
      <c r="R301" s="760"/>
      <c r="S301" s="763" t="s">
        <v>86</v>
      </c>
      <c r="U301" s="772"/>
      <c r="W301" s="133"/>
    </row>
    <row r="302" spans="2:24" ht="9" customHeight="1" thickBot="1">
      <c r="I302" s="768"/>
      <c r="J302" s="769"/>
      <c r="K302" s="769"/>
      <c r="L302" s="769"/>
      <c r="M302" s="769"/>
      <c r="N302" s="769"/>
      <c r="O302" s="769"/>
      <c r="P302" s="770"/>
      <c r="Q302" s="761"/>
      <c r="R302" s="762"/>
      <c r="S302" s="764"/>
      <c r="U302" s="772"/>
      <c r="W302" s="133"/>
    </row>
  </sheetData>
  <mergeCells count="941">
    <mergeCell ref="X130:AB130"/>
    <mergeCell ref="X131:AA131"/>
    <mergeCell ref="X149:AB149"/>
    <mergeCell ref="X150:AA150"/>
    <mergeCell ref="V132:AB132"/>
    <mergeCell ref="V133:AA133"/>
    <mergeCell ref="S138:S140"/>
    <mergeCell ref="R186:R188"/>
    <mergeCell ref="S186:S188"/>
    <mergeCell ref="U137:U140"/>
    <mergeCell ref="O137:S137"/>
    <mergeCell ref="N136:U136"/>
    <mergeCell ref="O187:O188"/>
    <mergeCell ref="P187:P188"/>
    <mergeCell ref="O185:S185"/>
    <mergeCell ref="U185:U188"/>
    <mergeCell ref="O186:P186"/>
    <mergeCell ref="N184:U184"/>
    <mergeCell ref="T185:T188"/>
    <mergeCell ref="N185:N188"/>
    <mergeCell ref="N137:N140"/>
    <mergeCell ref="T137:T140"/>
    <mergeCell ref="Q138:Q140"/>
    <mergeCell ref="R138:R140"/>
    <mergeCell ref="P139:P140"/>
    <mergeCell ref="O138:P138"/>
    <mergeCell ref="O139:O140"/>
    <mergeCell ref="V199:AB199"/>
    <mergeCell ref="V200:AA200"/>
    <mergeCell ref="X197:AB197"/>
    <mergeCell ref="X165:AB165"/>
    <mergeCell ref="X198:AA198"/>
    <mergeCell ref="N152:U152"/>
    <mergeCell ref="N153:N156"/>
    <mergeCell ref="O153:S153"/>
    <mergeCell ref="P155:P156"/>
    <mergeCell ref="T153:T156"/>
    <mergeCell ref="U153:U156"/>
    <mergeCell ref="O154:P154"/>
    <mergeCell ref="Q154:Q156"/>
    <mergeCell ref="R154:R156"/>
    <mergeCell ref="S154:S156"/>
    <mergeCell ref="N169:N172"/>
    <mergeCell ref="X166:AA166"/>
    <mergeCell ref="T169:T172"/>
    <mergeCell ref="U169:U172"/>
    <mergeCell ref="Q170:Q172"/>
    <mergeCell ref="N168:U168"/>
    <mergeCell ref="X181:AB181"/>
    <mergeCell ref="X182:AA182"/>
    <mergeCell ref="Q186:Q188"/>
    <mergeCell ref="A117:A121"/>
    <mergeCell ref="B117:B121"/>
    <mergeCell ref="A106:A115"/>
    <mergeCell ref="A116:B116"/>
    <mergeCell ref="B106:B107"/>
    <mergeCell ref="B112:B113"/>
    <mergeCell ref="B114:B115"/>
    <mergeCell ref="B110:B111"/>
    <mergeCell ref="B124:B125"/>
    <mergeCell ref="B122:B123"/>
    <mergeCell ref="B184:B188"/>
    <mergeCell ref="D184:D188"/>
    <mergeCell ref="F184:F188"/>
    <mergeCell ref="A183:B183"/>
    <mergeCell ref="A184:A188"/>
    <mergeCell ref="A136:A140"/>
    <mergeCell ref="B136:B140"/>
    <mergeCell ref="D136:D140"/>
    <mergeCell ref="E136:E140"/>
    <mergeCell ref="B141:B142"/>
    <mergeCell ref="F136:F140"/>
    <mergeCell ref="F80:F81"/>
    <mergeCell ref="F96:F97"/>
    <mergeCell ref="B126:B127"/>
    <mergeCell ref="O119:P119"/>
    <mergeCell ref="J106:J107"/>
    <mergeCell ref="I112:I113"/>
    <mergeCell ref="J112:J113"/>
    <mergeCell ref="J119:J121"/>
    <mergeCell ref="J114:J115"/>
    <mergeCell ref="H122:H123"/>
    <mergeCell ref="I122:I123"/>
    <mergeCell ref="J122:J123"/>
    <mergeCell ref="H110:H111"/>
    <mergeCell ref="I110:I111"/>
    <mergeCell ref="J110:J111"/>
    <mergeCell ref="I114:I115"/>
    <mergeCell ref="H108:H109"/>
    <mergeCell ref="I108:I109"/>
    <mergeCell ref="J108:J109"/>
    <mergeCell ref="I106:I107"/>
    <mergeCell ref="H112:H113"/>
    <mergeCell ref="H106:H107"/>
    <mergeCell ref="F108:F109"/>
    <mergeCell ref="H114:H115"/>
    <mergeCell ref="B90:B91"/>
    <mergeCell ref="G117:G121"/>
    <mergeCell ref="H117:L117"/>
    <mergeCell ref="H118:J118"/>
    <mergeCell ref="K118:K121"/>
    <mergeCell ref="L118:L121"/>
    <mergeCell ref="I119:I121"/>
    <mergeCell ref="F98:F99"/>
    <mergeCell ref="E117:E121"/>
    <mergeCell ref="B108:B109"/>
    <mergeCell ref="B96:B97"/>
    <mergeCell ref="B94:B95"/>
    <mergeCell ref="B92:B93"/>
    <mergeCell ref="F92:F93"/>
    <mergeCell ref="F117:F121"/>
    <mergeCell ref="I92:I93"/>
    <mergeCell ref="H90:H91"/>
    <mergeCell ref="I90:I91"/>
    <mergeCell ref="F106:F107"/>
    <mergeCell ref="D117:D121"/>
    <mergeCell ref="J90:J91"/>
    <mergeCell ref="I98:I99"/>
    <mergeCell ref="J98:J99"/>
    <mergeCell ref="F90:F91"/>
    <mergeCell ref="A74:A83"/>
    <mergeCell ref="A90:A99"/>
    <mergeCell ref="D69:D73"/>
    <mergeCell ref="F78:F79"/>
    <mergeCell ref="F76:F77"/>
    <mergeCell ref="F74:F75"/>
    <mergeCell ref="E69:E73"/>
    <mergeCell ref="F69:F73"/>
    <mergeCell ref="F94:F95"/>
    <mergeCell ref="B82:B83"/>
    <mergeCell ref="F82:F83"/>
    <mergeCell ref="B80:B81"/>
    <mergeCell ref="A85:A89"/>
    <mergeCell ref="B85:B89"/>
    <mergeCell ref="B74:B75"/>
    <mergeCell ref="D85:D89"/>
    <mergeCell ref="A84:B84"/>
    <mergeCell ref="B78:B79"/>
    <mergeCell ref="B76:B77"/>
    <mergeCell ref="E85:E89"/>
    <mergeCell ref="F85:F89"/>
    <mergeCell ref="A69:A73"/>
    <mergeCell ref="B69:B73"/>
    <mergeCell ref="B98:B99"/>
    <mergeCell ref="H74:H75"/>
    <mergeCell ref="H78:H79"/>
    <mergeCell ref="H86:J86"/>
    <mergeCell ref="I74:I75"/>
    <mergeCell ref="H76:H77"/>
    <mergeCell ref="I76:I77"/>
    <mergeCell ref="I80:I81"/>
    <mergeCell ref="J80:J81"/>
    <mergeCell ref="I82:I83"/>
    <mergeCell ref="I78:I79"/>
    <mergeCell ref="H80:H81"/>
    <mergeCell ref="J76:J77"/>
    <mergeCell ref="J78:J79"/>
    <mergeCell ref="H35:J35"/>
    <mergeCell ref="L35:L38"/>
    <mergeCell ref="I47:I48"/>
    <mergeCell ref="J47:J48"/>
    <mergeCell ref="J55:J56"/>
    <mergeCell ref="J57:J58"/>
    <mergeCell ref="I57:I58"/>
    <mergeCell ref="T51:T54"/>
    <mergeCell ref="I55:I56"/>
    <mergeCell ref="K51:K54"/>
    <mergeCell ref="L51:L54"/>
    <mergeCell ref="N51:N54"/>
    <mergeCell ref="O51:S51"/>
    <mergeCell ref="S52:S54"/>
    <mergeCell ref="O53:O54"/>
    <mergeCell ref="P53:P54"/>
    <mergeCell ref="I25:I26"/>
    <mergeCell ref="B41:B42"/>
    <mergeCell ref="F43:F44"/>
    <mergeCell ref="A17:B17"/>
    <mergeCell ref="J25:J26"/>
    <mergeCell ref="H27:H28"/>
    <mergeCell ref="F18:F22"/>
    <mergeCell ref="I39:I40"/>
    <mergeCell ref="J39:J40"/>
    <mergeCell ref="G18:G22"/>
    <mergeCell ref="H18:L18"/>
    <mergeCell ref="K19:K22"/>
    <mergeCell ref="H39:H40"/>
    <mergeCell ref="L19:L22"/>
    <mergeCell ref="H23:H24"/>
    <mergeCell ref="H25:H26"/>
    <mergeCell ref="I23:I24"/>
    <mergeCell ref="J23:J24"/>
    <mergeCell ref="J29:J30"/>
    <mergeCell ref="H29:H30"/>
    <mergeCell ref="I29:I30"/>
    <mergeCell ref="I27:I28"/>
    <mergeCell ref="J27:J28"/>
    <mergeCell ref="H34:L34"/>
    <mergeCell ref="B25:B26"/>
    <mergeCell ref="F25:F26"/>
    <mergeCell ref="B23:B24"/>
    <mergeCell ref="F23:F24"/>
    <mergeCell ref="F13:F14"/>
    <mergeCell ref="B18:B22"/>
    <mergeCell ref="E18:E22"/>
    <mergeCell ref="A33:B33"/>
    <mergeCell ref="A18:A22"/>
    <mergeCell ref="D18:D22"/>
    <mergeCell ref="F27:F28"/>
    <mergeCell ref="A23:A32"/>
    <mergeCell ref="B31:B32"/>
    <mergeCell ref="F31:F32"/>
    <mergeCell ref="B29:B30"/>
    <mergeCell ref="F29:F30"/>
    <mergeCell ref="B27:B28"/>
    <mergeCell ref="B15:B16"/>
    <mergeCell ref="F15:F16"/>
    <mergeCell ref="A34:A38"/>
    <mergeCell ref="B34:B38"/>
    <mergeCell ref="B47:B48"/>
    <mergeCell ref="F39:F40"/>
    <mergeCell ref="G50:G54"/>
    <mergeCell ref="B61:B62"/>
    <mergeCell ref="B63:B64"/>
    <mergeCell ref="B59:B60"/>
    <mergeCell ref="F59:F60"/>
    <mergeCell ref="F61:F62"/>
    <mergeCell ref="F50:F54"/>
    <mergeCell ref="F55:F56"/>
    <mergeCell ref="F63:F64"/>
    <mergeCell ref="F57:F58"/>
    <mergeCell ref="D50:D54"/>
    <mergeCell ref="E50:E54"/>
    <mergeCell ref="X98:AB98"/>
    <mergeCell ref="X99:AA99"/>
    <mergeCell ref="B173:B174"/>
    <mergeCell ref="F173:F174"/>
    <mergeCell ref="F161:F162"/>
    <mergeCell ref="H98:H99"/>
    <mergeCell ref="A100:B100"/>
    <mergeCell ref="A101:A105"/>
    <mergeCell ref="H101:L101"/>
    <mergeCell ref="F101:F105"/>
    <mergeCell ref="F147:F148"/>
    <mergeCell ref="F152:F156"/>
    <mergeCell ref="F157:F158"/>
    <mergeCell ref="B159:B160"/>
    <mergeCell ref="F159:F160"/>
    <mergeCell ref="B163:B164"/>
    <mergeCell ref="B147:B148"/>
    <mergeCell ref="E101:E105"/>
    <mergeCell ref="D101:D105"/>
    <mergeCell ref="B101:B105"/>
    <mergeCell ref="F112:F113"/>
    <mergeCell ref="J128:J129"/>
    <mergeCell ref="I126:I127"/>
    <mergeCell ref="I128:I129"/>
    <mergeCell ref="U204:U207"/>
    <mergeCell ref="Q205:Q207"/>
    <mergeCell ref="R205:R207"/>
    <mergeCell ref="H214:H215"/>
    <mergeCell ref="I214:I215"/>
    <mergeCell ref="J195:J196"/>
    <mergeCell ref="J197:J198"/>
    <mergeCell ref="J193:J194"/>
    <mergeCell ref="T204:T207"/>
    <mergeCell ref="O205:P205"/>
    <mergeCell ref="N204:N207"/>
    <mergeCell ref="N203:U203"/>
    <mergeCell ref="H204:J204"/>
    <mergeCell ref="K204:K207"/>
    <mergeCell ref="I193:I194"/>
    <mergeCell ref="H193:H194"/>
    <mergeCell ref="H195:H196"/>
    <mergeCell ref="I195:I196"/>
    <mergeCell ref="O206:O207"/>
    <mergeCell ref="P206:P207"/>
    <mergeCell ref="I205:I207"/>
    <mergeCell ref="J205:J207"/>
    <mergeCell ref="H208:H209"/>
    <mergeCell ref="I208:I209"/>
    <mergeCell ref="B219:B223"/>
    <mergeCell ref="D219:D223"/>
    <mergeCell ref="E219:E223"/>
    <mergeCell ref="F219:F223"/>
    <mergeCell ref="B210:B211"/>
    <mergeCell ref="F210:F211"/>
    <mergeCell ref="B214:B215"/>
    <mergeCell ref="F214:F215"/>
    <mergeCell ref="B216:B217"/>
    <mergeCell ref="F216:F217"/>
    <mergeCell ref="B212:B213"/>
    <mergeCell ref="F212:F213"/>
    <mergeCell ref="A218:B218"/>
    <mergeCell ref="A203:A207"/>
    <mergeCell ref="B203:B207"/>
    <mergeCell ref="D203:D207"/>
    <mergeCell ref="E203:E207"/>
    <mergeCell ref="A189:A198"/>
    <mergeCell ref="B189:B190"/>
    <mergeCell ref="F149:F150"/>
    <mergeCell ref="A151:B151"/>
    <mergeCell ref="B175:B176"/>
    <mergeCell ref="F175:F176"/>
    <mergeCell ref="A141:A150"/>
    <mergeCell ref="B149:B150"/>
    <mergeCell ref="F141:F142"/>
    <mergeCell ref="B145:B146"/>
    <mergeCell ref="B143:B144"/>
    <mergeCell ref="F143:F144"/>
    <mergeCell ref="F145:F146"/>
    <mergeCell ref="A199:B199"/>
    <mergeCell ref="N2:U2"/>
    <mergeCell ref="O3:S3"/>
    <mergeCell ref="T3:T6"/>
    <mergeCell ref="U3:U6"/>
    <mergeCell ref="L3:L6"/>
    <mergeCell ref="I13:I14"/>
    <mergeCell ref="J13:J14"/>
    <mergeCell ref="A2:A6"/>
    <mergeCell ref="B2:B6"/>
    <mergeCell ref="D2:D6"/>
    <mergeCell ref="E2:E6"/>
    <mergeCell ref="F2:F6"/>
    <mergeCell ref="G2:G6"/>
    <mergeCell ref="H2:L2"/>
    <mergeCell ref="H3:J3"/>
    <mergeCell ref="K3:K6"/>
    <mergeCell ref="H4:H6"/>
    <mergeCell ref="I4:I6"/>
    <mergeCell ref="J4:J6"/>
    <mergeCell ref="O4:P4"/>
    <mergeCell ref="Q4:Q6"/>
    <mergeCell ref="R4:R6"/>
    <mergeCell ref="X15:AB15"/>
    <mergeCell ref="X16:AA16"/>
    <mergeCell ref="J7:J8"/>
    <mergeCell ref="J9:J10"/>
    <mergeCell ref="N3:N6"/>
    <mergeCell ref="S4:S6"/>
    <mergeCell ref="O5:O6"/>
    <mergeCell ref="P5:P6"/>
    <mergeCell ref="A7:A16"/>
    <mergeCell ref="B7:B8"/>
    <mergeCell ref="H13:H14"/>
    <mergeCell ref="F7:F8"/>
    <mergeCell ref="H7:H8"/>
    <mergeCell ref="I7:I8"/>
    <mergeCell ref="B9:B10"/>
    <mergeCell ref="I9:I10"/>
    <mergeCell ref="B11:B12"/>
    <mergeCell ref="H9:H10"/>
    <mergeCell ref="F11:F12"/>
    <mergeCell ref="H11:H12"/>
    <mergeCell ref="B13:B14"/>
    <mergeCell ref="Q20:Q22"/>
    <mergeCell ref="R20:R22"/>
    <mergeCell ref="O21:O22"/>
    <mergeCell ref="P21:P22"/>
    <mergeCell ref="J15:J16"/>
    <mergeCell ref="H20:H22"/>
    <mergeCell ref="I20:I22"/>
    <mergeCell ref="J20:J22"/>
    <mergeCell ref="H19:J19"/>
    <mergeCell ref="H15:H16"/>
    <mergeCell ref="I15:I16"/>
    <mergeCell ref="N18:U18"/>
    <mergeCell ref="X31:AB31"/>
    <mergeCell ref="X32:AA32"/>
    <mergeCell ref="T35:T38"/>
    <mergeCell ref="D34:D38"/>
    <mergeCell ref="E34:E38"/>
    <mergeCell ref="F34:F38"/>
    <mergeCell ref="G34:G38"/>
    <mergeCell ref="O35:S35"/>
    <mergeCell ref="J36:J38"/>
    <mergeCell ref="J31:J32"/>
    <mergeCell ref="O37:O38"/>
    <mergeCell ref="P37:P38"/>
    <mergeCell ref="Q36:Q38"/>
    <mergeCell ref="N35:N38"/>
    <mergeCell ref="K35:K38"/>
    <mergeCell ref="O36:P36"/>
    <mergeCell ref="U35:U38"/>
    <mergeCell ref="R36:R38"/>
    <mergeCell ref="I36:I38"/>
    <mergeCell ref="H36:H38"/>
    <mergeCell ref="H31:H32"/>
    <mergeCell ref="I31:I32"/>
    <mergeCell ref="N34:U34"/>
    <mergeCell ref="S36:S38"/>
    <mergeCell ref="Q71:Q73"/>
    <mergeCell ref="H59:H60"/>
    <mergeCell ref="H55:H56"/>
    <mergeCell ref="X47:AB47"/>
    <mergeCell ref="X48:AA48"/>
    <mergeCell ref="O52:P52"/>
    <mergeCell ref="Q52:Q54"/>
    <mergeCell ref="R52:R54"/>
    <mergeCell ref="H47:H48"/>
    <mergeCell ref="H52:H54"/>
    <mergeCell ref="I52:I54"/>
    <mergeCell ref="H51:J51"/>
    <mergeCell ref="H50:L50"/>
    <mergeCell ref="N50:U50"/>
    <mergeCell ref="J52:J54"/>
    <mergeCell ref="U51:U54"/>
    <mergeCell ref="K70:K73"/>
    <mergeCell ref="H57:H58"/>
    <mergeCell ref="H63:H64"/>
    <mergeCell ref="I61:I62"/>
    <mergeCell ref="R71:R73"/>
    <mergeCell ref="O71:P71"/>
    <mergeCell ref="A65:B65"/>
    <mergeCell ref="O72:O73"/>
    <mergeCell ref="P72:P73"/>
    <mergeCell ref="A49:B49"/>
    <mergeCell ref="A39:A48"/>
    <mergeCell ref="B39:B40"/>
    <mergeCell ref="H41:H42"/>
    <mergeCell ref="I41:I42"/>
    <mergeCell ref="I43:I44"/>
    <mergeCell ref="H43:H44"/>
    <mergeCell ref="I71:I73"/>
    <mergeCell ref="A55:A64"/>
    <mergeCell ref="B45:B46"/>
    <mergeCell ref="F45:F46"/>
    <mergeCell ref="F47:F48"/>
    <mergeCell ref="B43:B44"/>
    <mergeCell ref="F41:F42"/>
    <mergeCell ref="J41:J42"/>
    <mergeCell ref="J43:J44"/>
    <mergeCell ref="B55:B56"/>
    <mergeCell ref="B57:B58"/>
    <mergeCell ref="J59:J60"/>
    <mergeCell ref="I63:I64"/>
    <mergeCell ref="J63:J64"/>
    <mergeCell ref="G69:G73"/>
    <mergeCell ref="H70:J70"/>
    <mergeCell ref="X63:AB63"/>
    <mergeCell ref="J61:J62"/>
    <mergeCell ref="X82:AB82"/>
    <mergeCell ref="X83:AA83"/>
    <mergeCell ref="H85:L85"/>
    <mergeCell ref="H82:H83"/>
    <mergeCell ref="J82:J83"/>
    <mergeCell ref="J74:J75"/>
    <mergeCell ref="U70:U73"/>
    <mergeCell ref="S71:S73"/>
    <mergeCell ref="X64:AA64"/>
    <mergeCell ref="V65:AB65"/>
    <mergeCell ref="V66:AA66"/>
    <mergeCell ref="T70:T73"/>
    <mergeCell ref="L70:L73"/>
    <mergeCell ref="O70:S70"/>
    <mergeCell ref="H69:L69"/>
    <mergeCell ref="N69:U69"/>
    <mergeCell ref="N70:N73"/>
    <mergeCell ref="J71:J73"/>
    <mergeCell ref="H61:H62"/>
    <mergeCell ref="H71:H73"/>
    <mergeCell ref="G85:G89"/>
    <mergeCell ref="S87:S89"/>
    <mergeCell ref="O88:O89"/>
    <mergeCell ref="K86:K89"/>
    <mergeCell ref="L86:L89"/>
    <mergeCell ref="R87:R89"/>
    <mergeCell ref="N86:N89"/>
    <mergeCell ref="O86:S86"/>
    <mergeCell ref="N85:U85"/>
    <mergeCell ref="P88:P89"/>
    <mergeCell ref="U86:U89"/>
    <mergeCell ref="Q87:Q89"/>
    <mergeCell ref="O87:P87"/>
    <mergeCell ref="H87:H89"/>
    <mergeCell ref="I87:I89"/>
    <mergeCell ref="J87:J89"/>
    <mergeCell ref="I94:I95"/>
    <mergeCell ref="I96:I97"/>
    <mergeCell ref="J94:J95"/>
    <mergeCell ref="H96:H97"/>
    <mergeCell ref="J92:J93"/>
    <mergeCell ref="T86:T89"/>
    <mergeCell ref="H92:H93"/>
    <mergeCell ref="H94:H95"/>
    <mergeCell ref="N101:U101"/>
    <mergeCell ref="J96:J97"/>
    <mergeCell ref="F114:F115"/>
    <mergeCell ref="F122:F123"/>
    <mergeCell ref="J130:J131"/>
    <mergeCell ref="I130:I131"/>
    <mergeCell ref="H130:H131"/>
    <mergeCell ref="U102:U105"/>
    <mergeCell ref="T102:T105"/>
    <mergeCell ref="R103:R105"/>
    <mergeCell ref="S103:S105"/>
    <mergeCell ref="O103:P103"/>
    <mergeCell ref="G101:G105"/>
    <mergeCell ref="F110:F111"/>
    <mergeCell ref="H119:H121"/>
    <mergeCell ref="I103:I105"/>
    <mergeCell ref="P104:P105"/>
    <mergeCell ref="O104:O105"/>
    <mergeCell ref="K102:K105"/>
    <mergeCell ref="L102:L105"/>
    <mergeCell ref="N102:N105"/>
    <mergeCell ref="O102:S102"/>
    <mergeCell ref="Q103:Q105"/>
    <mergeCell ref="H102:J102"/>
    <mergeCell ref="H103:H105"/>
    <mergeCell ref="J103:J105"/>
    <mergeCell ref="X114:AB114"/>
    <mergeCell ref="X115:AA115"/>
    <mergeCell ref="Q119:Q121"/>
    <mergeCell ref="R119:R121"/>
    <mergeCell ref="N117:U117"/>
    <mergeCell ref="U118:U121"/>
    <mergeCell ref="N118:N121"/>
    <mergeCell ref="O118:S118"/>
    <mergeCell ref="S119:S121"/>
    <mergeCell ref="T118:T121"/>
    <mergeCell ref="P120:P121"/>
    <mergeCell ref="O120:O121"/>
    <mergeCell ref="A132:B132"/>
    <mergeCell ref="A122:A131"/>
    <mergeCell ref="B130:B131"/>
    <mergeCell ref="B128:B129"/>
    <mergeCell ref="F128:F129"/>
    <mergeCell ref="H126:H127"/>
    <mergeCell ref="H124:H125"/>
    <mergeCell ref="H137:J137"/>
    <mergeCell ref="G136:G140"/>
    <mergeCell ref="H136:L136"/>
    <mergeCell ref="H138:H140"/>
    <mergeCell ref="I138:I140"/>
    <mergeCell ref="I124:I125"/>
    <mergeCell ref="J124:J125"/>
    <mergeCell ref="H128:H129"/>
    <mergeCell ref="F130:F131"/>
    <mergeCell ref="J126:J127"/>
    <mergeCell ref="F126:F127"/>
    <mergeCell ref="F124:F125"/>
    <mergeCell ref="K137:K140"/>
    <mergeCell ref="L137:L140"/>
    <mergeCell ref="J138:J140"/>
    <mergeCell ref="H149:H150"/>
    <mergeCell ref="I149:I150"/>
    <mergeCell ref="J149:J150"/>
    <mergeCell ref="J145:J146"/>
    <mergeCell ref="I141:I142"/>
    <mergeCell ref="J141:J142"/>
    <mergeCell ref="I147:I148"/>
    <mergeCell ref="J147:J148"/>
    <mergeCell ref="I143:I144"/>
    <mergeCell ref="J143:J144"/>
    <mergeCell ref="H145:H146"/>
    <mergeCell ref="I145:I146"/>
    <mergeCell ref="H143:H144"/>
    <mergeCell ref="H141:H142"/>
    <mergeCell ref="H147:H148"/>
    <mergeCell ref="H152:L152"/>
    <mergeCell ref="L153:L156"/>
    <mergeCell ref="R170:R172"/>
    <mergeCell ref="A152:A156"/>
    <mergeCell ref="B152:B156"/>
    <mergeCell ref="H153:J153"/>
    <mergeCell ref="D152:D156"/>
    <mergeCell ref="E152:E156"/>
    <mergeCell ref="I154:I156"/>
    <mergeCell ref="J154:J156"/>
    <mergeCell ref="G152:G156"/>
    <mergeCell ref="K153:K156"/>
    <mergeCell ref="O155:O156"/>
    <mergeCell ref="H157:H158"/>
    <mergeCell ref="I157:I158"/>
    <mergeCell ref="J157:J158"/>
    <mergeCell ref="I159:I160"/>
    <mergeCell ref="J159:J160"/>
    <mergeCell ref="O170:P170"/>
    <mergeCell ref="O171:O172"/>
    <mergeCell ref="O169:S169"/>
    <mergeCell ref="S170:S172"/>
    <mergeCell ref="P171:P172"/>
    <mergeCell ref="B157:B158"/>
    <mergeCell ref="H154:H156"/>
    <mergeCell ref="F165:F166"/>
    <mergeCell ref="F163:F164"/>
    <mergeCell ref="B161:B162"/>
    <mergeCell ref="J163:J164"/>
    <mergeCell ref="H161:H162"/>
    <mergeCell ref="I161:I162"/>
    <mergeCell ref="J161:J162"/>
    <mergeCell ref="H163:H164"/>
    <mergeCell ref="H165:H166"/>
    <mergeCell ref="I165:I166"/>
    <mergeCell ref="J165:J166"/>
    <mergeCell ref="B165:B166"/>
    <mergeCell ref="H168:L168"/>
    <mergeCell ref="H169:J169"/>
    <mergeCell ref="K169:K172"/>
    <mergeCell ref="L169:L172"/>
    <mergeCell ref="A167:B167"/>
    <mergeCell ref="A157:A166"/>
    <mergeCell ref="I163:I164"/>
    <mergeCell ref="H159:H160"/>
    <mergeCell ref="J173:J174"/>
    <mergeCell ref="J170:J172"/>
    <mergeCell ref="A168:A172"/>
    <mergeCell ref="B168:B172"/>
    <mergeCell ref="D168:D172"/>
    <mergeCell ref="E168:E172"/>
    <mergeCell ref="F168:F172"/>
    <mergeCell ref="G168:G172"/>
    <mergeCell ref="H170:H172"/>
    <mergeCell ref="I170:I172"/>
    <mergeCell ref="J175:J176"/>
    <mergeCell ref="J177:J178"/>
    <mergeCell ref="A173:A182"/>
    <mergeCell ref="H173:H174"/>
    <mergeCell ref="I173:I174"/>
    <mergeCell ref="B179:B180"/>
    <mergeCell ref="F179:F180"/>
    <mergeCell ref="I177:I178"/>
    <mergeCell ref="B177:B178"/>
    <mergeCell ref="H175:H176"/>
    <mergeCell ref="I175:I176"/>
    <mergeCell ref="F177:F178"/>
    <mergeCell ref="I181:I182"/>
    <mergeCell ref="F181:F182"/>
    <mergeCell ref="H179:H180"/>
    <mergeCell ref="I179:I180"/>
    <mergeCell ref="J179:J180"/>
    <mergeCell ref="H181:H182"/>
    <mergeCell ref="J181:J182"/>
    <mergeCell ref="B181:B182"/>
    <mergeCell ref="H177:H178"/>
    <mergeCell ref="S205:S207"/>
    <mergeCell ref="O204:S204"/>
    <mergeCell ref="I189:I190"/>
    <mergeCell ref="L204:L207"/>
    <mergeCell ref="F191:F192"/>
    <mergeCell ref="I197:I198"/>
    <mergeCell ref="J189:J190"/>
    <mergeCell ref="B197:B198"/>
    <mergeCell ref="F197:F198"/>
    <mergeCell ref="J191:J192"/>
    <mergeCell ref="H191:H192"/>
    <mergeCell ref="I191:I192"/>
    <mergeCell ref="H197:H198"/>
    <mergeCell ref="F189:F190"/>
    <mergeCell ref="H189:H190"/>
    <mergeCell ref="B191:B192"/>
    <mergeCell ref="B208:B209"/>
    <mergeCell ref="B193:B194"/>
    <mergeCell ref="F193:F194"/>
    <mergeCell ref="F195:F196"/>
    <mergeCell ref="B195:B196"/>
    <mergeCell ref="X216:AB216"/>
    <mergeCell ref="X217:AA217"/>
    <mergeCell ref="Q221:Q223"/>
    <mergeCell ref="R221:R223"/>
    <mergeCell ref="O220:S220"/>
    <mergeCell ref="S221:S223"/>
    <mergeCell ref="T220:T223"/>
    <mergeCell ref="U220:U223"/>
    <mergeCell ref="N219:U219"/>
    <mergeCell ref="P222:P223"/>
    <mergeCell ref="O222:O223"/>
    <mergeCell ref="N220:N223"/>
    <mergeCell ref="O221:P221"/>
    <mergeCell ref="F208:F209"/>
    <mergeCell ref="J208:J209"/>
    <mergeCell ref="F203:F207"/>
    <mergeCell ref="G203:G207"/>
    <mergeCell ref="H203:L203"/>
    <mergeCell ref="H205:H207"/>
    <mergeCell ref="I226:I227"/>
    <mergeCell ref="J226:J227"/>
    <mergeCell ref="J216:J217"/>
    <mergeCell ref="B224:B225"/>
    <mergeCell ref="H216:H217"/>
    <mergeCell ref="I216:I217"/>
    <mergeCell ref="A219:A223"/>
    <mergeCell ref="H220:J220"/>
    <mergeCell ref="A208:A217"/>
    <mergeCell ref="H212:H213"/>
    <mergeCell ref="I212:I213"/>
    <mergeCell ref="H210:H211"/>
    <mergeCell ref="I210:I211"/>
    <mergeCell ref="J214:J215"/>
    <mergeCell ref="J210:J211"/>
    <mergeCell ref="J212:J213"/>
    <mergeCell ref="I221:I223"/>
    <mergeCell ref="G219:G223"/>
    <mergeCell ref="H219:L219"/>
    <mergeCell ref="I224:I225"/>
    <mergeCell ref="J224:J225"/>
    <mergeCell ref="J221:J223"/>
    <mergeCell ref="K220:K223"/>
    <mergeCell ref="L220:L223"/>
    <mergeCell ref="F232:F233"/>
    <mergeCell ref="H232:H233"/>
    <mergeCell ref="F224:F225"/>
    <mergeCell ref="H224:H225"/>
    <mergeCell ref="F226:F227"/>
    <mergeCell ref="H226:H227"/>
    <mergeCell ref="F230:F231"/>
    <mergeCell ref="F228:F229"/>
    <mergeCell ref="H221:H223"/>
    <mergeCell ref="X233:AA233"/>
    <mergeCell ref="I232:I233"/>
    <mergeCell ref="H228:H229"/>
    <mergeCell ref="J232:J233"/>
    <mergeCell ref="I228:I229"/>
    <mergeCell ref="H230:H231"/>
    <mergeCell ref="J230:J231"/>
    <mergeCell ref="J228:J229"/>
    <mergeCell ref="I230:I231"/>
    <mergeCell ref="X232:AB232"/>
    <mergeCell ref="A235:A239"/>
    <mergeCell ref="B235:B239"/>
    <mergeCell ref="D235:D239"/>
    <mergeCell ref="E235:E239"/>
    <mergeCell ref="A234:B234"/>
    <mergeCell ref="B232:B233"/>
    <mergeCell ref="A224:A233"/>
    <mergeCell ref="B228:B229"/>
    <mergeCell ref="B230:B231"/>
    <mergeCell ref="B226:B227"/>
    <mergeCell ref="O237:P237"/>
    <mergeCell ref="F235:F239"/>
    <mergeCell ref="G235:G239"/>
    <mergeCell ref="H235:L235"/>
    <mergeCell ref="I240:I241"/>
    <mergeCell ref="J237:J239"/>
    <mergeCell ref="H236:J236"/>
    <mergeCell ref="R237:R239"/>
    <mergeCell ref="S237:S239"/>
    <mergeCell ref="O238:O239"/>
    <mergeCell ref="P238:P239"/>
    <mergeCell ref="N235:U235"/>
    <mergeCell ref="U236:U239"/>
    <mergeCell ref="T236:T239"/>
    <mergeCell ref="H237:H239"/>
    <mergeCell ref="I237:I239"/>
    <mergeCell ref="K236:K239"/>
    <mergeCell ref="L236:L239"/>
    <mergeCell ref="N236:N239"/>
    <mergeCell ref="O236:S236"/>
    <mergeCell ref="Q237:Q239"/>
    <mergeCell ref="I246:I247"/>
    <mergeCell ref="I244:I245"/>
    <mergeCell ref="J244:J245"/>
    <mergeCell ref="J246:J247"/>
    <mergeCell ref="I242:I243"/>
    <mergeCell ref="I248:I249"/>
    <mergeCell ref="J248:J249"/>
    <mergeCell ref="J240:J241"/>
    <mergeCell ref="J242:J243"/>
    <mergeCell ref="B246:B247"/>
    <mergeCell ref="F246:F247"/>
    <mergeCell ref="A250:B250"/>
    <mergeCell ref="A251:A255"/>
    <mergeCell ref="B251:B255"/>
    <mergeCell ref="D251:D255"/>
    <mergeCell ref="A240:A249"/>
    <mergeCell ref="B244:B245"/>
    <mergeCell ref="H246:H247"/>
    <mergeCell ref="B240:B241"/>
    <mergeCell ref="F240:F241"/>
    <mergeCell ref="H240:H241"/>
    <mergeCell ref="F244:F245"/>
    <mergeCell ref="H244:H245"/>
    <mergeCell ref="B242:B243"/>
    <mergeCell ref="F242:F243"/>
    <mergeCell ref="H242:H243"/>
    <mergeCell ref="B248:B249"/>
    <mergeCell ref="F248:F249"/>
    <mergeCell ref="H248:H249"/>
    <mergeCell ref="E251:E255"/>
    <mergeCell ref="F251:F255"/>
    <mergeCell ref="X248:AB248"/>
    <mergeCell ref="X249:AA249"/>
    <mergeCell ref="G251:G255"/>
    <mergeCell ref="H251:L251"/>
    <mergeCell ref="J253:J255"/>
    <mergeCell ref="N251:U251"/>
    <mergeCell ref="H252:J252"/>
    <mergeCell ref="K252:K255"/>
    <mergeCell ref="L252:L255"/>
    <mergeCell ref="N252:N255"/>
    <mergeCell ref="T252:T255"/>
    <mergeCell ref="U252:U255"/>
    <mergeCell ref="H253:H255"/>
    <mergeCell ref="I253:I255"/>
    <mergeCell ref="O253:P253"/>
    <mergeCell ref="Q253:Q255"/>
    <mergeCell ref="R253:R255"/>
    <mergeCell ref="S253:S255"/>
    <mergeCell ref="O254:O255"/>
    <mergeCell ref="P254:P255"/>
    <mergeCell ref="O252:S252"/>
    <mergeCell ref="I256:I257"/>
    <mergeCell ref="J256:J257"/>
    <mergeCell ref="B258:B259"/>
    <mergeCell ref="F258:F259"/>
    <mergeCell ref="H258:H259"/>
    <mergeCell ref="I258:I259"/>
    <mergeCell ref="J258:J259"/>
    <mergeCell ref="I282:M283"/>
    <mergeCell ref="A266:B266"/>
    <mergeCell ref="A256:A265"/>
    <mergeCell ref="B256:B257"/>
    <mergeCell ref="F256:F257"/>
    <mergeCell ref="H256:H257"/>
    <mergeCell ref="B260:B261"/>
    <mergeCell ref="F260:F261"/>
    <mergeCell ref="H260:H261"/>
    <mergeCell ref="I260:I261"/>
    <mergeCell ref="J260:J261"/>
    <mergeCell ref="S288:S289"/>
    <mergeCell ref="Q288:R289"/>
    <mergeCell ref="X264:AB264"/>
    <mergeCell ref="X265:AA265"/>
    <mergeCell ref="F264:F265"/>
    <mergeCell ref="Q282:R283"/>
    <mergeCell ref="B262:B263"/>
    <mergeCell ref="F262:F263"/>
    <mergeCell ref="H262:H263"/>
    <mergeCell ref="I262:I263"/>
    <mergeCell ref="J262:J263"/>
    <mergeCell ref="I264:I265"/>
    <mergeCell ref="J264:J265"/>
    <mergeCell ref="H264:H265"/>
    <mergeCell ref="B264:B265"/>
    <mergeCell ref="D267:G267"/>
    <mergeCell ref="H267:I267"/>
    <mergeCell ref="J267:K267"/>
    <mergeCell ref="L267:Q267"/>
    <mergeCell ref="I274:K275"/>
    <mergeCell ref="L274:S275"/>
    <mergeCell ref="I276:K277"/>
    <mergeCell ref="L276:S277"/>
    <mergeCell ref="A267:C267"/>
    <mergeCell ref="S284:S285"/>
    <mergeCell ref="J286:M287"/>
    <mergeCell ref="V266:AB266"/>
    <mergeCell ref="V267:AA267"/>
    <mergeCell ref="I280:M281"/>
    <mergeCell ref="N280:P281"/>
    <mergeCell ref="Q280:S281"/>
    <mergeCell ref="N282:O283"/>
    <mergeCell ref="P282:P283"/>
    <mergeCell ref="S286:S287"/>
    <mergeCell ref="Q284:R285"/>
    <mergeCell ref="I284:I287"/>
    <mergeCell ref="N286:O287"/>
    <mergeCell ref="P286:P287"/>
    <mergeCell ref="Q286:R287"/>
    <mergeCell ref="S282:S283"/>
    <mergeCell ref="P290:P291"/>
    <mergeCell ref="Q290:R291"/>
    <mergeCell ref="J284:M285"/>
    <mergeCell ref="N284:O285"/>
    <mergeCell ref="P284:P285"/>
    <mergeCell ref="J292:M293"/>
    <mergeCell ref="N292:O293"/>
    <mergeCell ref="P288:P289"/>
    <mergeCell ref="I288:M289"/>
    <mergeCell ref="N288:O289"/>
    <mergeCell ref="I301:P302"/>
    <mergeCell ref="Q301:R302"/>
    <mergeCell ref="S301:S302"/>
    <mergeCell ref="S290:S291"/>
    <mergeCell ref="U301:U302"/>
    <mergeCell ref="S298:S299"/>
    <mergeCell ref="I296:M297"/>
    <mergeCell ref="N296:O297"/>
    <mergeCell ref="U298:U300"/>
    <mergeCell ref="I298:M299"/>
    <mergeCell ref="N298:O299"/>
    <mergeCell ref="P298:P299"/>
    <mergeCell ref="Q298:R299"/>
    <mergeCell ref="P296:P297"/>
    <mergeCell ref="Q296:R297"/>
    <mergeCell ref="S296:S297"/>
    <mergeCell ref="U292:U293"/>
    <mergeCell ref="U294:U295"/>
    <mergeCell ref="Q294:R295"/>
    <mergeCell ref="I290:I293"/>
    <mergeCell ref="S294:S295"/>
    <mergeCell ref="P292:P293"/>
    <mergeCell ref="Q292:R293"/>
    <mergeCell ref="S292:S293"/>
    <mergeCell ref="I294:M295"/>
    <mergeCell ref="N294:O295"/>
    <mergeCell ref="P294:P295"/>
    <mergeCell ref="A133:C133"/>
    <mergeCell ref="D133:G133"/>
    <mergeCell ref="H133:I133"/>
    <mergeCell ref="J133:K133"/>
    <mergeCell ref="L133:Q133"/>
    <mergeCell ref="A200:C200"/>
    <mergeCell ref="D200:G200"/>
    <mergeCell ref="H200:I200"/>
    <mergeCell ref="J200:K200"/>
    <mergeCell ref="L200:Q200"/>
    <mergeCell ref="K185:K188"/>
    <mergeCell ref="L185:L188"/>
    <mergeCell ref="G184:G188"/>
    <mergeCell ref="H184:L184"/>
    <mergeCell ref="J186:J188"/>
    <mergeCell ref="H185:J185"/>
    <mergeCell ref="H186:H188"/>
    <mergeCell ref="I186:I188"/>
    <mergeCell ref="E184:E188"/>
    <mergeCell ref="J290:M291"/>
    <mergeCell ref="N290:O291"/>
    <mergeCell ref="A1:B1"/>
    <mergeCell ref="C1:H1"/>
    <mergeCell ref="I1:J1"/>
    <mergeCell ref="M1:U1"/>
    <mergeCell ref="A66:C66"/>
    <mergeCell ref="D66:G66"/>
    <mergeCell ref="H66:I66"/>
    <mergeCell ref="J66:K66"/>
    <mergeCell ref="L66:Q66"/>
    <mergeCell ref="I59:I60"/>
    <mergeCell ref="A50:A54"/>
    <mergeCell ref="B50:B54"/>
    <mergeCell ref="H45:H46"/>
    <mergeCell ref="I45:I46"/>
    <mergeCell ref="J45:J46"/>
    <mergeCell ref="I11:I12"/>
    <mergeCell ref="J11:J12"/>
    <mergeCell ref="F9:F10"/>
    <mergeCell ref="N19:N22"/>
    <mergeCell ref="O19:S19"/>
    <mergeCell ref="T19:T22"/>
    <mergeCell ref="U19:U22"/>
    <mergeCell ref="S20:S22"/>
    <mergeCell ref="O20:P20"/>
  </mergeCells>
  <phoneticPr fontId="2"/>
  <dataValidations count="2">
    <dataValidation type="list" allowBlank="1" showInputMessage="1" showErrorMessage="1" sqref="C7">
      <formula1>$C$2:$C$4</formula1>
    </dataValidation>
    <dataValidation type="list" allowBlank="1" showInputMessage="1" showErrorMessage="1" sqref="U301:U302">
      <formula1>$X$299:$X$300</formula1>
    </dataValidation>
  </dataValidations>
  <pageMargins left="0.39370078740157483" right="0.19685039370078741" top="0.39370078740157483" bottom="0.19685039370078741" header="0.19685039370078741" footer="0.11811023622047245"/>
  <pageSetup paperSize="9" scale="96" orientation="landscape" r:id="rId1"/>
  <headerFooter alignWithMargins="0">
    <oddHeader>&amp;C計画実車走行キロ算定表</oddHeader>
    <oddFooter>&amp;C&amp;P／&amp;N</oddFooter>
  </headerFooter>
  <rowBreaks count="2" manualBreakCount="2">
    <brk id="67" max="27" man="1"/>
    <brk id="134" max="27"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B302"/>
  <sheetViews>
    <sheetView showZeros="0" view="pageBreakPreview" topLeftCell="A187" zoomScaleNormal="100" zoomScaleSheetLayoutView="100" workbookViewId="0">
      <selection activeCell="X56" sqref="X56:Y56"/>
    </sheetView>
  </sheetViews>
  <sheetFormatPr defaultColWidth="9.33203125" defaultRowHeight="9" customHeight="1"/>
  <cols>
    <col min="1" max="2" width="6" style="133" customWidth="1"/>
    <col min="3" max="3" width="2" style="133" customWidth="1"/>
    <col min="4" max="6" width="6" style="133" customWidth="1"/>
    <col min="7" max="7" width="8" style="133" customWidth="1"/>
    <col min="8" max="10" width="6" style="133" customWidth="1"/>
    <col min="11" max="11" width="8" style="133" customWidth="1"/>
    <col min="12" max="12" width="22" style="133" customWidth="1"/>
    <col min="13" max="13" width="0.77734375" style="136" customWidth="1"/>
    <col min="14" max="19" width="6" style="133" customWidth="1"/>
    <col min="20" max="20" width="8" style="133" customWidth="1"/>
    <col min="21" max="21" width="25.44140625" style="133" customWidth="1"/>
    <col min="22" max="23" width="2" style="136" customWidth="1"/>
    <col min="24" max="28" width="2.44140625" style="133" customWidth="1"/>
    <col min="29" max="16384" width="9.33203125" style="133"/>
  </cols>
  <sheetData>
    <row r="1" spans="1:28" ht="22.5" customHeight="1" thickBot="1">
      <c r="A1" s="734" t="s">
        <v>112</v>
      </c>
      <c r="B1" s="735"/>
      <c r="C1" s="736">
        <f>表２【R7計画】!F3</f>
        <v>0</v>
      </c>
      <c r="D1" s="737"/>
      <c r="E1" s="737"/>
      <c r="F1" s="737"/>
      <c r="G1" s="737"/>
      <c r="H1" s="737"/>
      <c r="I1" s="734" t="s">
        <v>149</v>
      </c>
      <c r="J1" s="735"/>
      <c r="K1" s="129">
        <v>6</v>
      </c>
      <c r="L1" s="130" t="s">
        <v>148</v>
      </c>
      <c r="M1" s="731">
        <f>【R7計画】輸送量見込・平均乗車密度!B24</f>
        <v>0</v>
      </c>
      <c r="N1" s="732"/>
      <c r="O1" s="732"/>
      <c r="P1" s="732"/>
      <c r="Q1" s="732"/>
      <c r="R1" s="732"/>
      <c r="S1" s="732"/>
      <c r="T1" s="732"/>
      <c r="U1" s="732"/>
      <c r="V1" s="131"/>
      <c r="W1" s="131"/>
      <c r="X1" s="132"/>
      <c r="Y1" s="132"/>
      <c r="Z1" s="132"/>
      <c r="AA1" s="132"/>
      <c r="AB1" s="132"/>
    </row>
    <row r="2" spans="1:28" ht="9" customHeight="1">
      <c r="A2" s="886" t="s">
        <v>55</v>
      </c>
      <c r="B2" s="742" t="s">
        <v>56</v>
      </c>
      <c r="C2" s="134"/>
      <c r="D2" s="745" t="s">
        <v>57</v>
      </c>
      <c r="E2" s="745" t="s">
        <v>58</v>
      </c>
      <c r="F2" s="890" t="s">
        <v>59</v>
      </c>
      <c r="G2" s="894" t="s">
        <v>151</v>
      </c>
      <c r="H2" s="899" t="s">
        <v>61</v>
      </c>
      <c r="I2" s="899"/>
      <c r="J2" s="899"/>
      <c r="K2" s="899"/>
      <c r="L2" s="900"/>
      <c r="M2" s="135"/>
      <c r="N2" s="857" t="s">
        <v>62</v>
      </c>
      <c r="O2" s="858"/>
      <c r="P2" s="858"/>
      <c r="Q2" s="858"/>
      <c r="R2" s="858"/>
      <c r="S2" s="858"/>
      <c r="T2" s="858"/>
      <c r="U2" s="859"/>
    </row>
    <row r="3" spans="1:28" ht="9" customHeight="1">
      <c r="A3" s="887"/>
      <c r="B3" s="743"/>
      <c r="C3" s="137" t="s">
        <v>24</v>
      </c>
      <c r="D3" s="746"/>
      <c r="E3" s="746"/>
      <c r="F3" s="891"/>
      <c r="G3" s="864"/>
      <c r="H3" s="860" t="s">
        <v>63</v>
      </c>
      <c r="I3" s="861"/>
      <c r="J3" s="862"/>
      <c r="K3" s="863" t="s">
        <v>152</v>
      </c>
      <c r="L3" s="874" t="s">
        <v>65</v>
      </c>
      <c r="M3" s="138"/>
      <c r="N3" s="863" t="s">
        <v>66</v>
      </c>
      <c r="O3" s="877" t="s">
        <v>67</v>
      </c>
      <c r="P3" s="878"/>
      <c r="Q3" s="878"/>
      <c r="R3" s="878"/>
      <c r="S3" s="879"/>
      <c r="T3" s="724" t="s">
        <v>153</v>
      </c>
      <c r="U3" s="854" t="s">
        <v>65</v>
      </c>
    </row>
    <row r="4" spans="1:28" ht="9" customHeight="1">
      <c r="A4" s="887"/>
      <c r="B4" s="743"/>
      <c r="C4" s="137" t="s">
        <v>69</v>
      </c>
      <c r="D4" s="746"/>
      <c r="E4" s="746"/>
      <c r="F4" s="891"/>
      <c r="G4" s="864"/>
      <c r="H4" s="880" t="s">
        <v>70</v>
      </c>
      <c r="I4" s="897" t="s">
        <v>71</v>
      </c>
      <c r="J4" s="901" t="s">
        <v>72</v>
      </c>
      <c r="K4" s="864"/>
      <c r="L4" s="875"/>
      <c r="M4" s="138"/>
      <c r="N4" s="864"/>
      <c r="O4" s="869" t="s">
        <v>73</v>
      </c>
      <c r="P4" s="754"/>
      <c r="Q4" s="754" t="s">
        <v>74</v>
      </c>
      <c r="R4" s="757" t="s">
        <v>75</v>
      </c>
      <c r="S4" s="752" t="s">
        <v>76</v>
      </c>
      <c r="T4" s="725"/>
      <c r="U4" s="855"/>
    </row>
    <row r="5" spans="1:28" ht="9" customHeight="1">
      <c r="A5" s="887"/>
      <c r="B5" s="743"/>
      <c r="C5" s="139" t="s">
        <v>77</v>
      </c>
      <c r="D5" s="746"/>
      <c r="E5" s="746"/>
      <c r="F5" s="891"/>
      <c r="G5" s="864"/>
      <c r="H5" s="880"/>
      <c r="I5" s="897"/>
      <c r="J5" s="901"/>
      <c r="K5" s="864"/>
      <c r="L5" s="875"/>
      <c r="M5" s="138"/>
      <c r="N5" s="864"/>
      <c r="O5" s="870" t="s">
        <v>71</v>
      </c>
      <c r="P5" s="872" t="s">
        <v>72</v>
      </c>
      <c r="Q5" s="755"/>
      <c r="R5" s="757"/>
      <c r="S5" s="752"/>
      <c r="T5" s="725"/>
      <c r="U5" s="855"/>
    </row>
    <row r="6" spans="1:28" ht="9" customHeight="1">
      <c r="A6" s="888"/>
      <c r="B6" s="744"/>
      <c r="C6" s="140" t="s">
        <v>78</v>
      </c>
      <c r="D6" s="747"/>
      <c r="E6" s="876"/>
      <c r="F6" s="726"/>
      <c r="G6" s="895"/>
      <c r="H6" s="881"/>
      <c r="I6" s="898"/>
      <c r="J6" s="902"/>
      <c r="K6" s="865"/>
      <c r="L6" s="876"/>
      <c r="N6" s="865"/>
      <c r="O6" s="871"/>
      <c r="P6" s="873"/>
      <c r="Q6" s="756"/>
      <c r="R6" s="758"/>
      <c r="S6" s="753"/>
      <c r="T6" s="726"/>
      <c r="U6" s="856"/>
    </row>
    <row r="7" spans="1:28" ht="9" customHeight="1">
      <c r="A7" s="884" t="s">
        <v>136</v>
      </c>
      <c r="B7" s="740" t="s">
        <v>80</v>
      </c>
      <c r="C7" s="141"/>
      <c r="D7" s="142"/>
      <c r="E7" s="143"/>
      <c r="F7" s="896"/>
      <c r="G7" s="144">
        <f>D7*E7*F7</f>
        <v>0</v>
      </c>
      <c r="H7" s="892">
        <f>I7+J7</f>
        <v>0</v>
      </c>
      <c r="I7" s="729"/>
      <c r="J7" s="727"/>
      <c r="K7" s="145">
        <f>-D7*E7*H7</f>
        <v>0</v>
      </c>
      <c r="L7" s="146"/>
      <c r="M7" s="147"/>
      <c r="N7" s="148"/>
      <c r="O7" s="149"/>
      <c r="P7" s="150"/>
      <c r="Q7" s="150"/>
      <c r="R7" s="151"/>
      <c r="S7" s="152"/>
      <c r="T7" s="153">
        <f>IF(AND(P7=0,Q7=0,R7=0,S7=0),N7*-O7,IF(AND(O7=0,Q7=0,R7=0,S7=0),N7*-P7,IF(AND(O7=0,P7=0,R7=0,S7=0),N7*Q7,IF(AND(O7=0,P7=0,Q7=0,S7=0),N7*-R7,IF(AND(O7=0,P7=0,Q7=0,R7=0),N7*S7,IF(AND(O7=0,P7=0,Q7=0,R7=0),,"入力オーバー"))))))</f>
        <v>0</v>
      </c>
      <c r="U7" s="154"/>
      <c r="V7" s="155"/>
      <c r="W7" s="155"/>
      <c r="X7" s="156"/>
      <c r="Y7" s="156"/>
      <c r="Z7" s="156"/>
      <c r="AA7" s="156"/>
      <c r="AB7" s="156"/>
    </row>
    <row r="8" spans="1:28" ht="9" customHeight="1">
      <c r="A8" s="885"/>
      <c r="B8" s="741"/>
      <c r="C8" s="157">
        <f>IF(C7="往","復",)</f>
        <v>0</v>
      </c>
      <c r="D8" s="158"/>
      <c r="E8" s="159"/>
      <c r="F8" s="749"/>
      <c r="G8" s="160">
        <f>D8*E8*F7</f>
        <v>0</v>
      </c>
      <c r="H8" s="893"/>
      <c r="I8" s="730"/>
      <c r="J8" s="728"/>
      <c r="K8" s="161">
        <f>-D8*E8*H7</f>
        <v>0</v>
      </c>
      <c r="L8" s="162"/>
      <c r="M8" s="147"/>
      <c r="N8" s="163"/>
      <c r="O8" s="164"/>
      <c r="P8" s="165"/>
      <c r="Q8" s="165"/>
      <c r="R8" s="166"/>
      <c r="S8" s="167"/>
      <c r="T8" s="168">
        <f>IF(AND(P8=0,Q8=0,R8=0,S8=0),N8*-O8,IF(AND(O8=0,Q8=0,R8=0,S8=0),N8*-P8,IF(AND(O8=0,P8=0,R8=0,S8=0),N8*Q8,IF(AND(O8=0,P8=0,Q8=0,S8=0),N8*-R8,IF(AND(O8=0,P8=0,Q8=0,R8=0),N8*S8,IF(AND(O8=0,P8=0,Q8=0,R8=0),,"入力オーバー"))))))</f>
        <v>0</v>
      </c>
      <c r="U8" s="169"/>
      <c r="V8" s="155"/>
      <c r="W8" s="155"/>
      <c r="X8" s="156"/>
      <c r="Y8" s="156"/>
      <c r="Z8" s="156"/>
      <c r="AA8" s="156"/>
      <c r="AB8" s="156"/>
    </row>
    <row r="9" spans="1:28" ht="9" customHeight="1">
      <c r="A9" s="885"/>
      <c r="B9" s="740" t="s">
        <v>346</v>
      </c>
      <c r="C9" s="170">
        <f>C7</f>
        <v>0</v>
      </c>
      <c r="D9" s="142"/>
      <c r="E9" s="143"/>
      <c r="F9" s="896"/>
      <c r="G9" s="144">
        <f>D9*E9*F9</f>
        <v>0</v>
      </c>
      <c r="H9" s="892">
        <f>I9+J9</f>
        <v>0</v>
      </c>
      <c r="I9" s="729"/>
      <c r="J9" s="727"/>
      <c r="K9" s="145">
        <f>-D9*E9*H9</f>
        <v>0</v>
      </c>
      <c r="L9" s="146"/>
      <c r="M9" s="147"/>
      <c r="N9" s="163"/>
      <c r="O9" s="164"/>
      <c r="P9" s="165"/>
      <c r="Q9" s="165"/>
      <c r="R9" s="166"/>
      <c r="S9" s="167"/>
      <c r="T9" s="168">
        <f t="shared" ref="T9:T16" si="0">IF(AND(P9=0,Q9=0,R9=0,S9=0),N9*-O9,IF(AND(O9=0,Q9=0,R9=0,S9=0),N9*-P9,IF(AND(O9=0,P9=0,R9=0,S9=0),N9*Q9,IF(AND(O9=0,P9=0,Q9=0,S9=0),N9*-R9,IF(AND(O9=0,P9=0,Q9=0,R9=0),N9*S9,IF(AND(O9=0,P9=0,Q9=0,R9=0),,"入力オーバー"))))))</f>
        <v>0</v>
      </c>
      <c r="U9" s="169"/>
      <c r="V9" s="155"/>
      <c r="W9" s="155"/>
      <c r="X9" s="136"/>
      <c r="Y9" s="136"/>
      <c r="Z9" s="136"/>
      <c r="AA9" s="136"/>
      <c r="AB9" s="136"/>
    </row>
    <row r="10" spans="1:28" ht="9" customHeight="1" thickBot="1">
      <c r="A10" s="885"/>
      <c r="B10" s="889"/>
      <c r="C10" s="157">
        <f>C8</f>
        <v>0</v>
      </c>
      <c r="D10" s="158"/>
      <c r="E10" s="159"/>
      <c r="F10" s="749"/>
      <c r="G10" s="160">
        <f>D10*E10*F9</f>
        <v>0</v>
      </c>
      <c r="H10" s="893"/>
      <c r="I10" s="730"/>
      <c r="J10" s="728"/>
      <c r="K10" s="161">
        <f>-D10*E10*H9</f>
        <v>0</v>
      </c>
      <c r="L10" s="162"/>
      <c r="M10" s="147"/>
      <c r="N10" s="171"/>
      <c r="O10" s="164"/>
      <c r="P10" s="165"/>
      <c r="Q10" s="165"/>
      <c r="R10" s="166"/>
      <c r="S10" s="167"/>
      <c r="T10" s="168">
        <f t="shared" si="0"/>
        <v>0</v>
      </c>
      <c r="U10" s="169"/>
      <c r="V10" s="155"/>
      <c r="W10" s="155"/>
      <c r="X10" s="156"/>
      <c r="Y10" s="156"/>
      <c r="Z10" s="136"/>
      <c r="AA10" s="136"/>
      <c r="AB10" s="136"/>
    </row>
    <row r="11" spans="1:28" ht="9" customHeight="1">
      <c r="A11" s="885"/>
      <c r="B11" s="903" t="s">
        <v>347</v>
      </c>
      <c r="C11" s="172">
        <f>C7</f>
        <v>0</v>
      </c>
      <c r="D11" s="173"/>
      <c r="E11" s="143"/>
      <c r="F11" s="748"/>
      <c r="G11" s="144">
        <f>D11*E11*F11</f>
        <v>0</v>
      </c>
      <c r="H11" s="892">
        <f>I11+J11</f>
        <v>0</v>
      </c>
      <c r="I11" s="729"/>
      <c r="J11" s="727"/>
      <c r="K11" s="145">
        <f>-D11*E11*H11</f>
        <v>0</v>
      </c>
      <c r="L11" s="146"/>
      <c r="M11" s="147"/>
      <c r="N11" s="163"/>
      <c r="O11" s="164"/>
      <c r="P11" s="165"/>
      <c r="Q11" s="165"/>
      <c r="R11" s="166"/>
      <c r="S11" s="167"/>
      <c r="T11" s="168">
        <f t="shared" si="0"/>
        <v>0</v>
      </c>
      <c r="U11" s="169"/>
      <c r="V11" s="155"/>
      <c r="W11" s="155"/>
      <c r="X11" s="156"/>
      <c r="Y11" s="156"/>
      <c r="Z11" s="136"/>
      <c r="AA11" s="136"/>
      <c r="AB11" s="136"/>
    </row>
    <row r="12" spans="1:28" ht="9" customHeight="1">
      <c r="A12" s="885"/>
      <c r="B12" s="750"/>
      <c r="C12" s="174">
        <f>C8</f>
        <v>0</v>
      </c>
      <c r="D12" s="173"/>
      <c r="E12" s="175"/>
      <c r="F12" s="748"/>
      <c r="G12" s="160">
        <f>D12*E12*F11</f>
        <v>0</v>
      </c>
      <c r="H12" s="893"/>
      <c r="I12" s="730"/>
      <c r="J12" s="728"/>
      <c r="K12" s="161">
        <f>-D12*E12*H11</f>
        <v>0</v>
      </c>
      <c r="L12" s="162"/>
      <c r="M12" s="147"/>
      <c r="N12" s="163"/>
      <c r="O12" s="164"/>
      <c r="P12" s="165"/>
      <c r="Q12" s="165"/>
      <c r="R12" s="166"/>
      <c r="S12" s="167"/>
      <c r="T12" s="168">
        <f t="shared" si="0"/>
        <v>0</v>
      </c>
      <c r="U12" s="169"/>
      <c r="V12" s="155"/>
      <c r="W12" s="155"/>
    </row>
    <row r="13" spans="1:28" ht="9" customHeight="1">
      <c r="A13" s="885"/>
      <c r="B13" s="738" t="s">
        <v>348</v>
      </c>
      <c r="C13" s="172">
        <f>C7</f>
        <v>0</v>
      </c>
      <c r="D13" s="142"/>
      <c r="E13" s="143"/>
      <c r="F13" s="896"/>
      <c r="G13" s="144">
        <f>D13*E13*F13</f>
        <v>0</v>
      </c>
      <c r="H13" s="892">
        <f>I13+J13</f>
        <v>0</v>
      </c>
      <c r="I13" s="729"/>
      <c r="J13" s="727"/>
      <c r="K13" s="145">
        <f>-D13*E13*H13</f>
        <v>0</v>
      </c>
      <c r="L13" s="146"/>
      <c r="M13" s="147"/>
      <c r="N13" s="163"/>
      <c r="O13" s="164"/>
      <c r="P13" s="165"/>
      <c r="Q13" s="165"/>
      <c r="R13" s="166"/>
      <c r="S13" s="167"/>
      <c r="T13" s="168">
        <f t="shared" si="0"/>
        <v>0</v>
      </c>
      <c r="U13" s="169"/>
      <c r="V13" s="155"/>
      <c r="W13" s="155"/>
    </row>
    <row r="14" spans="1:28" ht="9" customHeight="1">
      <c r="A14" s="885"/>
      <c r="B14" s="739"/>
      <c r="C14" s="176">
        <f>C8</f>
        <v>0</v>
      </c>
      <c r="D14" s="158"/>
      <c r="E14" s="159"/>
      <c r="F14" s="749"/>
      <c r="G14" s="160">
        <f>D14*E14*F13</f>
        <v>0</v>
      </c>
      <c r="H14" s="893"/>
      <c r="I14" s="730"/>
      <c r="J14" s="728"/>
      <c r="K14" s="161">
        <f>-D14*E14*H13</f>
        <v>0</v>
      </c>
      <c r="L14" s="162"/>
      <c r="M14" s="147"/>
      <c r="N14" s="163"/>
      <c r="O14" s="164"/>
      <c r="P14" s="165"/>
      <c r="Q14" s="165"/>
      <c r="R14" s="166"/>
      <c r="S14" s="167"/>
      <c r="T14" s="168">
        <f t="shared" si="0"/>
        <v>0</v>
      </c>
      <c r="U14" s="169"/>
      <c r="V14" s="155"/>
      <c r="W14" s="155"/>
    </row>
    <row r="15" spans="1:28" ht="9" customHeight="1">
      <c r="A15" s="885"/>
      <c r="B15" s="750" t="s">
        <v>349</v>
      </c>
      <c r="C15" s="172">
        <f>C7</f>
        <v>0</v>
      </c>
      <c r="D15" s="142"/>
      <c r="E15" s="143"/>
      <c r="F15" s="748"/>
      <c r="G15" s="144">
        <f>D15*E15*F15</f>
        <v>0</v>
      </c>
      <c r="H15" s="892">
        <f>I15+J15</f>
        <v>0</v>
      </c>
      <c r="I15" s="729"/>
      <c r="J15" s="727"/>
      <c r="K15" s="145">
        <f>-D15*E15*H15</f>
        <v>0</v>
      </c>
      <c r="L15" s="146"/>
      <c r="M15" s="147"/>
      <c r="N15" s="163"/>
      <c r="O15" s="164"/>
      <c r="P15" s="165"/>
      <c r="Q15" s="165"/>
      <c r="R15" s="166"/>
      <c r="S15" s="167"/>
      <c r="T15" s="168">
        <f t="shared" si="0"/>
        <v>0</v>
      </c>
      <c r="U15" s="169"/>
      <c r="V15" s="155"/>
      <c r="W15" s="155"/>
      <c r="X15" s="908" t="s">
        <v>81</v>
      </c>
      <c r="Y15" s="909"/>
      <c r="Z15" s="909"/>
      <c r="AA15" s="909"/>
      <c r="AB15" s="910"/>
    </row>
    <row r="16" spans="1:28" ht="9" customHeight="1" thickBot="1">
      <c r="A16" s="885"/>
      <c r="B16" s="751"/>
      <c r="C16" s="176">
        <f>C8</f>
        <v>0</v>
      </c>
      <c r="D16" s="158"/>
      <c r="E16" s="175"/>
      <c r="F16" s="749"/>
      <c r="G16" s="160">
        <f>D16*E16*F15</f>
        <v>0</v>
      </c>
      <c r="H16" s="893"/>
      <c r="I16" s="730"/>
      <c r="J16" s="728"/>
      <c r="K16" s="161">
        <f>-D16*E16*H15</f>
        <v>0</v>
      </c>
      <c r="L16" s="162"/>
      <c r="M16" s="147"/>
      <c r="N16" s="177"/>
      <c r="O16" s="178"/>
      <c r="P16" s="179"/>
      <c r="Q16" s="179"/>
      <c r="R16" s="180"/>
      <c r="S16" s="181"/>
      <c r="T16" s="182">
        <f t="shared" si="0"/>
        <v>0</v>
      </c>
      <c r="U16" s="183"/>
      <c r="V16" s="184"/>
      <c r="W16" s="155"/>
      <c r="X16" s="905">
        <f>G17+K17+T17</f>
        <v>0</v>
      </c>
      <c r="Y16" s="906"/>
      <c r="Z16" s="906"/>
      <c r="AA16" s="906"/>
      <c r="AB16" s="185" t="s">
        <v>154</v>
      </c>
    </row>
    <row r="17" spans="1:28" ht="9" customHeight="1" thickBot="1">
      <c r="A17" s="882" t="s">
        <v>53</v>
      </c>
      <c r="B17" s="883"/>
      <c r="C17" s="186"/>
      <c r="D17" s="187">
        <f>IF(C7="往",(E7+E8)*(F7-H7)+(E9+E10)*(F9-H9),E7*(F7-H7)+E9*(F9-H9))</f>
        <v>0</v>
      </c>
      <c r="E17" s="188">
        <f>IF(C7="往",(E7+E8)*(F7-H7)+(E9+E10)*(F9-H9)+(E11+E12)*(F11-H11)+(E13+E14)*(F13-H13)+(E15+E16)*(F15-H15),E7*(F7-H7)+E9*(F9-H9)+E11*(F11-H11)+E13*(F13-H13)+E15*(F15-H15))</f>
        <v>0</v>
      </c>
      <c r="F17" s="189">
        <f t="shared" ref="F17:K17" si="1">SUM(F7:F16)</f>
        <v>0</v>
      </c>
      <c r="G17" s="190">
        <f t="shared" si="1"/>
        <v>0</v>
      </c>
      <c r="H17" s="186">
        <f t="shared" si="1"/>
        <v>0</v>
      </c>
      <c r="I17" s="191">
        <f t="shared" si="1"/>
        <v>0</v>
      </c>
      <c r="J17" s="187">
        <f t="shared" si="1"/>
        <v>0</v>
      </c>
      <c r="K17" s="192">
        <f t="shared" si="1"/>
        <v>0</v>
      </c>
      <c r="L17" s="187"/>
      <c r="M17" s="193"/>
      <c r="N17" s="194"/>
      <c r="O17" s="195">
        <f t="shared" ref="O17:T17" si="2">SUM(O7:O16)</f>
        <v>0</v>
      </c>
      <c r="P17" s="196">
        <f t="shared" si="2"/>
        <v>0</v>
      </c>
      <c r="Q17" s="196">
        <f t="shared" si="2"/>
        <v>0</v>
      </c>
      <c r="R17" s="197">
        <f t="shared" si="2"/>
        <v>0</v>
      </c>
      <c r="S17" s="198">
        <f t="shared" si="2"/>
        <v>0</v>
      </c>
      <c r="T17" s="199">
        <f t="shared" si="2"/>
        <v>0</v>
      </c>
      <c r="U17" s="200"/>
    </row>
    <row r="18" spans="1:28" ht="9" customHeight="1">
      <c r="A18" s="886" t="s">
        <v>55</v>
      </c>
      <c r="B18" s="742" t="s">
        <v>56</v>
      </c>
      <c r="C18" s="134"/>
      <c r="D18" s="745" t="s">
        <v>57</v>
      </c>
      <c r="E18" s="745" t="s">
        <v>58</v>
      </c>
      <c r="F18" s="890" t="s">
        <v>59</v>
      </c>
      <c r="G18" s="894" t="s">
        <v>151</v>
      </c>
      <c r="H18" s="899" t="s">
        <v>61</v>
      </c>
      <c r="I18" s="899"/>
      <c r="J18" s="899"/>
      <c r="K18" s="899"/>
      <c r="L18" s="900"/>
      <c r="M18" s="135"/>
      <c r="N18" s="857" t="s">
        <v>62</v>
      </c>
      <c r="O18" s="858"/>
      <c r="P18" s="858"/>
      <c r="Q18" s="858"/>
      <c r="R18" s="858"/>
      <c r="S18" s="858"/>
      <c r="T18" s="858"/>
      <c r="U18" s="859"/>
    </row>
    <row r="19" spans="1:28" ht="9" customHeight="1">
      <c r="A19" s="887"/>
      <c r="B19" s="743"/>
      <c r="C19" s="137" t="s">
        <v>24</v>
      </c>
      <c r="D19" s="746"/>
      <c r="E19" s="746"/>
      <c r="F19" s="891"/>
      <c r="G19" s="864"/>
      <c r="H19" s="860" t="s">
        <v>63</v>
      </c>
      <c r="I19" s="861"/>
      <c r="J19" s="862"/>
      <c r="K19" s="863" t="s">
        <v>152</v>
      </c>
      <c r="L19" s="874" t="s">
        <v>65</v>
      </c>
      <c r="M19" s="138"/>
      <c r="N19" s="863" t="s">
        <v>66</v>
      </c>
      <c r="O19" s="877" t="s">
        <v>67</v>
      </c>
      <c r="P19" s="878"/>
      <c r="Q19" s="878"/>
      <c r="R19" s="878"/>
      <c r="S19" s="879"/>
      <c r="T19" s="724" t="s">
        <v>153</v>
      </c>
      <c r="U19" s="854" t="s">
        <v>65</v>
      </c>
    </row>
    <row r="20" spans="1:28" ht="9" customHeight="1">
      <c r="A20" s="887"/>
      <c r="B20" s="743"/>
      <c r="C20" s="137" t="s">
        <v>69</v>
      </c>
      <c r="D20" s="746"/>
      <c r="E20" s="746"/>
      <c r="F20" s="891"/>
      <c r="G20" s="864"/>
      <c r="H20" s="880" t="s">
        <v>70</v>
      </c>
      <c r="I20" s="897" t="s">
        <v>71</v>
      </c>
      <c r="J20" s="901" t="s">
        <v>72</v>
      </c>
      <c r="K20" s="864"/>
      <c r="L20" s="875"/>
      <c r="M20" s="138"/>
      <c r="N20" s="864"/>
      <c r="O20" s="869" t="s">
        <v>73</v>
      </c>
      <c r="P20" s="754"/>
      <c r="Q20" s="754" t="s">
        <v>74</v>
      </c>
      <c r="R20" s="757" t="s">
        <v>75</v>
      </c>
      <c r="S20" s="752" t="s">
        <v>76</v>
      </c>
      <c r="T20" s="725"/>
      <c r="U20" s="855"/>
    </row>
    <row r="21" spans="1:28" ht="9" customHeight="1">
      <c r="A21" s="887"/>
      <c r="B21" s="743"/>
      <c r="C21" s="139" t="s">
        <v>77</v>
      </c>
      <c r="D21" s="746"/>
      <c r="E21" s="746"/>
      <c r="F21" s="891"/>
      <c r="G21" s="864"/>
      <c r="H21" s="880"/>
      <c r="I21" s="897"/>
      <c r="J21" s="901"/>
      <c r="K21" s="864"/>
      <c r="L21" s="875"/>
      <c r="M21" s="138"/>
      <c r="N21" s="864"/>
      <c r="O21" s="870" t="s">
        <v>71</v>
      </c>
      <c r="P21" s="872" t="s">
        <v>72</v>
      </c>
      <c r="Q21" s="755"/>
      <c r="R21" s="757"/>
      <c r="S21" s="752"/>
      <c r="T21" s="725"/>
      <c r="U21" s="855"/>
    </row>
    <row r="22" spans="1:28" ht="9" customHeight="1">
      <c r="A22" s="888"/>
      <c r="B22" s="744"/>
      <c r="C22" s="140" t="s">
        <v>78</v>
      </c>
      <c r="D22" s="747"/>
      <c r="E22" s="876"/>
      <c r="F22" s="726"/>
      <c r="G22" s="895"/>
      <c r="H22" s="881"/>
      <c r="I22" s="898"/>
      <c r="J22" s="902"/>
      <c r="K22" s="865"/>
      <c r="L22" s="876"/>
      <c r="N22" s="865"/>
      <c r="O22" s="871"/>
      <c r="P22" s="873"/>
      <c r="Q22" s="756"/>
      <c r="R22" s="758"/>
      <c r="S22" s="753"/>
      <c r="T22" s="726"/>
      <c r="U22" s="856"/>
    </row>
    <row r="23" spans="1:28" ht="9" customHeight="1">
      <c r="A23" s="884" t="s">
        <v>137</v>
      </c>
      <c r="B23" s="740" t="str">
        <f>$B$7</f>
        <v>平日</v>
      </c>
      <c r="C23" s="201">
        <f>C7</f>
        <v>0</v>
      </c>
      <c r="D23" s="142">
        <f>$D$7</f>
        <v>0</v>
      </c>
      <c r="E23" s="143">
        <f>$E$7</f>
        <v>0</v>
      </c>
      <c r="F23" s="896"/>
      <c r="G23" s="144">
        <f>D23*E23*F23</f>
        <v>0</v>
      </c>
      <c r="H23" s="892">
        <f>I23+J23</f>
        <v>0</v>
      </c>
      <c r="I23" s="729"/>
      <c r="J23" s="727"/>
      <c r="K23" s="145">
        <f>-D23*E23*H23</f>
        <v>0</v>
      </c>
      <c r="L23" s="146"/>
      <c r="M23" s="147"/>
      <c r="N23" s="148"/>
      <c r="O23" s="149"/>
      <c r="P23" s="150"/>
      <c r="Q23" s="150"/>
      <c r="R23" s="151"/>
      <c r="S23" s="152"/>
      <c r="T23" s="153">
        <f>IF(AND(P23=0,Q23=0,R23=0,S23=0),N23*-O23,IF(AND(O23=0,Q23=0,R23=0,S23=0),N23*-P23,IF(AND(O23=0,P23=0,R23=0,S23=0),N23*Q23,IF(AND(O23=0,P23=0,Q23=0,S23=0),N23*-R23,IF(AND(O23=0,P23=0,Q23=0,R23=0),N23*S23,IF(AND(O23=0,P23=0,Q23=0,R23=0),,"入力オーバー"))))))</f>
        <v>0</v>
      </c>
      <c r="U23" s="154"/>
      <c r="V23" s="155"/>
      <c r="W23" s="155"/>
      <c r="X23" s="156"/>
      <c r="Y23" s="156"/>
      <c r="Z23" s="156"/>
      <c r="AA23" s="156"/>
      <c r="AB23" s="156"/>
    </row>
    <row r="24" spans="1:28" ht="9" customHeight="1">
      <c r="A24" s="885"/>
      <c r="B24" s="741"/>
      <c r="C24" s="157">
        <f>IF(C23="往","復",)</f>
        <v>0</v>
      </c>
      <c r="D24" s="158">
        <f>$D$8</f>
        <v>0</v>
      </c>
      <c r="E24" s="159">
        <f>$E$8</f>
        <v>0</v>
      </c>
      <c r="F24" s="749"/>
      <c r="G24" s="160">
        <f>D24*E24*F23</f>
        <v>0</v>
      </c>
      <c r="H24" s="893"/>
      <c r="I24" s="730"/>
      <c r="J24" s="728"/>
      <c r="K24" s="161">
        <f>-D24*E24*H23</f>
        <v>0</v>
      </c>
      <c r="L24" s="162"/>
      <c r="M24" s="147"/>
      <c r="N24" s="163"/>
      <c r="O24" s="164"/>
      <c r="P24" s="165"/>
      <c r="Q24" s="165"/>
      <c r="R24" s="166"/>
      <c r="S24" s="167"/>
      <c r="T24" s="168">
        <f>IF(AND(P24=0,Q24=0,R24=0,S24=0),N24*-O24,IF(AND(O24=0,Q24=0,R24=0,S24=0),N24*-P24,IF(AND(O24=0,P24=0,R24=0,S24=0),N24*Q24,IF(AND(O24=0,P24=0,Q24=0,S24=0),N24*-R24,IF(AND(O24=0,P24=0,Q24=0,R24=0),N24*S24,IF(AND(O24=0,P24=0,Q24=0,R24=0),,"入力オーバー"))))))</f>
        <v>0</v>
      </c>
      <c r="U24" s="169"/>
      <c r="V24" s="155"/>
      <c r="W24" s="155"/>
      <c r="X24" s="156"/>
      <c r="Y24" s="156"/>
      <c r="Z24" s="156"/>
      <c r="AA24" s="156"/>
      <c r="AB24" s="156"/>
    </row>
    <row r="25" spans="1:28" ht="9" customHeight="1">
      <c r="A25" s="885"/>
      <c r="B25" s="740" t="str">
        <f>$B$9</f>
        <v>土曜</v>
      </c>
      <c r="C25" s="170">
        <f>C23</f>
        <v>0</v>
      </c>
      <c r="D25" s="142">
        <f>$D$9</f>
        <v>0</v>
      </c>
      <c r="E25" s="143">
        <f>$E$9</f>
        <v>0</v>
      </c>
      <c r="F25" s="896"/>
      <c r="G25" s="144">
        <f>D25*E25*F25</f>
        <v>0</v>
      </c>
      <c r="H25" s="892">
        <f>I25+J25</f>
        <v>0</v>
      </c>
      <c r="I25" s="729"/>
      <c r="J25" s="727"/>
      <c r="K25" s="145">
        <f>-D25*E25*H25</f>
        <v>0</v>
      </c>
      <c r="L25" s="146"/>
      <c r="M25" s="147"/>
      <c r="N25" s="163"/>
      <c r="O25" s="164"/>
      <c r="P25" s="165"/>
      <c r="Q25" s="165"/>
      <c r="R25" s="166"/>
      <c r="S25" s="167"/>
      <c r="T25" s="168">
        <f t="shared" ref="T25:T32" si="3">IF(AND(P25=0,Q25=0,R25=0,S25=0),N25*-O25,IF(AND(O25=0,Q25=0,R25=0,S25=0),N25*-P25,IF(AND(O25=0,P25=0,R25=0,S25=0),N25*Q25,IF(AND(O25=0,P25=0,Q25=0,S25=0),N25*-R25,IF(AND(O25=0,P25=0,Q25=0,R25=0),N25*S25,IF(AND(O25=0,P25=0,Q25=0,R25=0),,"入力オーバー"))))))</f>
        <v>0</v>
      </c>
      <c r="U25" s="169"/>
      <c r="V25" s="155"/>
      <c r="W25" s="155"/>
      <c r="X25" s="136"/>
      <c r="Y25" s="136"/>
      <c r="Z25" s="136"/>
      <c r="AA25" s="136"/>
      <c r="AB25" s="136"/>
    </row>
    <row r="26" spans="1:28" ht="9" customHeight="1" thickBot="1">
      <c r="A26" s="885"/>
      <c r="B26" s="904"/>
      <c r="C26" s="157">
        <f>C24</f>
        <v>0</v>
      </c>
      <c r="D26" s="158">
        <f>$D$10</f>
        <v>0</v>
      </c>
      <c r="E26" s="159">
        <f>$E$10</f>
        <v>0</v>
      </c>
      <c r="F26" s="749"/>
      <c r="G26" s="160">
        <f>D26*E26*F25</f>
        <v>0</v>
      </c>
      <c r="H26" s="893"/>
      <c r="I26" s="730"/>
      <c r="J26" s="728"/>
      <c r="K26" s="161">
        <f>-D26*E26*H25</f>
        <v>0</v>
      </c>
      <c r="L26" s="162"/>
      <c r="M26" s="147"/>
      <c r="N26" s="163"/>
      <c r="O26" s="164"/>
      <c r="P26" s="165"/>
      <c r="Q26" s="165"/>
      <c r="R26" s="166"/>
      <c r="S26" s="167"/>
      <c r="T26" s="168">
        <f t="shared" si="3"/>
        <v>0</v>
      </c>
      <c r="U26" s="169"/>
      <c r="V26" s="155"/>
      <c r="W26" s="155"/>
      <c r="X26" s="156"/>
      <c r="Y26" s="156"/>
      <c r="Z26" s="136"/>
      <c r="AA26" s="136"/>
      <c r="AB26" s="136"/>
    </row>
    <row r="27" spans="1:28" ht="9" customHeight="1">
      <c r="A27" s="885"/>
      <c r="B27" s="903" t="str">
        <f>$B$11</f>
        <v>日祝</v>
      </c>
      <c r="C27" s="170">
        <f>C23</f>
        <v>0</v>
      </c>
      <c r="D27" s="142">
        <f>$D$11</f>
        <v>0</v>
      </c>
      <c r="E27" s="143">
        <f>$E$11</f>
        <v>0</v>
      </c>
      <c r="F27" s="748"/>
      <c r="G27" s="144">
        <f>D27*E27*F27</f>
        <v>0</v>
      </c>
      <c r="H27" s="892">
        <f>I27+J27</f>
        <v>0</v>
      </c>
      <c r="I27" s="729"/>
      <c r="J27" s="727"/>
      <c r="K27" s="145">
        <f>-D27*E27*H27</f>
        <v>0</v>
      </c>
      <c r="L27" s="146"/>
      <c r="M27" s="147"/>
      <c r="N27" s="163"/>
      <c r="O27" s="164"/>
      <c r="P27" s="165"/>
      <c r="Q27" s="165"/>
      <c r="R27" s="166"/>
      <c r="S27" s="167"/>
      <c r="T27" s="168">
        <f t="shared" si="3"/>
        <v>0</v>
      </c>
      <c r="U27" s="169"/>
      <c r="V27" s="155"/>
      <c r="W27" s="155"/>
      <c r="X27" s="156"/>
      <c r="Y27" s="156"/>
      <c r="Z27" s="136"/>
      <c r="AA27" s="136"/>
      <c r="AB27" s="136"/>
    </row>
    <row r="28" spans="1:28" ht="9" customHeight="1">
      <c r="A28" s="885"/>
      <c r="B28" s="739"/>
      <c r="C28" s="202">
        <f>C24</f>
        <v>0</v>
      </c>
      <c r="D28" s="158">
        <f>$D$12</f>
        <v>0</v>
      </c>
      <c r="E28" s="175">
        <f>$E$12</f>
        <v>0</v>
      </c>
      <c r="F28" s="748"/>
      <c r="G28" s="160">
        <f>D28*E28*F27</f>
        <v>0</v>
      </c>
      <c r="H28" s="893"/>
      <c r="I28" s="730"/>
      <c r="J28" s="728"/>
      <c r="K28" s="161">
        <f>-D28*E28*H27</f>
        <v>0</v>
      </c>
      <c r="L28" s="162"/>
      <c r="M28" s="147"/>
      <c r="N28" s="163"/>
      <c r="O28" s="164"/>
      <c r="P28" s="165"/>
      <c r="Q28" s="165"/>
      <c r="R28" s="166"/>
      <c r="S28" s="167"/>
      <c r="T28" s="168">
        <f t="shared" si="3"/>
        <v>0</v>
      </c>
      <c r="U28" s="169"/>
      <c r="V28" s="155"/>
      <c r="W28" s="155"/>
      <c r="X28" s="156"/>
      <c r="Y28" s="156"/>
      <c r="Z28" s="136"/>
      <c r="AA28" s="136"/>
      <c r="AB28" s="136"/>
    </row>
    <row r="29" spans="1:28" ht="9" customHeight="1">
      <c r="A29" s="885"/>
      <c r="B29" s="738" t="str">
        <f>$B$13</f>
        <v>学平日</v>
      </c>
      <c r="C29" s="170">
        <f>C23</f>
        <v>0</v>
      </c>
      <c r="D29" s="142">
        <f>$D$13</f>
        <v>0</v>
      </c>
      <c r="E29" s="143">
        <f>$E$13</f>
        <v>0</v>
      </c>
      <c r="F29" s="896"/>
      <c r="G29" s="144">
        <f>D29*E29*F29</f>
        <v>0</v>
      </c>
      <c r="H29" s="892">
        <f>I29+J29</f>
        <v>0</v>
      </c>
      <c r="I29" s="729"/>
      <c r="J29" s="727"/>
      <c r="K29" s="145">
        <f>-D29*E29*H29</f>
        <v>0</v>
      </c>
      <c r="L29" s="146"/>
      <c r="M29" s="147"/>
      <c r="N29" s="163"/>
      <c r="O29" s="164"/>
      <c r="P29" s="165"/>
      <c r="Q29" s="165"/>
      <c r="R29" s="166"/>
      <c r="S29" s="167"/>
      <c r="T29" s="168">
        <f t="shared" si="3"/>
        <v>0</v>
      </c>
      <c r="U29" s="169"/>
      <c r="V29" s="155"/>
      <c r="W29" s="155"/>
    </row>
    <row r="30" spans="1:28" ht="9" customHeight="1">
      <c r="A30" s="885"/>
      <c r="B30" s="739"/>
      <c r="C30" s="157">
        <f>C24</f>
        <v>0</v>
      </c>
      <c r="D30" s="158">
        <f>$D$14</f>
        <v>0</v>
      </c>
      <c r="E30" s="159">
        <f>$E$14</f>
        <v>0</v>
      </c>
      <c r="F30" s="749"/>
      <c r="G30" s="160">
        <f>D30*E30*F29</f>
        <v>0</v>
      </c>
      <c r="H30" s="893"/>
      <c r="I30" s="730"/>
      <c r="J30" s="728"/>
      <c r="K30" s="161">
        <f>-D30*E30*H29</f>
        <v>0</v>
      </c>
      <c r="L30" s="162"/>
      <c r="M30" s="147"/>
      <c r="N30" s="163"/>
      <c r="O30" s="164"/>
      <c r="P30" s="165"/>
      <c r="Q30" s="165"/>
      <c r="R30" s="166"/>
      <c r="S30" s="167"/>
      <c r="T30" s="168">
        <f t="shared" si="3"/>
        <v>0</v>
      </c>
      <c r="U30" s="169"/>
      <c r="V30" s="155"/>
      <c r="W30" s="155"/>
    </row>
    <row r="31" spans="1:28" ht="9" customHeight="1">
      <c r="A31" s="885"/>
      <c r="B31" s="738" t="str">
        <f>$B$15</f>
        <v>学休土</v>
      </c>
      <c r="C31" s="170">
        <f>C23</f>
        <v>0</v>
      </c>
      <c r="D31" s="142">
        <f>$D$15</f>
        <v>0</v>
      </c>
      <c r="E31" s="143">
        <f>$E$15</f>
        <v>0</v>
      </c>
      <c r="F31" s="748"/>
      <c r="G31" s="144">
        <f>D31*E31*F31</f>
        <v>0</v>
      </c>
      <c r="H31" s="892">
        <f>I31+J31</f>
        <v>0</v>
      </c>
      <c r="I31" s="729"/>
      <c r="J31" s="727"/>
      <c r="K31" s="145">
        <f>-D31*E31*H31</f>
        <v>0</v>
      </c>
      <c r="L31" s="146"/>
      <c r="M31" s="147"/>
      <c r="N31" s="163"/>
      <c r="O31" s="164"/>
      <c r="P31" s="165"/>
      <c r="Q31" s="165"/>
      <c r="R31" s="166"/>
      <c r="S31" s="167"/>
      <c r="T31" s="168">
        <f t="shared" si="3"/>
        <v>0</v>
      </c>
      <c r="U31" s="169"/>
      <c r="V31" s="155"/>
      <c r="W31" s="155"/>
      <c r="X31" s="908" t="s">
        <v>81</v>
      </c>
      <c r="Y31" s="909"/>
      <c r="Z31" s="909"/>
      <c r="AA31" s="909"/>
      <c r="AB31" s="910"/>
    </row>
    <row r="32" spans="1:28" ht="9" customHeight="1" thickBot="1">
      <c r="A32" s="885"/>
      <c r="B32" s="751"/>
      <c r="C32" s="157">
        <f>C24</f>
        <v>0</v>
      </c>
      <c r="D32" s="158">
        <f>$D$16</f>
        <v>0</v>
      </c>
      <c r="E32" s="175">
        <f>$E$16</f>
        <v>0</v>
      </c>
      <c r="F32" s="749"/>
      <c r="G32" s="160">
        <f>D32*E32*F31</f>
        <v>0</v>
      </c>
      <c r="H32" s="893"/>
      <c r="I32" s="730"/>
      <c r="J32" s="728"/>
      <c r="K32" s="161">
        <f>-D32*E32*H31</f>
        <v>0</v>
      </c>
      <c r="L32" s="162"/>
      <c r="M32" s="147"/>
      <c r="N32" s="177"/>
      <c r="O32" s="178"/>
      <c r="P32" s="179"/>
      <c r="Q32" s="179"/>
      <c r="R32" s="180"/>
      <c r="S32" s="181"/>
      <c r="T32" s="182">
        <f t="shared" si="3"/>
        <v>0</v>
      </c>
      <c r="U32" s="183"/>
      <c r="V32" s="184"/>
      <c r="W32" s="155"/>
      <c r="X32" s="905">
        <f>G33+K33+T33</f>
        <v>0</v>
      </c>
      <c r="Y32" s="906"/>
      <c r="Z32" s="906"/>
      <c r="AA32" s="906"/>
      <c r="AB32" s="185" t="s">
        <v>154</v>
      </c>
    </row>
    <row r="33" spans="1:28" ht="9" customHeight="1" thickBot="1">
      <c r="A33" s="882" t="s">
        <v>53</v>
      </c>
      <c r="B33" s="883"/>
      <c r="C33" s="186"/>
      <c r="D33" s="187">
        <f>IF(C23="往",(E23+E24)*(F23-H23)+(E25+E26)*(F25-H25),E23*(F23-H23)+E25*(F25-H25))</f>
        <v>0</v>
      </c>
      <c r="E33" s="188">
        <f>IF(C23="往",(E23+E24)*(F23-H23)+(E25+E26)*(F25-H25)+(E27+E28)*(F27-H27)+(E29+E30)*(F29-H29)+(E31+E32)*(F31-H31),E23*(F23-H23)+E25*(F25-H25)+E27*(F27-H27)+E29*(F29-H29)+E31*(F31-H31))</f>
        <v>0</v>
      </c>
      <c r="F33" s="189">
        <f t="shared" ref="F33:K33" si="4">SUM(F23:F32)</f>
        <v>0</v>
      </c>
      <c r="G33" s="190">
        <f t="shared" si="4"/>
        <v>0</v>
      </c>
      <c r="H33" s="186">
        <f t="shared" si="4"/>
        <v>0</v>
      </c>
      <c r="I33" s="191">
        <f t="shared" si="4"/>
        <v>0</v>
      </c>
      <c r="J33" s="187">
        <f t="shared" si="4"/>
        <v>0</v>
      </c>
      <c r="K33" s="192">
        <f t="shared" si="4"/>
        <v>0</v>
      </c>
      <c r="L33" s="187"/>
      <c r="M33" s="193"/>
      <c r="N33" s="194"/>
      <c r="O33" s="195">
        <f t="shared" ref="O33:T33" si="5">SUM(O23:O32)</f>
        <v>0</v>
      </c>
      <c r="P33" s="196">
        <f t="shared" si="5"/>
        <v>0</v>
      </c>
      <c r="Q33" s="196">
        <f t="shared" si="5"/>
        <v>0</v>
      </c>
      <c r="R33" s="197">
        <f t="shared" si="5"/>
        <v>0</v>
      </c>
      <c r="S33" s="198">
        <f t="shared" si="5"/>
        <v>0</v>
      </c>
      <c r="T33" s="199">
        <f t="shared" si="5"/>
        <v>0</v>
      </c>
      <c r="U33" s="200"/>
    </row>
    <row r="34" spans="1:28" ht="9" customHeight="1">
      <c r="A34" s="886" t="s">
        <v>55</v>
      </c>
      <c r="B34" s="742" t="s">
        <v>56</v>
      </c>
      <c r="C34" s="134"/>
      <c r="D34" s="745" t="s">
        <v>57</v>
      </c>
      <c r="E34" s="745" t="s">
        <v>58</v>
      </c>
      <c r="F34" s="890" t="s">
        <v>59</v>
      </c>
      <c r="G34" s="894" t="s">
        <v>151</v>
      </c>
      <c r="H34" s="899" t="s">
        <v>61</v>
      </c>
      <c r="I34" s="899"/>
      <c r="J34" s="899"/>
      <c r="K34" s="899"/>
      <c r="L34" s="900"/>
      <c r="M34" s="135"/>
      <c r="N34" s="857" t="s">
        <v>62</v>
      </c>
      <c r="O34" s="858"/>
      <c r="P34" s="858"/>
      <c r="Q34" s="858"/>
      <c r="R34" s="858"/>
      <c r="S34" s="858"/>
      <c r="T34" s="858"/>
      <c r="U34" s="859"/>
    </row>
    <row r="35" spans="1:28" ht="9" customHeight="1">
      <c r="A35" s="887"/>
      <c r="B35" s="743"/>
      <c r="C35" s="137" t="s">
        <v>24</v>
      </c>
      <c r="D35" s="746"/>
      <c r="E35" s="746"/>
      <c r="F35" s="891"/>
      <c r="G35" s="864"/>
      <c r="H35" s="860" t="s">
        <v>63</v>
      </c>
      <c r="I35" s="861"/>
      <c r="J35" s="862"/>
      <c r="K35" s="863" t="s">
        <v>152</v>
      </c>
      <c r="L35" s="874" t="s">
        <v>65</v>
      </c>
      <c r="M35" s="138"/>
      <c r="N35" s="863" t="s">
        <v>66</v>
      </c>
      <c r="O35" s="877" t="s">
        <v>67</v>
      </c>
      <c r="P35" s="878"/>
      <c r="Q35" s="878"/>
      <c r="R35" s="878"/>
      <c r="S35" s="879"/>
      <c r="T35" s="724" t="s">
        <v>153</v>
      </c>
      <c r="U35" s="854" t="s">
        <v>65</v>
      </c>
    </row>
    <row r="36" spans="1:28" ht="9" customHeight="1">
      <c r="A36" s="887"/>
      <c r="B36" s="743"/>
      <c r="C36" s="137" t="s">
        <v>69</v>
      </c>
      <c r="D36" s="746"/>
      <c r="E36" s="746"/>
      <c r="F36" s="891"/>
      <c r="G36" s="864"/>
      <c r="H36" s="880" t="s">
        <v>70</v>
      </c>
      <c r="I36" s="897" t="s">
        <v>71</v>
      </c>
      <c r="J36" s="901" t="s">
        <v>72</v>
      </c>
      <c r="K36" s="864"/>
      <c r="L36" s="875"/>
      <c r="M36" s="138"/>
      <c r="N36" s="864"/>
      <c r="O36" s="869" t="s">
        <v>73</v>
      </c>
      <c r="P36" s="754"/>
      <c r="Q36" s="754" t="s">
        <v>74</v>
      </c>
      <c r="R36" s="757" t="s">
        <v>75</v>
      </c>
      <c r="S36" s="752" t="s">
        <v>76</v>
      </c>
      <c r="T36" s="725"/>
      <c r="U36" s="855"/>
    </row>
    <row r="37" spans="1:28" ht="9" customHeight="1">
      <c r="A37" s="887"/>
      <c r="B37" s="743"/>
      <c r="C37" s="139" t="s">
        <v>77</v>
      </c>
      <c r="D37" s="746"/>
      <c r="E37" s="746"/>
      <c r="F37" s="891"/>
      <c r="G37" s="864"/>
      <c r="H37" s="880"/>
      <c r="I37" s="897"/>
      <c r="J37" s="901"/>
      <c r="K37" s="864"/>
      <c r="L37" s="875"/>
      <c r="M37" s="138"/>
      <c r="N37" s="864"/>
      <c r="O37" s="870" t="s">
        <v>71</v>
      </c>
      <c r="P37" s="872" t="s">
        <v>72</v>
      </c>
      <c r="Q37" s="755"/>
      <c r="R37" s="757"/>
      <c r="S37" s="752"/>
      <c r="T37" s="725"/>
      <c r="U37" s="855"/>
    </row>
    <row r="38" spans="1:28" ht="9" customHeight="1">
      <c r="A38" s="888"/>
      <c r="B38" s="744"/>
      <c r="C38" s="140" t="s">
        <v>78</v>
      </c>
      <c r="D38" s="747"/>
      <c r="E38" s="876"/>
      <c r="F38" s="726"/>
      <c r="G38" s="895"/>
      <c r="H38" s="881"/>
      <c r="I38" s="898"/>
      <c r="J38" s="902"/>
      <c r="K38" s="865"/>
      <c r="L38" s="876"/>
      <c r="N38" s="865"/>
      <c r="O38" s="871"/>
      <c r="P38" s="873"/>
      <c r="Q38" s="756"/>
      <c r="R38" s="758"/>
      <c r="S38" s="753"/>
      <c r="T38" s="726"/>
      <c r="U38" s="856"/>
    </row>
    <row r="39" spans="1:28" ht="9" customHeight="1">
      <c r="A39" s="884" t="s">
        <v>138</v>
      </c>
      <c r="B39" s="740" t="str">
        <f>$B$7</f>
        <v>平日</v>
      </c>
      <c r="C39" s="201">
        <f>C23</f>
        <v>0</v>
      </c>
      <c r="D39" s="142">
        <f>$D$7</f>
        <v>0</v>
      </c>
      <c r="E39" s="143">
        <f>$E$7</f>
        <v>0</v>
      </c>
      <c r="F39" s="896"/>
      <c r="G39" s="144">
        <f>D39*E39*F39</f>
        <v>0</v>
      </c>
      <c r="H39" s="892">
        <f>I39+J39</f>
        <v>0</v>
      </c>
      <c r="I39" s="729"/>
      <c r="J39" s="727"/>
      <c r="K39" s="145">
        <f>-D39*E39*H39</f>
        <v>0</v>
      </c>
      <c r="L39" s="146"/>
      <c r="M39" s="147"/>
      <c r="N39" s="148"/>
      <c r="O39" s="149"/>
      <c r="P39" s="150"/>
      <c r="Q39" s="150"/>
      <c r="R39" s="151"/>
      <c r="S39" s="152"/>
      <c r="T39" s="153">
        <f>IF(AND(P39=0,Q39=0,R39=0,S39=0),N39*-O39,IF(AND(O39=0,Q39=0,R39=0,S39=0),N39*-P39,IF(AND(O39=0,P39=0,R39=0,S39=0),N39*Q39,IF(AND(O39=0,P39=0,Q39=0,S39=0),N39*-R39,IF(AND(O39=0,P39=0,Q39=0,R39=0),N39*S39,IF(AND(O39=0,P39=0,Q39=0,R39=0),,"入力オーバー"))))))</f>
        <v>0</v>
      </c>
      <c r="U39" s="154"/>
      <c r="V39" s="155"/>
      <c r="W39" s="155"/>
      <c r="X39" s="156"/>
      <c r="Y39" s="156"/>
      <c r="Z39" s="156"/>
      <c r="AA39" s="156"/>
      <c r="AB39" s="156"/>
    </row>
    <row r="40" spans="1:28" ht="9" customHeight="1">
      <c r="A40" s="885"/>
      <c r="B40" s="741"/>
      <c r="C40" s="157">
        <f>IF(C39="往","復",)</f>
        <v>0</v>
      </c>
      <c r="D40" s="158">
        <f>$D$8</f>
        <v>0</v>
      </c>
      <c r="E40" s="159">
        <f>$E$8</f>
        <v>0</v>
      </c>
      <c r="F40" s="749"/>
      <c r="G40" s="160">
        <f>D40*E40*F39</f>
        <v>0</v>
      </c>
      <c r="H40" s="893"/>
      <c r="I40" s="730"/>
      <c r="J40" s="728"/>
      <c r="K40" s="161">
        <f>-D40*E40*H39</f>
        <v>0</v>
      </c>
      <c r="L40" s="162"/>
      <c r="M40" s="147"/>
      <c r="N40" s="163"/>
      <c r="O40" s="164"/>
      <c r="P40" s="165"/>
      <c r="Q40" s="165"/>
      <c r="R40" s="166"/>
      <c r="S40" s="167"/>
      <c r="T40" s="168">
        <f>IF(AND(P40=0,Q40=0,R40=0,S40=0),N40*-O40,IF(AND(O40=0,Q40=0,R40=0,S40=0),N40*-P40,IF(AND(O40=0,P40=0,R40=0,S40=0),N40*Q40,IF(AND(O40=0,P40=0,Q40=0,S40=0),N40*-R40,IF(AND(O40=0,P40=0,Q40=0,R40=0),N40*S40,IF(AND(O40=0,P40=0,Q40=0,R40=0),,"入力オーバー"))))))</f>
        <v>0</v>
      </c>
      <c r="U40" s="169"/>
      <c r="V40" s="155"/>
      <c r="W40" s="155"/>
      <c r="X40" s="156"/>
      <c r="Y40" s="156"/>
      <c r="Z40" s="156"/>
      <c r="AA40" s="156"/>
      <c r="AB40" s="156"/>
    </row>
    <row r="41" spans="1:28" ht="9" customHeight="1">
      <c r="A41" s="885"/>
      <c r="B41" s="740" t="str">
        <f>$B$9</f>
        <v>土曜</v>
      </c>
      <c r="C41" s="170">
        <f>C39</f>
        <v>0</v>
      </c>
      <c r="D41" s="142">
        <f>$D$9</f>
        <v>0</v>
      </c>
      <c r="E41" s="143">
        <f>$E$9</f>
        <v>0</v>
      </c>
      <c r="F41" s="896"/>
      <c r="G41" s="144">
        <f>D41*E41*F41</f>
        <v>0</v>
      </c>
      <c r="H41" s="892">
        <f>I41+J41</f>
        <v>0</v>
      </c>
      <c r="I41" s="729"/>
      <c r="J41" s="727"/>
      <c r="K41" s="145">
        <f>-D41*E41*H41</f>
        <v>0</v>
      </c>
      <c r="L41" s="146"/>
      <c r="M41" s="147"/>
      <c r="N41" s="163"/>
      <c r="O41" s="164"/>
      <c r="P41" s="165"/>
      <c r="Q41" s="165"/>
      <c r="R41" s="166"/>
      <c r="S41" s="167"/>
      <c r="T41" s="168">
        <f t="shared" ref="T41:T48" si="6">IF(AND(P41=0,Q41=0,R41=0,S41=0),N41*-O41,IF(AND(O41=0,Q41=0,R41=0,S41=0),N41*-P41,IF(AND(O41=0,P41=0,R41=0,S41=0),N41*Q41,IF(AND(O41=0,P41=0,Q41=0,S41=0),N41*-R41,IF(AND(O41=0,P41=0,Q41=0,R41=0),N41*S41,IF(AND(O41=0,P41=0,Q41=0,R41=0),,"入力オーバー"))))))</f>
        <v>0</v>
      </c>
      <c r="U41" s="169"/>
      <c r="V41" s="155"/>
      <c r="W41" s="155"/>
      <c r="X41" s="136"/>
      <c r="Y41" s="136"/>
      <c r="Z41" s="136"/>
      <c r="AA41" s="136"/>
      <c r="AB41" s="136"/>
    </row>
    <row r="42" spans="1:28" ht="9" customHeight="1" thickBot="1">
      <c r="A42" s="885"/>
      <c r="B42" s="904"/>
      <c r="C42" s="157">
        <f>C40</f>
        <v>0</v>
      </c>
      <c r="D42" s="158">
        <f>$D$10</f>
        <v>0</v>
      </c>
      <c r="E42" s="159">
        <f>$E$10</f>
        <v>0</v>
      </c>
      <c r="F42" s="749"/>
      <c r="G42" s="160">
        <f>D42*E42*F41</f>
        <v>0</v>
      </c>
      <c r="H42" s="893"/>
      <c r="I42" s="730"/>
      <c r="J42" s="728"/>
      <c r="K42" s="161">
        <f>-D42*E42*H41</f>
        <v>0</v>
      </c>
      <c r="L42" s="162"/>
      <c r="M42" s="147"/>
      <c r="N42" s="163"/>
      <c r="O42" s="164"/>
      <c r="P42" s="165"/>
      <c r="Q42" s="165"/>
      <c r="R42" s="166"/>
      <c r="S42" s="167"/>
      <c r="T42" s="168">
        <f t="shared" si="6"/>
        <v>0</v>
      </c>
      <c r="U42" s="169"/>
      <c r="V42" s="155"/>
      <c r="W42" s="155"/>
      <c r="X42" s="156"/>
      <c r="Y42" s="156"/>
      <c r="Z42" s="136"/>
      <c r="AA42" s="136"/>
      <c r="AB42" s="136"/>
    </row>
    <row r="43" spans="1:28" ht="9" customHeight="1">
      <c r="A43" s="885"/>
      <c r="B43" s="903" t="str">
        <f>$B$11</f>
        <v>日祝</v>
      </c>
      <c r="C43" s="170">
        <f>C39</f>
        <v>0</v>
      </c>
      <c r="D43" s="142">
        <f>$D$11</f>
        <v>0</v>
      </c>
      <c r="E43" s="143">
        <f>$E$11</f>
        <v>0</v>
      </c>
      <c r="F43" s="748"/>
      <c r="G43" s="144">
        <f>D43*E43*F43</f>
        <v>0</v>
      </c>
      <c r="H43" s="892">
        <f>I43+J43</f>
        <v>0</v>
      </c>
      <c r="I43" s="729"/>
      <c r="J43" s="727"/>
      <c r="K43" s="145">
        <f>-D43*E43*H43</f>
        <v>0</v>
      </c>
      <c r="L43" s="146"/>
      <c r="M43" s="147"/>
      <c r="N43" s="163"/>
      <c r="O43" s="164"/>
      <c r="P43" s="165"/>
      <c r="Q43" s="165"/>
      <c r="R43" s="166"/>
      <c r="S43" s="167"/>
      <c r="T43" s="168">
        <f t="shared" si="6"/>
        <v>0</v>
      </c>
      <c r="U43" s="169"/>
      <c r="V43" s="155"/>
      <c r="W43" s="155"/>
      <c r="X43" s="156"/>
      <c r="Y43" s="156"/>
      <c r="Z43" s="136"/>
      <c r="AA43" s="136"/>
      <c r="AB43" s="136"/>
    </row>
    <row r="44" spans="1:28" ht="9" customHeight="1">
      <c r="A44" s="885"/>
      <c r="B44" s="739"/>
      <c r="C44" s="202">
        <f>C40</f>
        <v>0</v>
      </c>
      <c r="D44" s="158">
        <f>$D$12</f>
        <v>0</v>
      </c>
      <c r="E44" s="175">
        <f>$E$12</f>
        <v>0</v>
      </c>
      <c r="F44" s="748"/>
      <c r="G44" s="160">
        <f>D44*E44*F43</f>
        <v>0</v>
      </c>
      <c r="H44" s="893"/>
      <c r="I44" s="730"/>
      <c r="J44" s="728"/>
      <c r="K44" s="161">
        <f>-D44*E44*H43</f>
        <v>0</v>
      </c>
      <c r="L44" s="162"/>
      <c r="M44" s="147"/>
      <c r="N44" s="163"/>
      <c r="O44" s="164"/>
      <c r="P44" s="165"/>
      <c r="Q44" s="165"/>
      <c r="R44" s="166"/>
      <c r="S44" s="167"/>
      <c r="T44" s="168">
        <f t="shared" si="6"/>
        <v>0</v>
      </c>
      <c r="U44" s="169"/>
      <c r="V44" s="155"/>
      <c r="W44" s="155"/>
      <c r="X44" s="156"/>
      <c r="Y44" s="156"/>
      <c r="Z44" s="136"/>
      <c r="AA44" s="136"/>
      <c r="AB44" s="136"/>
    </row>
    <row r="45" spans="1:28" ht="9" customHeight="1">
      <c r="A45" s="885"/>
      <c r="B45" s="738" t="str">
        <f>$B$13</f>
        <v>学平日</v>
      </c>
      <c r="C45" s="170">
        <f>C39</f>
        <v>0</v>
      </c>
      <c r="D45" s="142">
        <f>$D$13</f>
        <v>0</v>
      </c>
      <c r="E45" s="143">
        <f>$E$13</f>
        <v>0</v>
      </c>
      <c r="F45" s="896"/>
      <c r="G45" s="144">
        <f>D45*E45*F45</f>
        <v>0</v>
      </c>
      <c r="H45" s="892">
        <f>I45+J45</f>
        <v>0</v>
      </c>
      <c r="I45" s="729"/>
      <c r="J45" s="727"/>
      <c r="K45" s="145">
        <f>-D45*E45*H45</f>
        <v>0</v>
      </c>
      <c r="L45" s="146"/>
      <c r="M45" s="147"/>
      <c r="N45" s="163"/>
      <c r="O45" s="164"/>
      <c r="P45" s="165"/>
      <c r="Q45" s="165"/>
      <c r="R45" s="166"/>
      <c r="S45" s="167"/>
      <c r="T45" s="168">
        <f t="shared" si="6"/>
        <v>0</v>
      </c>
      <c r="U45" s="169"/>
      <c r="V45" s="155"/>
      <c r="W45" s="155"/>
    </row>
    <row r="46" spans="1:28" ht="9" customHeight="1">
      <c r="A46" s="885"/>
      <c r="B46" s="739"/>
      <c r="C46" s="157">
        <f>C40</f>
        <v>0</v>
      </c>
      <c r="D46" s="158">
        <f>$D$14</f>
        <v>0</v>
      </c>
      <c r="E46" s="159">
        <f>$E$14</f>
        <v>0</v>
      </c>
      <c r="F46" s="749"/>
      <c r="G46" s="160">
        <f>D46*E46*F45</f>
        <v>0</v>
      </c>
      <c r="H46" s="893"/>
      <c r="I46" s="730"/>
      <c r="J46" s="728"/>
      <c r="K46" s="161">
        <f>-D46*E46*H45</f>
        <v>0</v>
      </c>
      <c r="L46" s="162"/>
      <c r="M46" s="147"/>
      <c r="N46" s="163"/>
      <c r="O46" s="164"/>
      <c r="P46" s="165"/>
      <c r="Q46" s="165"/>
      <c r="R46" s="166"/>
      <c r="S46" s="167"/>
      <c r="T46" s="168">
        <f t="shared" si="6"/>
        <v>0</v>
      </c>
      <c r="U46" s="169"/>
      <c r="V46" s="155"/>
      <c r="W46" s="155"/>
    </row>
    <row r="47" spans="1:28" ht="9" customHeight="1">
      <c r="A47" s="885"/>
      <c r="B47" s="738" t="str">
        <f>$B$15</f>
        <v>学休土</v>
      </c>
      <c r="C47" s="170">
        <f>C39</f>
        <v>0</v>
      </c>
      <c r="D47" s="142">
        <f>$D$15</f>
        <v>0</v>
      </c>
      <c r="E47" s="143">
        <f>$E$15</f>
        <v>0</v>
      </c>
      <c r="F47" s="748"/>
      <c r="G47" s="144">
        <f>D47*E47*F47</f>
        <v>0</v>
      </c>
      <c r="H47" s="892">
        <f>I47+J47</f>
        <v>0</v>
      </c>
      <c r="I47" s="729"/>
      <c r="J47" s="727"/>
      <c r="K47" s="145">
        <f>-D47*E47*H47</f>
        <v>0</v>
      </c>
      <c r="L47" s="146"/>
      <c r="M47" s="147"/>
      <c r="N47" s="163"/>
      <c r="O47" s="164"/>
      <c r="P47" s="165"/>
      <c r="Q47" s="165"/>
      <c r="R47" s="166"/>
      <c r="S47" s="167"/>
      <c r="T47" s="168">
        <f t="shared" si="6"/>
        <v>0</v>
      </c>
      <c r="U47" s="169"/>
      <c r="V47" s="155"/>
      <c r="W47" s="155"/>
      <c r="X47" s="908" t="s">
        <v>81</v>
      </c>
      <c r="Y47" s="909"/>
      <c r="Z47" s="909"/>
      <c r="AA47" s="909"/>
      <c r="AB47" s="910"/>
    </row>
    <row r="48" spans="1:28" ht="9" customHeight="1" thickBot="1">
      <c r="A48" s="885"/>
      <c r="B48" s="751"/>
      <c r="C48" s="157">
        <f>C40</f>
        <v>0</v>
      </c>
      <c r="D48" s="158">
        <f>$D$16</f>
        <v>0</v>
      </c>
      <c r="E48" s="175">
        <f>$E$16</f>
        <v>0</v>
      </c>
      <c r="F48" s="749"/>
      <c r="G48" s="160">
        <f>D48*E48*F47</f>
        <v>0</v>
      </c>
      <c r="H48" s="893"/>
      <c r="I48" s="730"/>
      <c r="J48" s="728"/>
      <c r="K48" s="161">
        <f>-D48*E48*H47</f>
        <v>0</v>
      </c>
      <c r="L48" s="162"/>
      <c r="M48" s="147"/>
      <c r="N48" s="177"/>
      <c r="O48" s="178"/>
      <c r="P48" s="179"/>
      <c r="Q48" s="179"/>
      <c r="R48" s="180"/>
      <c r="S48" s="181"/>
      <c r="T48" s="182">
        <f t="shared" si="6"/>
        <v>0</v>
      </c>
      <c r="U48" s="183"/>
      <c r="V48" s="184"/>
      <c r="W48" s="155"/>
      <c r="X48" s="905">
        <f>G49+K49+T49</f>
        <v>0</v>
      </c>
      <c r="Y48" s="906"/>
      <c r="Z48" s="906"/>
      <c r="AA48" s="906"/>
      <c r="AB48" s="185" t="s">
        <v>154</v>
      </c>
    </row>
    <row r="49" spans="1:28" ht="9" customHeight="1" thickBot="1">
      <c r="A49" s="882" t="s">
        <v>53</v>
      </c>
      <c r="B49" s="883"/>
      <c r="C49" s="186"/>
      <c r="D49" s="187">
        <f>IF(C39="往",(E39+E40)*(F39-H39)+(E41+E42)*(F41-H41),E39*(F39-H39)+E41*(F41-H41))</f>
        <v>0</v>
      </c>
      <c r="E49" s="188">
        <f>IF(C39="往",(E39+E40)*(F39-H39)+(E41+E42)*(F41-H41)+(E43+E44)*(F43-H43)+(E45+E46)*(F45-H45)+(E47+E48)*(F47-H47),E39*(F39-H39)+E41*(F41-H41)+E43*(F43-H43)+E45*(F45-H45)+E47*(F47-H47))</f>
        <v>0</v>
      </c>
      <c r="F49" s="189">
        <f t="shared" ref="F49:K49" si="7">SUM(F39:F48)</f>
        <v>0</v>
      </c>
      <c r="G49" s="190">
        <f t="shared" si="7"/>
        <v>0</v>
      </c>
      <c r="H49" s="186">
        <f t="shared" si="7"/>
        <v>0</v>
      </c>
      <c r="I49" s="191">
        <f t="shared" si="7"/>
        <v>0</v>
      </c>
      <c r="J49" s="187">
        <f t="shared" si="7"/>
        <v>0</v>
      </c>
      <c r="K49" s="192">
        <f t="shared" si="7"/>
        <v>0</v>
      </c>
      <c r="L49" s="187"/>
      <c r="M49" s="193"/>
      <c r="N49" s="194"/>
      <c r="O49" s="195">
        <f t="shared" ref="O49:T49" si="8">SUM(O39:O48)</f>
        <v>0</v>
      </c>
      <c r="P49" s="196">
        <f t="shared" si="8"/>
        <v>0</v>
      </c>
      <c r="Q49" s="196">
        <f t="shared" si="8"/>
        <v>0</v>
      </c>
      <c r="R49" s="197">
        <f t="shared" si="8"/>
        <v>0</v>
      </c>
      <c r="S49" s="198">
        <f t="shared" si="8"/>
        <v>0</v>
      </c>
      <c r="T49" s="199">
        <f t="shared" si="8"/>
        <v>0</v>
      </c>
      <c r="U49" s="200"/>
    </row>
    <row r="50" spans="1:28" ht="9" customHeight="1">
      <c r="A50" s="886" t="s">
        <v>55</v>
      </c>
      <c r="B50" s="742" t="s">
        <v>56</v>
      </c>
      <c r="C50" s="134"/>
      <c r="D50" s="745" t="s">
        <v>57</v>
      </c>
      <c r="E50" s="745" t="s">
        <v>58</v>
      </c>
      <c r="F50" s="890" t="s">
        <v>59</v>
      </c>
      <c r="G50" s="894" t="s">
        <v>151</v>
      </c>
      <c r="H50" s="899" t="s">
        <v>61</v>
      </c>
      <c r="I50" s="899"/>
      <c r="J50" s="899"/>
      <c r="K50" s="899"/>
      <c r="L50" s="900"/>
      <c r="M50" s="135"/>
      <c r="N50" s="857" t="s">
        <v>62</v>
      </c>
      <c r="O50" s="858"/>
      <c r="P50" s="858"/>
      <c r="Q50" s="858"/>
      <c r="R50" s="858"/>
      <c r="S50" s="858"/>
      <c r="T50" s="858"/>
      <c r="U50" s="859"/>
    </row>
    <row r="51" spans="1:28" ht="9" customHeight="1">
      <c r="A51" s="887"/>
      <c r="B51" s="743"/>
      <c r="C51" s="137" t="s">
        <v>24</v>
      </c>
      <c r="D51" s="746"/>
      <c r="E51" s="746"/>
      <c r="F51" s="891"/>
      <c r="G51" s="864"/>
      <c r="H51" s="860" t="s">
        <v>63</v>
      </c>
      <c r="I51" s="861"/>
      <c r="J51" s="862"/>
      <c r="K51" s="863" t="s">
        <v>152</v>
      </c>
      <c r="L51" s="874" t="s">
        <v>65</v>
      </c>
      <c r="M51" s="138"/>
      <c r="N51" s="863" t="s">
        <v>66</v>
      </c>
      <c r="O51" s="877" t="s">
        <v>67</v>
      </c>
      <c r="P51" s="878"/>
      <c r="Q51" s="878"/>
      <c r="R51" s="878"/>
      <c r="S51" s="879"/>
      <c r="T51" s="724" t="s">
        <v>153</v>
      </c>
      <c r="U51" s="854" t="s">
        <v>65</v>
      </c>
    </row>
    <row r="52" spans="1:28" ht="9" customHeight="1">
      <c r="A52" s="887"/>
      <c r="B52" s="743"/>
      <c r="C52" s="137" t="s">
        <v>69</v>
      </c>
      <c r="D52" s="746"/>
      <c r="E52" s="746"/>
      <c r="F52" s="891"/>
      <c r="G52" s="864"/>
      <c r="H52" s="880" t="s">
        <v>70</v>
      </c>
      <c r="I52" s="897" t="s">
        <v>71</v>
      </c>
      <c r="J52" s="901" t="s">
        <v>72</v>
      </c>
      <c r="K52" s="864"/>
      <c r="L52" s="875"/>
      <c r="M52" s="138"/>
      <c r="N52" s="864"/>
      <c r="O52" s="869" t="s">
        <v>73</v>
      </c>
      <c r="P52" s="754"/>
      <c r="Q52" s="754" t="s">
        <v>74</v>
      </c>
      <c r="R52" s="757" t="s">
        <v>75</v>
      </c>
      <c r="S52" s="752" t="s">
        <v>76</v>
      </c>
      <c r="T52" s="725"/>
      <c r="U52" s="855"/>
    </row>
    <row r="53" spans="1:28" ht="9" customHeight="1">
      <c r="A53" s="887"/>
      <c r="B53" s="743"/>
      <c r="C53" s="139" t="s">
        <v>77</v>
      </c>
      <c r="D53" s="746"/>
      <c r="E53" s="746"/>
      <c r="F53" s="891"/>
      <c r="G53" s="864"/>
      <c r="H53" s="880"/>
      <c r="I53" s="897"/>
      <c r="J53" s="901"/>
      <c r="K53" s="864"/>
      <c r="L53" s="875"/>
      <c r="M53" s="138"/>
      <c r="N53" s="864"/>
      <c r="O53" s="870" t="s">
        <v>71</v>
      </c>
      <c r="P53" s="872" t="s">
        <v>72</v>
      </c>
      <c r="Q53" s="755"/>
      <c r="R53" s="757"/>
      <c r="S53" s="752"/>
      <c r="T53" s="725"/>
      <c r="U53" s="855"/>
    </row>
    <row r="54" spans="1:28" ht="9" customHeight="1">
      <c r="A54" s="888"/>
      <c r="B54" s="744"/>
      <c r="C54" s="140" t="s">
        <v>78</v>
      </c>
      <c r="D54" s="747"/>
      <c r="E54" s="876"/>
      <c r="F54" s="726"/>
      <c r="G54" s="895"/>
      <c r="H54" s="881"/>
      <c r="I54" s="898"/>
      <c r="J54" s="902"/>
      <c r="K54" s="865"/>
      <c r="L54" s="876"/>
      <c r="N54" s="865"/>
      <c r="O54" s="871"/>
      <c r="P54" s="873"/>
      <c r="Q54" s="756"/>
      <c r="R54" s="758"/>
      <c r="S54" s="753"/>
      <c r="T54" s="726"/>
      <c r="U54" s="856"/>
    </row>
    <row r="55" spans="1:28" ht="9" customHeight="1">
      <c r="A55" s="884" t="s">
        <v>139</v>
      </c>
      <c r="B55" s="740" t="str">
        <f>$B$7</f>
        <v>平日</v>
      </c>
      <c r="C55" s="201">
        <f>C39</f>
        <v>0</v>
      </c>
      <c r="D55" s="142">
        <f>$D$7</f>
        <v>0</v>
      </c>
      <c r="E55" s="143">
        <f>$E$7</f>
        <v>0</v>
      </c>
      <c r="F55" s="896"/>
      <c r="G55" s="144">
        <f>D55*E55*F55</f>
        <v>0</v>
      </c>
      <c r="H55" s="892">
        <f>I55+J55</f>
        <v>0</v>
      </c>
      <c r="I55" s="729"/>
      <c r="J55" s="727"/>
      <c r="K55" s="145">
        <f>-D55*E55*H55</f>
        <v>0</v>
      </c>
      <c r="L55" s="146"/>
      <c r="M55" s="147"/>
      <c r="N55" s="148"/>
      <c r="O55" s="149"/>
      <c r="P55" s="150"/>
      <c r="Q55" s="150"/>
      <c r="R55" s="151"/>
      <c r="S55" s="152"/>
      <c r="T55" s="153">
        <f>IF(AND(P55=0,Q55=0,R55=0,S55=0),N55*-O55,IF(AND(O55=0,Q55=0,R55=0,S55=0),N55*-P55,IF(AND(O55=0,P55=0,R55=0,S55=0),N55*Q55,IF(AND(O55=0,P55=0,Q55=0,S55=0),N55*-R55,IF(AND(O55=0,P55=0,Q55=0,R55=0),N55*S55,IF(AND(O55=0,P55=0,Q55=0,R55=0),,"入力オーバー"))))))</f>
        <v>0</v>
      </c>
      <c r="U55" s="154"/>
      <c r="V55" s="155"/>
      <c r="W55" s="155"/>
      <c r="X55" s="156"/>
      <c r="Y55" s="156"/>
      <c r="Z55" s="156"/>
      <c r="AA55" s="156"/>
      <c r="AB55" s="156"/>
    </row>
    <row r="56" spans="1:28" ht="9" customHeight="1">
      <c r="A56" s="885"/>
      <c r="B56" s="741"/>
      <c r="C56" s="157">
        <f>IF(C55="往","復",)</f>
        <v>0</v>
      </c>
      <c r="D56" s="158">
        <f>$D$8</f>
        <v>0</v>
      </c>
      <c r="E56" s="159">
        <f>$E$8</f>
        <v>0</v>
      </c>
      <c r="F56" s="749"/>
      <c r="G56" s="160">
        <f>D56*E56*F55</f>
        <v>0</v>
      </c>
      <c r="H56" s="893"/>
      <c r="I56" s="730"/>
      <c r="J56" s="728"/>
      <c r="K56" s="161">
        <f>-D56*E56*H55</f>
        <v>0</v>
      </c>
      <c r="L56" s="162"/>
      <c r="M56" s="147"/>
      <c r="N56" s="163"/>
      <c r="O56" s="164"/>
      <c r="P56" s="165"/>
      <c r="Q56" s="165"/>
      <c r="R56" s="166"/>
      <c r="S56" s="167"/>
      <c r="T56" s="168">
        <f>IF(AND(P56=0,Q56=0,R56=0,S56=0),N56*-O56,IF(AND(O56=0,Q56=0,R56=0,S56=0),N56*-P56,IF(AND(O56=0,P56=0,R56=0,S56=0),N56*Q56,IF(AND(O56=0,P56=0,Q56=0,S56=0),N56*-R56,IF(AND(O56=0,P56=0,Q56=0,R56=0),N56*S56,IF(AND(O56=0,P56=0,Q56=0,R56=0),,"入力オーバー"))))))</f>
        <v>0</v>
      </c>
      <c r="U56" s="169"/>
      <c r="V56" s="155"/>
      <c r="W56" s="155"/>
      <c r="X56" s="156"/>
      <c r="Y56" s="156"/>
      <c r="Z56" s="156"/>
      <c r="AA56" s="156"/>
      <c r="AB56" s="156"/>
    </row>
    <row r="57" spans="1:28" ht="9" customHeight="1">
      <c r="A57" s="885"/>
      <c r="B57" s="740" t="str">
        <f>$B$9</f>
        <v>土曜</v>
      </c>
      <c r="C57" s="170">
        <f>C55</f>
        <v>0</v>
      </c>
      <c r="D57" s="142">
        <f>$D$9</f>
        <v>0</v>
      </c>
      <c r="E57" s="143">
        <f>$E$9</f>
        <v>0</v>
      </c>
      <c r="F57" s="896"/>
      <c r="G57" s="144">
        <f>D57*E57*F57</f>
        <v>0</v>
      </c>
      <c r="H57" s="892">
        <f>I57+J57</f>
        <v>0</v>
      </c>
      <c r="I57" s="729"/>
      <c r="J57" s="727"/>
      <c r="K57" s="145">
        <f>-D57*E57*H57</f>
        <v>0</v>
      </c>
      <c r="L57" s="146"/>
      <c r="M57" s="147"/>
      <c r="N57" s="163"/>
      <c r="O57" s="164"/>
      <c r="P57" s="165"/>
      <c r="Q57" s="165"/>
      <c r="R57" s="166"/>
      <c r="S57" s="167"/>
      <c r="T57" s="168">
        <f t="shared" ref="T57:T64" si="9">IF(AND(P57=0,Q57=0,R57=0,S57=0),N57*-O57,IF(AND(O57=0,Q57=0,R57=0,S57=0),N57*-P57,IF(AND(O57=0,P57=0,R57=0,S57=0),N57*Q57,IF(AND(O57=0,P57=0,Q57=0,S57=0),N57*-R57,IF(AND(O57=0,P57=0,Q57=0,R57=0),N57*S57,IF(AND(O57=0,P57=0,Q57=0,R57=0),,"入力オーバー"))))))</f>
        <v>0</v>
      </c>
      <c r="U57" s="169"/>
      <c r="V57" s="155"/>
      <c r="W57" s="155"/>
      <c r="X57" s="136"/>
      <c r="Y57" s="136"/>
      <c r="Z57" s="136"/>
      <c r="AA57" s="136"/>
      <c r="AB57" s="136"/>
    </row>
    <row r="58" spans="1:28" ht="9" customHeight="1" thickBot="1">
      <c r="A58" s="885"/>
      <c r="B58" s="904"/>
      <c r="C58" s="157">
        <f>C56</f>
        <v>0</v>
      </c>
      <c r="D58" s="158">
        <f>$D$10</f>
        <v>0</v>
      </c>
      <c r="E58" s="159">
        <f>$E$10</f>
        <v>0</v>
      </c>
      <c r="F58" s="749"/>
      <c r="G58" s="160">
        <f>D58*E58*F57</f>
        <v>0</v>
      </c>
      <c r="H58" s="893"/>
      <c r="I58" s="730"/>
      <c r="J58" s="728"/>
      <c r="K58" s="161">
        <f>-D58*E58*H57</f>
        <v>0</v>
      </c>
      <c r="L58" s="162"/>
      <c r="M58" s="147"/>
      <c r="N58" s="163"/>
      <c r="O58" s="164"/>
      <c r="P58" s="165"/>
      <c r="Q58" s="165"/>
      <c r="R58" s="166"/>
      <c r="S58" s="167"/>
      <c r="T58" s="168">
        <f t="shared" si="9"/>
        <v>0</v>
      </c>
      <c r="U58" s="169"/>
      <c r="V58" s="155"/>
      <c r="W58" s="155"/>
      <c r="X58" s="156"/>
      <c r="Y58" s="156"/>
      <c r="Z58" s="136"/>
      <c r="AA58" s="136"/>
      <c r="AB58" s="136"/>
    </row>
    <row r="59" spans="1:28" ht="9" customHeight="1">
      <c r="A59" s="885"/>
      <c r="B59" s="903" t="str">
        <f>$B$11</f>
        <v>日祝</v>
      </c>
      <c r="C59" s="170">
        <f>C55</f>
        <v>0</v>
      </c>
      <c r="D59" s="142">
        <f>$D$11</f>
        <v>0</v>
      </c>
      <c r="E59" s="143">
        <f>$E$11</f>
        <v>0</v>
      </c>
      <c r="F59" s="748"/>
      <c r="G59" s="144">
        <f>D59*E59*F59</f>
        <v>0</v>
      </c>
      <c r="H59" s="892">
        <f>I59+J59</f>
        <v>0</v>
      </c>
      <c r="I59" s="729"/>
      <c r="J59" s="727"/>
      <c r="K59" s="145">
        <f>-D59*E59*H59</f>
        <v>0</v>
      </c>
      <c r="L59" s="146"/>
      <c r="M59" s="147"/>
      <c r="N59" s="163"/>
      <c r="O59" s="164"/>
      <c r="P59" s="165"/>
      <c r="Q59" s="165"/>
      <c r="R59" s="166"/>
      <c r="S59" s="167"/>
      <c r="T59" s="168">
        <f t="shared" si="9"/>
        <v>0</v>
      </c>
      <c r="U59" s="169"/>
      <c r="V59" s="155"/>
      <c r="W59" s="155"/>
      <c r="X59" s="156"/>
      <c r="Y59" s="156"/>
      <c r="Z59" s="136"/>
      <c r="AA59" s="136"/>
      <c r="AB59" s="136"/>
    </row>
    <row r="60" spans="1:28" ht="9" customHeight="1">
      <c r="A60" s="885"/>
      <c r="B60" s="739"/>
      <c r="C60" s="202">
        <f>C56</f>
        <v>0</v>
      </c>
      <c r="D60" s="158">
        <f>$D$12</f>
        <v>0</v>
      </c>
      <c r="E60" s="175">
        <f>$E$12</f>
        <v>0</v>
      </c>
      <c r="F60" s="748"/>
      <c r="G60" s="160">
        <f>D60*E60*F59</f>
        <v>0</v>
      </c>
      <c r="H60" s="893"/>
      <c r="I60" s="730"/>
      <c r="J60" s="728"/>
      <c r="K60" s="161">
        <f>-D60*E60*H59</f>
        <v>0</v>
      </c>
      <c r="L60" s="162"/>
      <c r="M60" s="147"/>
      <c r="N60" s="163"/>
      <c r="O60" s="164"/>
      <c r="P60" s="165"/>
      <c r="Q60" s="165"/>
      <c r="R60" s="166"/>
      <c r="S60" s="167"/>
      <c r="T60" s="168">
        <f t="shared" si="9"/>
        <v>0</v>
      </c>
      <c r="U60" s="169"/>
      <c r="V60" s="155"/>
      <c r="W60" s="155"/>
      <c r="X60" s="156"/>
      <c r="Y60" s="156"/>
      <c r="Z60" s="136"/>
      <c r="AA60" s="136"/>
      <c r="AB60" s="136"/>
    </row>
    <row r="61" spans="1:28" ht="9" customHeight="1">
      <c r="A61" s="885"/>
      <c r="B61" s="738" t="str">
        <f>$B$13</f>
        <v>学平日</v>
      </c>
      <c r="C61" s="170">
        <f>C55</f>
        <v>0</v>
      </c>
      <c r="D61" s="142">
        <f>$D$13</f>
        <v>0</v>
      </c>
      <c r="E61" s="143">
        <f>$E$13</f>
        <v>0</v>
      </c>
      <c r="F61" s="896"/>
      <c r="G61" s="144">
        <f>D61*E61*F61</f>
        <v>0</v>
      </c>
      <c r="H61" s="892">
        <f>I61+J61</f>
        <v>0</v>
      </c>
      <c r="I61" s="729"/>
      <c r="J61" s="727"/>
      <c r="K61" s="145">
        <f>-D61*E61*H61</f>
        <v>0</v>
      </c>
      <c r="L61" s="146"/>
      <c r="M61" s="147"/>
      <c r="N61" s="163"/>
      <c r="O61" s="164"/>
      <c r="P61" s="165"/>
      <c r="Q61" s="165"/>
      <c r="R61" s="166"/>
      <c r="S61" s="167"/>
      <c r="T61" s="168">
        <f t="shared" si="9"/>
        <v>0</v>
      </c>
      <c r="U61" s="169"/>
      <c r="V61" s="155"/>
      <c r="W61" s="155"/>
    </row>
    <row r="62" spans="1:28" ht="9" customHeight="1">
      <c r="A62" s="885"/>
      <c r="B62" s="739"/>
      <c r="C62" s="157">
        <f>C56</f>
        <v>0</v>
      </c>
      <c r="D62" s="158">
        <f>$D$14</f>
        <v>0</v>
      </c>
      <c r="E62" s="159">
        <f>$E$14</f>
        <v>0</v>
      </c>
      <c r="F62" s="749"/>
      <c r="G62" s="160">
        <f>D62*E62*F61</f>
        <v>0</v>
      </c>
      <c r="H62" s="893"/>
      <c r="I62" s="730"/>
      <c r="J62" s="728"/>
      <c r="K62" s="161">
        <f>-D62*E62*H61</f>
        <v>0</v>
      </c>
      <c r="L62" s="162"/>
      <c r="M62" s="147"/>
      <c r="N62" s="163"/>
      <c r="O62" s="164"/>
      <c r="P62" s="165"/>
      <c r="Q62" s="165"/>
      <c r="R62" s="166"/>
      <c r="S62" s="167"/>
      <c r="T62" s="168">
        <f t="shared" si="9"/>
        <v>0</v>
      </c>
      <c r="U62" s="169"/>
      <c r="V62" s="155"/>
      <c r="W62" s="155"/>
    </row>
    <row r="63" spans="1:28" ht="9" customHeight="1">
      <c r="A63" s="885"/>
      <c r="B63" s="738" t="str">
        <f>$B$15</f>
        <v>学休土</v>
      </c>
      <c r="C63" s="170">
        <f>C55</f>
        <v>0</v>
      </c>
      <c r="D63" s="142">
        <f>$D$15</f>
        <v>0</v>
      </c>
      <c r="E63" s="143">
        <f>$E$15</f>
        <v>0</v>
      </c>
      <c r="F63" s="748"/>
      <c r="G63" s="144">
        <f>D63*E63*F63</f>
        <v>0</v>
      </c>
      <c r="H63" s="892">
        <f>I63+J63</f>
        <v>0</v>
      </c>
      <c r="I63" s="729"/>
      <c r="J63" s="727"/>
      <c r="K63" s="145">
        <f>-D63*E63*H63</f>
        <v>0</v>
      </c>
      <c r="L63" s="146"/>
      <c r="M63" s="147"/>
      <c r="N63" s="163"/>
      <c r="O63" s="164"/>
      <c r="P63" s="165"/>
      <c r="Q63" s="165"/>
      <c r="R63" s="166"/>
      <c r="S63" s="167"/>
      <c r="T63" s="168">
        <f t="shared" si="9"/>
        <v>0</v>
      </c>
      <c r="U63" s="169"/>
      <c r="V63" s="155"/>
      <c r="W63" s="155"/>
      <c r="X63" s="908" t="s">
        <v>81</v>
      </c>
      <c r="Y63" s="909"/>
      <c r="Z63" s="909"/>
      <c r="AA63" s="909"/>
      <c r="AB63" s="910"/>
    </row>
    <row r="64" spans="1:28" ht="9" customHeight="1" thickBot="1">
      <c r="A64" s="885"/>
      <c r="B64" s="751"/>
      <c r="C64" s="157">
        <f>C56</f>
        <v>0</v>
      </c>
      <c r="D64" s="158">
        <f>$D$16</f>
        <v>0</v>
      </c>
      <c r="E64" s="175">
        <f>$E$16</f>
        <v>0</v>
      </c>
      <c r="F64" s="749"/>
      <c r="G64" s="160">
        <f>D64*E64*F63</f>
        <v>0</v>
      </c>
      <c r="H64" s="893"/>
      <c r="I64" s="730"/>
      <c r="J64" s="728"/>
      <c r="K64" s="161">
        <f>-D64*E64*H63</f>
        <v>0</v>
      </c>
      <c r="L64" s="162"/>
      <c r="M64" s="147"/>
      <c r="N64" s="177"/>
      <c r="O64" s="178"/>
      <c r="P64" s="179"/>
      <c r="Q64" s="179"/>
      <c r="R64" s="180"/>
      <c r="S64" s="181"/>
      <c r="T64" s="182">
        <f t="shared" si="9"/>
        <v>0</v>
      </c>
      <c r="U64" s="183"/>
      <c r="V64" s="184"/>
      <c r="W64" s="155"/>
      <c r="X64" s="905">
        <f>G65+K65+T65</f>
        <v>0</v>
      </c>
      <c r="Y64" s="906"/>
      <c r="Z64" s="906"/>
      <c r="AA64" s="906"/>
      <c r="AB64" s="185" t="s">
        <v>154</v>
      </c>
    </row>
    <row r="65" spans="1:28" ht="9" customHeight="1" thickBot="1">
      <c r="A65" s="882" t="s">
        <v>53</v>
      </c>
      <c r="B65" s="883"/>
      <c r="C65" s="186"/>
      <c r="D65" s="187">
        <f>IF(C55="往",(E55+E56)*(F55-H55)+(E57+E58)*(F57-H57),E55*(F55-H55)+E57*(F57-H57))</f>
        <v>0</v>
      </c>
      <c r="E65" s="188">
        <f>IF(C55="往",(E55+E56)*(F55-H55)+(E57+E58)*(F57-H57)+(E59+E60)*(F59-H59)+(E61+E62)*(F61-H61)+(E63+E64)*(F63-H63),E55*(F55-H55)+E57*(F57-H57)+E59*(F59-H59)+E61*(F61-H61)+E63*(F63-H63))</f>
        <v>0</v>
      </c>
      <c r="F65" s="189">
        <f t="shared" ref="F65:K65" si="10">SUM(F55:F64)</f>
        <v>0</v>
      </c>
      <c r="G65" s="190">
        <f t="shared" si="10"/>
        <v>0</v>
      </c>
      <c r="H65" s="186">
        <f t="shared" si="10"/>
        <v>0</v>
      </c>
      <c r="I65" s="191">
        <f t="shared" si="10"/>
        <v>0</v>
      </c>
      <c r="J65" s="187">
        <f t="shared" si="10"/>
        <v>0</v>
      </c>
      <c r="K65" s="192">
        <f t="shared" si="10"/>
        <v>0</v>
      </c>
      <c r="L65" s="187"/>
      <c r="M65" s="193"/>
      <c r="N65" s="194"/>
      <c r="O65" s="195">
        <f t="shared" ref="O65:T65" si="11">SUM(O55:O64)</f>
        <v>0</v>
      </c>
      <c r="P65" s="196">
        <f t="shared" si="11"/>
        <v>0</v>
      </c>
      <c r="Q65" s="196">
        <f t="shared" si="11"/>
        <v>0</v>
      </c>
      <c r="R65" s="197">
        <f t="shared" si="11"/>
        <v>0</v>
      </c>
      <c r="S65" s="198">
        <f t="shared" si="11"/>
        <v>0</v>
      </c>
      <c r="T65" s="199">
        <f t="shared" si="11"/>
        <v>0</v>
      </c>
      <c r="U65" s="200"/>
      <c r="V65" s="907" t="s">
        <v>83</v>
      </c>
      <c r="W65" s="858"/>
      <c r="X65" s="858"/>
      <c r="Y65" s="858"/>
      <c r="Z65" s="858"/>
      <c r="AA65" s="858"/>
      <c r="AB65" s="859"/>
    </row>
    <row r="66" spans="1:28" ht="9" customHeight="1" thickBot="1">
      <c r="A66" s="715" t="s">
        <v>112</v>
      </c>
      <c r="B66" s="716"/>
      <c r="C66" s="716"/>
      <c r="D66" s="717">
        <f>$C$1</f>
        <v>0</v>
      </c>
      <c r="E66" s="716"/>
      <c r="F66" s="716"/>
      <c r="G66" s="716"/>
      <c r="H66" s="733">
        <f>$K$1</f>
        <v>6</v>
      </c>
      <c r="I66" s="733"/>
      <c r="J66" s="716" t="s">
        <v>148</v>
      </c>
      <c r="K66" s="716"/>
      <c r="L66" s="717">
        <f>$M$1</f>
        <v>0</v>
      </c>
      <c r="M66" s="716"/>
      <c r="N66" s="716"/>
      <c r="O66" s="716"/>
      <c r="P66" s="716"/>
      <c r="Q66" s="718"/>
      <c r="R66" s="203"/>
      <c r="S66" s="203"/>
      <c r="T66" s="204"/>
      <c r="U66" s="136"/>
      <c r="V66" s="911">
        <f>V267</f>
        <v>0</v>
      </c>
      <c r="W66" s="912"/>
      <c r="X66" s="912"/>
      <c r="Y66" s="912"/>
      <c r="Z66" s="912"/>
      <c r="AA66" s="912"/>
      <c r="AB66" s="205" t="s">
        <v>154</v>
      </c>
    </row>
    <row r="67" spans="1:28" ht="9" customHeight="1">
      <c r="I67" s="206"/>
      <c r="J67" s="207"/>
      <c r="K67" s="207"/>
      <c r="L67" s="208"/>
      <c r="N67" s="136"/>
      <c r="O67" s="136"/>
      <c r="P67" s="136"/>
      <c r="V67" s="133"/>
      <c r="W67" s="133"/>
    </row>
    <row r="68" spans="1:28" ht="9" customHeight="1" thickBot="1">
      <c r="L68" s="209"/>
      <c r="N68" s="210"/>
      <c r="O68" s="211"/>
      <c r="P68" s="211"/>
      <c r="Q68" s="211"/>
      <c r="R68" s="211"/>
      <c r="S68" s="211"/>
      <c r="T68" s="136"/>
      <c r="U68" s="207"/>
      <c r="V68" s="207"/>
      <c r="W68" s="207"/>
      <c r="X68" s="212"/>
      <c r="Y68" s="212"/>
      <c r="Z68" s="212"/>
      <c r="AA68" s="212"/>
      <c r="AB68" s="136"/>
    </row>
    <row r="69" spans="1:28" ht="9" customHeight="1">
      <c r="A69" s="886" t="s">
        <v>55</v>
      </c>
      <c r="B69" s="742" t="s">
        <v>56</v>
      </c>
      <c r="C69" s="134"/>
      <c r="D69" s="745" t="s">
        <v>57</v>
      </c>
      <c r="E69" s="745" t="s">
        <v>58</v>
      </c>
      <c r="F69" s="890" t="s">
        <v>59</v>
      </c>
      <c r="G69" s="894" t="s">
        <v>151</v>
      </c>
      <c r="H69" s="899" t="s">
        <v>61</v>
      </c>
      <c r="I69" s="899"/>
      <c r="J69" s="899"/>
      <c r="K69" s="899"/>
      <c r="L69" s="900"/>
      <c r="M69" s="135"/>
      <c r="N69" s="857" t="s">
        <v>62</v>
      </c>
      <c r="O69" s="858"/>
      <c r="P69" s="858"/>
      <c r="Q69" s="858"/>
      <c r="R69" s="858"/>
      <c r="S69" s="858"/>
      <c r="T69" s="858"/>
      <c r="U69" s="859"/>
    </row>
    <row r="70" spans="1:28" ht="9" customHeight="1">
      <c r="A70" s="887"/>
      <c r="B70" s="743"/>
      <c r="C70" s="137" t="s">
        <v>24</v>
      </c>
      <c r="D70" s="746"/>
      <c r="E70" s="746"/>
      <c r="F70" s="891"/>
      <c r="G70" s="864"/>
      <c r="H70" s="860" t="s">
        <v>63</v>
      </c>
      <c r="I70" s="861"/>
      <c r="J70" s="862"/>
      <c r="K70" s="863" t="s">
        <v>152</v>
      </c>
      <c r="L70" s="874" t="s">
        <v>65</v>
      </c>
      <c r="M70" s="138"/>
      <c r="N70" s="863" t="s">
        <v>66</v>
      </c>
      <c r="O70" s="877" t="s">
        <v>67</v>
      </c>
      <c r="P70" s="878"/>
      <c r="Q70" s="878"/>
      <c r="R70" s="878"/>
      <c r="S70" s="879"/>
      <c r="T70" s="724" t="s">
        <v>153</v>
      </c>
      <c r="U70" s="854" t="s">
        <v>65</v>
      </c>
    </row>
    <row r="71" spans="1:28" ht="9" customHeight="1">
      <c r="A71" s="887"/>
      <c r="B71" s="743"/>
      <c r="C71" s="137" t="s">
        <v>69</v>
      </c>
      <c r="D71" s="746"/>
      <c r="E71" s="746"/>
      <c r="F71" s="891"/>
      <c r="G71" s="864"/>
      <c r="H71" s="880" t="s">
        <v>70</v>
      </c>
      <c r="I71" s="897" t="s">
        <v>71</v>
      </c>
      <c r="J71" s="901" t="s">
        <v>72</v>
      </c>
      <c r="K71" s="864"/>
      <c r="L71" s="875"/>
      <c r="M71" s="138"/>
      <c r="N71" s="864"/>
      <c r="O71" s="869" t="s">
        <v>73</v>
      </c>
      <c r="P71" s="754"/>
      <c r="Q71" s="754" t="s">
        <v>74</v>
      </c>
      <c r="R71" s="757" t="s">
        <v>75</v>
      </c>
      <c r="S71" s="752" t="s">
        <v>76</v>
      </c>
      <c r="T71" s="725"/>
      <c r="U71" s="855"/>
    </row>
    <row r="72" spans="1:28" ht="9" customHeight="1">
      <c r="A72" s="887"/>
      <c r="B72" s="743"/>
      <c r="C72" s="139" t="s">
        <v>77</v>
      </c>
      <c r="D72" s="746"/>
      <c r="E72" s="746"/>
      <c r="F72" s="891"/>
      <c r="G72" s="864"/>
      <c r="H72" s="880"/>
      <c r="I72" s="897"/>
      <c r="J72" s="901"/>
      <c r="K72" s="864"/>
      <c r="L72" s="875"/>
      <c r="M72" s="138"/>
      <c r="N72" s="864"/>
      <c r="O72" s="870" t="s">
        <v>71</v>
      </c>
      <c r="P72" s="872" t="s">
        <v>72</v>
      </c>
      <c r="Q72" s="755"/>
      <c r="R72" s="757"/>
      <c r="S72" s="752"/>
      <c r="T72" s="725"/>
      <c r="U72" s="855"/>
    </row>
    <row r="73" spans="1:28" ht="9" customHeight="1">
      <c r="A73" s="888"/>
      <c r="B73" s="744"/>
      <c r="C73" s="140" t="s">
        <v>78</v>
      </c>
      <c r="D73" s="747"/>
      <c r="E73" s="876"/>
      <c r="F73" s="726"/>
      <c r="G73" s="895"/>
      <c r="H73" s="881"/>
      <c r="I73" s="898"/>
      <c r="J73" s="902"/>
      <c r="K73" s="865"/>
      <c r="L73" s="876"/>
      <c r="N73" s="865"/>
      <c r="O73" s="871"/>
      <c r="P73" s="873"/>
      <c r="Q73" s="756"/>
      <c r="R73" s="758"/>
      <c r="S73" s="753"/>
      <c r="T73" s="726"/>
      <c r="U73" s="856"/>
    </row>
    <row r="74" spans="1:28" ht="9" customHeight="1">
      <c r="A74" s="884" t="s">
        <v>140</v>
      </c>
      <c r="B74" s="740" t="str">
        <f>$B$7</f>
        <v>平日</v>
      </c>
      <c r="C74" s="201">
        <f>C7</f>
        <v>0</v>
      </c>
      <c r="D74" s="142">
        <f>$D$7</f>
        <v>0</v>
      </c>
      <c r="E74" s="143">
        <f>$E$7</f>
        <v>0</v>
      </c>
      <c r="F74" s="896"/>
      <c r="G74" s="144">
        <f>D74*E74*F74</f>
        <v>0</v>
      </c>
      <c r="H74" s="892">
        <f>I74+J74</f>
        <v>0</v>
      </c>
      <c r="I74" s="729"/>
      <c r="J74" s="727"/>
      <c r="K74" s="145">
        <f>-D74*E74*H74</f>
        <v>0</v>
      </c>
      <c r="L74" s="146"/>
      <c r="M74" s="147"/>
      <c r="N74" s="148"/>
      <c r="O74" s="149"/>
      <c r="P74" s="150"/>
      <c r="Q74" s="150"/>
      <c r="R74" s="151"/>
      <c r="S74" s="152"/>
      <c r="T74" s="153">
        <f>IF(AND(P74=0,Q74=0,R74=0,S74=0),N74*-O74,IF(AND(O74=0,Q74=0,R74=0,S74=0),N74*-P74,IF(AND(O74=0,P74=0,R74=0,S74=0),N74*Q74,IF(AND(O74=0,P74=0,Q74=0,S74=0),N74*-R74,IF(AND(O74=0,P74=0,Q74=0,R74=0),N74*S74,IF(AND(O74=0,P74=0,Q74=0,R74=0),,"入力オーバー"))))))</f>
        <v>0</v>
      </c>
      <c r="U74" s="154"/>
      <c r="V74" s="155"/>
      <c r="W74" s="155"/>
      <c r="X74" s="156"/>
      <c r="Y74" s="156"/>
      <c r="Z74" s="156"/>
      <c r="AA74" s="156"/>
      <c r="AB74" s="156"/>
    </row>
    <row r="75" spans="1:28" ht="9" customHeight="1">
      <c r="A75" s="885"/>
      <c r="B75" s="741"/>
      <c r="C75" s="157">
        <f>IF(C74="往","復",)</f>
        <v>0</v>
      </c>
      <c r="D75" s="158">
        <f>$D$8</f>
        <v>0</v>
      </c>
      <c r="E75" s="159">
        <f>$E$8</f>
        <v>0</v>
      </c>
      <c r="F75" s="749"/>
      <c r="G75" s="160">
        <f>D75*E75*F74</f>
        <v>0</v>
      </c>
      <c r="H75" s="893"/>
      <c r="I75" s="730"/>
      <c r="J75" s="728"/>
      <c r="K75" s="161">
        <f>-D75*E75*H74</f>
        <v>0</v>
      </c>
      <c r="L75" s="162"/>
      <c r="M75" s="147"/>
      <c r="N75" s="163"/>
      <c r="O75" s="164"/>
      <c r="P75" s="165"/>
      <c r="Q75" s="165"/>
      <c r="R75" s="166"/>
      <c r="S75" s="167"/>
      <c r="T75" s="168">
        <f>IF(AND(P75=0,Q75=0,R75=0,S75=0),N75*-O75,IF(AND(O75=0,Q75=0,R75=0,S75=0),N75*-P75,IF(AND(O75=0,P75=0,R75=0,S75=0),N75*Q75,IF(AND(O75=0,P75=0,Q75=0,S75=0),N75*-R75,IF(AND(O75=0,P75=0,Q75=0,R75=0),N75*S75,IF(AND(O75=0,P75=0,Q75=0,R75=0),,"入力オーバー"))))))</f>
        <v>0</v>
      </c>
      <c r="U75" s="169"/>
      <c r="V75" s="155"/>
      <c r="W75" s="155"/>
      <c r="X75" s="156"/>
      <c r="Y75" s="156"/>
      <c r="Z75" s="156"/>
      <c r="AA75" s="156"/>
      <c r="AB75" s="156"/>
    </row>
    <row r="76" spans="1:28" ht="9" customHeight="1">
      <c r="A76" s="885"/>
      <c r="B76" s="740" t="str">
        <f>$B$9</f>
        <v>土曜</v>
      </c>
      <c r="C76" s="170">
        <f>C74</f>
        <v>0</v>
      </c>
      <c r="D76" s="142">
        <f>$D$9</f>
        <v>0</v>
      </c>
      <c r="E76" s="143">
        <f>$E$9</f>
        <v>0</v>
      </c>
      <c r="F76" s="896"/>
      <c r="G76" s="144">
        <f>D76*E76*F76</f>
        <v>0</v>
      </c>
      <c r="H76" s="892">
        <f>I76+J76</f>
        <v>0</v>
      </c>
      <c r="I76" s="729"/>
      <c r="J76" s="727"/>
      <c r="K76" s="145">
        <f>-D76*E76*H76</f>
        <v>0</v>
      </c>
      <c r="L76" s="146"/>
      <c r="M76" s="147"/>
      <c r="N76" s="163"/>
      <c r="O76" s="164"/>
      <c r="P76" s="165"/>
      <c r="Q76" s="165"/>
      <c r="R76" s="166"/>
      <c r="S76" s="167"/>
      <c r="T76" s="168">
        <f t="shared" ref="T76:T83" si="12">IF(AND(P76=0,Q76=0,R76=0,S76=0),N76*-O76,IF(AND(O76=0,Q76=0,R76=0,S76=0),N76*-P76,IF(AND(O76=0,P76=0,R76=0,S76=0),N76*Q76,IF(AND(O76=0,P76=0,Q76=0,S76=0),N76*-R76,IF(AND(O76=0,P76=0,Q76=0,R76=0),N76*S76,IF(AND(O76=0,P76=0,Q76=0,R76=0),,"入力オーバー"))))))</f>
        <v>0</v>
      </c>
      <c r="U76" s="169"/>
      <c r="V76" s="155"/>
      <c r="W76" s="155"/>
      <c r="X76" s="136"/>
      <c r="Y76" s="136"/>
      <c r="Z76" s="136"/>
      <c r="AA76" s="136"/>
      <c r="AB76" s="136"/>
    </row>
    <row r="77" spans="1:28" ht="9" customHeight="1" thickBot="1">
      <c r="A77" s="885"/>
      <c r="B77" s="904"/>
      <c r="C77" s="157">
        <f>C75</f>
        <v>0</v>
      </c>
      <c r="D77" s="158">
        <f>$D$10</f>
        <v>0</v>
      </c>
      <c r="E77" s="159">
        <f>$E$10</f>
        <v>0</v>
      </c>
      <c r="F77" s="749"/>
      <c r="G77" s="160">
        <f>D77*E77*F76</f>
        <v>0</v>
      </c>
      <c r="H77" s="893"/>
      <c r="I77" s="730"/>
      <c r="J77" s="728"/>
      <c r="K77" s="161">
        <f>-D77*E77*H76</f>
        <v>0</v>
      </c>
      <c r="L77" s="162"/>
      <c r="M77" s="147"/>
      <c r="N77" s="163"/>
      <c r="O77" s="164"/>
      <c r="P77" s="165"/>
      <c r="Q77" s="165"/>
      <c r="R77" s="166"/>
      <c r="S77" s="167"/>
      <c r="T77" s="168">
        <f t="shared" si="12"/>
        <v>0</v>
      </c>
      <c r="U77" s="169"/>
      <c r="V77" s="155"/>
      <c r="W77" s="155"/>
      <c r="X77" s="156"/>
      <c r="Y77" s="156"/>
      <c r="Z77" s="136"/>
      <c r="AA77" s="136"/>
      <c r="AB77" s="136"/>
    </row>
    <row r="78" spans="1:28" ht="9" customHeight="1">
      <c r="A78" s="885"/>
      <c r="B78" s="903" t="str">
        <f>$B$11</f>
        <v>日祝</v>
      </c>
      <c r="C78" s="170">
        <f>C74</f>
        <v>0</v>
      </c>
      <c r="D78" s="142">
        <f>$D$11</f>
        <v>0</v>
      </c>
      <c r="E78" s="143">
        <f>$E$11</f>
        <v>0</v>
      </c>
      <c r="F78" s="748"/>
      <c r="G78" s="144">
        <f>D78*E78*F78</f>
        <v>0</v>
      </c>
      <c r="H78" s="892">
        <f>I78+J78</f>
        <v>0</v>
      </c>
      <c r="I78" s="729"/>
      <c r="J78" s="727"/>
      <c r="K78" s="145">
        <f>-D78*E78*H78</f>
        <v>0</v>
      </c>
      <c r="L78" s="146"/>
      <c r="M78" s="147"/>
      <c r="N78" s="163"/>
      <c r="O78" s="164"/>
      <c r="P78" s="165"/>
      <c r="Q78" s="165"/>
      <c r="R78" s="166"/>
      <c r="S78" s="167"/>
      <c r="T78" s="168">
        <f t="shared" si="12"/>
        <v>0</v>
      </c>
      <c r="U78" s="169"/>
      <c r="V78" s="155"/>
      <c r="W78" s="155"/>
      <c r="X78" s="156"/>
      <c r="Y78" s="156"/>
      <c r="Z78" s="136"/>
      <c r="AA78" s="136"/>
      <c r="AB78" s="136"/>
    </row>
    <row r="79" spans="1:28" ht="9" customHeight="1">
      <c r="A79" s="885"/>
      <c r="B79" s="739"/>
      <c r="C79" s="202">
        <f>C75</f>
        <v>0</v>
      </c>
      <c r="D79" s="158">
        <f>$D$12</f>
        <v>0</v>
      </c>
      <c r="E79" s="175">
        <f>$E$12</f>
        <v>0</v>
      </c>
      <c r="F79" s="748"/>
      <c r="G79" s="160">
        <f>D79*E79*F78</f>
        <v>0</v>
      </c>
      <c r="H79" s="893"/>
      <c r="I79" s="730"/>
      <c r="J79" s="728"/>
      <c r="K79" s="161">
        <f>-D79*E79*H78</f>
        <v>0</v>
      </c>
      <c r="L79" s="162"/>
      <c r="M79" s="147"/>
      <c r="N79" s="163"/>
      <c r="O79" s="164"/>
      <c r="P79" s="165"/>
      <c r="Q79" s="165"/>
      <c r="R79" s="166"/>
      <c r="S79" s="167"/>
      <c r="T79" s="168">
        <f t="shared" si="12"/>
        <v>0</v>
      </c>
      <c r="U79" s="169"/>
      <c r="V79" s="155"/>
      <c r="W79" s="155"/>
      <c r="X79" s="156"/>
      <c r="Y79" s="156"/>
      <c r="Z79" s="136"/>
      <c r="AA79" s="136"/>
      <c r="AB79" s="136"/>
    </row>
    <row r="80" spans="1:28" ht="9" customHeight="1">
      <c r="A80" s="885"/>
      <c r="B80" s="738" t="str">
        <f>$B$13</f>
        <v>学平日</v>
      </c>
      <c r="C80" s="170">
        <f>C74</f>
        <v>0</v>
      </c>
      <c r="D80" s="142">
        <f>$D$13</f>
        <v>0</v>
      </c>
      <c r="E80" s="143">
        <f>$E$13</f>
        <v>0</v>
      </c>
      <c r="F80" s="896"/>
      <c r="G80" s="144">
        <f>D80*E80*F80</f>
        <v>0</v>
      </c>
      <c r="H80" s="892">
        <f>I80+J80</f>
        <v>0</v>
      </c>
      <c r="I80" s="729"/>
      <c r="J80" s="727"/>
      <c r="K80" s="145">
        <f>-D80*E80*H80</f>
        <v>0</v>
      </c>
      <c r="L80" s="146"/>
      <c r="M80" s="147"/>
      <c r="N80" s="163"/>
      <c r="O80" s="164"/>
      <c r="P80" s="165"/>
      <c r="Q80" s="165"/>
      <c r="R80" s="166"/>
      <c r="S80" s="167"/>
      <c r="T80" s="168">
        <f t="shared" si="12"/>
        <v>0</v>
      </c>
      <c r="U80" s="169"/>
      <c r="V80" s="155"/>
      <c r="W80" s="155"/>
      <c r="X80" s="156"/>
      <c r="Y80" s="156"/>
      <c r="Z80" s="136"/>
      <c r="AA80" s="136"/>
      <c r="AB80" s="136"/>
    </row>
    <row r="81" spans="1:28" ht="9" customHeight="1">
      <c r="A81" s="885"/>
      <c r="B81" s="739"/>
      <c r="C81" s="157">
        <f>C75</f>
        <v>0</v>
      </c>
      <c r="D81" s="158">
        <f>$D$14</f>
        <v>0</v>
      </c>
      <c r="E81" s="159">
        <f>$E$14</f>
        <v>0</v>
      </c>
      <c r="F81" s="749"/>
      <c r="G81" s="160">
        <f>D81*E81*F80</f>
        <v>0</v>
      </c>
      <c r="H81" s="893"/>
      <c r="I81" s="730"/>
      <c r="J81" s="728"/>
      <c r="K81" s="161">
        <f>-D81*E81*H80</f>
        <v>0</v>
      </c>
      <c r="L81" s="162"/>
      <c r="M81" s="147"/>
      <c r="N81" s="163"/>
      <c r="O81" s="164"/>
      <c r="P81" s="165"/>
      <c r="Q81" s="165"/>
      <c r="R81" s="166"/>
      <c r="S81" s="167"/>
      <c r="T81" s="168">
        <f t="shared" si="12"/>
        <v>0</v>
      </c>
      <c r="U81" s="169"/>
      <c r="V81" s="155"/>
      <c r="W81" s="155"/>
      <c r="X81" s="156"/>
      <c r="Y81" s="156"/>
      <c r="Z81" s="136"/>
      <c r="AA81" s="136"/>
      <c r="AB81" s="136"/>
    </row>
    <row r="82" spans="1:28" ht="9" customHeight="1">
      <c r="A82" s="885"/>
      <c r="B82" s="738" t="str">
        <f>$B$15</f>
        <v>学休土</v>
      </c>
      <c r="C82" s="170">
        <f>C74</f>
        <v>0</v>
      </c>
      <c r="D82" s="142">
        <f>$D$15</f>
        <v>0</v>
      </c>
      <c r="E82" s="143">
        <f>$E$15</f>
        <v>0</v>
      </c>
      <c r="F82" s="748"/>
      <c r="G82" s="144">
        <f>D82*E82*F82</f>
        <v>0</v>
      </c>
      <c r="H82" s="892">
        <f>I82+J82</f>
        <v>0</v>
      </c>
      <c r="I82" s="729"/>
      <c r="J82" s="727"/>
      <c r="K82" s="145">
        <f>-D82*E82*H82</f>
        <v>0</v>
      </c>
      <c r="L82" s="146"/>
      <c r="M82" s="147"/>
      <c r="N82" s="163"/>
      <c r="O82" s="164"/>
      <c r="P82" s="165"/>
      <c r="Q82" s="165"/>
      <c r="R82" s="166"/>
      <c r="S82" s="167"/>
      <c r="T82" s="168">
        <f t="shared" si="12"/>
        <v>0</v>
      </c>
      <c r="U82" s="169"/>
      <c r="V82" s="155"/>
      <c r="W82" s="155"/>
      <c r="X82" s="908" t="s">
        <v>81</v>
      </c>
      <c r="Y82" s="909"/>
      <c r="Z82" s="909"/>
      <c r="AA82" s="909"/>
      <c r="AB82" s="910"/>
    </row>
    <row r="83" spans="1:28" ht="9" customHeight="1" thickBot="1">
      <c r="A83" s="885"/>
      <c r="B83" s="751"/>
      <c r="C83" s="157">
        <f>C75</f>
        <v>0</v>
      </c>
      <c r="D83" s="158">
        <f>$D$16</f>
        <v>0</v>
      </c>
      <c r="E83" s="175">
        <f>$E$16</f>
        <v>0</v>
      </c>
      <c r="F83" s="749"/>
      <c r="G83" s="160">
        <f>D83*E83*F82</f>
        <v>0</v>
      </c>
      <c r="H83" s="893"/>
      <c r="I83" s="730"/>
      <c r="J83" s="728"/>
      <c r="K83" s="161">
        <f>-D83*E83*H82</f>
        <v>0</v>
      </c>
      <c r="L83" s="162"/>
      <c r="M83" s="147"/>
      <c r="N83" s="177"/>
      <c r="O83" s="178"/>
      <c r="P83" s="179"/>
      <c r="Q83" s="179"/>
      <c r="R83" s="180"/>
      <c r="S83" s="181"/>
      <c r="T83" s="182">
        <f t="shared" si="12"/>
        <v>0</v>
      </c>
      <c r="U83" s="183"/>
      <c r="V83" s="184"/>
      <c r="W83" s="155"/>
      <c r="X83" s="905">
        <f>G84+K84+T84</f>
        <v>0</v>
      </c>
      <c r="Y83" s="906"/>
      <c r="Z83" s="906"/>
      <c r="AA83" s="906"/>
      <c r="AB83" s="185" t="s">
        <v>154</v>
      </c>
    </row>
    <row r="84" spans="1:28" ht="9" customHeight="1" thickBot="1">
      <c r="A84" s="882" t="s">
        <v>53</v>
      </c>
      <c r="B84" s="883"/>
      <c r="C84" s="186"/>
      <c r="D84" s="187">
        <f>IF(C74="往",(E74+E75)*(F74-H74)+(E76+E77)*(F76-H76),E74*(F74-H74)+E76*(F76-H76))</f>
        <v>0</v>
      </c>
      <c r="E84" s="188">
        <f>IF(C74="往",(E74+E75)*(F74-H74)+(E76+E77)*(F76-H76)+(E78+E79)*(F78-H78)+(E80+E81)*(F80-H80)+(E82+E83)*(F82-H82),E74*(F74-H74)+E76*(F76-H76)+E78*(F78-H78)+E80*(F80-H80)+E82*(F82-H82))</f>
        <v>0</v>
      </c>
      <c r="F84" s="189">
        <f t="shared" ref="F84:K84" si="13">SUM(F74:F83)</f>
        <v>0</v>
      </c>
      <c r="G84" s="190">
        <f t="shared" si="13"/>
        <v>0</v>
      </c>
      <c r="H84" s="186">
        <f t="shared" si="13"/>
        <v>0</v>
      </c>
      <c r="I84" s="191">
        <f t="shared" si="13"/>
        <v>0</v>
      </c>
      <c r="J84" s="187">
        <f t="shared" si="13"/>
        <v>0</v>
      </c>
      <c r="K84" s="192">
        <f t="shared" si="13"/>
        <v>0</v>
      </c>
      <c r="L84" s="187"/>
      <c r="M84" s="193"/>
      <c r="N84" s="194"/>
      <c r="O84" s="195">
        <f t="shared" ref="O84:T84" si="14">SUM(O74:O83)</f>
        <v>0</v>
      </c>
      <c r="P84" s="196">
        <f t="shared" si="14"/>
        <v>0</v>
      </c>
      <c r="Q84" s="196">
        <f t="shared" si="14"/>
        <v>0</v>
      </c>
      <c r="R84" s="197">
        <f t="shared" si="14"/>
        <v>0</v>
      </c>
      <c r="S84" s="198">
        <f t="shared" si="14"/>
        <v>0</v>
      </c>
      <c r="T84" s="199">
        <f t="shared" si="14"/>
        <v>0</v>
      </c>
      <c r="U84" s="200"/>
    </row>
    <row r="85" spans="1:28" ht="9" customHeight="1">
      <c r="A85" s="886" t="s">
        <v>55</v>
      </c>
      <c r="B85" s="742" t="s">
        <v>56</v>
      </c>
      <c r="C85" s="134"/>
      <c r="D85" s="745" t="s">
        <v>57</v>
      </c>
      <c r="E85" s="745" t="s">
        <v>58</v>
      </c>
      <c r="F85" s="890" t="s">
        <v>59</v>
      </c>
      <c r="G85" s="894" t="s">
        <v>151</v>
      </c>
      <c r="H85" s="899" t="s">
        <v>61</v>
      </c>
      <c r="I85" s="899"/>
      <c r="J85" s="899"/>
      <c r="K85" s="899"/>
      <c r="L85" s="900"/>
      <c r="M85" s="135"/>
      <c r="N85" s="857" t="s">
        <v>62</v>
      </c>
      <c r="O85" s="858"/>
      <c r="P85" s="858"/>
      <c r="Q85" s="858"/>
      <c r="R85" s="858"/>
      <c r="S85" s="858"/>
      <c r="T85" s="858"/>
      <c r="U85" s="859"/>
    </row>
    <row r="86" spans="1:28" ht="9" customHeight="1">
      <c r="A86" s="887"/>
      <c r="B86" s="743"/>
      <c r="C86" s="137" t="s">
        <v>24</v>
      </c>
      <c r="D86" s="746"/>
      <c r="E86" s="746"/>
      <c r="F86" s="891"/>
      <c r="G86" s="864"/>
      <c r="H86" s="860" t="s">
        <v>63</v>
      </c>
      <c r="I86" s="861"/>
      <c r="J86" s="862"/>
      <c r="K86" s="863" t="s">
        <v>152</v>
      </c>
      <c r="L86" s="874" t="s">
        <v>65</v>
      </c>
      <c r="M86" s="138"/>
      <c r="N86" s="863" t="s">
        <v>66</v>
      </c>
      <c r="O86" s="877" t="s">
        <v>67</v>
      </c>
      <c r="P86" s="878"/>
      <c r="Q86" s="878"/>
      <c r="R86" s="878"/>
      <c r="S86" s="879"/>
      <c r="T86" s="724" t="s">
        <v>153</v>
      </c>
      <c r="U86" s="854" t="s">
        <v>65</v>
      </c>
    </row>
    <row r="87" spans="1:28" ht="9" customHeight="1">
      <c r="A87" s="887"/>
      <c r="B87" s="743"/>
      <c r="C87" s="137" t="s">
        <v>69</v>
      </c>
      <c r="D87" s="746"/>
      <c r="E87" s="746"/>
      <c r="F87" s="891"/>
      <c r="G87" s="864"/>
      <c r="H87" s="880" t="s">
        <v>70</v>
      </c>
      <c r="I87" s="897" t="s">
        <v>71</v>
      </c>
      <c r="J87" s="901" t="s">
        <v>72</v>
      </c>
      <c r="K87" s="864"/>
      <c r="L87" s="875"/>
      <c r="M87" s="138"/>
      <c r="N87" s="864"/>
      <c r="O87" s="869" t="s">
        <v>73</v>
      </c>
      <c r="P87" s="754"/>
      <c r="Q87" s="754" t="s">
        <v>74</v>
      </c>
      <c r="R87" s="757" t="s">
        <v>75</v>
      </c>
      <c r="S87" s="752" t="s">
        <v>76</v>
      </c>
      <c r="T87" s="725"/>
      <c r="U87" s="855"/>
    </row>
    <row r="88" spans="1:28" ht="9" customHeight="1">
      <c r="A88" s="887"/>
      <c r="B88" s="743"/>
      <c r="C88" s="139" t="s">
        <v>77</v>
      </c>
      <c r="D88" s="746"/>
      <c r="E88" s="746"/>
      <c r="F88" s="891"/>
      <c r="G88" s="864"/>
      <c r="H88" s="880"/>
      <c r="I88" s="897"/>
      <c r="J88" s="901"/>
      <c r="K88" s="864"/>
      <c r="L88" s="875"/>
      <c r="M88" s="138"/>
      <c r="N88" s="864"/>
      <c r="O88" s="870" t="s">
        <v>71</v>
      </c>
      <c r="P88" s="872" t="s">
        <v>72</v>
      </c>
      <c r="Q88" s="755"/>
      <c r="R88" s="757"/>
      <c r="S88" s="752"/>
      <c r="T88" s="725"/>
      <c r="U88" s="855"/>
    </row>
    <row r="89" spans="1:28" ht="9" customHeight="1">
      <c r="A89" s="888"/>
      <c r="B89" s="744"/>
      <c r="C89" s="140" t="s">
        <v>78</v>
      </c>
      <c r="D89" s="747"/>
      <c r="E89" s="876"/>
      <c r="F89" s="726"/>
      <c r="G89" s="895"/>
      <c r="H89" s="881"/>
      <c r="I89" s="898"/>
      <c r="J89" s="902"/>
      <c r="K89" s="865"/>
      <c r="L89" s="876"/>
      <c r="N89" s="865"/>
      <c r="O89" s="871"/>
      <c r="P89" s="873"/>
      <c r="Q89" s="756"/>
      <c r="R89" s="758"/>
      <c r="S89" s="753"/>
      <c r="T89" s="726"/>
      <c r="U89" s="856"/>
    </row>
    <row r="90" spans="1:28" ht="9" customHeight="1">
      <c r="A90" s="884" t="s">
        <v>141</v>
      </c>
      <c r="B90" s="740" t="str">
        <f>$B$7</f>
        <v>平日</v>
      </c>
      <c r="C90" s="201">
        <f>C74</f>
        <v>0</v>
      </c>
      <c r="D90" s="142">
        <f>$D$7</f>
        <v>0</v>
      </c>
      <c r="E90" s="143">
        <f>$E$7</f>
        <v>0</v>
      </c>
      <c r="F90" s="896"/>
      <c r="G90" s="144">
        <f>D90*E90*F90</f>
        <v>0</v>
      </c>
      <c r="H90" s="892">
        <f>I90+J90</f>
        <v>0</v>
      </c>
      <c r="I90" s="729"/>
      <c r="J90" s="727"/>
      <c r="K90" s="145">
        <f>-D90*E90*H90</f>
        <v>0</v>
      </c>
      <c r="L90" s="146"/>
      <c r="M90" s="147"/>
      <c r="N90" s="148"/>
      <c r="O90" s="149"/>
      <c r="P90" s="150"/>
      <c r="Q90" s="150"/>
      <c r="R90" s="151"/>
      <c r="S90" s="152"/>
      <c r="T90" s="153">
        <f>IF(AND(P90=0,Q90=0,R90=0,S90=0),N90*-O90,IF(AND(O90=0,Q90=0,R90=0,S90=0),N90*-P90,IF(AND(O90=0,P90=0,R90=0,S90=0),N90*Q90,IF(AND(O90=0,P90=0,Q90=0,S90=0),N90*-R90,IF(AND(O90=0,P90=0,Q90=0,R90=0),N90*S90,IF(AND(O90=0,P90=0,Q90=0,R90=0),,"入力オーバー"))))))</f>
        <v>0</v>
      </c>
      <c r="U90" s="154"/>
      <c r="V90" s="155"/>
      <c r="W90" s="155"/>
      <c r="X90" s="156"/>
      <c r="Y90" s="156"/>
      <c r="Z90" s="156"/>
      <c r="AA90" s="156"/>
      <c r="AB90" s="156"/>
    </row>
    <row r="91" spans="1:28" ht="9" customHeight="1">
      <c r="A91" s="885"/>
      <c r="B91" s="741"/>
      <c r="C91" s="157">
        <f>IF(C90="往","復",)</f>
        <v>0</v>
      </c>
      <c r="D91" s="158">
        <f>$D$8</f>
        <v>0</v>
      </c>
      <c r="E91" s="159">
        <f>$E$8</f>
        <v>0</v>
      </c>
      <c r="F91" s="749"/>
      <c r="G91" s="160">
        <f>D91*E91*F90</f>
        <v>0</v>
      </c>
      <c r="H91" s="893"/>
      <c r="I91" s="730"/>
      <c r="J91" s="728"/>
      <c r="K91" s="161">
        <f>-D91*E91*H90</f>
        <v>0</v>
      </c>
      <c r="L91" s="162"/>
      <c r="M91" s="147"/>
      <c r="N91" s="163"/>
      <c r="O91" s="164"/>
      <c r="P91" s="165"/>
      <c r="Q91" s="165"/>
      <c r="R91" s="166"/>
      <c r="S91" s="167"/>
      <c r="T91" s="168">
        <f>IF(AND(P91=0,Q91=0,R91=0,S91=0),N91*-O91,IF(AND(O91=0,Q91=0,R91=0,S91=0),N91*-P91,IF(AND(O91=0,P91=0,R91=0,S91=0),N91*Q91,IF(AND(O91=0,P91=0,Q91=0,S91=0),N91*-R91,IF(AND(O91=0,P91=0,Q91=0,R91=0),N91*S91,IF(AND(O91=0,P91=0,Q91=0,R91=0),,"入力オーバー"))))))</f>
        <v>0</v>
      </c>
      <c r="U91" s="169"/>
      <c r="V91" s="155"/>
      <c r="W91" s="155"/>
      <c r="X91" s="156"/>
      <c r="Y91" s="156"/>
      <c r="Z91" s="156"/>
      <c r="AA91" s="156"/>
      <c r="AB91" s="156"/>
    </row>
    <row r="92" spans="1:28" ht="9" customHeight="1">
      <c r="A92" s="885"/>
      <c r="B92" s="740" t="str">
        <f>$B$9</f>
        <v>土曜</v>
      </c>
      <c r="C92" s="170">
        <f>C90</f>
        <v>0</v>
      </c>
      <c r="D92" s="142">
        <f>$D$9</f>
        <v>0</v>
      </c>
      <c r="E92" s="143">
        <f>$E$9</f>
        <v>0</v>
      </c>
      <c r="F92" s="896"/>
      <c r="G92" s="144">
        <f>D92*E92*F92</f>
        <v>0</v>
      </c>
      <c r="H92" s="892">
        <f>I92+J92</f>
        <v>0</v>
      </c>
      <c r="I92" s="729"/>
      <c r="J92" s="727"/>
      <c r="K92" s="145">
        <f>-D92*E92*H92</f>
        <v>0</v>
      </c>
      <c r="L92" s="146"/>
      <c r="M92" s="147"/>
      <c r="N92" s="163"/>
      <c r="O92" s="164"/>
      <c r="P92" s="165"/>
      <c r="Q92" s="165"/>
      <c r="R92" s="166"/>
      <c r="S92" s="167"/>
      <c r="T92" s="168">
        <f t="shared" ref="T92:T99" si="15">IF(AND(P92=0,Q92=0,R92=0,S92=0),N92*-O92,IF(AND(O92=0,Q92=0,R92=0,S92=0),N92*-P92,IF(AND(O92=0,P92=0,R92=0,S92=0),N92*Q92,IF(AND(O92=0,P92=0,Q92=0,S92=0),N92*-R92,IF(AND(O92=0,P92=0,Q92=0,R92=0),N92*S92,IF(AND(O92=0,P92=0,Q92=0,R92=0),,"入力オーバー"))))))</f>
        <v>0</v>
      </c>
      <c r="U92" s="169"/>
      <c r="V92" s="155"/>
      <c r="W92" s="155"/>
      <c r="X92" s="136"/>
      <c r="Y92" s="136"/>
      <c r="Z92" s="136"/>
      <c r="AA92" s="136"/>
      <c r="AB92" s="136"/>
    </row>
    <row r="93" spans="1:28" ht="9" customHeight="1" thickBot="1">
      <c r="A93" s="885"/>
      <c r="B93" s="904"/>
      <c r="C93" s="157">
        <f>C91</f>
        <v>0</v>
      </c>
      <c r="D93" s="158">
        <f>$D$10</f>
        <v>0</v>
      </c>
      <c r="E93" s="159">
        <f>$E$10</f>
        <v>0</v>
      </c>
      <c r="F93" s="749"/>
      <c r="G93" s="160">
        <f>D93*E93*F92</f>
        <v>0</v>
      </c>
      <c r="H93" s="893"/>
      <c r="I93" s="730"/>
      <c r="J93" s="728"/>
      <c r="K93" s="161">
        <f>-D93*E93*H92</f>
        <v>0</v>
      </c>
      <c r="L93" s="162"/>
      <c r="M93" s="147"/>
      <c r="N93" s="163"/>
      <c r="O93" s="164"/>
      <c r="P93" s="165"/>
      <c r="Q93" s="165"/>
      <c r="R93" s="166"/>
      <c r="S93" s="167"/>
      <c r="T93" s="168">
        <f t="shared" si="15"/>
        <v>0</v>
      </c>
      <c r="U93" s="169"/>
      <c r="V93" s="155"/>
      <c r="W93" s="155"/>
      <c r="X93" s="156"/>
      <c r="Y93" s="156"/>
      <c r="Z93" s="136"/>
      <c r="AA93" s="136"/>
      <c r="AB93" s="136"/>
    </row>
    <row r="94" spans="1:28" ht="9" customHeight="1">
      <c r="A94" s="885"/>
      <c r="B94" s="903" t="str">
        <f>$B$11</f>
        <v>日祝</v>
      </c>
      <c r="C94" s="170">
        <f>C90</f>
        <v>0</v>
      </c>
      <c r="D94" s="142">
        <f>$D$11</f>
        <v>0</v>
      </c>
      <c r="E94" s="143">
        <f>$E$11</f>
        <v>0</v>
      </c>
      <c r="F94" s="748"/>
      <c r="G94" s="144">
        <f>D94*E94*F94</f>
        <v>0</v>
      </c>
      <c r="H94" s="892">
        <f>I94+J94</f>
        <v>0</v>
      </c>
      <c r="I94" s="729"/>
      <c r="J94" s="727"/>
      <c r="K94" s="145">
        <f>-D94*E94*H94</f>
        <v>0</v>
      </c>
      <c r="L94" s="146"/>
      <c r="M94" s="147"/>
      <c r="N94" s="163"/>
      <c r="O94" s="164"/>
      <c r="P94" s="165"/>
      <c r="Q94" s="165"/>
      <c r="R94" s="166"/>
      <c r="S94" s="167"/>
      <c r="T94" s="168">
        <f t="shared" si="15"/>
        <v>0</v>
      </c>
      <c r="U94" s="169"/>
      <c r="V94" s="155"/>
      <c r="W94" s="155"/>
      <c r="X94" s="156"/>
      <c r="Y94" s="156"/>
      <c r="Z94" s="136"/>
      <c r="AA94" s="136"/>
      <c r="AB94" s="136"/>
    </row>
    <row r="95" spans="1:28" ht="9" customHeight="1">
      <c r="A95" s="885"/>
      <c r="B95" s="739"/>
      <c r="C95" s="202">
        <f>C91</f>
        <v>0</v>
      </c>
      <c r="D95" s="158">
        <f>$D$12</f>
        <v>0</v>
      </c>
      <c r="E95" s="175">
        <f>$E$12</f>
        <v>0</v>
      </c>
      <c r="F95" s="748"/>
      <c r="G95" s="160">
        <f>D95*E95*F94</f>
        <v>0</v>
      </c>
      <c r="H95" s="893"/>
      <c r="I95" s="730"/>
      <c r="J95" s="728"/>
      <c r="K95" s="161">
        <f>-D95*E95*H94</f>
        <v>0</v>
      </c>
      <c r="L95" s="162"/>
      <c r="M95" s="147"/>
      <c r="N95" s="163"/>
      <c r="O95" s="164"/>
      <c r="P95" s="165"/>
      <c r="Q95" s="165"/>
      <c r="R95" s="166"/>
      <c r="S95" s="167"/>
      <c r="T95" s="168">
        <f t="shared" si="15"/>
        <v>0</v>
      </c>
      <c r="U95" s="169"/>
      <c r="V95" s="155"/>
      <c r="W95" s="155"/>
      <c r="X95" s="156"/>
      <c r="Y95" s="156"/>
      <c r="Z95" s="136"/>
      <c r="AA95" s="136"/>
      <c r="AB95" s="136"/>
    </row>
    <row r="96" spans="1:28" ht="9" customHeight="1">
      <c r="A96" s="885"/>
      <c r="B96" s="738" t="str">
        <f>$B$13</f>
        <v>学平日</v>
      </c>
      <c r="C96" s="170">
        <f>C90</f>
        <v>0</v>
      </c>
      <c r="D96" s="142">
        <f>$D$13</f>
        <v>0</v>
      </c>
      <c r="E96" s="143">
        <f>$E$13</f>
        <v>0</v>
      </c>
      <c r="F96" s="896"/>
      <c r="G96" s="144">
        <f>D96*E96*F96</f>
        <v>0</v>
      </c>
      <c r="H96" s="892">
        <f>I96+J96</f>
        <v>0</v>
      </c>
      <c r="I96" s="729"/>
      <c r="J96" s="727"/>
      <c r="K96" s="145">
        <f>-D96*E96*H96</f>
        <v>0</v>
      </c>
      <c r="L96" s="146"/>
      <c r="M96" s="147"/>
      <c r="N96" s="163"/>
      <c r="O96" s="164"/>
      <c r="P96" s="165"/>
      <c r="Q96" s="165"/>
      <c r="R96" s="166"/>
      <c r="S96" s="167"/>
      <c r="T96" s="168">
        <f t="shared" si="15"/>
        <v>0</v>
      </c>
      <c r="U96" s="169"/>
      <c r="V96" s="155"/>
      <c r="W96" s="155"/>
    </row>
    <row r="97" spans="1:28" ht="9" customHeight="1">
      <c r="A97" s="885"/>
      <c r="B97" s="739"/>
      <c r="C97" s="157">
        <f>C91</f>
        <v>0</v>
      </c>
      <c r="D97" s="158">
        <f>$D$14</f>
        <v>0</v>
      </c>
      <c r="E97" s="159">
        <f>$E$14</f>
        <v>0</v>
      </c>
      <c r="F97" s="749"/>
      <c r="G97" s="160">
        <f>D97*E97*F96</f>
        <v>0</v>
      </c>
      <c r="H97" s="893"/>
      <c r="I97" s="730"/>
      <c r="J97" s="728"/>
      <c r="K97" s="161">
        <f>-D97*E97*H96</f>
        <v>0</v>
      </c>
      <c r="L97" s="162"/>
      <c r="M97" s="147"/>
      <c r="N97" s="163"/>
      <c r="O97" s="164"/>
      <c r="P97" s="165"/>
      <c r="Q97" s="165"/>
      <c r="R97" s="166"/>
      <c r="S97" s="167"/>
      <c r="T97" s="168">
        <f t="shared" si="15"/>
        <v>0</v>
      </c>
      <c r="U97" s="169"/>
      <c r="V97" s="155"/>
      <c r="W97" s="155"/>
    </row>
    <row r="98" spans="1:28" ht="9" customHeight="1">
      <c r="A98" s="885"/>
      <c r="B98" s="738" t="str">
        <f>$B$15</f>
        <v>学休土</v>
      </c>
      <c r="C98" s="170">
        <f>C90</f>
        <v>0</v>
      </c>
      <c r="D98" s="142">
        <f>$D$15</f>
        <v>0</v>
      </c>
      <c r="E98" s="143">
        <f>$E$15</f>
        <v>0</v>
      </c>
      <c r="F98" s="748"/>
      <c r="G98" s="144">
        <f>D98*E98*F98</f>
        <v>0</v>
      </c>
      <c r="H98" s="892">
        <f>I98+J98</f>
        <v>0</v>
      </c>
      <c r="I98" s="729"/>
      <c r="J98" s="727"/>
      <c r="K98" s="145">
        <f>-D98*E98*H98</f>
        <v>0</v>
      </c>
      <c r="L98" s="146"/>
      <c r="M98" s="147"/>
      <c r="N98" s="163"/>
      <c r="O98" s="164"/>
      <c r="P98" s="165"/>
      <c r="Q98" s="165"/>
      <c r="R98" s="166"/>
      <c r="S98" s="167"/>
      <c r="T98" s="168">
        <f t="shared" si="15"/>
        <v>0</v>
      </c>
      <c r="U98" s="169"/>
      <c r="V98" s="155"/>
      <c r="W98" s="155"/>
      <c r="X98" s="908" t="s">
        <v>81</v>
      </c>
      <c r="Y98" s="909"/>
      <c r="Z98" s="909"/>
      <c r="AA98" s="909"/>
      <c r="AB98" s="910"/>
    </row>
    <row r="99" spans="1:28" ht="9" customHeight="1" thickBot="1">
      <c r="A99" s="885"/>
      <c r="B99" s="751"/>
      <c r="C99" s="157">
        <f>C91</f>
        <v>0</v>
      </c>
      <c r="D99" s="158">
        <f>$D$16</f>
        <v>0</v>
      </c>
      <c r="E99" s="175">
        <f>$E$16</f>
        <v>0</v>
      </c>
      <c r="F99" s="749"/>
      <c r="G99" s="160">
        <f>D99*E99*F98</f>
        <v>0</v>
      </c>
      <c r="H99" s="893"/>
      <c r="I99" s="730"/>
      <c r="J99" s="728"/>
      <c r="K99" s="161">
        <f>-D99*E99*H98</f>
        <v>0</v>
      </c>
      <c r="L99" s="162"/>
      <c r="M99" s="147"/>
      <c r="N99" s="177"/>
      <c r="O99" s="178"/>
      <c r="P99" s="179"/>
      <c r="Q99" s="179"/>
      <c r="R99" s="180"/>
      <c r="S99" s="181"/>
      <c r="T99" s="182">
        <f t="shared" si="15"/>
        <v>0</v>
      </c>
      <c r="U99" s="183"/>
      <c r="V99" s="184"/>
      <c r="W99" s="155"/>
      <c r="X99" s="905">
        <f>G100+K100+T100</f>
        <v>0</v>
      </c>
      <c r="Y99" s="906"/>
      <c r="Z99" s="906"/>
      <c r="AA99" s="906"/>
      <c r="AB99" s="185" t="s">
        <v>154</v>
      </c>
    </row>
    <row r="100" spans="1:28" ht="9" customHeight="1" thickBot="1">
      <c r="A100" s="882" t="s">
        <v>53</v>
      </c>
      <c r="B100" s="883"/>
      <c r="C100" s="186"/>
      <c r="D100" s="187">
        <f>IF(C90="往",(E90+E91)*(F90-H90)+(E92+E93)*(F92-H92),E90*(F90-H90)+E92*(F92-H92))</f>
        <v>0</v>
      </c>
      <c r="E100" s="188">
        <f>IF(C90="往",(E90+E91)*(F90-H90)+(E92+E93)*(F92-H92)+(E94+E95)*(F94-H94)+(E96+E97)*(F96-H96)+(E98+E99)*(F98-H98),E90*(F90-H90)+E92*(F92-H92)+E94*(F94-H94)+E96*(F96-H96)+E98*(F98-H98))</f>
        <v>0</v>
      </c>
      <c r="F100" s="189">
        <f t="shared" ref="F100:K100" si="16">SUM(F90:F99)</f>
        <v>0</v>
      </c>
      <c r="G100" s="190">
        <f t="shared" si="16"/>
        <v>0</v>
      </c>
      <c r="H100" s="186">
        <f t="shared" si="16"/>
        <v>0</v>
      </c>
      <c r="I100" s="191">
        <f t="shared" si="16"/>
        <v>0</v>
      </c>
      <c r="J100" s="187">
        <f t="shared" si="16"/>
        <v>0</v>
      </c>
      <c r="K100" s="192">
        <f t="shared" si="16"/>
        <v>0</v>
      </c>
      <c r="L100" s="187"/>
      <c r="M100" s="193"/>
      <c r="N100" s="194"/>
      <c r="O100" s="195">
        <f t="shared" ref="O100:T100" si="17">SUM(O90:O99)</f>
        <v>0</v>
      </c>
      <c r="P100" s="196">
        <f t="shared" si="17"/>
        <v>0</v>
      </c>
      <c r="Q100" s="196">
        <f t="shared" si="17"/>
        <v>0</v>
      </c>
      <c r="R100" s="197">
        <f t="shared" si="17"/>
        <v>0</v>
      </c>
      <c r="S100" s="198">
        <f t="shared" si="17"/>
        <v>0</v>
      </c>
      <c r="T100" s="199">
        <f t="shared" si="17"/>
        <v>0</v>
      </c>
      <c r="U100" s="200"/>
    </row>
    <row r="101" spans="1:28" ht="9" customHeight="1">
      <c r="A101" s="886" t="s">
        <v>55</v>
      </c>
      <c r="B101" s="742" t="s">
        <v>56</v>
      </c>
      <c r="C101" s="134"/>
      <c r="D101" s="745" t="s">
        <v>57</v>
      </c>
      <c r="E101" s="745" t="s">
        <v>58</v>
      </c>
      <c r="F101" s="890" t="s">
        <v>59</v>
      </c>
      <c r="G101" s="894" t="s">
        <v>151</v>
      </c>
      <c r="H101" s="899" t="s">
        <v>61</v>
      </c>
      <c r="I101" s="899"/>
      <c r="J101" s="899"/>
      <c r="K101" s="899"/>
      <c r="L101" s="900"/>
      <c r="M101" s="135"/>
      <c r="N101" s="857" t="s">
        <v>62</v>
      </c>
      <c r="O101" s="858"/>
      <c r="P101" s="858"/>
      <c r="Q101" s="858"/>
      <c r="R101" s="858"/>
      <c r="S101" s="858"/>
      <c r="T101" s="858"/>
      <c r="U101" s="859"/>
    </row>
    <row r="102" spans="1:28" ht="9" customHeight="1">
      <c r="A102" s="887"/>
      <c r="B102" s="743"/>
      <c r="C102" s="137" t="s">
        <v>24</v>
      </c>
      <c r="D102" s="746"/>
      <c r="E102" s="746"/>
      <c r="F102" s="891"/>
      <c r="G102" s="864"/>
      <c r="H102" s="860" t="s">
        <v>63</v>
      </c>
      <c r="I102" s="861"/>
      <c r="J102" s="862"/>
      <c r="K102" s="863" t="s">
        <v>152</v>
      </c>
      <c r="L102" s="874" t="s">
        <v>65</v>
      </c>
      <c r="M102" s="138"/>
      <c r="N102" s="863" t="s">
        <v>66</v>
      </c>
      <c r="O102" s="877" t="s">
        <v>67</v>
      </c>
      <c r="P102" s="878"/>
      <c r="Q102" s="878"/>
      <c r="R102" s="878"/>
      <c r="S102" s="879"/>
      <c r="T102" s="724" t="s">
        <v>153</v>
      </c>
      <c r="U102" s="854" t="s">
        <v>65</v>
      </c>
    </row>
    <row r="103" spans="1:28" ht="9" customHeight="1">
      <c r="A103" s="887"/>
      <c r="B103" s="743"/>
      <c r="C103" s="137" t="s">
        <v>69</v>
      </c>
      <c r="D103" s="746"/>
      <c r="E103" s="746"/>
      <c r="F103" s="891"/>
      <c r="G103" s="864"/>
      <c r="H103" s="880" t="s">
        <v>70</v>
      </c>
      <c r="I103" s="897" t="s">
        <v>71</v>
      </c>
      <c r="J103" s="901" t="s">
        <v>72</v>
      </c>
      <c r="K103" s="864"/>
      <c r="L103" s="875"/>
      <c r="M103" s="138"/>
      <c r="N103" s="864"/>
      <c r="O103" s="869" t="s">
        <v>73</v>
      </c>
      <c r="P103" s="754"/>
      <c r="Q103" s="754" t="s">
        <v>74</v>
      </c>
      <c r="R103" s="757" t="s">
        <v>75</v>
      </c>
      <c r="S103" s="752" t="s">
        <v>76</v>
      </c>
      <c r="T103" s="725"/>
      <c r="U103" s="855"/>
    </row>
    <row r="104" spans="1:28" ht="9" customHeight="1">
      <c r="A104" s="887"/>
      <c r="B104" s="743"/>
      <c r="C104" s="139" t="s">
        <v>77</v>
      </c>
      <c r="D104" s="746"/>
      <c r="E104" s="746"/>
      <c r="F104" s="891"/>
      <c r="G104" s="864"/>
      <c r="H104" s="880"/>
      <c r="I104" s="897"/>
      <c r="J104" s="901"/>
      <c r="K104" s="864"/>
      <c r="L104" s="875"/>
      <c r="M104" s="138"/>
      <c r="N104" s="864"/>
      <c r="O104" s="870" t="s">
        <v>71</v>
      </c>
      <c r="P104" s="872" t="s">
        <v>72</v>
      </c>
      <c r="Q104" s="755"/>
      <c r="R104" s="757"/>
      <c r="S104" s="752"/>
      <c r="T104" s="725"/>
      <c r="U104" s="855"/>
    </row>
    <row r="105" spans="1:28" ht="9" customHeight="1">
      <c r="A105" s="888"/>
      <c r="B105" s="744"/>
      <c r="C105" s="140" t="s">
        <v>78</v>
      </c>
      <c r="D105" s="747"/>
      <c r="E105" s="876"/>
      <c r="F105" s="726"/>
      <c r="G105" s="895"/>
      <c r="H105" s="881"/>
      <c r="I105" s="898"/>
      <c r="J105" s="902"/>
      <c r="K105" s="865"/>
      <c r="L105" s="876"/>
      <c r="N105" s="865"/>
      <c r="O105" s="871"/>
      <c r="P105" s="873"/>
      <c r="Q105" s="756"/>
      <c r="R105" s="758"/>
      <c r="S105" s="753"/>
      <c r="T105" s="726"/>
      <c r="U105" s="856"/>
    </row>
    <row r="106" spans="1:28" ht="9" customHeight="1">
      <c r="A106" s="884" t="s">
        <v>142</v>
      </c>
      <c r="B106" s="740" t="str">
        <f>$B$7</f>
        <v>平日</v>
      </c>
      <c r="C106" s="201">
        <f>C90</f>
        <v>0</v>
      </c>
      <c r="D106" s="142">
        <f>$D$7</f>
        <v>0</v>
      </c>
      <c r="E106" s="143">
        <f>$E$7</f>
        <v>0</v>
      </c>
      <c r="F106" s="896"/>
      <c r="G106" s="144">
        <f>D106*E106*F106</f>
        <v>0</v>
      </c>
      <c r="H106" s="892">
        <f>I106+J106</f>
        <v>0</v>
      </c>
      <c r="I106" s="729"/>
      <c r="J106" s="727"/>
      <c r="K106" s="145">
        <f>-D106*E106*H106</f>
        <v>0</v>
      </c>
      <c r="L106" s="146"/>
      <c r="M106" s="147"/>
      <c r="N106" s="148"/>
      <c r="O106" s="149"/>
      <c r="P106" s="150"/>
      <c r="Q106" s="150"/>
      <c r="R106" s="151"/>
      <c r="S106" s="152"/>
      <c r="T106" s="153">
        <f>IF(AND(P106=0,Q106=0,R106=0,S106=0),N106*-O106,IF(AND(O106=0,Q106=0,R106=0,S106=0),N106*-P106,IF(AND(O106=0,P106=0,R106=0,S106=0),N106*Q106,IF(AND(O106=0,P106=0,Q106=0,S106=0),N106*-R106,IF(AND(O106=0,P106=0,Q106=0,R106=0),N106*S106,IF(AND(O106=0,P106=0,Q106=0,R106=0),,"入力オーバー"))))))</f>
        <v>0</v>
      </c>
      <c r="U106" s="154"/>
      <c r="V106" s="155"/>
      <c r="W106" s="155"/>
      <c r="X106" s="156"/>
      <c r="Y106" s="156"/>
      <c r="Z106" s="156"/>
      <c r="AA106" s="156"/>
      <c r="AB106" s="156"/>
    </row>
    <row r="107" spans="1:28" ht="9" customHeight="1">
      <c r="A107" s="885"/>
      <c r="B107" s="741"/>
      <c r="C107" s="157">
        <f>IF(C106="往","復",)</f>
        <v>0</v>
      </c>
      <c r="D107" s="158">
        <f>$D$8</f>
        <v>0</v>
      </c>
      <c r="E107" s="159">
        <f>$E$8</f>
        <v>0</v>
      </c>
      <c r="F107" s="749"/>
      <c r="G107" s="160">
        <f>D107*E107*F106</f>
        <v>0</v>
      </c>
      <c r="H107" s="893"/>
      <c r="I107" s="730"/>
      <c r="J107" s="728"/>
      <c r="K107" s="161">
        <f>-D107*E107*H106</f>
        <v>0</v>
      </c>
      <c r="L107" s="162"/>
      <c r="M107" s="147"/>
      <c r="N107" s="163"/>
      <c r="O107" s="164"/>
      <c r="P107" s="165"/>
      <c r="Q107" s="165"/>
      <c r="R107" s="166"/>
      <c r="S107" s="167"/>
      <c r="T107" s="168">
        <f>IF(AND(P107=0,Q107=0,R107=0,S107=0),N107*-O107,IF(AND(O107=0,Q107=0,R107=0,S107=0),N107*-P107,IF(AND(O107=0,P107=0,R107=0,S107=0),N107*Q107,IF(AND(O107=0,P107=0,Q107=0,S107=0),N107*-R107,IF(AND(O107=0,P107=0,Q107=0,R107=0),N107*S107,IF(AND(O107=0,P107=0,Q107=0,R107=0),,"入力オーバー"))))))</f>
        <v>0</v>
      </c>
      <c r="U107" s="169"/>
      <c r="V107" s="155"/>
      <c r="W107" s="155"/>
      <c r="X107" s="156"/>
      <c r="Y107" s="156"/>
      <c r="Z107" s="156"/>
      <c r="AA107" s="156"/>
      <c r="AB107" s="156"/>
    </row>
    <row r="108" spans="1:28" ht="9" customHeight="1">
      <c r="A108" s="885"/>
      <c r="B108" s="740" t="str">
        <f>$B$9</f>
        <v>土曜</v>
      </c>
      <c r="C108" s="170">
        <f>C106</f>
        <v>0</v>
      </c>
      <c r="D108" s="142">
        <f>$D$9</f>
        <v>0</v>
      </c>
      <c r="E108" s="143">
        <f>$E$9</f>
        <v>0</v>
      </c>
      <c r="F108" s="896"/>
      <c r="G108" s="144">
        <f>D108*E108*F108</f>
        <v>0</v>
      </c>
      <c r="H108" s="892">
        <f>I108+J108</f>
        <v>0</v>
      </c>
      <c r="I108" s="729"/>
      <c r="J108" s="727"/>
      <c r="K108" s="145">
        <f>-D108*E108*H108</f>
        <v>0</v>
      </c>
      <c r="L108" s="146"/>
      <c r="M108" s="147"/>
      <c r="N108" s="163"/>
      <c r="O108" s="164"/>
      <c r="P108" s="165"/>
      <c r="Q108" s="165"/>
      <c r="R108" s="166"/>
      <c r="S108" s="167"/>
      <c r="T108" s="168">
        <f t="shared" ref="T108:T115" si="18">IF(AND(P108=0,Q108=0,R108=0,S108=0),N108*-O108,IF(AND(O108=0,Q108=0,R108=0,S108=0),N108*-P108,IF(AND(O108=0,P108=0,R108=0,S108=0),N108*Q108,IF(AND(O108=0,P108=0,Q108=0,S108=0),N108*-R108,IF(AND(O108=0,P108=0,Q108=0,R108=0),N108*S108,IF(AND(O108=0,P108=0,Q108=0,R108=0),,"入力オーバー"))))))</f>
        <v>0</v>
      </c>
      <c r="U108" s="169"/>
      <c r="V108" s="155"/>
      <c r="W108" s="155"/>
      <c r="X108" s="136"/>
      <c r="Y108" s="136"/>
      <c r="Z108" s="136"/>
      <c r="AA108" s="136"/>
      <c r="AB108" s="136"/>
    </row>
    <row r="109" spans="1:28" ht="9" customHeight="1" thickBot="1">
      <c r="A109" s="885"/>
      <c r="B109" s="904"/>
      <c r="C109" s="157">
        <f>C107</f>
        <v>0</v>
      </c>
      <c r="D109" s="158">
        <f>$D$10</f>
        <v>0</v>
      </c>
      <c r="E109" s="159">
        <f>$E$10</f>
        <v>0</v>
      </c>
      <c r="F109" s="749"/>
      <c r="G109" s="160">
        <f>D109*E109*F108</f>
        <v>0</v>
      </c>
      <c r="H109" s="893"/>
      <c r="I109" s="730"/>
      <c r="J109" s="728"/>
      <c r="K109" s="161">
        <f>-D109*E109*H108</f>
        <v>0</v>
      </c>
      <c r="L109" s="162"/>
      <c r="M109" s="147"/>
      <c r="N109" s="163"/>
      <c r="O109" s="164"/>
      <c r="P109" s="165"/>
      <c r="Q109" s="165"/>
      <c r="R109" s="166"/>
      <c r="S109" s="167"/>
      <c r="T109" s="168">
        <f t="shared" si="18"/>
        <v>0</v>
      </c>
      <c r="U109" s="169"/>
      <c r="V109" s="155"/>
      <c r="W109" s="155"/>
      <c r="X109" s="156"/>
      <c r="Y109" s="156"/>
      <c r="Z109" s="136"/>
      <c r="AA109" s="136"/>
      <c r="AB109" s="136"/>
    </row>
    <row r="110" spans="1:28" ht="9" customHeight="1">
      <c r="A110" s="885"/>
      <c r="B110" s="903" t="str">
        <f>$B$11</f>
        <v>日祝</v>
      </c>
      <c r="C110" s="170">
        <f>C106</f>
        <v>0</v>
      </c>
      <c r="D110" s="142">
        <f>$D$11</f>
        <v>0</v>
      </c>
      <c r="E110" s="143">
        <f>$E$11</f>
        <v>0</v>
      </c>
      <c r="F110" s="748"/>
      <c r="G110" s="144">
        <f>D110*E110*F110</f>
        <v>0</v>
      </c>
      <c r="H110" s="892">
        <f>I110+J110</f>
        <v>0</v>
      </c>
      <c r="I110" s="729"/>
      <c r="J110" s="727"/>
      <c r="K110" s="145">
        <f>-D110*E110*H110</f>
        <v>0</v>
      </c>
      <c r="L110" s="146"/>
      <c r="M110" s="147"/>
      <c r="N110" s="163"/>
      <c r="O110" s="164"/>
      <c r="P110" s="165"/>
      <c r="Q110" s="165"/>
      <c r="R110" s="166"/>
      <c r="S110" s="167"/>
      <c r="T110" s="168">
        <f t="shared" si="18"/>
        <v>0</v>
      </c>
      <c r="U110" s="169"/>
      <c r="V110" s="155"/>
      <c r="W110" s="155"/>
      <c r="X110" s="156"/>
      <c r="Y110" s="156"/>
      <c r="Z110" s="136"/>
      <c r="AA110" s="136"/>
      <c r="AB110" s="136"/>
    </row>
    <row r="111" spans="1:28" ht="9" customHeight="1">
      <c r="A111" s="885"/>
      <c r="B111" s="739"/>
      <c r="C111" s="202">
        <f>C107</f>
        <v>0</v>
      </c>
      <c r="D111" s="158">
        <f>$D$12</f>
        <v>0</v>
      </c>
      <c r="E111" s="175">
        <f>$E$12</f>
        <v>0</v>
      </c>
      <c r="F111" s="748"/>
      <c r="G111" s="160">
        <f>D111*E111*F110</f>
        <v>0</v>
      </c>
      <c r="H111" s="893"/>
      <c r="I111" s="730"/>
      <c r="J111" s="728"/>
      <c r="K111" s="161">
        <f>-D111*E111*H110</f>
        <v>0</v>
      </c>
      <c r="L111" s="162"/>
      <c r="M111" s="147"/>
      <c r="N111" s="163"/>
      <c r="O111" s="164"/>
      <c r="P111" s="165"/>
      <c r="Q111" s="165"/>
      <c r="R111" s="166"/>
      <c r="S111" s="167"/>
      <c r="T111" s="168">
        <f t="shared" si="18"/>
        <v>0</v>
      </c>
      <c r="U111" s="169"/>
      <c r="V111" s="155"/>
      <c r="W111" s="155"/>
      <c r="X111" s="156"/>
      <c r="Y111" s="156"/>
      <c r="Z111" s="136"/>
      <c r="AA111" s="136"/>
      <c r="AB111" s="136"/>
    </row>
    <row r="112" spans="1:28" ht="9" customHeight="1">
      <c r="A112" s="885"/>
      <c r="B112" s="738" t="str">
        <f>$B$13</f>
        <v>学平日</v>
      </c>
      <c r="C112" s="170">
        <f>C106</f>
        <v>0</v>
      </c>
      <c r="D112" s="142">
        <f>$D$13</f>
        <v>0</v>
      </c>
      <c r="E112" s="143">
        <f>$E$13</f>
        <v>0</v>
      </c>
      <c r="F112" s="896"/>
      <c r="G112" s="144">
        <f>D112*E112*F112</f>
        <v>0</v>
      </c>
      <c r="H112" s="892">
        <f>I112+J112</f>
        <v>0</v>
      </c>
      <c r="I112" s="729"/>
      <c r="J112" s="727"/>
      <c r="K112" s="145">
        <f>-D112*E112*H112</f>
        <v>0</v>
      </c>
      <c r="L112" s="146"/>
      <c r="M112" s="147"/>
      <c r="N112" s="163"/>
      <c r="O112" s="164"/>
      <c r="P112" s="165"/>
      <c r="Q112" s="165"/>
      <c r="R112" s="166"/>
      <c r="S112" s="167"/>
      <c r="T112" s="168">
        <f t="shared" si="18"/>
        <v>0</v>
      </c>
      <c r="U112" s="169"/>
      <c r="V112" s="155"/>
      <c r="W112" s="155"/>
    </row>
    <row r="113" spans="1:28" ht="9" customHeight="1">
      <c r="A113" s="885"/>
      <c r="B113" s="739"/>
      <c r="C113" s="157">
        <f>C107</f>
        <v>0</v>
      </c>
      <c r="D113" s="158">
        <f>$D$14</f>
        <v>0</v>
      </c>
      <c r="E113" s="159">
        <f>$E$14</f>
        <v>0</v>
      </c>
      <c r="F113" s="749"/>
      <c r="G113" s="160">
        <f>D113*E113*F112</f>
        <v>0</v>
      </c>
      <c r="H113" s="893"/>
      <c r="I113" s="730"/>
      <c r="J113" s="728"/>
      <c r="K113" s="161">
        <f>-D113*E113*H112</f>
        <v>0</v>
      </c>
      <c r="L113" s="162"/>
      <c r="M113" s="147"/>
      <c r="N113" s="163"/>
      <c r="O113" s="164"/>
      <c r="P113" s="165"/>
      <c r="Q113" s="165"/>
      <c r="R113" s="166"/>
      <c r="S113" s="167"/>
      <c r="T113" s="168">
        <f t="shared" si="18"/>
        <v>0</v>
      </c>
      <c r="U113" s="169"/>
      <c r="V113" s="155"/>
      <c r="W113" s="155"/>
    </row>
    <row r="114" spans="1:28" ht="9" customHeight="1">
      <c r="A114" s="885"/>
      <c r="B114" s="738" t="str">
        <f>$B$15</f>
        <v>学休土</v>
      </c>
      <c r="C114" s="170">
        <f>C106</f>
        <v>0</v>
      </c>
      <c r="D114" s="142">
        <f>$D$15</f>
        <v>0</v>
      </c>
      <c r="E114" s="143">
        <f>$E$15</f>
        <v>0</v>
      </c>
      <c r="F114" s="748"/>
      <c r="G114" s="144">
        <f>D114*E114*F114</f>
        <v>0</v>
      </c>
      <c r="H114" s="892">
        <f>I114+J114</f>
        <v>0</v>
      </c>
      <c r="I114" s="729"/>
      <c r="J114" s="727"/>
      <c r="K114" s="145">
        <f>-D114*E114*H114</f>
        <v>0</v>
      </c>
      <c r="L114" s="146"/>
      <c r="M114" s="147"/>
      <c r="N114" s="163"/>
      <c r="O114" s="164"/>
      <c r="P114" s="165"/>
      <c r="Q114" s="165"/>
      <c r="R114" s="166"/>
      <c r="S114" s="167"/>
      <c r="T114" s="168">
        <f t="shared" si="18"/>
        <v>0</v>
      </c>
      <c r="U114" s="169"/>
      <c r="V114" s="155"/>
      <c r="W114" s="155"/>
      <c r="X114" s="908" t="s">
        <v>81</v>
      </c>
      <c r="Y114" s="909"/>
      <c r="Z114" s="909"/>
      <c r="AA114" s="909"/>
      <c r="AB114" s="910"/>
    </row>
    <row r="115" spans="1:28" ht="9" customHeight="1" thickBot="1">
      <c r="A115" s="885"/>
      <c r="B115" s="751"/>
      <c r="C115" s="157">
        <f>C107</f>
        <v>0</v>
      </c>
      <c r="D115" s="158">
        <f>$D$16</f>
        <v>0</v>
      </c>
      <c r="E115" s="175">
        <f>$E$16</f>
        <v>0</v>
      </c>
      <c r="F115" s="749"/>
      <c r="G115" s="160">
        <f>D115*E115*F114</f>
        <v>0</v>
      </c>
      <c r="H115" s="893"/>
      <c r="I115" s="730"/>
      <c r="J115" s="728"/>
      <c r="K115" s="161">
        <f>-D115*E115*H114</f>
        <v>0</v>
      </c>
      <c r="L115" s="162"/>
      <c r="M115" s="147"/>
      <c r="N115" s="177"/>
      <c r="O115" s="178"/>
      <c r="P115" s="179"/>
      <c r="Q115" s="179"/>
      <c r="R115" s="180"/>
      <c r="S115" s="181"/>
      <c r="T115" s="182">
        <f t="shared" si="18"/>
        <v>0</v>
      </c>
      <c r="U115" s="183"/>
      <c r="V115" s="184"/>
      <c r="W115" s="155"/>
      <c r="X115" s="905">
        <f>G116+K116+T116</f>
        <v>0</v>
      </c>
      <c r="Y115" s="906"/>
      <c r="Z115" s="906"/>
      <c r="AA115" s="906"/>
      <c r="AB115" s="185" t="s">
        <v>154</v>
      </c>
    </row>
    <row r="116" spans="1:28" ht="9" customHeight="1" thickBot="1">
      <c r="A116" s="882" t="s">
        <v>53</v>
      </c>
      <c r="B116" s="883"/>
      <c r="C116" s="186"/>
      <c r="D116" s="187">
        <f>IF(C106="往",(E106+E107)*(F106-H106)+(E108+E109)*(F108-H108),E106*(F106-H106)+E108*(F108-H108))</f>
        <v>0</v>
      </c>
      <c r="E116" s="188">
        <f>IF(C106="往",(E106+E107)*(F106-H106)+(E108+E109)*(F108-H108)+(E110+E111)*(F110-H110)+(E112+E113)*(F112-H112)+(E114+E115)*(F114-H114),E106*(F106-H106)+E108*(F108-H108)+E110*(F110-H110)+E112*(F112-H112)+E114*(F114-H114))</f>
        <v>0</v>
      </c>
      <c r="F116" s="189">
        <f t="shared" ref="F116:K116" si="19">SUM(F106:F115)</f>
        <v>0</v>
      </c>
      <c r="G116" s="190">
        <f t="shared" si="19"/>
        <v>0</v>
      </c>
      <c r="H116" s="186">
        <f t="shared" si="19"/>
        <v>0</v>
      </c>
      <c r="I116" s="191">
        <f t="shared" si="19"/>
        <v>0</v>
      </c>
      <c r="J116" s="187">
        <f t="shared" si="19"/>
        <v>0</v>
      </c>
      <c r="K116" s="192">
        <f t="shared" si="19"/>
        <v>0</v>
      </c>
      <c r="L116" s="187"/>
      <c r="M116" s="193"/>
      <c r="N116" s="194"/>
      <c r="O116" s="195">
        <f t="shared" ref="O116:T116" si="20">SUM(O106:O115)</f>
        <v>0</v>
      </c>
      <c r="P116" s="196">
        <f t="shared" si="20"/>
        <v>0</v>
      </c>
      <c r="Q116" s="196">
        <f t="shared" si="20"/>
        <v>0</v>
      </c>
      <c r="R116" s="197">
        <f t="shared" si="20"/>
        <v>0</v>
      </c>
      <c r="S116" s="198">
        <f t="shared" si="20"/>
        <v>0</v>
      </c>
      <c r="T116" s="199">
        <f t="shared" si="20"/>
        <v>0</v>
      </c>
      <c r="U116" s="200"/>
    </row>
    <row r="117" spans="1:28" ht="9" customHeight="1">
      <c r="A117" s="886" t="s">
        <v>55</v>
      </c>
      <c r="B117" s="742" t="s">
        <v>56</v>
      </c>
      <c r="C117" s="134"/>
      <c r="D117" s="745" t="s">
        <v>57</v>
      </c>
      <c r="E117" s="745" t="s">
        <v>58</v>
      </c>
      <c r="F117" s="890" t="s">
        <v>59</v>
      </c>
      <c r="G117" s="894" t="s">
        <v>151</v>
      </c>
      <c r="H117" s="899" t="s">
        <v>61</v>
      </c>
      <c r="I117" s="899"/>
      <c r="J117" s="899"/>
      <c r="K117" s="899"/>
      <c r="L117" s="900"/>
      <c r="M117" s="135"/>
      <c r="N117" s="857" t="s">
        <v>62</v>
      </c>
      <c r="O117" s="858"/>
      <c r="P117" s="858"/>
      <c r="Q117" s="858"/>
      <c r="R117" s="858"/>
      <c r="S117" s="858"/>
      <c r="T117" s="858"/>
      <c r="U117" s="859"/>
    </row>
    <row r="118" spans="1:28" ht="9" customHeight="1">
      <c r="A118" s="887"/>
      <c r="B118" s="743"/>
      <c r="C118" s="137" t="s">
        <v>24</v>
      </c>
      <c r="D118" s="746"/>
      <c r="E118" s="746"/>
      <c r="F118" s="891"/>
      <c r="G118" s="864"/>
      <c r="H118" s="860" t="s">
        <v>63</v>
      </c>
      <c r="I118" s="861"/>
      <c r="J118" s="862"/>
      <c r="K118" s="863" t="s">
        <v>152</v>
      </c>
      <c r="L118" s="874" t="s">
        <v>65</v>
      </c>
      <c r="M118" s="138"/>
      <c r="N118" s="863" t="s">
        <v>66</v>
      </c>
      <c r="O118" s="877" t="s">
        <v>67</v>
      </c>
      <c r="P118" s="878"/>
      <c r="Q118" s="878"/>
      <c r="R118" s="878"/>
      <c r="S118" s="879"/>
      <c r="T118" s="724" t="s">
        <v>153</v>
      </c>
      <c r="U118" s="854" t="s">
        <v>65</v>
      </c>
    </row>
    <row r="119" spans="1:28" ht="9" customHeight="1">
      <c r="A119" s="887"/>
      <c r="B119" s="743"/>
      <c r="C119" s="137" t="s">
        <v>69</v>
      </c>
      <c r="D119" s="746"/>
      <c r="E119" s="746"/>
      <c r="F119" s="891"/>
      <c r="G119" s="864"/>
      <c r="H119" s="880" t="s">
        <v>70</v>
      </c>
      <c r="I119" s="897" t="s">
        <v>71</v>
      </c>
      <c r="J119" s="901" t="s">
        <v>72</v>
      </c>
      <c r="K119" s="864"/>
      <c r="L119" s="875"/>
      <c r="M119" s="138"/>
      <c r="N119" s="864"/>
      <c r="O119" s="869" t="s">
        <v>73</v>
      </c>
      <c r="P119" s="754"/>
      <c r="Q119" s="754" t="s">
        <v>74</v>
      </c>
      <c r="R119" s="757" t="s">
        <v>75</v>
      </c>
      <c r="S119" s="752" t="s">
        <v>76</v>
      </c>
      <c r="T119" s="725"/>
      <c r="U119" s="855"/>
    </row>
    <row r="120" spans="1:28" ht="9" customHeight="1">
      <c r="A120" s="887"/>
      <c r="B120" s="743"/>
      <c r="C120" s="139" t="s">
        <v>77</v>
      </c>
      <c r="D120" s="746"/>
      <c r="E120" s="746"/>
      <c r="F120" s="891"/>
      <c r="G120" s="864"/>
      <c r="H120" s="880"/>
      <c r="I120" s="897"/>
      <c r="J120" s="901"/>
      <c r="K120" s="864"/>
      <c r="L120" s="875"/>
      <c r="M120" s="138"/>
      <c r="N120" s="864"/>
      <c r="O120" s="870" t="s">
        <v>71</v>
      </c>
      <c r="P120" s="872" t="s">
        <v>72</v>
      </c>
      <c r="Q120" s="755"/>
      <c r="R120" s="757"/>
      <c r="S120" s="752"/>
      <c r="T120" s="725"/>
      <c r="U120" s="855"/>
    </row>
    <row r="121" spans="1:28" ht="9" customHeight="1">
      <c r="A121" s="888"/>
      <c r="B121" s="744"/>
      <c r="C121" s="140" t="s">
        <v>78</v>
      </c>
      <c r="D121" s="747"/>
      <c r="E121" s="876"/>
      <c r="F121" s="726"/>
      <c r="G121" s="895"/>
      <c r="H121" s="881"/>
      <c r="I121" s="898"/>
      <c r="J121" s="902"/>
      <c r="K121" s="865"/>
      <c r="L121" s="876"/>
      <c r="N121" s="865"/>
      <c r="O121" s="871"/>
      <c r="P121" s="873"/>
      <c r="Q121" s="756"/>
      <c r="R121" s="758"/>
      <c r="S121" s="753"/>
      <c r="T121" s="726"/>
      <c r="U121" s="856"/>
    </row>
    <row r="122" spans="1:28" ht="9" customHeight="1">
      <c r="A122" s="884" t="s">
        <v>143</v>
      </c>
      <c r="B122" s="740" t="str">
        <f>$B$7</f>
        <v>平日</v>
      </c>
      <c r="C122" s="201">
        <f>C106</f>
        <v>0</v>
      </c>
      <c r="D122" s="142">
        <f>$D$7</f>
        <v>0</v>
      </c>
      <c r="E122" s="143">
        <f>$E$7</f>
        <v>0</v>
      </c>
      <c r="F122" s="896"/>
      <c r="G122" s="144">
        <f>D122*E122*F122</f>
        <v>0</v>
      </c>
      <c r="H122" s="892">
        <f>I122+J122</f>
        <v>0</v>
      </c>
      <c r="I122" s="729"/>
      <c r="J122" s="727"/>
      <c r="K122" s="145">
        <f>-D122*E122*H122</f>
        <v>0</v>
      </c>
      <c r="L122" s="146"/>
      <c r="M122" s="147"/>
      <c r="N122" s="148"/>
      <c r="O122" s="149"/>
      <c r="P122" s="150"/>
      <c r="Q122" s="150"/>
      <c r="R122" s="151"/>
      <c r="S122" s="152"/>
      <c r="T122" s="153">
        <f>IF(AND(P122=0,Q122=0,R122=0,S122=0),N122*-O122,IF(AND(O122=0,Q122=0,R122=0,S122=0),N122*-P122,IF(AND(O122=0,P122=0,R122=0,S122=0),N122*Q122,IF(AND(O122=0,P122=0,Q122=0,S122=0),N122*-R122,IF(AND(O122=0,P122=0,Q122=0,R122=0),N122*S122,IF(AND(O122=0,P122=0,Q122=0,R122=0),,"入力オーバー"))))))</f>
        <v>0</v>
      </c>
      <c r="U122" s="154"/>
      <c r="V122" s="155"/>
      <c r="W122" s="155"/>
      <c r="X122" s="156"/>
      <c r="Y122" s="156"/>
      <c r="Z122" s="156"/>
      <c r="AA122" s="156"/>
      <c r="AB122" s="156"/>
    </row>
    <row r="123" spans="1:28" ht="9" customHeight="1">
      <c r="A123" s="885"/>
      <c r="B123" s="741"/>
      <c r="C123" s="157">
        <f>IF(C122="往","復",)</f>
        <v>0</v>
      </c>
      <c r="D123" s="158">
        <f>$D$8</f>
        <v>0</v>
      </c>
      <c r="E123" s="159">
        <f>$E$8</f>
        <v>0</v>
      </c>
      <c r="F123" s="749"/>
      <c r="G123" s="160">
        <f>D123*E123*F122</f>
        <v>0</v>
      </c>
      <c r="H123" s="893"/>
      <c r="I123" s="730"/>
      <c r="J123" s="728"/>
      <c r="K123" s="161">
        <f>-D123*E123*H122</f>
        <v>0</v>
      </c>
      <c r="L123" s="162"/>
      <c r="M123" s="147"/>
      <c r="N123" s="163"/>
      <c r="O123" s="164"/>
      <c r="P123" s="165"/>
      <c r="Q123" s="165"/>
      <c r="R123" s="166"/>
      <c r="S123" s="167"/>
      <c r="T123" s="168">
        <f>IF(AND(P123=0,Q123=0,R123=0,S123=0),N123*-O123,IF(AND(O123=0,Q123=0,R123=0,S123=0),N123*-P123,IF(AND(O123=0,P123=0,R123=0,S123=0),N123*Q123,IF(AND(O123=0,P123=0,Q123=0,S123=0),N123*-R123,IF(AND(O123=0,P123=0,Q123=0,R123=0),N123*S123,IF(AND(O123=0,P123=0,Q123=0,R123=0),,"入力オーバー"))))))</f>
        <v>0</v>
      </c>
      <c r="U123" s="169"/>
      <c r="V123" s="155"/>
      <c r="W123" s="155"/>
      <c r="X123" s="156"/>
      <c r="Y123" s="156"/>
      <c r="Z123" s="156"/>
      <c r="AA123" s="156"/>
      <c r="AB123" s="156"/>
    </row>
    <row r="124" spans="1:28" ht="9" customHeight="1">
      <c r="A124" s="885"/>
      <c r="B124" s="740" t="str">
        <f>$B$9</f>
        <v>土曜</v>
      </c>
      <c r="C124" s="170">
        <f>C122</f>
        <v>0</v>
      </c>
      <c r="D124" s="142">
        <f>$D$9</f>
        <v>0</v>
      </c>
      <c r="E124" s="143">
        <f>$E$9</f>
        <v>0</v>
      </c>
      <c r="F124" s="896"/>
      <c r="G124" s="144">
        <f>D124*E124*F124</f>
        <v>0</v>
      </c>
      <c r="H124" s="892">
        <f>I124+J124</f>
        <v>0</v>
      </c>
      <c r="I124" s="729"/>
      <c r="J124" s="727"/>
      <c r="K124" s="145">
        <f>-D124*E124*H124</f>
        <v>0</v>
      </c>
      <c r="L124" s="146"/>
      <c r="M124" s="147"/>
      <c r="N124" s="163"/>
      <c r="O124" s="164"/>
      <c r="P124" s="165"/>
      <c r="Q124" s="165"/>
      <c r="R124" s="166"/>
      <c r="S124" s="167"/>
      <c r="T124" s="168">
        <f t="shared" ref="T124:T131" si="21">IF(AND(P124=0,Q124=0,R124=0,S124=0),N124*-O124,IF(AND(O124=0,Q124=0,R124=0,S124=0),N124*-P124,IF(AND(O124=0,P124=0,R124=0,S124=0),N124*Q124,IF(AND(O124=0,P124=0,Q124=0,S124=0),N124*-R124,IF(AND(O124=0,P124=0,Q124=0,R124=0),N124*S124,IF(AND(O124=0,P124=0,Q124=0,R124=0),,"入力オーバー"))))))</f>
        <v>0</v>
      </c>
      <c r="U124" s="169"/>
      <c r="V124" s="155"/>
      <c r="W124" s="155"/>
      <c r="X124" s="136"/>
      <c r="Y124" s="136"/>
      <c r="Z124" s="136"/>
      <c r="AA124" s="136"/>
      <c r="AB124" s="136"/>
    </row>
    <row r="125" spans="1:28" ht="9" customHeight="1" thickBot="1">
      <c r="A125" s="885"/>
      <c r="B125" s="904"/>
      <c r="C125" s="157">
        <f>C123</f>
        <v>0</v>
      </c>
      <c r="D125" s="158">
        <f>$D$10</f>
        <v>0</v>
      </c>
      <c r="E125" s="159">
        <f>$E$10</f>
        <v>0</v>
      </c>
      <c r="F125" s="749"/>
      <c r="G125" s="160">
        <f>D125*E125*F124</f>
        <v>0</v>
      </c>
      <c r="H125" s="893"/>
      <c r="I125" s="730"/>
      <c r="J125" s="728"/>
      <c r="K125" s="161">
        <f>-D125*E125*H124</f>
        <v>0</v>
      </c>
      <c r="L125" s="162"/>
      <c r="M125" s="147"/>
      <c r="N125" s="163"/>
      <c r="O125" s="164"/>
      <c r="P125" s="165"/>
      <c r="Q125" s="165"/>
      <c r="R125" s="166"/>
      <c r="S125" s="167"/>
      <c r="T125" s="168">
        <f t="shared" si="21"/>
        <v>0</v>
      </c>
      <c r="U125" s="169"/>
      <c r="V125" s="155"/>
      <c r="W125" s="155"/>
      <c r="X125" s="156"/>
      <c r="Y125" s="156"/>
      <c r="Z125" s="136"/>
      <c r="AA125" s="136"/>
      <c r="AB125" s="136"/>
    </row>
    <row r="126" spans="1:28" ht="9" customHeight="1">
      <c r="A126" s="885"/>
      <c r="B126" s="903" t="str">
        <f>$B$11</f>
        <v>日祝</v>
      </c>
      <c r="C126" s="170">
        <f>C122</f>
        <v>0</v>
      </c>
      <c r="D126" s="142">
        <f>$D$11</f>
        <v>0</v>
      </c>
      <c r="E126" s="143">
        <f>$E$11</f>
        <v>0</v>
      </c>
      <c r="F126" s="748"/>
      <c r="G126" s="144">
        <f>D126*E126*F126</f>
        <v>0</v>
      </c>
      <c r="H126" s="892">
        <f>I126+J126</f>
        <v>0</v>
      </c>
      <c r="I126" s="729"/>
      <c r="J126" s="727"/>
      <c r="K126" s="145">
        <f>-D126*E126*H126</f>
        <v>0</v>
      </c>
      <c r="L126" s="146"/>
      <c r="M126" s="147"/>
      <c r="N126" s="163"/>
      <c r="O126" s="164"/>
      <c r="P126" s="165"/>
      <c r="Q126" s="165"/>
      <c r="R126" s="166"/>
      <c r="S126" s="167"/>
      <c r="T126" s="168">
        <f t="shared" si="21"/>
        <v>0</v>
      </c>
      <c r="U126" s="169"/>
      <c r="V126" s="155"/>
      <c r="W126" s="155"/>
      <c r="X126" s="156"/>
      <c r="Y126" s="156"/>
      <c r="Z126" s="136"/>
      <c r="AA126" s="136"/>
      <c r="AB126" s="136"/>
    </row>
    <row r="127" spans="1:28" ht="9" customHeight="1">
      <c r="A127" s="885"/>
      <c r="B127" s="739"/>
      <c r="C127" s="202">
        <f>C123</f>
        <v>0</v>
      </c>
      <c r="D127" s="158">
        <f>$D$12</f>
        <v>0</v>
      </c>
      <c r="E127" s="175">
        <f>$E$12</f>
        <v>0</v>
      </c>
      <c r="F127" s="748"/>
      <c r="G127" s="160">
        <f>D127*E127*F126</f>
        <v>0</v>
      </c>
      <c r="H127" s="893"/>
      <c r="I127" s="730"/>
      <c r="J127" s="728"/>
      <c r="K127" s="161">
        <f>-D127*E127*H126</f>
        <v>0</v>
      </c>
      <c r="L127" s="162"/>
      <c r="M127" s="147"/>
      <c r="N127" s="163"/>
      <c r="O127" s="164"/>
      <c r="P127" s="165"/>
      <c r="Q127" s="165"/>
      <c r="R127" s="166"/>
      <c r="S127" s="167"/>
      <c r="T127" s="168">
        <f t="shared" si="21"/>
        <v>0</v>
      </c>
      <c r="U127" s="169"/>
      <c r="V127" s="155"/>
      <c r="W127" s="155"/>
      <c r="X127" s="156"/>
      <c r="Y127" s="156"/>
      <c r="Z127" s="136"/>
      <c r="AA127" s="136"/>
      <c r="AB127" s="136"/>
    </row>
    <row r="128" spans="1:28" ht="9" customHeight="1">
      <c r="A128" s="885"/>
      <c r="B128" s="738" t="str">
        <f>$B$13</f>
        <v>学平日</v>
      </c>
      <c r="C128" s="170">
        <f>C122</f>
        <v>0</v>
      </c>
      <c r="D128" s="142">
        <f>$D$13</f>
        <v>0</v>
      </c>
      <c r="E128" s="143">
        <f>$E$13</f>
        <v>0</v>
      </c>
      <c r="F128" s="896"/>
      <c r="G128" s="144">
        <f>D128*E128*F128</f>
        <v>0</v>
      </c>
      <c r="H128" s="892">
        <f>I128+J128</f>
        <v>0</v>
      </c>
      <c r="I128" s="729"/>
      <c r="J128" s="727"/>
      <c r="K128" s="145">
        <f>-D128*E128*H128</f>
        <v>0</v>
      </c>
      <c r="L128" s="146"/>
      <c r="M128" s="147"/>
      <c r="N128" s="163"/>
      <c r="O128" s="164"/>
      <c r="P128" s="165"/>
      <c r="Q128" s="165"/>
      <c r="R128" s="166"/>
      <c r="S128" s="167"/>
      <c r="T128" s="168">
        <f t="shared" si="21"/>
        <v>0</v>
      </c>
      <c r="U128" s="169"/>
      <c r="V128" s="155"/>
      <c r="W128" s="155"/>
    </row>
    <row r="129" spans="1:28" ht="9" customHeight="1">
      <c r="A129" s="885"/>
      <c r="B129" s="739"/>
      <c r="C129" s="157">
        <f>C123</f>
        <v>0</v>
      </c>
      <c r="D129" s="158">
        <f>$D$14</f>
        <v>0</v>
      </c>
      <c r="E129" s="159">
        <f>$E$14</f>
        <v>0</v>
      </c>
      <c r="F129" s="749"/>
      <c r="G129" s="160">
        <f>D129*E129*F128</f>
        <v>0</v>
      </c>
      <c r="H129" s="893"/>
      <c r="I129" s="730"/>
      <c r="J129" s="728"/>
      <c r="K129" s="161">
        <f>-D129*E129*H128</f>
        <v>0</v>
      </c>
      <c r="L129" s="162"/>
      <c r="M129" s="147"/>
      <c r="N129" s="163"/>
      <c r="O129" s="164"/>
      <c r="P129" s="165"/>
      <c r="Q129" s="165"/>
      <c r="R129" s="166"/>
      <c r="S129" s="167"/>
      <c r="T129" s="168">
        <f t="shared" si="21"/>
        <v>0</v>
      </c>
      <c r="U129" s="169"/>
      <c r="V129" s="155"/>
      <c r="W129" s="155"/>
    </row>
    <row r="130" spans="1:28" ht="9" customHeight="1">
      <c r="A130" s="885"/>
      <c r="B130" s="738" t="str">
        <f>$B$15</f>
        <v>学休土</v>
      </c>
      <c r="C130" s="170">
        <f>C122</f>
        <v>0</v>
      </c>
      <c r="D130" s="142">
        <f>$D$15</f>
        <v>0</v>
      </c>
      <c r="E130" s="143">
        <f>$E$15</f>
        <v>0</v>
      </c>
      <c r="F130" s="748"/>
      <c r="G130" s="144">
        <f>D130*E130*F130</f>
        <v>0</v>
      </c>
      <c r="H130" s="892">
        <f>I130+J130</f>
        <v>0</v>
      </c>
      <c r="I130" s="729"/>
      <c r="J130" s="727"/>
      <c r="K130" s="145">
        <f>-D130*E130*H130</f>
        <v>0</v>
      </c>
      <c r="L130" s="146"/>
      <c r="M130" s="147"/>
      <c r="N130" s="163"/>
      <c r="O130" s="164"/>
      <c r="P130" s="165"/>
      <c r="Q130" s="165"/>
      <c r="R130" s="166"/>
      <c r="S130" s="167"/>
      <c r="T130" s="168">
        <f t="shared" si="21"/>
        <v>0</v>
      </c>
      <c r="U130" s="169"/>
      <c r="V130" s="155"/>
      <c r="W130" s="155"/>
      <c r="X130" s="908" t="s">
        <v>81</v>
      </c>
      <c r="Y130" s="909"/>
      <c r="Z130" s="909"/>
      <c r="AA130" s="909"/>
      <c r="AB130" s="910"/>
    </row>
    <row r="131" spans="1:28" ht="9" customHeight="1" thickBot="1">
      <c r="A131" s="885"/>
      <c r="B131" s="751"/>
      <c r="C131" s="157">
        <f>C123</f>
        <v>0</v>
      </c>
      <c r="D131" s="158">
        <f>$D$16</f>
        <v>0</v>
      </c>
      <c r="E131" s="175">
        <f>$E$16</f>
        <v>0</v>
      </c>
      <c r="F131" s="749"/>
      <c r="G131" s="160">
        <f>D131*E131*F130</f>
        <v>0</v>
      </c>
      <c r="H131" s="893"/>
      <c r="I131" s="730"/>
      <c r="J131" s="728"/>
      <c r="K131" s="161">
        <f>-D131*E131*H130</f>
        <v>0</v>
      </c>
      <c r="L131" s="162"/>
      <c r="M131" s="147"/>
      <c r="N131" s="177"/>
      <c r="O131" s="178"/>
      <c r="P131" s="179"/>
      <c r="Q131" s="179"/>
      <c r="R131" s="180"/>
      <c r="S131" s="181"/>
      <c r="T131" s="182">
        <f t="shared" si="21"/>
        <v>0</v>
      </c>
      <c r="U131" s="183"/>
      <c r="V131" s="184"/>
      <c r="W131" s="155"/>
      <c r="X131" s="905">
        <f>G132+K132+T132</f>
        <v>0</v>
      </c>
      <c r="Y131" s="906"/>
      <c r="Z131" s="906"/>
      <c r="AA131" s="906"/>
      <c r="AB131" s="185" t="s">
        <v>154</v>
      </c>
    </row>
    <row r="132" spans="1:28" ht="9" customHeight="1" thickBot="1">
      <c r="A132" s="882" t="s">
        <v>53</v>
      </c>
      <c r="B132" s="883"/>
      <c r="C132" s="186"/>
      <c r="D132" s="187">
        <f>IF(C122="往",(E122+E123)*(F122-H122)+(E124+E125)*(F124-H124),E122*(F122-H122)+E124*(F124-H124))</f>
        <v>0</v>
      </c>
      <c r="E132" s="188">
        <f>IF(C122="往",(E122+E123)*(F122-H122)+(E124+E125)*(F124-H124)+(E126+E127)*(F126-H126)+(E128+E129)*(F128-H128)+(E130+E131)*(F130-H130),E122*(F122-H122)+E124*(F124-H124)+E126*(F126-H126)+E128*(F128-H128)+E130*(F130-H130))</f>
        <v>0</v>
      </c>
      <c r="F132" s="189">
        <f t="shared" ref="F132:K132" si="22">SUM(F122:F131)</f>
        <v>0</v>
      </c>
      <c r="G132" s="190">
        <f t="shared" si="22"/>
        <v>0</v>
      </c>
      <c r="H132" s="186">
        <f t="shared" si="22"/>
        <v>0</v>
      </c>
      <c r="I132" s="191">
        <f t="shared" si="22"/>
        <v>0</v>
      </c>
      <c r="J132" s="187">
        <f t="shared" si="22"/>
        <v>0</v>
      </c>
      <c r="K132" s="192">
        <f t="shared" si="22"/>
        <v>0</v>
      </c>
      <c r="L132" s="187"/>
      <c r="M132" s="193"/>
      <c r="N132" s="194"/>
      <c r="O132" s="195">
        <f t="shared" ref="O132:T132" si="23">SUM(O122:O131)</f>
        <v>0</v>
      </c>
      <c r="P132" s="196">
        <f t="shared" si="23"/>
        <v>0</v>
      </c>
      <c r="Q132" s="196">
        <f t="shared" si="23"/>
        <v>0</v>
      </c>
      <c r="R132" s="197">
        <f t="shared" si="23"/>
        <v>0</v>
      </c>
      <c r="S132" s="198">
        <f t="shared" si="23"/>
        <v>0</v>
      </c>
      <c r="T132" s="199">
        <f t="shared" si="23"/>
        <v>0</v>
      </c>
      <c r="U132" s="200"/>
      <c r="V132" s="907" t="s">
        <v>83</v>
      </c>
      <c r="W132" s="858"/>
      <c r="X132" s="858"/>
      <c r="Y132" s="858"/>
      <c r="Z132" s="858"/>
      <c r="AA132" s="858"/>
      <c r="AB132" s="859"/>
    </row>
    <row r="133" spans="1:28" ht="9" customHeight="1" thickBot="1">
      <c r="A133" s="715" t="s">
        <v>112</v>
      </c>
      <c r="B133" s="716"/>
      <c r="C133" s="716"/>
      <c r="D133" s="717">
        <f>$C$1</f>
        <v>0</v>
      </c>
      <c r="E133" s="716"/>
      <c r="F133" s="716"/>
      <c r="G133" s="716"/>
      <c r="H133" s="716" t="s">
        <v>370</v>
      </c>
      <c r="I133" s="716"/>
      <c r="J133" s="716" t="s">
        <v>148</v>
      </c>
      <c r="K133" s="716"/>
      <c r="L133" s="717">
        <f>$M$1</f>
        <v>0</v>
      </c>
      <c r="M133" s="716"/>
      <c r="N133" s="716"/>
      <c r="O133" s="716"/>
      <c r="P133" s="716"/>
      <c r="Q133" s="718"/>
      <c r="R133" s="203"/>
      <c r="S133" s="203"/>
      <c r="T133" s="204"/>
      <c r="U133" s="136"/>
      <c r="V133" s="911">
        <f>V267</f>
        <v>0</v>
      </c>
      <c r="W133" s="912"/>
      <c r="X133" s="912"/>
      <c r="Y133" s="912"/>
      <c r="Z133" s="912"/>
      <c r="AA133" s="912"/>
      <c r="AB133" s="205" t="s">
        <v>154</v>
      </c>
    </row>
    <row r="134" spans="1:28" ht="9" customHeight="1">
      <c r="I134" s="206"/>
      <c r="J134" s="207"/>
      <c r="K134" s="207"/>
      <c r="L134" s="208"/>
      <c r="N134" s="136"/>
      <c r="O134" s="136"/>
      <c r="P134" s="136"/>
      <c r="V134" s="207"/>
      <c r="W134" s="207"/>
      <c r="X134" s="136"/>
      <c r="Y134" s="136"/>
      <c r="Z134" s="136"/>
      <c r="AA134" s="136"/>
      <c r="AB134" s="136"/>
    </row>
    <row r="135" spans="1:28" ht="9" customHeight="1" thickBot="1">
      <c r="L135" s="209"/>
      <c r="N135" s="210"/>
      <c r="O135" s="211"/>
      <c r="P135" s="211"/>
      <c r="Q135" s="211"/>
      <c r="R135" s="211"/>
      <c r="S135" s="211"/>
      <c r="T135" s="136"/>
      <c r="U135" s="207"/>
      <c r="V135" s="207"/>
      <c r="W135" s="207"/>
      <c r="X135" s="212"/>
      <c r="Y135" s="212"/>
      <c r="Z135" s="212"/>
      <c r="AA135" s="212"/>
      <c r="AB135" s="136"/>
    </row>
    <row r="136" spans="1:28" ht="9" customHeight="1">
      <c r="A136" s="886" t="s">
        <v>55</v>
      </c>
      <c r="B136" s="742" t="s">
        <v>56</v>
      </c>
      <c r="C136" s="134"/>
      <c r="D136" s="745" t="s">
        <v>57</v>
      </c>
      <c r="E136" s="745" t="s">
        <v>58</v>
      </c>
      <c r="F136" s="890" t="s">
        <v>59</v>
      </c>
      <c r="G136" s="894" t="s">
        <v>151</v>
      </c>
      <c r="H136" s="899" t="s">
        <v>61</v>
      </c>
      <c r="I136" s="899"/>
      <c r="J136" s="899"/>
      <c r="K136" s="899"/>
      <c r="L136" s="900"/>
      <c r="M136" s="135"/>
      <c r="N136" s="857" t="s">
        <v>62</v>
      </c>
      <c r="O136" s="858"/>
      <c r="P136" s="858"/>
      <c r="Q136" s="858"/>
      <c r="R136" s="858"/>
      <c r="S136" s="858"/>
      <c r="T136" s="858"/>
      <c r="U136" s="859"/>
    </row>
    <row r="137" spans="1:28" ht="9" customHeight="1">
      <c r="A137" s="887"/>
      <c r="B137" s="743"/>
      <c r="C137" s="137" t="s">
        <v>24</v>
      </c>
      <c r="D137" s="746"/>
      <c r="E137" s="746"/>
      <c r="F137" s="891"/>
      <c r="G137" s="864"/>
      <c r="H137" s="860" t="s">
        <v>63</v>
      </c>
      <c r="I137" s="861"/>
      <c r="J137" s="862"/>
      <c r="K137" s="863" t="s">
        <v>152</v>
      </c>
      <c r="L137" s="874" t="s">
        <v>65</v>
      </c>
      <c r="M137" s="138"/>
      <c r="N137" s="863" t="s">
        <v>66</v>
      </c>
      <c r="O137" s="877" t="s">
        <v>67</v>
      </c>
      <c r="P137" s="878"/>
      <c r="Q137" s="878"/>
      <c r="R137" s="878"/>
      <c r="S137" s="879"/>
      <c r="T137" s="724" t="s">
        <v>153</v>
      </c>
      <c r="U137" s="854" t="s">
        <v>65</v>
      </c>
    </row>
    <row r="138" spans="1:28" ht="9" customHeight="1">
      <c r="A138" s="887"/>
      <c r="B138" s="743"/>
      <c r="C138" s="137" t="s">
        <v>69</v>
      </c>
      <c r="D138" s="746"/>
      <c r="E138" s="746"/>
      <c r="F138" s="891"/>
      <c r="G138" s="864"/>
      <c r="H138" s="880" t="s">
        <v>70</v>
      </c>
      <c r="I138" s="897" t="s">
        <v>71</v>
      </c>
      <c r="J138" s="901" t="s">
        <v>72</v>
      </c>
      <c r="K138" s="864"/>
      <c r="L138" s="875"/>
      <c r="M138" s="138"/>
      <c r="N138" s="864"/>
      <c r="O138" s="869" t="s">
        <v>73</v>
      </c>
      <c r="P138" s="754"/>
      <c r="Q138" s="754" t="s">
        <v>74</v>
      </c>
      <c r="R138" s="757" t="s">
        <v>75</v>
      </c>
      <c r="S138" s="752" t="s">
        <v>76</v>
      </c>
      <c r="T138" s="725"/>
      <c r="U138" s="855"/>
    </row>
    <row r="139" spans="1:28" ht="9" customHeight="1">
      <c r="A139" s="887"/>
      <c r="B139" s="743"/>
      <c r="C139" s="139" t="s">
        <v>77</v>
      </c>
      <c r="D139" s="746"/>
      <c r="E139" s="746"/>
      <c r="F139" s="891"/>
      <c r="G139" s="864"/>
      <c r="H139" s="880"/>
      <c r="I139" s="897"/>
      <c r="J139" s="901"/>
      <c r="K139" s="864"/>
      <c r="L139" s="875"/>
      <c r="M139" s="138"/>
      <c r="N139" s="864"/>
      <c r="O139" s="870" t="s">
        <v>71</v>
      </c>
      <c r="P139" s="872" t="s">
        <v>72</v>
      </c>
      <c r="Q139" s="755"/>
      <c r="R139" s="757"/>
      <c r="S139" s="752"/>
      <c r="T139" s="725"/>
      <c r="U139" s="855"/>
    </row>
    <row r="140" spans="1:28" ht="9" customHeight="1">
      <c r="A140" s="888"/>
      <c r="B140" s="744"/>
      <c r="C140" s="140" t="s">
        <v>78</v>
      </c>
      <c r="D140" s="747"/>
      <c r="E140" s="876"/>
      <c r="F140" s="726"/>
      <c r="G140" s="895"/>
      <c r="H140" s="881"/>
      <c r="I140" s="898"/>
      <c r="J140" s="902"/>
      <c r="K140" s="865"/>
      <c r="L140" s="876"/>
      <c r="N140" s="865"/>
      <c r="O140" s="871"/>
      <c r="P140" s="873"/>
      <c r="Q140" s="756"/>
      <c r="R140" s="758"/>
      <c r="S140" s="753"/>
      <c r="T140" s="726"/>
      <c r="U140" s="856"/>
    </row>
    <row r="141" spans="1:28" ht="9" customHeight="1">
      <c r="A141" s="884" t="s">
        <v>144</v>
      </c>
      <c r="B141" s="740" t="str">
        <f>$B$7</f>
        <v>平日</v>
      </c>
      <c r="C141" s="201">
        <f>C74</f>
        <v>0</v>
      </c>
      <c r="D141" s="142">
        <f>$D$7</f>
        <v>0</v>
      </c>
      <c r="E141" s="143">
        <f>$E$7</f>
        <v>0</v>
      </c>
      <c r="F141" s="896"/>
      <c r="G141" s="144">
        <f>D141*E141*F141</f>
        <v>0</v>
      </c>
      <c r="H141" s="892">
        <f>I141+J141</f>
        <v>0</v>
      </c>
      <c r="I141" s="729"/>
      <c r="J141" s="727"/>
      <c r="K141" s="145">
        <f>-D141*E141*H141</f>
        <v>0</v>
      </c>
      <c r="L141" s="146"/>
      <c r="M141" s="147"/>
      <c r="N141" s="148"/>
      <c r="O141" s="149"/>
      <c r="P141" s="150"/>
      <c r="Q141" s="150"/>
      <c r="R141" s="151"/>
      <c r="S141" s="152"/>
      <c r="T141" s="153">
        <f>IF(AND(P141=0,Q141=0,R141=0,S141=0),N141*-O141,IF(AND(O141=0,Q141=0,R141=0,S141=0),N141*-P141,IF(AND(O141=0,P141=0,R141=0,S141=0),N141*Q141,IF(AND(O141=0,P141=0,Q141=0,S141=0),N141*-R141,IF(AND(O141=0,P141=0,Q141=0,R141=0),N141*S141,IF(AND(O141=0,P141=0,Q141=0,R141=0),,"入力オーバー"))))))</f>
        <v>0</v>
      </c>
      <c r="U141" s="154"/>
      <c r="V141" s="155"/>
      <c r="W141" s="155"/>
      <c r="X141" s="156"/>
      <c r="Y141" s="156"/>
      <c r="Z141" s="156"/>
      <c r="AA141" s="156"/>
      <c r="AB141" s="156"/>
    </row>
    <row r="142" spans="1:28" ht="9" customHeight="1">
      <c r="A142" s="885"/>
      <c r="B142" s="741"/>
      <c r="C142" s="157">
        <f>IF(C141="往","復",)</f>
        <v>0</v>
      </c>
      <c r="D142" s="158">
        <f>$D$8</f>
        <v>0</v>
      </c>
      <c r="E142" s="159">
        <f>$E$8</f>
        <v>0</v>
      </c>
      <c r="F142" s="749"/>
      <c r="G142" s="160">
        <f>D142*E142*F141</f>
        <v>0</v>
      </c>
      <c r="H142" s="893"/>
      <c r="I142" s="730"/>
      <c r="J142" s="728"/>
      <c r="K142" s="161">
        <f>-D142*E142*H141</f>
        <v>0</v>
      </c>
      <c r="L142" s="162"/>
      <c r="M142" s="147"/>
      <c r="N142" s="163"/>
      <c r="O142" s="164"/>
      <c r="P142" s="165"/>
      <c r="Q142" s="165"/>
      <c r="R142" s="166"/>
      <c r="S142" s="167"/>
      <c r="T142" s="168">
        <f>IF(AND(P142=0,Q142=0,R142=0,S142=0),N142*-O142,IF(AND(O142=0,Q142=0,R142=0,S142=0),N142*-P142,IF(AND(O142=0,P142=0,R142=0,S142=0),N142*Q142,IF(AND(O142=0,P142=0,Q142=0,S142=0),N142*-R142,IF(AND(O142=0,P142=0,Q142=0,R142=0),N142*S142,IF(AND(O142=0,P142=0,Q142=0,R142=0),,"入力オーバー"))))))</f>
        <v>0</v>
      </c>
      <c r="U142" s="169"/>
      <c r="V142" s="155"/>
      <c r="W142" s="155"/>
      <c r="X142" s="156"/>
      <c r="Y142" s="156"/>
      <c r="Z142" s="156"/>
      <c r="AA142" s="156"/>
      <c r="AB142" s="156"/>
    </row>
    <row r="143" spans="1:28" ht="9" customHeight="1">
      <c r="A143" s="885"/>
      <c r="B143" s="740" t="str">
        <f>$B$9</f>
        <v>土曜</v>
      </c>
      <c r="C143" s="170">
        <f>C141</f>
        <v>0</v>
      </c>
      <c r="D143" s="142">
        <f>$D$9</f>
        <v>0</v>
      </c>
      <c r="E143" s="143">
        <f>$E$9</f>
        <v>0</v>
      </c>
      <c r="F143" s="896"/>
      <c r="G143" s="144">
        <f>D143*E143*F143</f>
        <v>0</v>
      </c>
      <c r="H143" s="892">
        <f>I143+J143</f>
        <v>0</v>
      </c>
      <c r="I143" s="729"/>
      <c r="J143" s="727"/>
      <c r="K143" s="145">
        <f>-D143*E143*H143</f>
        <v>0</v>
      </c>
      <c r="L143" s="146"/>
      <c r="M143" s="147"/>
      <c r="N143" s="163"/>
      <c r="O143" s="164"/>
      <c r="P143" s="165"/>
      <c r="Q143" s="165"/>
      <c r="R143" s="166"/>
      <c r="S143" s="167"/>
      <c r="T143" s="168">
        <f t="shared" ref="T143:T150" si="24">IF(AND(P143=0,Q143=0,R143=0,S143=0),N143*-O143,IF(AND(O143=0,Q143=0,R143=0,S143=0),N143*-P143,IF(AND(O143=0,P143=0,R143=0,S143=0),N143*Q143,IF(AND(O143=0,P143=0,Q143=0,S143=0),N143*-R143,IF(AND(O143=0,P143=0,Q143=0,R143=0),N143*S143,IF(AND(O143=0,P143=0,Q143=0,R143=0),,"入力オーバー"))))))</f>
        <v>0</v>
      </c>
      <c r="U143" s="169"/>
      <c r="V143" s="155"/>
      <c r="W143" s="155"/>
      <c r="X143" s="136"/>
      <c r="Y143" s="136"/>
      <c r="Z143" s="136"/>
      <c r="AA143" s="136"/>
      <c r="AB143" s="136"/>
    </row>
    <row r="144" spans="1:28" ht="9" customHeight="1" thickBot="1">
      <c r="A144" s="885"/>
      <c r="B144" s="904"/>
      <c r="C144" s="157">
        <f>C142</f>
        <v>0</v>
      </c>
      <c r="D144" s="158">
        <f>$D$10</f>
        <v>0</v>
      </c>
      <c r="E144" s="159">
        <f>$E$10</f>
        <v>0</v>
      </c>
      <c r="F144" s="749"/>
      <c r="G144" s="160">
        <f>D144*E144*F143</f>
        <v>0</v>
      </c>
      <c r="H144" s="893"/>
      <c r="I144" s="730"/>
      <c r="J144" s="728"/>
      <c r="K144" s="161">
        <f>-D144*E144*H143</f>
        <v>0</v>
      </c>
      <c r="L144" s="162"/>
      <c r="M144" s="147"/>
      <c r="N144" s="163"/>
      <c r="O144" s="164"/>
      <c r="P144" s="165"/>
      <c r="Q144" s="165"/>
      <c r="R144" s="166"/>
      <c r="S144" s="167"/>
      <c r="T144" s="168">
        <f t="shared" si="24"/>
        <v>0</v>
      </c>
      <c r="U144" s="169"/>
      <c r="V144" s="155"/>
      <c r="W144" s="155"/>
      <c r="X144" s="156"/>
      <c r="Y144" s="156"/>
      <c r="Z144" s="136"/>
      <c r="AA144" s="136"/>
      <c r="AB144" s="136"/>
    </row>
    <row r="145" spans="1:28" ht="9" customHeight="1">
      <c r="A145" s="885"/>
      <c r="B145" s="903" t="str">
        <f>$B$11</f>
        <v>日祝</v>
      </c>
      <c r="C145" s="170">
        <f>C141</f>
        <v>0</v>
      </c>
      <c r="D145" s="142">
        <f>$D$11</f>
        <v>0</v>
      </c>
      <c r="E145" s="143">
        <f>$E$11</f>
        <v>0</v>
      </c>
      <c r="F145" s="748"/>
      <c r="G145" s="144">
        <f>D145*E145*F145</f>
        <v>0</v>
      </c>
      <c r="H145" s="892">
        <f>I145+J145</f>
        <v>0</v>
      </c>
      <c r="I145" s="729"/>
      <c r="J145" s="727"/>
      <c r="K145" s="145">
        <f>-D145*E145*H145</f>
        <v>0</v>
      </c>
      <c r="L145" s="146"/>
      <c r="M145" s="147"/>
      <c r="N145" s="163"/>
      <c r="O145" s="164"/>
      <c r="P145" s="165"/>
      <c r="Q145" s="165"/>
      <c r="R145" s="166"/>
      <c r="S145" s="167"/>
      <c r="T145" s="168">
        <f t="shared" si="24"/>
        <v>0</v>
      </c>
      <c r="U145" s="169"/>
      <c r="V145" s="155"/>
      <c r="W145" s="155"/>
      <c r="X145" s="156"/>
      <c r="Y145" s="156"/>
      <c r="Z145" s="136"/>
      <c r="AA145" s="136"/>
      <c r="AB145" s="136"/>
    </row>
    <row r="146" spans="1:28" ht="9" customHeight="1">
      <c r="A146" s="885"/>
      <c r="B146" s="739"/>
      <c r="C146" s="202">
        <f>C142</f>
        <v>0</v>
      </c>
      <c r="D146" s="158">
        <f>$D$12</f>
        <v>0</v>
      </c>
      <c r="E146" s="175">
        <f>$E$12</f>
        <v>0</v>
      </c>
      <c r="F146" s="748"/>
      <c r="G146" s="160">
        <f>D146*E146*F145</f>
        <v>0</v>
      </c>
      <c r="H146" s="893"/>
      <c r="I146" s="730"/>
      <c r="J146" s="728"/>
      <c r="K146" s="161">
        <f>-D146*E146*H145</f>
        <v>0</v>
      </c>
      <c r="L146" s="162"/>
      <c r="M146" s="147"/>
      <c r="N146" s="163"/>
      <c r="O146" s="164"/>
      <c r="P146" s="165"/>
      <c r="Q146" s="165"/>
      <c r="R146" s="166"/>
      <c r="S146" s="167"/>
      <c r="T146" s="168">
        <f t="shared" si="24"/>
        <v>0</v>
      </c>
      <c r="U146" s="169"/>
      <c r="V146" s="155"/>
      <c r="W146" s="155"/>
      <c r="X146" s="156"/>
      <c r="Y146" s="156"/>
      <c r="Z146" s="136"/>
      <c r="AA146" s="136"/>
      <c r="AB146" s="136"/>
    </row>
    <row r="147" spans="1:28" ht="9" customHeight="1">
      <c r="A147" s="885"/>
      <c r="B147" s="738" t="str">
        <f>$B$13</f>
        <v>学平日</v>
      </c>
      <c r="C147" s="170">
        <f>C141</f>
        <v>0</v>
      </c>
      <c r="D147" s="142">
        <f>$D$13</f>
        <v>0</v>
      </c>
      <c r="E147" s="143">
        <f>$E$13</f>
        <v>0</v>
      </c>
      <c r="F147" s="896"/>
      <c r="G147" s="144">
        <f>D147*E147*F147</f>
        <v>0</v>
      </c>
      <c r="H147" s="892">
        <f>I147+J147</f>
        <v>0</v>
      </c>
      <c r="I147" s="729"/>
      <c r="J147" s="727"/>
      <c r="K147" s="145">
        <f>-D147*E147*H147</f>
        <v>0</v>
      </c>
      <c r="L147" s="146"/>
      <c r="M147" s="147"/>
      <c r="N147" s="163"/>
      <c r="O147" s="164"/>
      <c r="P147" s="165"/>
      <c r="Q147" s="165"/>
      <c r="R147" s="166"/>
      <c r="S147" s="167"/>
      <c r="T147" s="168">
        <f t="shared" si="24"/>
        <v>0</v>
      </c>
      <c r="U147" s="169"/>
      <c r="V147" s="155"/>
      <c r="W147" s="155"/>
      <c r="X147" s="156"/>
      <c r="Y147" s="156"/>
      <c r="Z147" s="136"/>
      <c r="AA147" s="136"/>
      <c r="AB147" s="136"/>
    </row>
    <row r="148" spans="1:28" ht="9" customHeight="1">
      <c r="A148" s="885"/>
      <c r="B148" s="739"/>
      <c r="C148" s="157">
        <f>C142</f>
        <v>0</v>
      </c>
      <c r="D148" s="158">
        <f>$D$14</f>
        <v>0</v>
      </c>
      <c r="E148" s="159">
        <f>$E$14</f>
        <v>0</v>
      </c>
      <c r="F148" s="749"/>
      <c r="G148" s="160">
        <f>D148*E148*F147</f>
        <v>0</v>
      </c>
      <c r="H148" s="893"/>
      <c r="I148" s="730"/>
      <c r="J148" s="728"/>
      <c r="K148" s="161">
        <f>-D148*E148*H147</f>
        <v>0</v>
      </c>
      <c r="L148" s="162"/>
      <c r="M148" s="147"/>
      <c r="N148" s="163"/>
      <c r="O148" s="164"/>
      <c r="P148" s="165"/>
      <c r="Q148" s="165"/>
      <c r="R148" s="166"/>
      <c r="S148" s="167"/>
      <c r="T148" s="168">
        <f t="shared" si="24"/>
        <v>0</v>
      </c>
      <c r="U148" s="169"/>
      <c r="V148" s="155"/>
      <c r="W148" s="155"/>
      <c r="X148" s="156"/>
      <c r="Y148" s="156"/>
      <c r="Z148" s="136"/>
      <c r="AA148" s="136"/>
      <c r="AB148" s="136"/>
    </row>
    <row r="149" spans="1:28" ht="9" customHeight="1">
      <c r="A149" s="885"/>
      <c r="B149" s="738" t="str">
        <f>$B$15</f>
        <v>学休土</v>
      </c>
      <c r="C149" s="170">
        <f>C141</f>
        <v>0</v>
      </c>
      <c r="D149" s="142">
        <f>$D$15</f>
        <v>0</v>
      </c>
      <c r="E149" s="143">
        <f>$E$15</f>
        <v>0</v>
      </c>
      <c r="F149" s="748"/>
      <c r="G149" s="144">
        <f>D149*E149*F149</f>
        <v>0</v>
      </c>
      <c r="H149" s="892">
        <f>I149+J149</f>
        <v>0</v>
      </c>
      <c r="I149" s="729"/>
      <c r="J149" s="727"/>
      <c r="K149" s="145">
        <f>-D149*E149*H149</f>
        <v>0</v>
      </c>
      <c r="L149" s="146"/>
      <c r="M149" s="147"/>
      <c r="N149" s="163"/>
      <c r="O149" s="164"/>
      <c r="P149" s="165"/>
      <c r="Q149" s="165"/>
      <c r="R149" s="166"/>
      <c r="S149" s="167"/>
      <c r="T149" s="168">
        <f t="shared" si="24"/>
        <v>0</v>
      </c>
      <c r="U149" s="169"/>
      <c r="V149" s="155"/>
      <c r="W149" s="155"/>
      <c r="X149" s="908" t="s">
        <v>81</v>
      </c>
      <c r="Y149" s="909"/>
      <c r="Z149" s="909"/>
      <c r="AA149" s="909"/>
      <c r="AB149" s="910"/>
    </row>
    <row r="150" spans="1:28" ht="9" customHeight="1" thickBot="1">
      <c r="A150" s="885"/>
      <c r="B150" s="751"/>
      <c r="C150" s="157">
        <f>C142</f>
        <v>0</v>
      </c>
      <c r="D150" s="158">
        <f>$D$16</f>
        <v>0</v>
      </c>
      <c r="E150" s="175">
        <f>$E$16</f>
        <v>0</v>
      </c>
      <c r="F150" s="749"/>
      <c r="G150" s="160">
        <f>D150*E150*F149</f>
        <v>0</v>
      </c>
      <c r="H150" s="893"/>
      <c r="I150" s="730"/>
      <c r="J150" s="728"/>
      <c r="K150" s="161">
        <f>-D150*E150*H149</f>
        <v>0</v>
      </c>
      <c r="L150" s="162"/>
      <c r="M150" s="147"/>
      <c r="N150" s="177"/>
      <c r="O150" s="178"/>
      <c r="P150" s="179"/>
      <c r="Q150" s="179"/>
      <c r="R150" s="180"/>
      <c r="S150" s="181"/>
      <c r="T150" s="182">
        <f t="shared" si="24"/>
        <v>0</v>
      </c>
      <c r="U150" s="183"/>
      <c r="V150" s="184"/>
      <c r="W150" s="155"/>
      <c r="X150" s="905">
        <f>G151+K151+T151</f>
        <v>0</v>
      </c>
      <c r="Y150" s="906"/>
      <c r="Z150" s="906"/>
      <c r="AA150" s="906"/>
      <c r="AB150" s="185" t="s">
        <v>154</v>
      </c>
    </row>
    <row r="151" spans="1:28" ht="9" customHeight="1" thickBot="1">
      <c r="A151" s="882" t="s">
        <v>53</v>
      </c>
      <c r="B151" s="883"/>
      <c r="C151" s="186"/>
      <c r="D151" s="187">
        <f>IF(C141="往",(E141+E142)*(F141-H141)+(E143+E144)*(F143-H143),E141*(F141-H141)+E143*(F143-H143))</f>
        <v>0</v>
      </c>
      <c r="E151" s="188">
        <f>IF(C141="往",(E141+E142)*(F141-H141)+(E143+E144)*(F143-H143)+(E145+E146)*(F145-H145)+(E147+E148)*(F147-H147)+(E149+E150)*(F149-H149),E141*(F141-H141)+E143*(F143-H143)+E145*(F145-H145)+E147*(F147-H147)+E149*(F149-H149))</f>
        <v>0</v>
      </c>
      <c r="F151" s="189">
        <f t="shared" ref="F151:K151" si="25">SUM(F141:F150)</f>
        <v>0</v>
      </c>
      <c r="G151" s="190">
        <f t="shared" si="25"/>
        <v>0</v>
      </c>
      <c r="H151" s="186">
        <f t="shared" si="25"/>
        <v>0</v>
      </c>
      <c r="I151" s="191">
        <f t="shared" si="25"/>
        <v>0</v>
      </c>
      <c r="J151" s="187">
        <f t="shared" si="25"/>
        <v>0</v>
      </c>
      <c r="K151" s="192">
        <f t="shared" si="25"/>
        <v>0</v>
      </c>
      <c r="L151" s="187"/>
      <c r="M151" s="193"/>
      <c r="N151" s="194"/>
      <c r="O151" s="195">
        <f t="shared" ref="O151:T151" si="26">SUM(O141:O150)</f>
        <v>0</v>
      </c>
      <c r="P151" s="196">
        <f t="shared" si="26"/>
        <v>0</v>
      </c>
      <c r="Q151" s="196">
        <f t="shared" si="26"/>
        <v>0</v>
      </c>
      <c r="R151" s="197">
        <f t="shared" si="26"/>
        <v>0</v>
      </c>
      <c r="S151" s="198">
        <f t="shared" si="26"/>
        <v>0</v>
      </c>
      <c r="T151" s="199">
        <f t="shared" si="26"/>
        <v>0</v>
      </c>
      <c r="U151" s="200"/>
    </row>
    <row r="152" spans="1:28" ht="9" customHeight="1">
      <c r="A152" s="886" t="s">
        <v>55</v>
      </c>
      <c r="B152" s="742" t="s">
        <v>56</v>
      </c>
      <c r="C152" s="134"/>
      <c r="D152" s="745" t="s">
        <v>57</v>
      </c>
      <c r="E152" s="745" t="s">
        <v>58</v>
      </c>
      <c r="F152" s="890" t="s">
        <v>59</v>
      </c>
      <c r="G152" s="894" t="s">
        <v>151</v>
      </c>
      <c r="H152" s="899" t="s">
        <v>61</v>
      </c>
      <c r="I152" s="899"/>
      <c r="J152" s="899"/>
      <c r="K152" s="899"/>
      <c r="L152" s="900"/>
      <c r="M152" s="135"/>
      <c r="N152" s="857" t="s">
        <v>62</v>
      </c>
      <c r="O152" s="858"/>
      <c r="P152" s="858"/>
      <c r="Q152" s="858"/>
      <c r="R152" s="858"/>
      <c r="S152" s="858"/>
      <c r="T152" s="858"/>
      <c r="U152" s="859"/>
    </row>
    <row r="153" spans="1:28" ht="9" customHeight="1">
      <c r="A153" s="887"/>
      <c r="B153" s="743"/>
      <c r="C153" s="137" t="s">
        <v>24</v>
      </c>
      <c r="D153" s="746"/>
      <c r="E153" s="746"/>
      <c r="F153" s="891"/>
      <c r="G153" s="864"/>
      <c r="H153" s="860" t="s">
        <v>63</v>
      </c>
      <c r="I153" s="861"/>
      <c r="J153" s="862"/>
      <c r="K153" s="863" t="s">
        <v>152</v>
      </c>
      <c r="L153" s="874" t="s">
        <v>65</v>
      </c>
      <c r="M153" s="138"/>
      <c r="N153" s="863" t="s">
        <v>66</v>
      </c>
      <c r="O153" s="877" t="s">
        <v>67</v>
      </c>
      <c r="P153" s="878"/>
      <c r="Q153" s="878"/>
      <c r="R153" s="878"/>
      <c r="S153" s="879"/>
      <c r="T153" s="724" t="s">
        <v>153</v>
      </c>
      <c r="U153" s="854" t="s">
        <v>65</v>
      </c>
    </row>
    <row r="154" spans="1:28" ht="9" customHeight="1">
      <c r="A154" s="887"/>
      <c r="B154" s="743"/>
      <c r="C154" s="137" t="s">
        <v>69</v>
      </c>
      <c r="D154" s="746"/>
      <c r="E154" s="746"/>
      <c r="F154" s="891"/>
      <c r="G154" s="864"/>
      <c r="H154" s="880" t="s">
        <v>70</v>
      </c>
      <c r="I154" s="897" t="s">
        <v>71</v>
      </c>
      <c r="J154" s="901" t="s">
        <v>72</v>
      </c>
      <c r="K154" s="864"/>
      <c r="L154" s="875"/>
      <c r="M154" s="138"/>
      <c r="N154" s="864"/>
      <c r="O154" s="869" t="s">
        <v>73</v>
      </c>
      <c r="P154" s="754"/>
      <c r="Q154" s="754" t="s">
        <v>74</v>
      </c>
      <c r="R154" s="757" t="s">
        <v>75</v>
      </c>
      <c r="S154" s="752" t="s">
        <v>76</v>
      </c>
      <c r="T154" s="725"/>
      <c r="U154" s="855"/>
    </row>
    <row r="155" spans="1:28" ht="9" customHeight="1">
      <c r="A155" s="887"/>
      <c r="B155" s="743"/>
      <c r="C155" s="139" t="s">
        <v>77</v>
      </c>
      <c r="D155" s="746"/>
      <c r="E155" s="746"/>
      <c r="F155" s="891"/>
      <c r="G155" s="864"/>
      <c r="H155" s="880"/>
      <c r="I155" s="897"/>
      <c r="J155" s="901"/>
      <c r="K155" s="864"/>
      <c r="L155" s="875"/>
      <c r="M155" s="138"/>
      <c r="N155" s="864"/>
      <c r="O155" s="870" t="s">
        <v>71</v>
      </c>
      <c r="P155" s="872" t="s">
        <v>72</v>
      </c>
      <c r="Q155" s="755"/>
      <c r="R155" s="757"/>
      <c r="S155" s="752"/>
      <c r="T155" s="725"/>
      <c r="U155" s="855"/>
    </row>
    <row r="156" spans="1:28" ht="9" customHeight="1">
      <c r="A156" s="888"/>
      <c r="B156" s="744"/>
      <c r="C156" s="140" t="s">
        <v>78</v>
      </c>
      <c r="D156" s="747"/>
      <c r="E156" s="876"/>
      <c r="F156" s="726"/>
      <c r="G156" s="895"/>
      <c r="H156" s="881"/>
      <c r="I156" s="898"/>
      <c r="J156" s="902"/>
      <c r="K156" s="865"/>
      <c r="L156" s="876"/>
      <c r="N156" s="865"/>
      <c r="O156" s="871"/>
      <c r="P156" s="873"/>
      <c r="Q156" s="756"/>
      <c r="R156" s="758"/>
      <c r="S156" s="753"/>
      <c r="T156" s="726"/>
      <c r="U156" s="856"/>
    </row>
    <row r="157" spans="1:28" ht="9" customHeight="1">
      <c r="A157" s="884" t="s">
        <v>145</v>
      </c>
      <c r="B157" s="740" t="str">
        <f>$B$7</f>
        <v>平日</v>
      </c>
      <c r="C157" s="201">
        <f>C141</f>
        <v>0</v>
      </c>
      <c r="D157" s="142">
        <f>$D$7</f>
        <v>0</v>
      </c>
      <c r="E157" s="143">
        <f>$E$7</f>
        <v>0</v>
      </c>
      <c r="F157" s="896"/>
      <c r="G157" s="144">
        <f>D157*E157*F157</f>
        <v>0</v>
      </c>
      <c r="H157" s="892">
        <f>I157+J157</f>
        <v>0</v>
      </c>
      <c r="I157" s="729"/>
      <c r="J157" s="727"/>
      <c r="K157" s="145">
        <f>-D157*E157*H157</f>
        <v>0</v>
      </c>
      <c r="L157" s="146"/>
      <c r="M157" s="147"/>
      <c r="N157" s="148"/>
      <c r="O157" s="149"/>
      <c r="P157" s="150"/>
      <c r="Q157" s="150"/>
      <c r="R157" s="151"/>
      <c r="S157" s="152"/>
      <c r="T157" s="153">
        <f>IF(AND(P157=0,Q157=0,R157=0,S157=0),N157*-O157,IF(AND(O157=0,Q157=0,R157=0,S157=0),N157*-P157,IF(AND(O157=0,P157=0,R157=0,S157=0),N157*Q157,IF(AND(O157=0,P157=0,Q157=0,S157=0),N157*-R157,IF(AND(O157=0,P157=0,Q157=0,R157=0),N157*S157,IF(AND(O157=0,P157=0,Q157=0,R157=0),,"入力オーバー"))))))</f>
        <v>0</v>
      </c>
      <c r="U157" s="154"/>
      <c r="V157" s="155"/>
      <c r="W157" s="155"/>
      <c r="X157" s="156"/>
      <c r="Y157" s="156"/>
      <c r="Z157" s="156"/>
      <c r="AA157" s="156"/>
      <c r="AB157" s="156"/>
    </row>
    <row r="158" spans="1:28" ht="9" customHeight="1">
      <c r="A158" s="885"/>
      <c r="B158" s="741"/>
      <c r="C158" s="157">
        <f>IF(C157="往","復",)</f>
        <v>0</v>
      </c>
      <c r="D158" s="158">
        <f>$D$8</f>
        <v>0</v>
      </c>
      <c r="E158" s="159">
        <f>$E$8</f>
        <v>0</v>
      </c>
      <c r="F158" s="749"/>
      <c r="G158" s="160">
        <f>D158*E158*F157</f>
        <v>0</v>
      </c>
      <c r="H158" s="893"/>
      <c r="I158" s="730"/>
      <c r="J158" s="728"/>
      <c r="K158" s="161">
        <f>-D158*E158*H157</f>
        <v>0</v>
      </c>
      <c r="L158" s="162"/>
      <c r="M158" s="147"/>
      <c r="N158" s="163"/>
      <c r="O158" s="164"/>
      <c r="P158" s="165"/>
      <c r="Q158" s="165"/>
      <c r="R158" s="166"/>
      <c r="S158" s="167"/>
      <c r="T158" s="168">
        <f>IF(AND(P158=0,Q158=0,R158=0,S158=0),N158*-O158,IF(AND(O158=0,Q158=0,R158=0,S158=0),N158*-P158,IF(AND(O158=0,P158=0,R158=0,S158=0),N158*Q158,IF(AND(O158=0,P158=0,Q158=0,S158=0),N158*-R158,IF(AND(O158=0,P158=0,Q158=0,R158=0),N158*S158,IF(AND(O158=0,P158=0,Q158=0,R158=0),,"入力オーバー"))))))</f>
        <v>0</v>
      </c>
      <c r="U158" s="169"/>
      <c r="V158" s="155"/>
      <c r="W158" s="155"/>
      <c r="X158" s="156"/>
      <c r="Y158" s="156"/>
      <c r="Z158" s="156"/>
      <c r="AA158" s="156"/>
      <c r="AB158" s="156"/>
    </row>
    <row r="159" spans="1:28" ht="9" customHeight="1">
      <c r="A159" s="885"/>
      <c r="B159" s="740" t="str">
        <f>$B$9</f>
        <v>土曜</v>
      </c>
      <c r="C159" s="170">
        <f>C157</f>
        <v>0</v>
      </c>
      <c r="D159" s="142">
        <f>$D$9</f>
        <v>0</v>
      </c>
      <c r="E159" s="143">
        <f>$E$9</f>
        <v>0</v>
      </c>
      <c r="F159" s="896"/>
      <c r="G159" s="144">
        <f>D159*E159*F159</f>
        <v>0</v>
      </c>
      <c r="H159" s="892">
        <f>I159+J159</f>
        <v>0</v>
      </c>
      <c r="I159" s="729"/>
      <c r="J159" s="727"/>
      <c r="K159" s="145">
        <f>-D159*E159*H159</f>
        <v>0</v>
      </c>
      <c r="L159" s="146"/>
      <c r="M159" s="147"/>
      <c r="N159" s="163"/>
      <c r="O159" s="164"/>
      <c r="P159" s="165"/>
      <c r="Q159" s="165"/>
      <c r="R159" s="166"/>
      <c r="S159" s="167"/>
      <c r="T159" s="168">
        <f t="shared" ref="T159:T166" si="27">IF(AND(P159=0,Q159=0,R159=0,S159=0),N159*-O159,IF(AND(O159=0,Q159=0,R159=0,S159=0),N159*-P159,IF(AND(O159=0,P159=0,R159=0,S159=0),N159*Q159,IF(AND(O159=0,P159=0,Q159=0,S159=0),N159*-R159,IF(AND(O159=0,P159=0,Q159=0,R159=0),N159*S159,IF(AND(O159=0,P159=0,Q159=0,R159=0),,"入力オーバー"))))))</f>
        <v>0</v>
      </c>
      <c r="U159" s="169"/>
      <c r="V159" s="155"/>
      <c r="W159" s="155"/>
      <c r="X159" s="136"/>
      <c r="Y159" s="136"/>
      <c r="Z159" s="136"/>
      <c r="AA159" s="136"/>
      <c r="AB159" s="136"/>
    </row>
    <row r="160" spans="1:28" ht="9" customHeight="1" thickBot="1">
      <c r="A160" s="885"/>
      <c r="B160" s="904"/>
      <c r="C160" s="157">
        <f>C158</f>
        <v>0</v>
      </c>
      <c r="D160" s="158">
        <f>$D$10</f>
        <v>0</v>
      </c>
      <c r="E160" s="159">
        <f>$E$10</f>
        <v>0</v>
      </c>
      <c r="F160" s="749"/>
      <c r="G160" s="160">
        <f>D160*E160*F159</f>
        <v>0</v>
      </c>
      <c r="H160" s="893"/>
      <c r="I160" s="730"/>
      <c r="J160" s="728"/>
      <c r="K160" s="161">
        <f>-D160*E160*H159</f>
        <v>0</v>
      </c>
      <c r="L160" s="162"/>
      <c r="M160" s="147"/>
      <c r="N160" s="163"/>
      <c r="O160" s="164"/>
      <c r="P160" s="165"/>
      <c r="Q160" s="165"/>
      <c r="R160" s="166"/>
      <c r="S160" s="167"/>
      <c r="T160" s="168">
        <f t="shared" si="27"/>
        <v>0</v>
      </c>
      <c r="U160" s="169"/>
      <c r="V160" s="155"/>
      <c r="W160" s="155"/>
      <c r="X160" s="156"/>
      <c r="Y160" s="156"/>
      <c r="Z160" s="136"/>
      <c r="AA160" s="136"/>
      <c r="AB160" s="136"/>
    </row>
    <row r="161" spans="1:28" ht="9" customHeight="1">
      <c r="A161" s="885"/>
      <c r="B161" s="903" t="str">
        <f>$B$11</f>
        <v>日祝</v>
      </c>
      <c r="C161" s="170">
        <f>C157</f>
        <v>0</v>
      </c>
      <c r="D161" s="142">
        <f>$D$11</f>
        <v>0</v>
      </c>
      <c r="E161" s="143">
        <f>$E$11</f>
        <v>0</v>
      </c>
      <c r="F161" s="748"/>
      <c r="G161" s="144">
        <f>D161*E161*F161</f>
        <v>0</v>
      </c>
      <c r="H161" s="892">
        <f>I161+J161</f>
        <v>0</v>
      </c>
      <c r="I161" s="729"/>
      <c r="J161" s="727"/>
      <c r="K161" s="145">
        <f>-D161*E161*H161</f>
        <v>0</v>
      </c>
      <c r="L161" s="146"/>
      <c r="M161" s="147"/>
      <c r="N161" s="163"/>
      <c r="O161" s="164"/>
      <c r="P161" s="165"/>
      <c r="Q161" s="165"/>
      <c r="R161" s="166"/>
      <c r="S161" s="167"/>
      <c r="T161" s="168">
        <f t="shared" si="27"/>
        <v>0</v>
      </c>
      <c r="U161" s="169"/>
      <c r="V161" s="155"/>
      <c r="W161" s="155"/>
      <c r="X161" s="156"/>
      <c r="Y161" s="156"/>
      <c r="Z161" s="136"/>
      <c r="AA161" s="136"/>
      <c r="AB161" s="136"/>
    </row>
    <row r="162" spans="1:28" ht="9" customHeight="1">
      <c r="A162" s="885"/>
      <c r="B162" s="739"/>
      <c r="C162" s="202">
        <f>C158</f>
        <v>0</v>
      </c>
      <c r="D162" s="158">
        <f>$D$12</f>
        <v>0</v>
      </c>
      <c r="E162" s="175">
        <f>$E$12</f>
        <v>0</v>
      </c>
      <c r="F162" s="748"/>
      <c r="G162" s="160">
        <f>D162*E162*F161</f>
        <v>0</v>
      </c>
      <c r="H162" s="893"/>
      <c r="I162" s="730"/>
      <c r="J162" s="728"/>
      <c r="K162" s="161">
        <f>-D162*E162*H161</f>
        <v>0</v>
      </c>
      <c r="L162" s="162"/>
      <c r="M162" s="147"/>
      <c r="N162" s="163"/>
      <c r="O162" s="164"/>
      <c r="P162" s="165"/>
      <c r="Q162" s="165"/>
      <c r="R162" s="166"/>
      <c r="S162" s="167"/>
      <c r="T162" s="168">
        <f t="shared" si="27"/>
        <v>0</v>
      </c>
      <c r="U162" s="169"/>
      <c r="V162" s="155"/>
      <c r="W162" s="155"/>
      <c r="X162" s="156"/>
      <c r="Y162" s="156"/>
      <c r="Z162" s="136"/>
      <c r="AA162" s="136"/>
      <c r="AB162" s="136"/>
    </row>
    <row r="163" spans="1:28" ht="9" customHeight="1">
      <c r="A163" s="885"/>
      <c r="B163" s="738" t="str">
        <f>$B$13</f>
        <v>学平日</v>
      </c>
      <c r="C163" s="170">
        <f>C157</f>
        <v>0</v>
      </c>
      <c r="D163" s="142">
        <f>$D$13</f>
        <v>0</v>
      </c>
      <c r="E163" s="143">
        <f>$E$13</f>
        <v>0</v>
      </c>
      <c r="F163" s="896"/>
      <c r="G163" s="144">
        <f>D163*E163*F163</f>
        <v>0</v>
      </c>
      <c r="H163" s="892">
        <f>I163+J163</f>
        <v>0</v>
      </c>
      <c r="I163" s="729"/>
      <c r="J163" s="727"/>
      <c r="K163" s="145">
        <f>-D163*E163*H163</f>
        <v>0</v>
      </c>
      <c r="L163" s="146"/>
      <c r="M163" s="147"/>
      <c r="N163" s="163"/>
      <c r="O163" s="164"/>
      <c r="P163" s="165"/>
      <c r="Q163" s="165"/>
      <c r="R163" s="166"/>
      <c r="S163" s="167"/>
      <c r="T163" s="168">
        <f t="shared" si="27"/>
        <v>0</v>
      </c>
      <c r="U163" s="169"/>
      <c r="V163" s="155"/>
      <c r="W163" s="155"/>
    </row>
    <row r="164" spans="1:28" ht="9" customHeight="1">
      <c r="A164" s="885"/>
      <c r="B164" s="739"/>
      <c r="C164" s="157">
        <f>C158</f>
        <v>0</v>
      </c>
      <c r="D164" s="158">
        <f>$D$14</f>
        <v>0</v>
      </c>
      <c r="E164" s="159">
        <f>$E$14</f>
        <v>0</v>
      </c>
      <c r="F164" s="749"/>
      <c r="G164" s="160">
        <f>D164*E164*F163</f>
        <v>0</v>
      </c>
      <c r="H164" s="893"/>
      <c r="I164" s="730"/>
      <c r="J164" s="728"/>
      <c r="K164" s="161">
        <f>-D164*E164*H163</f>
        <v>0</v>
      </c>
      <c r="L164" s="162"/>
      <c r="M164" s="147"/>
      <c r="N164" s="163"/>
      <c r="O164" s="164"/>
      <c r="P164" s="165"/>
      <c r="Q164" s="165"/>
      <c r="R164" s="166"/>
      <c r="S164" s="167"/>
      <c r="T164" s="168">
        <f t="shared" si="27"/>
        <v>0</v>
      </c>
      <c r="U164" s="169"/>
      <c r="V164" s="155"/>
      <c r="W164" s="155"/>
    </row>
    <row r="165" spans="1:28" ht="9" customHeight="1">
      <c r="A165" s="885"/>
      <c r="B165" s="738" t="str">
        <f>$B$15</f>
        <v>学休土</v>
      </c>
      <c r="C165" s="170">
        <f>C157</f>
        <v>0</v>
      </c>
      <c r="D165" s="142">
        <f>$D$15</f>
        <v>0</v>
      </c>
      <c r="E165" s="143">
        <f>$E$15</f>
        <v>0</v>
      </c>
      <c r="F165" s="748"/>
      <c r="G165" s="144">
        <f>D165*E165*F165</f>
        <v>0</v>
      </c>
      <c r="H165" s="892">
        <f>I165+J165</f>
        <v>0</v>
      </c>
      <c r="I165" s="729"/>
      <c r="J165" s="727"/>
      <c r="K165" s="145">
        <f>-D165*E165*H165</f>
        <v>0</v>
      </c>
      <c r="L165" s="146"/>
      <c r="M165" s="147"/>
      <c r="N165" s="163"/>
      <c r="O165" s="164"/>
      <c r="P165" s="165"/>
      <c r="Q165" s="165"/>
      <c r="R165" s="166"/>
      <c r="S165" s="167"/>
      <c r="T165" s="168">
        <f t="shared" si="27"/>
        <v>0</v>
      </c>
      <c r="U165" s="169"/>
      <c r="V165" s="155"/>
      <c r="W165" s="155"/>
      <c r="X165" s="908" t="s">
        <v>81</v>
      </c>
      <c r="Y165" s="909"/>
      <c r="Z165" s="909"/>
      <c r="AA165" s="909"/>
      <c r="AB165" s="910"/>
    </row>
    <row r="166" spans="1:28" ht="9" customHeight="1" thickBot="1">
      <c r="A166" s="885"/>
      <c r="B166" s="751"/>
      <c r="C166" s="157">
        <f>C158</f>
        <v>0</v>
      </c>
      <c r="D166" s="158">
        <f>$D$16</f>
        <v>0</v>
      </c>
      <c r="E166" s="175">
        <f>$E$16</f>
        <v>0</v>
      </c>
      <c r="F166" s="749"/>
      <c r="G166" s="160">
        <f>D166*E166*F165</f>
        <v>0</v>
      </c>
      <c r="H166" s="893"/>
      <c r="I166" s="730"/>
      <c r="J166" s="728"/>
      <c r="K166" s="161">
        <f>-D166*E166*H165</f>
        <v>0</v>
      </c>
      <c r="L166" s="162"/>
      <c r="M166" s="147"/>
      <c r="N166" s="177"/>
      <c r="O166" s="178"/>
      <c r="P166" s="179"/>
      <c r="Q166" s="179"/>
      <c r="R166" s="180"/>
      <c r="S166" s="181"/>
      <c r="T166" s="182">
        <f t="shared" si="27"/>
        <v>0</v>
      </c>
      <c r="U166" s="183"/>
      <c r="V166" s="184"/>
      <c r="W166" s="155"/>
      <c r="X166" s="905">
        <f>G167+K167+T167</f>
        <v>0</v>
      </c>
      <c r="Y166" s="906"/>
      <c r="Z166" s="906"/>
      <c r="AA166" s="906"/>
      <c r="AB166" s="185" t="s">
        <v>154</v>
      </c>
    </row>
    <row r="167" spans="1:28" ht="9" customHeight="1" thickBot="1">
      <c r="A167" s="882" t="s">
        <v>53</v>
      </c>
      <c r="B167" s="883"/>
      <c r="C167" s="186"/>
      <c r="D167" s="187">
        <f>IF(C157="往",(E157+E158)*(F157-H157)+(E159+E160)*(F159-H159),E157*(F157-H157)+E159*(F159-H159))</f>
        <v>0</v>
      </c>
      <c r="E167" s="188">
        <f>IF(C157="往",(E157+E158)*(F157-H157)+(E159+E160)*(F159-H159)+(E161+E162)*(F161-H161)+(E163+E164)*(F163-H163)+(E165+E166)*(F165-H165),E157*(F157-H157)+E159*(F159-H159)+E161*(F161-H161)+E163*(F163-H163)+E165*(F165-H165))</f>
        <v>0</v>
      </c>
      <c r="F167" s="189">
        <f t="shared" ref="F167:K167" si="28">SUM(F157:F166)</f>
        <v>0</v>
      </c>
      <c r="G167" s="190">
        <f t="shared" si="28"/>
        <v>0</v>
      </c>
      <c r="H167" s="186">
        <f t="shared" si="28"/>
        <v>0</v>
      </c>
      <c r="I167" s="191">
        <f t="shared" si="28"/>
        <v>0</v>
      </c>
      <c r="J167" s="187">
        <f t="shared" si="28"/>
        <v>0</v>
      </c>
      <c r="K167" s="192">
        <f t="shared" si="28"/>
        <v>0</v>
      </c>
      <c r="L167" s="187"/>
      <c r="M167" s="193"/>
      <c r="N167" s="194"/>
      <c r="O167" s="195">
        <f t="shared" ref="O167:T167" si="29">SUM(O157:O166)</f>
        <v>0</v>
      </c>
      <c r="P167" s="196">
        <f t="shared" si="29"/>
        <v>0</v>
      </c>
      <c r="Q167" s="196">
        <f t="shared" si="29"/>
        <v>0</v>
      </c>
      <c r="R167" s="197">
        <f t="shared" si="29"/>
        <v>0</v>
      </c>
      <c r="S167" s="198">
        <f t="shared" si="29"/>
        <v>0</v>
      </c>
      <c r="T167" s="199">
        <f t="shared" si="29"/>
        <v>0</v>
      </c>
      <c r="U167" s="200"/>
    </row>
    <row r="168" spans="1:28" ht="9" customHeight="1">
      <c r="A168" s="886" t="s">
        <v>55</v>
      </c>
      <c r="B168" s="742" t="s">
        <v>56</v>
      </c>
      <c r="C168" s="134"/>
      <c r="D168" s="745" t="s">
        <v>57</v>
      </c>
      <c r="E168" s="745" t="s">
        <v>58</v>
      </c>
      <c r="F168" s="890" t="s">
        <v>59</v>
      </c>
      <c r="G168" s="894" t="s">
        <v>151</v>
      </c>
      <c r="H168" s="899" t="s">
        <v>61</v>
      </c>
      <c r="I168" s="899"/>
      <c r="J168" s="899"/>
      <c r="K168" s="899"/>
      <c r="L168" s="900"/>
      <c r="M168" s="135"/>
      <c r="N168" s="857" t="s">
        <v>62</v>
      </c>
      <c r="O168" s="858"/>
      <c r="P168" s="858"/>
      <c r="Q168" s="858"/>
      <c r="R168" s="858"/>
      <c r="S168" s="858"/>
      <c r="T168" s="858"/>
      <c r="U168" s="859"/>
    </row>
    <row r="169" spans="1:28" ht="9" customHeight="1">
      <c r="A169" s="887"/>
      <c r="B169" s="743"/>
      <c r="C169" s="137" t="s">
        <v>24</v>
      </c>
      <c r="D169" s="746"/>
      <c r="E169" s="746"/>
      <c r="F169" s="891"/>
      <c r="G169" s="864"/>
      <c r="H169" s="860" t="s">
        <v>63</v>
      </c>
      <c r="I169" s="861"/>
      <c r="J169" s="862"/>
      <c r="K169" s="863" t="s">
        <v>152</v>
      </c>
      <c r="L169" s="874" t="s">
        <v>65</v>
      </c>
      <c r="M169" s="138"/>
      <c r="N169" s="863" t="s">
        <v>66</v>
      </c>
      <c r="O169" s="877" t="s">
        <v>67</v>
      </c>
      <c r="P169" s="878"/>
      <c r="Q169" s="878"/>
      <c r="R169" s="878"/>
      <c r="S169" s="879"/>
      <c r="T169" s="724" t="s">
        <v>153</v>
      </c>
      <c r="U169" s="854" t="s">
        <v>65</v>
      </c>
    </row>
    <row r="170" spans="1:28" ht="9" customHeight="1">
      <c r="A170" s="887"/>
      <c r="B170" s="743"/>
      <c r="C170" s="137" t="s">
        <v>69</v>
      </c>
      <c r="D170" s="746"/>
      <c r="E170" s="746"/>
      <c r="F170" s="891"/>
      <c r="G170" s="864"/>
      <c r="H170" s="880" t="s">
        <v>70</v>
      </c>
      <c r="I170" s="897" t="s">
        <v>71</v>
      </c>
      <c r="J170" s="901" t="s">
        <v>72</v>
      </c>
      <c r="K170" s="864"/>
      <c r="L170" s="875"/>
      <c r="M170" s="138"/>
      <c r="N170" s="864"/>
      <c r="O170" s="869" t="s">
        <v>73</v>
      </c>
      <c r="P170" s="754"/>
      <c r="Q170" s="754" t="s">
        <v>74</v>
      </c>
      <c r="R170" s="757" t="s">
        <v>75</v>
      </c>
      <c r="S170" s="752" t="s">
        <v>76</v>
      </c>
      <c r="T170" s="725"/>
      <c r="U170" s="855"/>
    </row>
    <row r="171" spans="1:28" ht="9" customHeight="1">
      <c r="A171" s="887"/>
      <c r="B171" s="743"/>
      <c r="C171" s="139" t="s">
        <v>77</v>
      </c>
      <c r="D171" s="746"/>
      <c r="E171" s="746"/>
      <c r="F171" s="891"/>
      <c r="G171" s="864"/>
      <c r="H171" s="880"/>
      <c r="I171" s="897"/>
      <c r="J171" s="901"/>
      <c r="K171" s="864"/>
      <c r="L171" s="875"/>
      <c r="M171" s="138"/>
      <c r="N171" s="864"/>
      <c r="O171" s="870" t="s">
        <v>71</v>
      </c>
      <c r="P171" s="872" t="s">
        <v>72</v>
      </c>
      <c r="Q171" s="755"/>
      <c r="R171" s="757"/>
      <c r="S171" s="752"/>
      <c r="T171" s="725"/>
      <c r="U171" s="855"/>
    </row>
    <row r="172" spans="1:28" ht="9" customHeight="1">
      <c r="A172" s="888"/>
      <c r="B172" s="744"/>
      <c r="C172" s="140" t="s">
        <v>78</v>
      </c>
      <c r="D172" s="747"/>
      <c r="E172" s="876"/>
      <c r="F172" s="726"/>
      <c r="G172" s="895"/>
      <c r="H172" s="881"/>
      <c r="I172" s="898"/>
      <c r="J172" s="902"/>
      <c r="K172" s="865"/>
      <c r="L172" s="876"/>
      <c r="N172" s="865"/>
      <c r="O172" s="871"/>
      <c r="P172" s="873"/>
      <c r="Q172" s="756"/>
      <c r="R172" s="758"/>
      <c r="S172" s="753"/>
      <c r="T172" s="726"/>
      <c r="U172" s="856"/>
    </row>
    <row r="173" spans="1:28" ht="9" customHeight="1">
      <c r="A173" s="884" t="s">
        <v>146</v>
      </c>
      <c r="B173" s="740" t="str">
        <f>$B$7</f>
        <v>平日</v>
      </c>
      <c r="C173" s="201">
        <f>C157</f>
        <v>0</v>
      </c>
      <c r="D173" s="142">
        <f>$D$7</f>
        <v>0</v>
      </c>
      <c r="E173" s="143">
        <f>$E$7</f>
        <v>0</v>
      </c>
      <c r="F173" s="896"/>
      <c r="G173" s="144">
        <f>D173*E173*F173</f>
        <v>0</v>
      </c>
      <c r="H173" s="892">
        <f>I173+J173</f>
        <v>0</v>
      </c>
      <c r="I173" s="729"/>
      <c r="J173" s="727"/>
      <c r="K173" s="145">
        <f>-D173*E173*H173</f>
        <v>0</v>
      </c>
      <c r="L173" s="146"/>
      <c r="M173" s="147"/>
      <c r="N173" s="148"/>
      <c r="O173" s="149"/>
      <c r="P173" s="150"/>
      <c r="Q173" s="150"/>
      <c r="R173" s="151"/>
      <c r="S173" s="152"/>
      <c r="T173" s="153">
        <f>IF(AND(P173=0,Q173=0,R173=0,S173=0),N173*-O173,IF(AND(O173=0,Q173=0,R173=0,S173=0),N173*-P173,IF(AND(O173=0,P173=0,R173=0,S173=0),N173*Q173,IF(AND(O173=0,P173=0,Q173=0,S173=0),N173*-R173,IF(AND(O173=0,P173=0,Q173=0,R173=0),N173*S173,IF(AND(O173=0,P173=0,Q173=0,R173=0),,"入力オーバー"))))))</f>
        <v>0</v>
      </c>
      <c r="U173" s="154"/>
      <c r="V173" s="155"/>
      <c r="W173" s="155"/>
      <c r="X173" s="156"/>
      <c r="Y173" s="156"/>
      <c r="Z173" s="156"/>
      <c r="AA173" s="156"/>
      <c r="AB173" s="156"/>
    </row>
    <row r="174" spans="1:28" ht="9" customHeight="1">
      <c r="A174" s="885"/>
      <c r="B174" s="741"/>
      <c r="C174" s="157">
        <f>IF(C173="往","復",)</f>
        <v>0</v>
      </c>
      <c r="D174" s="158">
        <f>$D$8</f>
        <v>0</v>
      </c>
      <c r="E174" s="159">
        <f>$E$8</f>
        <v>0</v>
      </c>
      <c r="F174" s="749"/>
      <c r="G174" s="160">
        <f>D174*E174*F173</f>
        <v>0</v>
      </c>
      <c r="H174" s="893"/>
      <c r="I174" s="730"/>
      <c r="J174" s="728"/>
      <c r="K174" s="161">
        <f>-D174*E174*H173</f>
        <v>0</v>
      </c>
      <c r="L174" s="162"/>
      <c r="M174" s="147"/>
      <c r="N174" s="163"/>
      <c r="O174" s="164"/>
      <c r="P174" s="165"/>
      <c r="Q174" s="165"/>
      <c r="R174" s="166"/>
      <c r="S174" s="167"/>
      <c r="T174" s="168">
        <f>IF(AND(P174=0,Q174=0,R174=0,S174=0),N174*-O174,IF(AND(O174=0,Q174=0,R174=0,S174=0),N174*-P174,IF(AND(O174=0,P174=0,R174=0,S174=0),N174*Q174,IF(AND(O174=0,P174=0,Q174=0,S174=0),N174*-R174,IF(AND(O174=0,P174=0,Q174=0,R174=0),N174*S174,IF(AND(O174=0,P174=0,Q174=0,R174=0),,"入力オーバー"))))))</f>
        <v>0</v>
      </c>
      <c r="U174" s="169"/>
      <c r="V174" s="155"/>
      <c r="W174" s="155"/>
      <c r="X174" s="156"/>
      <c r="Y174" s="156"/>
      <c r="Z174" s="156"/>
      <c r="AA174" s="156"/>
      <c r="AB174" s="156"/>
    </row>
    <row r="175" spans="1:28" ht="9" customHeight="1">
      <c r="A175" s="885"/>
      <c r="B175" s="740" t="str">
        <f>$B$9</f>
        <v>土曜</v>
      </c>
      <c r="C175" s="170">
        <f>C173</f>
        <v>0</v>
      </c>
      <c r="D175" s="142">
        <f>$D$9</f>
        <v>0</v>
      </c>
      <c r="E175" s="143">
        <f>$E$9</f>
        <v>0</v>
      </c>
      <c r="F175" s="896"/>
      <c r="G175" s="144">
        <f>D175*E175*F175</f>
        <v>0</v>
      </c>
      <c r="H175" s="892">
        <f>I175+J175</f>
        <v>0</v>
      </c>
      <c r="I175" s="729"/>
      <c r="J175" s="727"/>
      <c r="K175" s="145">
        <f>-D175*E175*H175</f>
        <v>0</v>
      </c>
      <c r="L175" s="146"/>
      <c r="M175" s="147"/>
      <c r="N175" s="163"/>
      <c r="O175" s="164"/>
      <c r="P175" s="165"/>
      <c r="Q175" s="165"/>
      <c r="R175" s="166"/>
      <c r="S175" s="167"/>
      <c r="T175" s="168">
        <f t="shared" ref="T175:T182" si="30">IF(AND(P175=0,Q175=0,R175=0,S175=0),N175*-O175,IF(AND(O175=0,Q175=0,R175=0,S175=0),N175*-P175,IF(AND(O175=0,P175=0,R175=0,S175=0),N175*Q175,IF(AND(O175=0,P175=0,Q175=0,S175=0),N175*-R175,IF(AND(O175=0,P175=0,Q175=0,R175=0),N175*S175,IF(AND(O175=0,P175=0,Q175=0,R175=0),,"入力オーバー"))))))</f>
        <v>0</v>
      </c>
      <c r="U175" s="169"/>
      <c r="V175" s="155"/>
      <c r="W175" s="155"/>
      <c r="X175" s="136"/>
      <c r="Y175" s="136"/>
      <c r="Z175" s="136"/>
      <c r="AA175" s="136"/>
      <c r="AB175" s="136"/>
    </row>
    <row r="176" spans="1:28" ht="9" customHeight="1" thickBot="1">
      <c r="A176" s="885"/>
      <c r="B176" s="904"/>
      <c r="C176" s="157">
        <f>C174</f>
        <v>0</v>
      </c>
      <c r="D176" s="158">
        <f>$D$10</f>
        <v>0</v>
      </c>
      <c r="E176" s="159">
        <f>$E$10</f>
        <v>0</v>
      </c>
      <c r="F176" s="749"/>
      <c r="G176" s="160">
        <f>D176*E176*F175</f>
        <v>0</v>
      </c>
      <c r="H176" s="893"/>
      <c r="I176" s="730"/>
      <c r="J176" s="728"/>
      <c r="K176" s="161">
        <f>-D176*E176*H175</f>
        <v>0</v>
      </c>
      <c r="L176" s="162"/>
      <c r="M176" s="147"/>
      <c r="N176" s="163"/>
      <c r="O176" s="164"/>
      <c r="P176" s="165"/>
      <c r="Q176" s="165"/>
      <c r="R176" s="166"/>
      <c r="S176" s="167"/>
      <c r="T176" s="168">
        <f t="shared" si="30"/>
        <v>0</v>
      </c>
      <c r="U176" s="169"/>
      <c r="V176" s="155"/>
      <c r="W176" s="155"/>
      <c r="X176" s="156"/>
      <c r="Y176" s="156"/>
      <c r="Z176" s="136"/>
      <c r="AA176" s="136"/>
      <c r="AB176" s="136"/>
    </row>
    <row r="177" spans="1:28" ht="9" customHeight="1">
      <c r="A177" s="885"/>
      <c r="B177" s="903" t="str">
        <f>$B$11</f>
        <v>日祝</v>
      </c>
      <c r="C177" s="170">
        <f>C173</f>
        <v>0</v>
      </c>
      <c r="D177" s="142">
        <f>$D$11</f>
        <v>0</v>
      </c>
      <c r="E177" s="143">
        <f>$E$11</f>
        <v>0</v>
      </c>
      <c r="F177" s="748"/>
      <c r="G177" s="144">
        <f>D177*E177*F177</f>
        <v>0</v>
      </c>
      <c r="H177" s="892">
        <f>I177+J177</f>
        <v>0</v>
      </c>
      <c r="I177" s="729"/>
      <c r="J177" s="727"/>
      <c r="K177" s="145">
        <f>-D177*E177*H177</f>
        <v>0</v>
      </c>
      <c r="L177" s="146"/>
      <c r="M177" s="147"/>
      <c r="N177" s="163"/>
      <c r="O177" s="164"/>
      <c r="P177" s="165"/>
      <c r="Q177" s="165"/>
      <c r="R177" s="166"/>
      <c r="S177" s="167"/>
      <c r="T177" s="168">
        <f t="shared" si="30"/>
        <v>0</v>
      </c>
      <c r="U177" s="169"/>
      <c r="V177" s="155"/>
      <c r="W177" s="155"/>
      <c r="X177" s="156"/>
      <c r="Y177" s="156"/>
      <c r="Z177" s="136"/>
      <c r="AA177" s="136"/>
      <c r="AB177" s="136"/>
    </row>
    <row r="178" spans="1:28" ht="9" customHeight="1">
      <c r="A178" s="885"/>
      <c r="B178" s="739"/>
      <c r="C178" s="202">
        <f>C174</f>
        <v>0</v>
      </c>
      <c r="D178" s="158">
        <f>$D$12</f>
        <v>0</v>
      </c>
      <c r="E178" s="175">
        <f>$E$12</f>
        <v>0</v>
      </c>
      <c r="F178" s="748"/>
      <c r="G178" s="160">
        <f>D178*E178*F177</f>
        <v>0</v>
      </c>
      <c r="H178" s="893"/>
      <c r="I178" s="730"/>
      <c r="J178" s="728"/>
      <c r="K178" s="161">
        <f>-D178*E178*H177</f>
        <v>0</v>
      </c>
      <c r="L178" s="162"/>
      <c r="M178" s="147"/>
      <c r="N178" s="163"/>
      <c r="O178" s="164"/>
      <c r="P178" s="165"/>
      <c r="Q178" s="165"/>
      <c r="R178" s="166"/>
      <c r="S178" s="167"/>
      <c r="T178" s="168">
        <f t="shared" si="30"/>
        <v>0</v>
      </c>
      <c r="U178" s="169"/>
      <c r="V178" s="155"/>
      <c r="W178" s="155"/>
      <c r="X178" s="156"/>
      <c r="Y178" s="156"/>
      <c r="Z178" s="136"/>
      <c r="AA178" s="136"/>
      <c r="AB178" s="136"/>
    </row>
    <row r="179" spans="1:28" ht="9" customHeight="1">
      <c r="A179" s="885"/>
      <c r="B179" s="738" t="str">
        <f>$B$13</f>
        <v>学平日</v>
      </c>
      <c r="C179" s="170">
        <f>C173</f>
        <v>0</v>
      </c>
      <c r="D179" s="142">
        <f>$D$13</f>
        <v>0</v>
      </c>
      <c r="E179" s="143">
        <f>$E$13</f>
        <v>0</v>
      </c>
      <c r="F179" s="896"/>
      <c r="G179" s="144">
        <f>D179*E179*F179</f>
        <v>0</v>
      </c>
      <c r="H179" s="892">
        <f>I179+J179</f>
        <v>0</v>
      </c>
      <c r="I179" s="729"/>
      <c r="J179" s="727"/>
      <c r="K179" s="145">
        <f>-D179*E179*H179</f>
        <v>0</v>
      </c>
      <c r="L179" s="146"/>
      <c r="M179" s="147"/>
      <c r="N179" s="163"/>
      <c r="O179" s="164"/>
      <c r="P179" s="165"/>
      <c r="Q179" s="165"/>
      <c r="R179" s="166"/>
      <c r="S179" s="167"/>
      <c r="T179" s="168">
        <f t="shared" si="30"/>
        <v>0</v>
      </c>
      <c r="U179" s="169"/>
      <c r="V179" s="155"/>
      <c r="W179" s="155"/>
    </row>
    <row r="180" spans="1:28" ht="9" customHeight="1">
      <c r="A180" s="885"/>
      <c r="B180" s="739"/>
      <c r="C180" s="157">
        <f>C174</f>
        <v>0</v>
      </c>
      <c r="D180" s="158">
        <f>$D$14</f>
        <v>0</v>
      </c>
      <c r="E180" s="159">
        <f>$E$14</f>
        <v>0</v>
      </c>
      <c r="F180" s="749"/>
      <c r="G180" s="160">
        <f>D180*E180*F179</f>
        <v>0</v>
      </c>
      <c r="H180" s="893"/>
      <c r="I180" s="730"/>
      <c r="J180" s="728"/>
      <c r="K180" s="161">
        <f>-D180*E180*H179</f>
        <v>0</v>
      </c>
      <c r="L180" s="162"/>
      <c r="M180" s="147"/>
      <c r="N180" s="163"/>
      <c r="O180" s="164"/>
      <c r="P180" s="165"/>
      <c r="Q180" s="165"/>
      <c r="R180" s="166"/>
      <c r="S180" s="167"/>
      <c r="T180" s="168">
        <f t="shared" si="30"/>
        <v>0</v>
      </c>
      <c r="U180" s="169"/>
      <c r="V180" s="155"/>
      <c r="W180" s="155"/>
    </row>
    <row r="181" spans="1:28" ht="9" customHeight="1">
      <c r="A181" s="885"/>
      <c r="B181" s="738" t="str">
        <f>$B$15</f>
        <v>学休土</v>
      </c>
      <c r="C181" s="170">
        <f>C173</f>
        <v>0</v>
      </c>
      <c r="D181" s="142">
        <f>$D$15</f>
        <v>0</v>
      </c>
      <c r="E181" s="143">
        <f>$E$15</f>
        <v>0</v>
      </c>
      <c r="F181" s="748"/>
      <c r="G181" s="144">
        <f>D181*E181*F181</f>
        <v>0</v>
      </c>
      <c r="H181" s="892">
        <f>I181+J181</f>
        <v>0</v>
      </c>
      <c r="I181" s="729"/>
      <c r="J181" s="727"/>
      <c r="K181" s="145">
        <f>-D181*E181*H181</f>
        <v>0</v>
      </c>
      <c r="L181" s="146"/>
      <c r="M181" s="147"/>
      <c r="N181" s="163"/>
      <c r="O181" s="164"/>
      <c r="P181" s="165"/>
      <c r="Q181" s="165"/>
      <c r="R181" s="166"/>
      <c r="S181" s="167"/>
      <c r="T181" s="168">
        <f t="shared" si="30"/>
        <v>0</v>
      </c>
      <c r="U181" s="169"/>
      <c r="V181" s="155"/>
      <c r="W181" s="155"/>
      <c r="X181" s="908" t="s">
        <v>81</v>
      </c>
      <c r="Y181" s="909"/>
      <c r="Z181" s="909"/>
      <c r="AA181" s="909"/>
      <c r="AB181" s="910"/>
    </row>
    <row r="182" spans="1:28" ht="9" customHeight="1" thickBot="1">
      <c r="A182" s="885"/>
      <c r="B182" s="751"/>
      <c r="C182" s="157">
        <f>C174</f>
        <v>0</v>
      </c>
      <c r="D182" s="158">
        <f>$D$16</f>
        <v>0</v>
      </c>
      <c r="E182" s="175">
        <f>$E$16</f>
        <v>0</v>
      </c>
      <c r="F182" s="749"/>
      <c r="G182" s="160">
        <f>D182*E182*F181</f>
        <v>0</v>
      </c>
      <c r="H182" s="893"/>
      <c r="I182" s="730"/>
      <c r="J182" s="728"/>
      <c r="K182" s="161">
        <f>-D182*E182*H181</f>
        <v>0</v>
      </c>
      <c r="L182" s="162"/>
      <c r="M182" s="147"/>
      <c r="N182" s="177"/>
      <c r="O182" s="178"/>
      <c r="P182" s="179"/>
      <c r="Q182" s="179"/>
      <c r="R182" s="180"/>
      <c r="S182" s="181"/>
      <c r="T182" s="182">
        <f t="shared" si="30"/>
        <v>0</v>
      </c>
      <c r="U182" s="183"/>
      <c r="V182" s="184"/>
      <c r="W182" s="155"/>
      <c r="X182" s="905">
        <f>G183+K183+T183</f>
        <v>0</v>
      </c>
      <c r="Y182" s="906"/>
      <c r="Z182" s="906"/>
      <c r="AA182" s="906"/>
      <c r="AB182" s="185" t="s">
        <v>155</v>
      </c>
    </row>
    <row r="183" spans="1:28" ht="9" customHeight="1" thickBot="1">
      <c r="A183" s="882" t="s">
        <v>53</v>
      </c>
      <c r="B183" s="883"/>
      <c r="C183" s="186"/>
      <c r="D183" s="187">
        <f>IF(C173="往",(E173+E174)*(F173-H173)+(E175+E176)*(F175-H175),E173*(F173-H173)+E175*(F175-H175))</f>
        <v>0</v>
      </c>
      <c r="E183" s="188">
        <f>IF(C173="往",(E173+E174)*(F173-H173)+(E175+E176)*(F175-H175)+(E177+E178)*(F177-H177)+(E179+E180)*(F179-H179)+(E181+E182)*(F181-H181),E173*(F173-H173)+E175*(F175-H175)+E177*(F177-H177)+E179*(F179-H179)+E181*(F181-H181))</f>
        <v>0</v>
      </c>
      <c r="F183" s="189">
        <f t="shared" ref="F183:K183" si="31">SUM(F173:F182)</f>
        <v>0</v>
      </c>
      <c r="G183" s="190">
        <f t="shared" si="31"/>
        <v>0</v>
      </c>
      <c r="H183" s="186">
        <f t="shared" si="31"/>
        <v>0</v>
      </c>
      <c r="I183" s="191">
        <f t="shared" si="31"/>
        <v>0</v>
      </c>
      <c r="J183" s="187">
        <f t="shared" si="31"/>
        <v>0</v>
      </c>
      <c r="K183" s="192">
        <f t="shared" si="31"/>
        <v>0</v>
      </c>
      <c r="L183" s="187"/>
      <c r="M183" s="193"/>
      <c r="N183" s="194"/>
      <c r="O183" s="195">
        <f t="shared" ref="O183:T183" si="32">SUM(O173:O182)</f>
        <v>0</v>
      </c>
      <c r="P183" s="196">
        <f t="shared" si="32"/>
        <v>0</v>
      </c>
      <c r="Q183" s="196">
        <f t="shared" si="32"/>
        <v>0</v>
      </c>
      <c r="R183" s="197">
        <f t="shared" si="32"/>
        <v>0</v>
      </c>
      <c r="S183" s="198">
        <f t="shared" si="32"/>
        <v>0</v>
      </c>
      <c r="T183" s="199">
        <f t="shared" si="32"/>
        <v>0</v>
      </c>
      <c r="U183" s="200"/>
    </row>
    <row r="184" spans="1:28" ht="9" customHeight="1">
      <c r="A184" s="886" t="s">
        <v>55</v>
      </c>
      <c r="B184" s="742" t="s">
        <v>56</v>
      </c>
      <c r="C184" s="134"/>
      <c r="D184" s="745" t="s">
        <v>57</v>
      </c>
      <c r="E184" s="745" t="s">
        <v>58</v>
      </c>
      <c r="F184" s="890" t="s">
        <v>59</v>
      </c>
      <c r="G184" s="894" t="s">
        <v>156</v>
      </c>
      <c r="H184" s="899" t="s">
        <v>61</v>
      </c>
      <c r="I184" s="899"/>
      <c r="J184" s="899"/>
      <c r="K184" s="899"/>
      <c r="L184" s="900"/>
      <c r="M184" s="135"/>
      <c r="N184" s="857" t="s">
        <v>62</v>
      </c>
      <c r="O184" s="858"/>
      <c r="P184" s="858"/>
      <c r="Q184" s="858"/>
      <c r="R184" s="858"/>
      <c r="S184" s="858"/>
      <c r="T184" s="858"/>
      <c r="U184" s="859"/>
    </row>
    <row r="185" spans="1:28" ht="9" customHeight="1">
      <c r="A185" s="887"/>
      <c r="B185" s="743"/>
      <c r="C185" s="137" t="s">
        <v>24</v>
      </c>
      <c r="D185" s="746"/>
      <c r="E185" s="746"/>
      <c r="F185" s="891"/>
      <c r="G185" s="864"/>
      <c r="H185" s="860" t="s">
        <v>63</v>
      </c>
      <c r="I185" s="861"/>
      <c r="J185" s="862"/>
      <c r="K185" s="863" t="s">
        <v>157</v>
      </c>
      <c r="L185" s="874" t="s">
        <v>65</v>
      </c>
      <c r="M185" s="138"/>
      <c r="N185" s="863" t="s">
        <v>66</v>
      </c>
      <c r="O185" s="877" t="s">
        <v>67</v>
      </c>
      <c r="P185" s="878"/>
      <c r="Q185" s="878"/>
      <c r="R185" s="878"/>
      <c r="S185" s="879"/>
      <c r="T185" s="724" t="s">
        <v>158</v>
      </c>
      <c r="U185" s="854" t="s">
        <v>65</v>
      </c>
    </row>
    <row r="186" spans="1:28" ht="9" customHeight="1">
      <c r="A186" s="887"/>
      <c r="B186" s="743"/>
      <c r="C186" s="137" t="s">
        <v>69</v>
      </c>
      <c r="D186" s="746"/>
      <c r="E186" s="746"/>
      <c r="F186" s="891"/>
      <c r="G186" s="864"/>
      <c r="H186" s="880" t="s">
        <v>70</v>
      </c>
      <c r="I186" s="897" t="s">
        <v>71</v>
      </c>
      <c r="J186" s="901" t="s">
        <v>72</v>
      </c>
      <c r="K186" s="864"/>
      <c r="L186" s="875"/>
      <c r="M186" s="138"/>
      <c r="N186" s="864"/>
      <c r="O186" s="869" t="s">
        <v>73</v>
      </c>
      <c r="P186" s="754"/>
      <c r="Q186" s="754" t="s">
        <v>74</v>
      </c>
      <c r="R186" s="757" t="s">
        <v>75</v>
      </c>
      <c r="S186" s="752" t="s">
        <v>76</v>
      </c>
      <c r="T186" s="725"/>
      <c r="U186" s="855"/>
    </row>
    <row r="187" spans="1:28" ht="9" customHeight="1">
      <c r="A187" s="887"/>
      <c r="B187" s="743"/>
      <c r="C187" s="139" t="s">
        <v>77</v>
      </c>
      <c r="D187" s="746"/>
      <c r="E187" s="746"/>
      <c r="F187" s="891"/>
      <c r="G187" s="864"/>
      <c r="H187" s="880"/>
      <c r="I187" s="897"/>
      <c r="J187" s="901"/>
      <c r="K187" s="864"/>
      <c r="L187" s="875"/>
      <c r="M187" s="138"/>
      <c r="N187" s="864"/>
      <c r="O187" s="870" t="s">
        <v>71</v>
      </c>
      <c r="P187" s="872" t="s">
        <v>72</v>
      </c>
      <c r="Q187" s="755"/>
      <c r="R187" s="757"/>
      <c r="S187" s="752"/>
      <c r="T187" s="725"/>
      <c r="U187" s="855"/>
    </row>
    <row r="188" spans="1:28" ht="9" customHeight="1">
      <c r="A188" s="888"/>
      <c r="B188" s="744"/>
      <c r="C188" s="140" t="s">
        <v>78</v>
      </c>
      <c r="D188" s="747"/>
      <c r="E188" s="876"/>
      <c r="F188" s="726"/>
      <c r="G188" s="895"/>
      <c r="H188" s="881"/>
      <c r="I188" s="898"/>
      <c r="J188" s="902"/>
      <c r="K188" s="865"/>
      <c r="L188" s="876"/>
      <c r="N188" s="865"/>
      <c r="O188" s="871"/>
      <c r="P188" s="873"/>
      <c r="Q188" s="756"/>
      <c r="R188" s="758"/>
      <c r="S188" s="753"/>
      <c r="T188" s="726"/>
      <c r="U188" s="856"/>
    </row>
    <row r="189" spans="1:28" ht="9" customHeight="1">
      <c r="A189" s="884" t="s">
        <v>147</v>
      </c>
      <c r="B189" s="740" t="str">
        <f>$B$7</f>
        <v>平日</v>
      </c>
      <c r="C189" s="201">
        <f>C173</f>
        <v>0</v>
      </c>
      <c r="D189" s="142">
        <f>$D$7</f>
        <v>0</v>
      </c>
      <c r="E189" s="143">
        <f>$E$7</f>
        <v>0</v>
      </c>
      <c r="F189" s="896"/>
      <c r="G189" s="144">
        <f>D189*E189*F189</f>
        <v>0</v>
      </c>
      <c r="H189" s="892">
        <f>I189+J189</f>
        <v>0</v>
      </c>
      <c r="I189" s="729"/>
      <c r="J189" s="727"/>
      <c r="K189" s="145">
        <f>-D189*E189*H189</f>
        <v>0</v>
      </c>
      <c r="L189" s="146"/>
      <c r="M189" s="147"/>
      <c r="N189" s="148"/>
      <c r="O189" s="149"/>
      <c r="P189" s="150"/>
      <c r="Q189" s="150"/>
      <c r="R189" s="151"/>
      <c r="S189" s="152"/>
      <c r="T189" s="153">
        <f>IF(AND(P189=0,Q189=0,R189=0,S189=0),N189*-O189,IF(AND(O189=0,Q189=0,R189=0,S189=0),N189*-P189,IF(AND(O189=0,P189=0,R189=0,S189=0),N189*Q189,IF(AND(O189=0,P189=0,Q189=0,S189=0),N189*-R189,IF(AND(O189=0,P189=0,Q189=0,R189=0),N189*S189,IF(AND(O189=0,P189=0,Q189=0,R189=0),,"入力オーバー"))))))</f>
        <v>0</v>
      </c>
      <c r="U189" s="154"/>
      <c r="V189" s="155"/>
      <c r="W189" s="155"/>
      <c r="X189" s="156"/>
      <c r="Y189" s="156"/>
      <c r="Z189" s="156"/>
      <c r="AA189" s="156"/>
      <c r="AB189" s="156"/>
    </row>
    <row r="190" spans="1:28" ht="9" customHeight="1">
      <c r="A190" s="885"/>
      <c r="B190" s="741"/>
      <c r="C190" s="157">
        <f>IF(C189="往","復",)</f>
        <v>0</v>
      </c>
      <c r="D190" s="158">
        <f>$D$8</f>
        <v>0</v>
      </c>
      <c r="E190" s="159">
        <f>$E$8</f>
        <v>0</v>
      </c>
      <c r="F190" s="749"/>
      <c r="G190" s="160">
        <f>D190*E190*F189</f>
        <v>0</v>
      </c>
      <c r="H190" s="893"/>
      <c r="I190" s="730"/>
      <c r="J190" s="728"/>
      <c r="K190" s="161">
        <f>-D190*E190*H189</f>
        <v>0</v>
      </c>
      <c r="L190" s="162"/>
      <c r="M190" s="147"/>
      <c r="N190" s="163"/>
      <c r="O190" s="164"/>
      <c r="P190" s="165"/>
      <c r="Q190" s="165"/>
      <c r="R190" s="166"/>
      <c r="S190" s="167"/>
      <c r="T190" s="168">
        <f>IF(AND(P190=0,Q190=0,R190=0,S190=0),N190*-O190,IF(AND(O190=0,Q190=0,R190=0,S190=0),N190*-P190,IF(AND(O190=0,P190=0,R190=0,S190=0),N190*Q190,IF(AND(O190=0,P190=0,Q190=0,S190=0),N190*-R190,IF(AND(O190=0,P190=0,Q190=0,R190=0),N190*S190,IF(AND(O190=0,P190=0,Q190=0,R190=0),,"入力オーバー"))))))</f>
        <v>0</v>
      </c>
      <c r="U190" s="169"/>
      <c r="V190" s="155"/>
      <c r="W190" s="155"/>
      <c r="X190" s="156"/>
      <c r="Y190" s="156"/>
      <c r="Z190" s="156"/>
      <c r="AA190" s="156"/>
      <c r="AB190" s="156"/>
    </row>
    <row r="191" spans="1:28" ht="9" customHeight="1">
      <c r="A191" s="885"/>
      <c r="B191" s="740" t="str">
        <f>$B$9</f>
        <v>土曜</v>
      </c>
      <c r="C191" s="170">
        <f>C189</f>
        <v>0</v>
      </c>
      <c r="D191" s="142">
        <f>$D$9</f>
        <v>0</v>
      </c>
      <c r="E191" s="143">
        <f>$E$9</f>
        <v>0</v>
      </c>
      <c r="F191" s="896"/>
      <c r="G191" s="144">
        <f>D191*E191*F191</f>
        <v>0</v>
      </c>
      <c r="H191" s="892">
        <f>I191+J191</f>
        <v>0</v>
      </c>
      <c r="I191" s="729"/>
      <c r="J191" s="727"/>
      <c r="K191" s="145">
        <f>-D191*E191*H191</f>
        <v>0</v>
      </c>
      <c r="L191" s="146"/>
      <c r="M191" s="147"/>
      <c r="N191" s="163"/>
      <c r="O191" s="164"/>
      <c r="P191" s="165"/>
      <c r="Q191" s="165"/>
      <c r="R191" s="166"/>
      <c r="S191" s="167"/>
      <c r="T191" s="168">
        <f t="shared" ref="T191:T198" si="33">IF(AND(P191=0,Q191=0,R191=0,S191=0),N191*-O191,IF(AND(O191=0,Q191=0,R191=0,S191=0),N191*-P191,IF(AND(O191=0,P191=0,R191=0,S191=0),N191*Q191,IF(AND(O191=0,P191=0,Q191=0,S191=0),N191*-R191,IF(AND(O191=0,P191=0,Q191=0,R191=0),N191*S191,IF(AND(O191=0,P191=0,Q191=0,R191=0),,"入力オーバー"))))))</f>
        <v>0</v>
      </c>
      <c r="U191" s="169"/>
      <c r="V191" s="155"/>
      <c r="W191" s="155"/>
      <c r="X191" s="136"/>
      <c r="Y191" s="136"/>
      <c r="Z191" s="136"/>
      <c r="AA191" s="136"/>
      <c r="AB191" s="136"/>
    </row>
    <row r="192" spans="1:28" ht="9" customHeight="1" thickBot="1">
      <c r="A192" s="885"/>
      <c r="B192" s="904"/>
      <c r="C192" s="157">
        <f>C190</f>
        <v>0</v>
      </c>
      <c r="D192" s="158">
        <f>$D$10</f>
        <v>0</v>
      </c>
      <c r="E192" s="159">
        <f>$E$10</f>
        <v>0</v>
      </c>
      <c r="F192" s="749"/>
      <c r="G192" s="160">
        <f>D192*E192*F191</f>
        <v>0</v>
      </c>
      <c r="H192" s="893"/>
      <c r="I192" s="730"/>
      <c r="J192" s="728"/>
      <c r="K192" s="161">
        <f>-D192*E192*H191</f>
        <v>0</v>
      </c>
      <c r="L192" s="162"/>
      <c r="M192" s="147"/>
      <c r="N192" s="163"/>
      <c r="O192" s="164"/>
      <c r="P192" s="165"/>
      <c r="Q192" s="165"/>
      <c r="R192" s="166"/>
      <c r="S192" s="167"/>
      <c r="T192" s="168">
        <f t="shared" si="33"/>
        <v>0</v>
      </c>
      <c r="U192" s="169"/>
      <c r="V192" s="155"/>
      <c r="W192" s="155"/>
      <c r="X192" s="156"/>
      <c r="Y192" s="156"/>
      <c r="Z192" s="136"/>
      <c r="AA192" s="136"/>
      <c r="AB192" s="136"/>
    </row>
    <row r="193" spans="1:28" ht="9" customHeight="1">
      <c r="A193" s="885"/>
      <c r="B193" s="903" t="str">
        <f>$B$11</f>
        <v>日祝</v>
      </c>
      <c r="C193" s="170">
        <f>C189</f>
        <v>0</v>
      </c>
      <c r="D193" s="142">
        <f>$D$11</f>
        <v>0</v>
      </c>
      <c r="E193" s="143">
        <f>$E$11</f>
        <v>0</v>
      </c>
      <c r="F193" s="748"/>
      <c r="G193" s="144">
        <f>D193*E193*F193</f>
        <v>0</v>
      </c>
      <c r="H193" s="892">
        <f>I193+J193</f>
        <v>0</v>
      </c>
      <c r="I193" s="729"/>
      <c r="J193" s="727"/>
      <c r="K193" s="145">
        <f>-D193*E193*H193</f>
        <v>0</v>
      </c>
      <c r="L193" s="146"/>
      <c r="M193" s="147"/>
      <c r="N193" s="163"/>
      <c r="O193" s="164"/>
      <c r="P193" s="165"/>
      <c r="Q193" s="165"/>
      <c r="R193" s="166"/>
      <c r="S193" s="167"/>
      <c r="T193" s="168">
        <f t="shared" si="33"/>
        <v>0</v>
      </c>
      <c r="U193" s="169"/>
      <c r="V193" s="155"/>
      <c r="W193" s="155"/>
      <c r="X193" s="156"/>
      <c r="Y193" s="156"/>
      <c r="Z193" s="136"/>
      <c r="AA193" s="136"/>
      <c r="AB193" s="136"/>
    </row>
    <row r="194" spans="1:28" ht="9" customHeight="1">
      <c r="A194" s="885"/>
      <c r="B194" s="739"/>
      <c r="C194" s="202">
        <f>C190</f>
        <v>0</v>
      </c>
      <c r="D194" s="158">
        <f>$D$12</f>
        <v>0</v>
      </c>
      <c r="E194" s="175">
        <f>$E$12</f>
        <v>0</v>
      </c>
      <c r="F194" s="748"/>
      <c r="G194" s="160">
        <f>D194*E194*F193</f>
        <v>0</v>
      </c>
      <c r="H194" s="893"/>
      <c r="I194" s="730"/>
      <c r="J194" s="728"/>
      <c r="K194" s="161">
        <f>-D194*E194*H193</f>
        <v>0</v>
      </c>
      <c r="L194" s="162"/>
      <c r="M194" s="147"/>
      <c r="N194" s="163"/>
      <c r="O194" s="164"/>
      <c r="P194" s="165"/>
      <c r="Q194" s="165"/>
      <c r="R194" s="166"/>
      <c r="S194" s="167"/>
      <c r="T194" s="168">
        <f t="shared" si="33"/>
        <v>0</v>
      </c>
      <c r="U194" s="169"/>
      <c r="V194" s="155"/>
      <c r="W194" s="155"/>
      <c r="X194" s="156"/>
      <c r="Y194" s="156"/>
      <c r="Z194" s="136"/>
      <c r="AA194" s="136"/>
      <c r="AB194" s="136"/>
    </row>
    <row r="195" spans="1:28" ht="9" customHeight="1">
      <c r="A195" s="885"/>
      <c r="B195" s="738" t="str">
        <f>$B$13</f>
        <v>学平日</v>
      </c>
      <c r="C195" s="170">
        <f>C189</f>
        <v>0</v>
      </c>
      <c r="D195" s="142">
        <f>$D$13</f>
        <v>0</v>
      </c>
      <c r="E195" s="143">
        <f>$E$13</f>
        <v>0</v>
      </c>
      <c r="F195" s="896"/>
      <c r="G195" s="144">
        <f>D195*E195*F195</f>
        <v>0</v>
      </c>
      <c r="H195" s="892">
        <f>I195+J195</f>
        <v>0</v>
      </c>
      <c r="I195" s="729"/>
      <c r="J195" s="727"/>
      <c r="K195" s="145">
        <f>-D195*E195*H195</f>
        <v>0</v>
      </c>
      <c r="L195" s="146"/>
      <c r="M195" s="147"/>
      <c r="N195" s="163"/>
      <c r="O195" s="164"/>
      <c r="P195" s="165"/>
      <c r="Q195" s="165"/>
      <c r="R195" s="166"/>
      <c r="S195" s="167"/>
      <c r="T195" s="168">
        <f t="shared" si="33"/>
        <v>0</v>
      </c>
      <c r="U195" s="169"/>
      <c r="V195" s="155"/>
      <c r="W195" s="155"/>
    </row>
    <row r="196" spans="1:28" ht="9" customHeight="1">
      <c r="A196" s="885"/>
      <c r="B196" s="739"/>
      <c r="C196" s="157">
        <f>C190</f>
        <v>0</v>
      </c>
      <c r="D196" s="158">
        <f>$D$14</f>
        <v>0</v>
      </c>
      <c r="E196" s="159">
        <f>$E$14</f>
        <v>0</v>
      </c>
      <c r="F196" s="749"/>
      <c r="G196" s="160">
        <f>D196*E196*F195</f>
        <v>0</v>
      </c>
      <c r="H196" s="893"/>
      <c r="I196" s="730"/>
      <c r="J196" s="728"/>
      <c r="K196" s="161">
        <f>-D196*E196*H195</f>
        <v>0</v>
      </c>
      <c r="L196" s="162"/>
      <c r="M196" s="147"/>
      <c r="N196" s="163"/>
      <c r="O196" s="164"/>
      <c r="P196" s="165"/>
      <c r="Q196" s="165"/>
      <c r="R196" s="166"/>
      <c r="S196" s="167"/>
      <c r="T196" s="168">
        <f t="shared" si="33"/>
        <v>0</v>
      </c>
      <c r="U196" s="169"/>
      <c r="V196" s="155"/>
      <c r="W196" s="155"/>
    </row>
    <row r="197" spans="1:28" ht="9" customHeight="1">
      <c r="A197" s="885"/>
      <c r="B197" s="738" t="str">
        <f>$B$15</f>
        <v>学休土</v>
      </c>
      <c r="C197" s="170">
        <f>C189</f>
        <v>0</v>
      </c>
      <c r="D197" s="142">
        <f>$D$15</f>
        <v>0</v>
      </c>
      <c r="E197" s="143">
        <f>$E$15</f>
        <v>0</v>
      </c>
      <c r="F197" s="748"/>
      <c r="G197" s="144">
        <f>D197*E197*F197</f>
        <v>0</v>
      </c>
      <c r="H197" s="892">
        <f>I197+J197</f>
        <v>0</v>
      </c>
      <c r="I197" s="729"/>
      <c r="J197" s="727"/>
      <c r="K197" s="145">
        <f>-D197*E197*H197</f>
        <v>0</v>
      </c>
      <c r="L197" s="146"/>
      <c r="M197" s="147"/>
      <c r="N197" s="163"/>
      <c r="O197" s="164"/>
      <c r="P197" s="165"/>
      <c r="Q197" s="165"/>
      <c r="R197" s="166"/>
      <c r="S197" s="167"/>
      <c r="T197" s="168">
        <f t="shared" si="33"/>
        <v>0</v>
      </c>
      <c r="U197" s="169"/>
      <c r="V197" s="155"/>
      <c r="W197" s="155"/>
      <c r="X197" s="908" t="s">
        <v>81</v>
      </c>
      <c r="Y197" s="909"/>
      <c r="Z197" s="909"/>
      <c r="AA197" s="909"/>
      <c r="AB197" s="910"/>
    </row>
    <row r="198" spans="1:28" ht="9" customHeight="1" thickBot="1">
      <c r="A198" s="885"/>
      <c r="B198" s="751"/>
      <c r="C198" s="157">
        <f>C190</f>
        <v>0</v>
      </c>
      <c r="D198" s="158">
        <f>$D$16</f>
        <v>0</v>
      </c>
      <c r="E198" s="175">
        <f>$E$16</f>
        <v>0</v>
      </c>
      <c r="F198" s="749"/>
      <c r="G198" s="160">
        <f>D198*E198*F197</f>
        <v>0</v>
      </c>
      <c r="H198" s="893"/>
      <c r="I198" s="730"/>
      <c r="J198" s="728"/>
      <c r="K198" s="161">
        <f>-D198*E198*H197</f>
        <v>0</v>
      </c>
      <c r="L198" s="162"/>
      <c r="M198" s="147"/>
      <c r="N198" s="177"/>
      <c r="O198" s="178"/>
      <c r="P198" s="179"/>
      <c r="Q198" s="179"/>
      <c r="R198" s="180"/>
      <c r="S198" s="181"/>
      <c r="T198" s="182">
        <f t="shared" si="33"/>
        <v>0</v>
      </c>
      <c r="U198" s="183"/>
      <c r="V198" s="184"/>
      <c r="W198" s="155"/>
      <c r="X198" s="905">
        <f>G199+K199+T199</f>
        <v>0</v>
      </c>
      <c r="Y198" s="906"/>
      <c r="Z198" s="906"/>
      <c r="AA198" s="906"/>
      <c r="AB198" s="185" t="s">
        <v>155</v>
      </c>
    </row>
    <row r="199" spans="1:28" ht="9" customHeight="1" thickBot="1">
      <c r="A199" s="882" t="s">
        <v>53</v>
      </c>
      <c r="B199" s="883"/>
      <c r="C199" s="186"/>
      <c r="D199" s="187">
        <f>IF(C189="往",(E189+E190)*(F189-H189)+(E191+E192)*(F191-H191),E189*(F189-H189)+E191*(F191-H191))</f>
        <v>0</v>
      </c>
      <c r="E199" s="188">
        <f>IF(C189="往",(E189+E190)*(F189-H189)+(E191+E192)*(F191-H191)+(E193+E194)*(F193-H193)+(E195+E196)*(F195-H195)+(E197+E198)*(F197-H197),E189*(F189-H189)+E191*(F191-H191)+E193*(F193-H193)+E195*(F195-H195)+E197*(F197-H197))</f>
        <v>0</v>
      </c>
      <c r="F199" s="189">
        <f t="shared" ref="F199:K199" si="34">SUM(F189:F198)</f>
        <v>0</v>
      </c>
      <c r="G199" s="190">
        <f t="shared" si="34"/>
        <v>0</v>
      </c>
      <c r="H199" s="186">
        <f t="shared" si="34"/>
        <v>0</v>
      </c>
      <c r="I199" s="191">
        <f t="shared" si="34"/>
        <v>0</v>
      </c>
      <c r="J199" s="187">
        <f t="shared" si="34"/>
        <v>0</v>
      </c>
      <c r="K199" s="192">
        <f t="shared" si="34"/>
        <v>0</v>
      </c>
      <c r="L199" s="187"/>
      <c r="M199" s="193"/>
      <c r="N199" s="194"/>
      <c r="O199" s="195">
        <f t="shared" ref="O199:T199" si="35">SUM(O189:O198)</f>
        <v>0</v>
      </c>
      <c r="P199" s="196">
        <f t="shared" si="35"/>
        <v>0</v>
      </c>
      <c r="Q199" s="196">
        <f t="shared" si="35"/>
        <v>0</v>
      </c>
      <c r="R199" s="197">
        <f t="shared" si="35"/>
        <v>0</v>
      </c>
      <c r="S199" s="198">
        <f t="shared" si="35"/>
        <v>0</v>
      </c>
      <c r="T199" s="199">
        <f t="shared" si="35"/>
        <v>0</v>
      </c>
      <c r="U199" s="200"/>
      <c r="V199" s="907" t="s">
        <v>83</v>
      </c>
      <c r="W199" s="858"/>
      <c r="X199" s="858"/>
      <c r="Y199" s="858"/>
      <c r="Z199" s="858"/>
      <c r="AA199" s="858"/>
      <c r="AB199" s="859"/>
    </row>
    <row r="200" spans="1:28" ht="9" customHeight="1" thickBot="1">
      <c r="A200" s="715" t="s">
        <v>112</v>
      </c>
      <c r="B200" s="716"/>
      <c r="C200" s="716"/>
      <c r="D200" s="717">
        <f>$C$1</f>
        <v>0</v>
      </c>
      <c r="E200" s="716"/>
      <c r="F200" s="716"/>
      <c r="G200" s="716"/>
      <c r="H200" s="716" t="s">
        <v>370</v>
      </c>
      <c r="I200" s="716"/>
      <c r="J200" s="716" t="s">
        <v>148</v>
      </c>
      <c r="K200" s="716"/>
      <c r="L200" s="717">
        <f>$M$1</f>
        <v>0</v>
      </c>
      <c r="M200" s="716"/>
      <c r="N200" s="716"/>
      <c r="O200" s="716"/>
      <c r="P200" s="716"/>
      <c r="Q200" s="718"/>
      <c r="R200" s="203"/>
      <c r="S200" s="203"/>
      <c r="T200" s="204"/>
      <c r="U200" s="136"/>
      <c r="V200" s="911">
        <f>V267</f>
        <v>0</v>
      </c>
      <c r="W200" s="912"/>
      <c r="X200" s="912"/>
      <c r="Y200" s="912"/>
      <c r="Z200" s="912"/>
      <c r="AA200" s="912"/>
      <c r="AB200" s="205" t="s">
        <v>155</v>
      </c>
    </row>
    <row r="201" spans="1:28" ht="9" customHeight="1">
      <c r="I201" s="206"/>
      <c r="J201" s="207"/>
      <c r="K201" s="207"/>
      <c r="L201" s="208"/>
      <c r="N201" s="136"/>
      <c r="O201" s="136"/>
      <c r="P201" s="136"/>
      <c r="V201" s="207"/>
      <c r="W201" s="207"/>
      <c r="X201" s="136"/>
      <c r="Y201" s="136"/>
      <c r="Z201" s="136"/>
      <c r="AA201" s="136"/>
      <c r="AB201" s="136"/>
    </row>
    <row r="202" spans="1:28" ht="9" hidden="1" customHeight="1" thickBot="1">
      <c r="L202" s="209"/>
      <c r="N202" s="210"/>
      <c r="O202" s="211"/>
      <c r="P202" s="211"/>
      <c r="Q202" s="211"/>
      <c r="R202" s="211"/>
      <c r="S202" s="211"/>
      <c r="T202" s="136"/>
      <c r="U202" s="207"/>
      <c r="V202" s="207"/>
      <c r="W202" s="207"/>
      <c r="X202" s="212"/>
      <c r="Y202" s="212"/>
      <c r="Z202" s="212"/>
      <c r="AA202" s="212"/>
      <c r="AB202" s="136"/>
    </row>
    <row r="203" spans="1:28" ht="9" hidden="1" customHeight="1">
      <c r="A203" s="886" t="s">
        <v>55</v>
      </c>
      <c r="B203" s="742" t="s">
        <v>56</v>
      </c>
      <c r="C203" s="134"/>
      <c r="D203" s="745" t="s">
        <v>57</v>
      </c>
      <c r="E203" s="745" t="s">
        <v>58</v>
      </c>
      <c r="F203" s="890" t="s">
        <v>59</v>
      </c>
      <c r="G203" s="894" t="s">
        <v>156</v>
      </c>
      <c r="H203" s="899" t="s">
        <v>61</v>
      </c>
      <c r="I203" s="899"/>
      <c r="J203" s="899"/>
      <c r="K203" s="899"/>
      <c r="L203" s="900"/>
      <c r="M203" s="135"/>
      <c r="N203" s="857" t="s">
        <v>62</v>
      </c>
      <c r="O203" s="858"/>
      <c r="P203" s="858"/>
      <c r="Q203" s="858"/>
      <c r="R203" s="858"/>
      <c r="S203" s="858"/>
      <c r="T203" s="858"/>
      <c r="U203" s="859"/>
    </row>
    <row r="204" spans="1:28" ht="9" hidden="1" customHeight="1">
      <c r="A204" s="887"/>
      <c r="B204" s="743"/>
      <c r="C204" s="137" t="s">
        <v>24</v>
      </c>
      <c r="D204" s="746"/>
      <c r="E204" s="746"/>
      <c r="F204" s="891"/>
      <c r="G204" s="864"/>
      <c r="H204" s="860" t="s">
        <v>63</v>
      </c>
      <c r="I204" s="861"/>
      <c r="J204" s="862"/>
      <c r="K204" s="863" t="s">
        <v>157</v>
      </c>
      <c r="L204" s="874" t="s">
        <v>65</v>
      </c>
      <c r="M204" s="138"/>
      <c r="N204" s="863" t="s">
        <v>66</v>
      </c>
      <c r="O204" s="877" t="s">
        <v>67</v>
      </c>
      <c r="P204" s="878"/>
      <c r="Q204" s="878"/>
      <c r="R204" s="878"/>
      <c r="S204" s="879"/>
      <c r="T204" s="724" t="s">
        <v>158</v>
      </c>
      <c r="U204" s="854" t="s">
        <v>65</v>
      </c>
    </row>
    <row r="205" spans="1:28" ht="9" hidden="1" customHeight="1">
      <c r="A205" s="887"/>
      <c r="B205" s="743"/>
      <c r="C205" s="137" t="s">
        <v>69</v>
      </c>
      <c r="D205" s="746"/>
      <c r="E205" s="746"/>
      <c r="F205" s="891"/>
      <c r="G205" s="864"/>
      <c r="H205" s="880" t="s">
        <v>70</v>
      </c>
      <c r="I205" s="897" t="s">
        <v>71</v>
      </c>
      <c r="J205" s="901" t="s">
        <v>72</v>
      </c>
      <c r="K205" s="864"/>
      <c r="L205" s="875"/>
      <c r="M205" s="138"/>
      <c r="N205" s="864"/>
      <c r="O205" s="869" t="s">
        <v>73</v>
      </c>
      <c r="P205" s="754"/>
      <c r="Q205" s="754" t="s">
        <v>74</v>
      </c>
      <c r="R205" s="757" t="s">
        <v>75</v>
      </c>
      <c r="S205" s="752" t="s">
        <v>76</v>
      </c>
      <c r="T205" s="725"/>
      <c r="U205" s="855"/>
    </row>
    <row r="206" spans="1:28" ht="9" hidden="1" customHeight="1">
      <c r="A206" s="887"/>
      <c r="B206" s="743"/>
      <c r="C206" s="139" t="s">
        <v>77</v>
      </c>
      <c r="D206" s="746"/>
      <c r="E206" s="746"/>
      <c r="F206" s="891"/>
      <c r="G206" s="864"/>
      <c r="H206" s="880"/>
      <c r="I206" s="897"/>
      <c r="J206" s="901"/>
      <c r="K206" s="864"/>
      <c r="L206" s="875"/>
      <c r="M206" s="138"/>
      <c r="N206" s="864"/>
      <c r="O206" s="870" t="s">
        <v>71</v>
      </c>
      <c r="P206" s="872" t="s">
        <v>72</v>
      </c>
      <c r="Q206" s="755"/>
      <c r="R206" s="757"/>
      <c r="S206" s="752"/>
      <c r="T206" s="725"/>
      <c r="U206" s="855"/>
    </row>
    <row r="207" spans="1:28" ht="9" hidden="1" customHeight="1">
      <c r="A207" s="888"/>
      <c r="B207" s="744"/>
      <c r="C207" s="140" t="s">
        <v>78</v>
      </c>
      <c r="D207" s="747"/>
      <c r="E207" s="876"/>
      <c r="F207" s="726"/>
      <c r="G207" s="895"/>
      <c r="H207" s="881"/>
      <c r="I207" s="898"/>
      <c r="J207" s="902"/>
      <c r="K207" s="865"/>
      <c r="L207" s="876"/>
      <c r="N207" s="865"/>
      <c r="O207" s="871"/>
      <c r="P207" s="873"/>
      <c r="Q207" s="756"/>
      <c r="R207" s="758"/>
      <c r="S207" s="753"/>
      <c r="T207" s="726"/>
      <c r="U207" s="856"/>
    </row>
    <row r="208" spans="1:28" ht="9" hidden="1" customHeight="1">
      <c r="A208" s="884" t="s">
        <v>79</v>
      </c>
      <c r="B208" s="740" t="s">
        <v>80</v>
      </c>
      <c r="C208" s="201">
        <f>C141</f>
        <v>0</v>
      </c>
      <c r="D208" s="142">
        <f>$D$7</f>
        <v>0</v>
      </c>
      <c r="E208" s="143">
        <f>$E$7</f>
        <v>0</v>
      </c>
      <c r="F208" s="896"/>
      <c r="G208" s="144">
        <f>D208*E208*F208</f>
        <v>0</v>
      </c>
      <c r="H208" s="892">
        <f>I208+J208</f>
        <v>0</v>
      </c>
      <c r="I208" s="729"/>
      <c r="J208" s="727"/>
      <c r="K208" s="145">
        <f>-D208*E208*H208</f>
        <v>0</v>
      </c>
      <c r="L208" s="146"/>
      <c r="M208" s="147"/>
      <c r="N208" s="148"/>
      <c r="O208" s="149"/>
      <c r="P208" s="150"/>
      <c r="Q208" s="150"/>
      <c r="R208" s="151"/>
      <c r="S208" s="152"/>
      <c r="T208" s="153">
        <f t="shared" ref="T208:T217" si="36">IF(AND(P208=0,Q208=0,R208=0,S208=0),N208*-O208,IF(AND(O208=0,Q208=0,R208=0,S208=0),N208*-P208,IF(AND(O208=0,P208=0,R208=0,S208=0),N208*Q208,IF(AND(O208=0,P208=0,Q208=0,S208=0),N208*-R208,IF(AND(O208=0,P208=0,Q208=0,R208=0),N208*S208,IF(AND(O208=0,P208=0,Q208=0,R208=0),,"入力オーバー"))))))</f>
        <v>0</v>
      </c>
      <c r="U208" s="213"/>
      <c r="V208" s="155"/>
      <c r="W208" s="155"/>
      <c r="X208" s="156"/>
      <c r="Y208" s="156"/>
      <c r="Z208" s="156"/>
      <c r="AA208" s="156"/>
      <c r="AB208" s="156"/>
    </row>
    <row r="209" spans="1:28" ht="9" hidden="1" customHeight="1">
      <c r="A209" s="885"/>
      <c r="B209" s="741"/>
      <c r="C209" s="157">
        <f>IF(C208="往","復",)</f>
        <v>0</v>
      </c>
      <c r="D209" s="158">
        <f>$D$8</f>
        <v>0</v>
      </c>
      <c r="E209" s="159">
        <f>$E$8</f>
        <v>0</v>
      </c>
      <c r="F209" s="749"/>
      <c r="G209" s="160">
        <f>D209*E209*F208</f>
        <v>0</v>
      </c>
      <c r="H209" s="893"/>
      <c r="I209" s="730"/>
      <c r="J209" s="728"/>
      <c r="K209" s="161">
        <f>-D209*E209*H208</f>
        <v>0</v>
      </c>
      <c r="L209" s="162"/>
      <c r="M209" s="147"/>
      <c r="N209" s="163"/>
      <c r="O209" s="164"/>
      <c r="P209" s="165"/>
      <c r="Q209" s="165"/>
      <c r="R209" s="166"/>
      <c r="S209" s="167"/>
      <c r="T209" s="168">
        <f t="shared" si="36"/>
        <v>0</v>
      </c>
      <c r="U209" s="169"/>
      <c r="V209" s="155"/>
      <c r="W209" s="155"/>
      <c r="X209" s="156"/>
      <c r="Y209" s="156"/>
      <c r="Z209" s="156"/>
      <c r="AA209" s="156"/>
      <c r="AB209" s="156"/>
    </row>
    <row r="210" spans="1:28" ht="9" hidden="1" customHeight="1">
      <c r="A210" s="885"/>
      <c r="B210" s="740"/>
      <c r="C210" s="170">
        <f>C208</f>
        <v>0</v>
      </c>
      <c r="D210" s="142">
        <f>$D$9</f>
        <v>0</v>
      </c>
      <c r="E210" s="143">
        <f>$E$9</f>
        <v>0</v>
      </c>
      <c r="F210" s="896"/>
      <c r="G210" s="144">
        <f>D210*E210*F210</f>
        <v>0</v>
      </c>
      <c r="H210" s="892">
        <f>I210+J210</f>
        <v>0</v>
      </c>
      <c r="I210" s="729"/>
      <c r="J210" s="727"/>
      <c r="K210" s="145">
        <f>-D210*E210*H210</f>
        <v>0</v>
      </c>
      <c r="L210" s="146"/>
      <c r="M210" s="147"/>
      <c r="N210" s="163"/>
      <c r="O210" s="164"/>
      <c r="P210" s="165"/>
      <c r="Q210" s="165"/>
      <c r="R210" s="166"/>
      <c r="S210" s="167"/>
      <c r="T210" s="168">
        <f t="shared" si="36"/>
        <v>0</v>
      </c>
      <c r="U210" s="169"/>
      <c r="V210" s="155"/>
      <c r="W210" s="155"/>
      <c r="X210" s="136"/>
      <c r="Y210" s="136"/>
      <c r="Z210" s="136"/>
      <c r="AA210" s="136"/>
      <c r="AB210" s="136"/>
    </row>
    <row r="211" spans="1:28" ht="9" hidden="1" customHeight="1" thickBot="1">
      <c r="A211" s="885"/>
      <c r="B211" s="889"/>
      <c r="C211" s="157">
        <f>C209</f>
        <v>0</v>
      </c>
      <c r="D211" s="158">
        <f>$D$10</f>
        <v>0</v>
      </c>
      <c r="E211" s="159">
        <f>$E$10</f>
        <v>0</v>
      </c>
      <c r="F211" s="749"/>
      <c r="G211" s="160">
        <f>D211*E211*F210</f>
        <v>0</v>
      </c>
      <c r="H211" s="893"/>
      <c r="I211" s="730"/>
      <c r="J211" s="728"/>
      <c r="K211" s="161">
        <f>-D211*E211*H210</f>
        <v>0</v>
      </c>
      <c r="L211" s="162"/>
      <c r="M211" s="147"/>
      <c r="N211" s="163"/>
      <c r="O211" s="164"/>
      <c r="P211" s="165"/>
      <c r="Q211" s="165"/>
      <c r="R211" s="166"/>
      <c r="S211" s="167"/>
      <c r="T211" s="168">
        <f t="shared" si="36"/>
        <v>0</v>
      </c>
      <c r="U211" s="169"/>
      <c r="V211" s="155"/>
      <c r="W211" s="155"/>
      <c r="X211" s="156"/>
      <c r="Y211" s="156"/>
      <c r="Z211" s="136"/>
      <c r="AA211" s="136"/>
      <c r="AB211" s="136"/>
    </row>
    <row r="212" spans="1:28" ht="9" hidden="1" customHeight="1">
      <c r="A212" s="885"/>
      <c r="B212" s="903"/>
      <c r="C212" s="170">
        <f>C208</f>
        <v>0</v>
      </c>
      <c r="D212" s="142">
        <f>$D$11</f>
        <v>0</v>
      </c>
      <c r="E212" s="143">
        <f>$E$11</f>
        <v>0</v>
      </c>
      <c r="F212" s="748"/>
      <c r="G212" s="144">
        <f>D212*E212*F212</f>
        <v>0</v>
      </c>
      <c r="H212" s="892">
        <f>I212+J212</f>
        <v>0</v>
      </c>
      <c r="I212" s="729"/>
      <c r="J212" s="727"/>
      <c r="K212" s="145">
        <f>-D212*E212*H212</f>
        <v>0</v>
      </c>
      <c r="L212" s="146"/>
      <c r="M212" s="147"/>
      <c r="N212" s="163"/>
      <c r="O212" s="164"/>
      <c r="P212" s="165"/>
      <c r="Q212" s="165"/>
      <c r="R212" s="166"/>
      <c r="S212" s="167"/>
      <c r="T212" s="168">
        <f t="shared" si="36"/>
        <v>0</v>
      </c>
      <c r="U212" s="169"/>
      <c r="V212" s="155"/>
      <c r="W212" s="155"/>
      <c r="X212" s="156"/>
      <c r="Y212" s="156"/>
      <c r="Z212" s="136"/>
      <c r="AA212" s="136"/>
      <c r="AB212" s="136"/>
    </row>
    <row r="213" spans="1:28" ht="9" hidden="1" customHeight="1">
      <c r="A213" s="885"/>
      <c r="B213" s="750"/>
      <c r="C213" s="202">
        <f>C209</f>
        <v>0</v>
      </c>
      <c r="D213" s="158">
        <f>$D$12</f>
        <v>0</v>
      </c>
      <c r="E213" s="175">
        <f>$E$12</f>
        <v>0</v>
      </c>
      <c r="F213" s="748"/>
      <c r="G213" s="160">
        <f>D213*E213*F212</f>
        <v>0</v>
      </c>
      <c r="H213" s="893"/>
      <c r="I213" s="730"/>
      <c r="J213" s="728"/>
      <c r="K213" s="161">
        <f>-D213*E213*H212</f>
        <v>0</v>
      </c>
      <c r="L213" s="162"/>
      <c r="M213" s="147"/>
      <c r="N213" s="163"/>
      <c r="O213" s="164"/>
      <c r="P213" s="165"/>
      <c r="Q213" s="165"/>
      <c r="R213" s="166"/>
      <c r="S213" s="167"/>
      <c r="T213" s="168">
        <f t="shared" si="36"/>
        <v>0</v>
      </c>
      <c r="U213" s="169"/>
      <c r="V213" s="155"/>
      <c r="W213" s="155"/>
      <c r="X213" s="156"/>
      <c r="Y213" s="156"/>
      <c r="Z213" s="136"/>
      <c r="AA213" s="136"/>
      <c r="AB213" s="136"/>
    </row>
    <row r="214" spans="1:28" ht="9" hidden="1" customHeight="1">
      <c r="A214" s="885"/>
      <c r="B214" s="738"/>
      <c r="C214" s="170">
        <f>C208</f>
        <v>0</v>
      </c>
      <c r="D214" s="142">
        <f>$D$13</f>
        <v>0</v>
      </c>
      <c r="E214" s="143">
        <f>$E$13</f>
        <v>0</v>
      </c>
      <c r="F214" s="896"/>
      <c r="G214" s="144">
        <f>D214*E214*F214</f>
        <v>0</v>
      </c>
      <c r="H214" s="892">
        <f>I214+J214</f>
        <v>0</v>
      </c>
      <c r="I214" s="729"/>
      <c r="J214" s="727"/>
      <c r="K214" s="145">
        <f>-D214*E214*H214</f>
        <v>0</v>
      </c>
      <c r="L214" s="146"/>
      <c r="M214" s="147"/>
      <c r="N214" s="163"/>
      <c r="O214" s="164"/>
      <c r="P214" s="165"/>
      <c r="Q214" s="165"/>
      <c r="R214" s="166"/>
      <c r="S214" s="167"/>
      <c r="T214" s="168">
        <f t="shared" si="36"/>
        <v>0</v>
      </c>
      <c r="U214" s="169"/>
      <c r="V214" s="155"/>
      <c r="W214" s="155"/>
      <c r="X214" s="156"/>
      <c r="Y214" s="156"/>
      <c r="Z214" s="136"/>
      <c r="AA214" s="136"/>
      <c r="AB214" s="136"/>
    </row>
    <row r="215" spans="1:28" ht="9" hidden="1" customHeight="1">
      <c r="A215" s="885"/>
      <c r="B215" s="739"/>
      <c r="C215" s="157">
        <f>C209</f>
        <v>0</v>
      </c>
      <c r="D215" s="158">
        <f>$D$14</f>
        <v>0</v>
      </c>
      <c r="E215" s="159">
        <f>$E$14</f>
        <v>0</v>
      </c>
      <c r="F215" s="749"/>
      <c r="G215" s="160">
        <f>D215*E215*F214</f>
        <v>0</v>
      </c>
      <c r="H215" s="893"/>
      <c r="I215" s="730"/>
      <c r="J215" s="728"/>
      <c r="K215" s="161">
        <f>-D215*E215*H214</f>
        <v>0</v>
      </c>
      <c r="L215" s="162"/>
      <c r="M215" s="147"/>
      <c r="N215" s="163"/>
      <c r="O215" s="164"/>
      <c r="P215" s="165"/>
      <c r="Q215" s="165"/>
      <c r="R215" s="166"/>
      <c r="S215" s="167"/>
      <c r="T215" s="168">
        <f t="shared" si="36"/>
        <v>0</v>
      </c>
      <c r="U215" s="169"/>
      <c r="V215" s="155"/>
      <c r="W215" s="155"/>
      <c r="X215" s="156"/>
      <c r="Y215" s="156"/>
      <c r="Z215" s="136"/>
      <c r="AA215" s="136"/>
      <c r="AB215" s="136"/>
    </row>
    <row r="216" spans="1:28" ht="9" hidden="1" customHeight="1">
      <c r="A216" s="885"/>
      <c r="B216" s="750"/>
      <c r="C216" s="170">
        <f>C208</f>
        <v>0</v>
      </c>
      <c r="D216" s="142">
        <f>$D$15</f>
        <v>0</v>
      </c>
      <c r="E216" s="143">
        <f>$E$15</f>
        <v>0</v>
      </c>
      <c r="F216" s="748"/>
      <c r="G216" s="144">
        <f>D216*E216*F216</f>
        <v>0</v>
      </c>
      <c r="H216" s="892">
        <f>I216+J216</f>
        <v>0</v>
      </c>
      <c r="I216" s="729"/>
      <c r="J216" s="727"/>
      <c r="K216" s="145">
        <f>-D216*E216*H216</f>
        <v>0</v>
      </c>
      <c r="L216" s="146"/>
      <c r="M216" s="147"/>
      <c r="N216" s="163"/>
      <c r="O216" s="164"/>
      <c r="P216" s="165"/>
      <c r="Q216" s="165"/>
      <c r="R216" s="166"/>
      <c r="S216" s="167"/>
      <c r="T216" s="168">
        <f t="shared" si="36"/>
        <v>0</v>
      </c>
      <c r="U216" s="169"/>
      <c r="V216" s="155"/>
      <c r="W216" s="155"/>
      <c r="X216" s="908" t="s">
        <v>81</v>
      </c>
      <c r="Y216" s="909"/>
      <c r="Z216" s="909"/>
      <c r="AA216" s="909"/>
      <c r="AB216" s="910"/>
    </row>
    <row r="217" spans="1:28" ht="9" hidden="1" customHeight="1" thickBot="1">
      <c r="A217" s="885"/>
      <c r="B217" s="751"/>
      <c r="C217" s="157">
        <f>C209</f>
        <v>0</v>
      </c>
      <c r="D217" s="158">
        <f>$D$16</f>
        <v>0</v>
      </c>
      <c r="E217" s="175">
        <f>$E$16</f>
        <v>0</v>
      </c>
      <c r="F217" s="749"/>
      <c r="G217" s="160">
        <f>D217*E217*F216</f>
        <v>0</v>
      </c>
      <c r="H217" s="893"/>
      <c r="I217" s="730"/>
      <c r="J217" s="728"/>
      <c r="K217" s="161">
        <f>-D217*E217*H216</f>
        <v>0</v>
      </c>
      <c r="L217" s="162"/>
      <c r="M217" s="147"/>
      <c r="N217" s="177"/>
      <c r="O217" s="178"/>
      <c r="P217" s="179"/>
      <c r="Q217" s="179"/>
      <c r="R217" s="180"/>
      <c r="S217" s="181"/>
      <c r="T217" s="182">
        <f t="shared" si="36"/>
        <v>0</v>
      </c>
      <c r="U217" s="183"/>
      <c r="V217" s="184"/>
      <c r="W217" s="155"/>
      <c r="X217" s="905">
        <f>G218+K218+T218</f>
        <v>0</v>
      </c>
      <c r="Y217" s="906"/>
      <c r="Z217" s="906"/>
      <c r="AA217" s="906"/>
      <c r="AB217" s="185" t="s">
        <v>155</v>
      </c>
    </row>
    <row r="218" spans="1:28" ht="9" hidden="1" customHeight="1" thickBot="1">
      <c r="A218" s="882" t="s">
        <v>53</v>
      </c>
      <c r="B218" s="883"/>
      <c r="C218" s="186"/>
      <c r="D218" s="187">
        <f>IF(C208="往",(E208+E209)*(F208-H208)+(E210+E211)*(F210-H210),E208*(F208-H208)+E210*(F210-H210))</f>
        <v>0</v>
      </c>
      <c r="E218" s="188">
        <f>IF(C208="往",(E208+E209)*(F208-H208)+(E210+E211)*(F210-H210)+(E212+E213)*(F212-H212)+(E214+E215)*(F214-H214)+(E216+E217)*(F216-H216),E208*(F208-H208)+E210*(F210-H210)+E212*(F212-H212)+E214*(F214-H214)+E216*(F216-H216))</f>
        <v>0</v>
      </c>
      <c r="F218" s="189">
        <f t="shared" ref="F218:K218" si="37">SUM(F208:F217)</f>
        <v>0</v>
      </c>
      <c r="G218" s="190">
        <f t="shared" si="37"/>
        <v>0</v>
      </c>
      <c r="H218" s="186">
        <f t="shared" si="37"/>
        <v>0</v>
      </c>
      <c r="I218" s="191">
        <f t="shared" si="37"/>
        <v>0</v>
      </c>
      <c r="J218" s="187">
        <f t="shared" si="37"/>
        <v>0</v>
      </c>
      <c r="K218" s="192">
        <f t="shared" si="37"/>
        <v>0</v>
      </c>
      <c r="L218" s="187"/>
      <c r="M218" s="193"/>
      <c r="N218" s="194"/>
      <c r="O218" s="195">
        <f t="shared" ref="O218:T218" si="38">SUM(O208:O217)</f>
        <v>0</v>
      </c>
      <c r="P218" s="196">
        <f t="shared" si="38"/>
        <v>0</v>
      </c>
      <c r="Q218" s="196">
        <f t="shared" si="38"/>
        <v>0</v>
      </c>
      <c r="R218" s="197">
        <f t="shared" si="38"/>
        <v>0</v>
      </c>
      <c r="S218" s="198">
        <f t="shared" si="38"/>
        <v>0</v>
      </c>
      <c r="T218" s="199">
        <f t="shared" si="38"/>
        <v>0</v>
      </c>
      <c r="U218" s="200"/>
    </row>
    <row r="219" spans="1:28" ht="9" hidden="1" customHeight="1">
      <c r="A219" s="886" t="s">
        <v>55</v>
      </c>
      <c r="B219" s="742" t="s">
        <v>56</v>
      </c>
      <c r="C219" s="134"/>
      <c r="D219" s="745" t="s">
        <v>57</v>
      </c>
      <c r="E219" s="745" t="s">
        <v>58</v>
      </c>
      <c r="F219" s="890" t="s">
        <v>59</v>
      </c>
      <c r="G219" s="894" t="s">
        <v>156</v>
      </c>
      <c r="H219" s="899" t="s">
        <v>61</v>
      </c>
      <c r="I219" s="899"/>
      <c r="J219" s="899"/>
      <c r="K219" s="899"/>
      <c r="L219" s="900"/>
      <c r="M219" s="135"/>
      <c r="N219" s="857" t="s">
        <v>62</v>
      </c>
      <c r="O219" s="858"/>
      <c r="P219" s="858"/>
      <c r="Q219" s="858"/>
      <c r="R219" s="858"/>
      <c r="S219" s="858"/>
      <c r="T219" s="858"/>
      <c r="U219" s="859"/>
    </row>
    <row r="220" spans="1:28" ht="9" hidden="1" customHeight="1">
      <c r="A220" s="887"/>
      <c r="B220" s="743"/>
      <c r="C220" s="137" t="s">
        <v>24</v>
      </c>
      <c r="D220" s="746"/>
      <c r="E220" s="746"/>
      <c r="F220" s="891"/>
      <c r="G220" s="864"/>
      <c r="H220" s="860" t="s">
        <v>63</v>
      </c>
      <c r="I220" s="861"/>
      <c r="J220" s="862"/>
      <c r="K220" s="863" t="s">
        <v>157</v>
      </c>
      <c r="L220" s="874" t="s">
        <v>65</v>
      </c>
      <c r="M220" s="138"/>
      <c r="N220" s="863" t="s">
        <v>66</v>
      </c>
      <c r="O220" s="877" t="s">
        <v>67</v>
      </c>
      <c r="P220" s="878"/>
      <c r="Q220" s="878"/>
      <c r="R220" s="878"/>
      <c r="S220" s="879"/>
      <c r="T220" s="724" t="s">
        <v>158</v>
      </c>
      <c r="U220" s="854" t="s">
        <v>65</v>
      </c>
    </row>
    <row r="221" spans="1:28" ht="9" hidden="1" customHeight="1">
      <c r="A221" s="887"/>
      <c r="B221" s="743"/>
      <c r="C221" s="137" t="s">
        <v>69</v>
      </c>
      <c r="D221" s="746"/>
      <c r="E221" s="746"/>
      <c r="F221" s="891"/>
      <c r="G221" s="864"/>
      <c r="H221" s="880" t="s">
        <v>70</v>
      </c>
      <c r="I221" s="897" t="s">
        <v>71</v>
      </c>
      <c r="J221" s="901" t="s">
        <v>72</v>
      </c>
      <c r="K221" s="864"/>
      <c r="L221" s="875"/>
      <c r="M221" s="138"/>
      <c r="N221" s="864"/>
      <c r="O221" s="869" t="s">
        <v>73</v>
      </c>
      <c r="P221" s="754"/>
      <c r="Q221" s="754" t="s">
        <v>74</v>
      </c>
      <c r="R221" s="757" t="s">
        <v>75</v>
      </c>
      <c r="S221" s="752" t="s">
        <v>76</v>
      </c>
      <c r="T221" s="725"/>
      <c r="U221" s="855"/>
    </row>
    <row r="222" spans="1:28" ht="9" hidden="1" customHeight="1">
      <c r="A222" s="887"/>
      <c r="B222" s="743"/>
      <c r="C222" s="139" t="s">
        <v>77</v>
      </c>
      <c r="D222" s="746"/>
      <c r="E222" s="746"/>
      <c r="F222" s="891"/>
      <c r="G222" s="864"/>
      <c r="H222" s="880"/>
      <c r="I222" s="897"/>
      <c r="J222" s="901"/>
      <c r="K222" s="864"/>
      <c r="L222" s="875"/>
      <c r="M222" s="138"/>
      <c r="N222" s="864"/>
      <c r="O222" s="870" t="s">
        <v>71</v>
      </c>
      <c r="P222" s="872" t="s">
        <v>72</v>
      </c>
      <c r="Q222" s="755"/>
      <c r="R222" s="757"/>
      <c r="S222" s="752"/>
      <c r="T222" s="725"/>
      <c r="U222" s="855"/>
    </row>
    <row r="223" spans="1:28" ht="9" hidden="1" customHeight="1">
      <c r="A223" s="888"/>
      <c r="B223" s="744"/>
      <c r="C223" s="140" t="s">
        <v>78</v>
      </c>
      <c r="D223" s="747"/>
      <c r="E223" s="876"/>
      <c r="F223" s="726"/>
      <c r="G223" s="895"/>
      <c r="H223" s="881"/>
      <c r="I223" s="898"/>
      <c r="J223" s="902"/>
      <c r="K223" s="865"/>
      <c r="L223" s="876"/>
      <c r="N223" s="865"/>
      <c r="O223" s="871"/>
      <c r="P223" s="873"/>
      <c r="Q223" s="756"/>
      <c r="R223" s="758"/>
      <c r="S223" s="753"/>
      <c r="T223" s="726"/>
      <c r="U223" s="856"/>
    </row>
    <row r="224" spans="1:28" ht="9" hidden="1" customHeight="1">
      <c r="A224" s="884" t="s">
        <v>79</v>
      </c>
      <c r="B224" s="740" t="s">
        <v>80</v>
      </c>
      <c r="C224" s="201">
        <f>C208</f>
        <v>0</v>
      </c>
      <c r="D224" s="142">
        <f>$D$7</f>
        <v>0</v>
      </c>
      <c r="E224" s="143">
        <f>$E$7</f>
        <v>0</v>
      </c>
      <c r="F224" s="896"/>
      <c r="G224" s="144">
        <f>D224*E224*F224</f>
        <v>0</v>
      </c>
      <c r="H224" s="892">
        <f>I224+J224</f>
        <v>0</v>
      </c>
      <c r="I224" s="729"/>
      <c r="J224" s="727"/>
      <c r="K224" s="145">
        <f>-D224*E224*H224</f>
        <v>0</v>
      </c>
      <c r="L224" s="146"/>
      <c r="M224" s="147"/>
      <c r="N224" s="148"/>
      <c r="O224" s="149"/>
      <c r="P224" s="150"/>
      <c r="Q224" s="150"/>
      <c r="R224" s="151"/>
      <c r="S224" s="152"/>
      <c r="T224" s="153">
        <f t="shared" ref="T224:T233" si="39">IF(AND(P224=0,Q224=0,R224=0,S224=0),N224*-O224,IF(AND(O224=0,Q224=0,R224=0,S224=0),N224*-P224,IF(AND(O224=0,P224=0,R224=0,S224=0),N224*Q224,IF(AND(O224=0,P224=0,Q224=0,S224=0),N224*-R224,IF(AND(O224=0,P224=0,Q224=0,R224=0),N224*S224,IF(AND(O224=0,P224=0,Q224=0,R224=0),,"入力オーバー"))))))</f>
        <v>0</v>
      </c>
      <c r="U224" s="213"/>
      <c r="V224" s="155"/>
      <c r="W224" s="155"/>
      <c r="X224" s="156"/>
      <c r="Y224" s="156"/>
      <c r="Z224" s="156"/>
      <c r="AA224" s="156"/>
      <c r="AB224" s="156"/>
    </row>
    <row r="225" spans="1:28" ht="9" hidden="1" customHeight="1">
      <c r="A225" s="885"/>
      <c r="B225" s="741"/>
      <c r="C225" s="157">
        <f>IF(C224="往","復",)</f>
        <v>0</v>
      </c>
      <c r="D225" s="158">
        <f>$D$8</f>
        <v>0</v>
      </c>
      <c r="E225" s="159">
        <f>$E$8</f>
        <v>0</v>
      </c>
      <c r="F225" s="749"/>
      <c r="G225" s="160">
        <f>D225*E225*F224</f>
        <v>0</v>
      </c>
      <c r="H225" s="893"/>
      <c r="I225" s="730"/>
      <c r="J225" s="728"/>
      <c r="K225" s="161">
        <f>-D225*E225*H224</f>
        <v>0</v>
      </c>
      <c r="L225" s="162"/>
      <c r="M225" s="147"/>
      <c r="N225" s="163"/>
      <c r="O225" s="164"/>
      <c r="P225" s="165"/>
      <c r="Q225" s="165"/>
      <c r="R225" s="166"/>
      <c r="S225" s="167"/>
      <c r="T225" s="168">
        <f t="shared" si="39"/>
        <v>0</v>
      </c>
      <c r="U225" s="169"/>
      <c r="V225" s="155"/>
      <c r="W225" s="155"/>
      <c r="X225" s="156"/>
      <c r="Y225" s="156"/>
      <c r="Z225" s="156"/>
      <c r="AA225" s="156"/>
      <c r="AB225" s="156"/>
    </row>
    <row r="226" spans="1:28" ht="9" hidden="1" customHeight="1">
      <c r="A226" s="885"/>
      <c r="B226" s="740"/>
      <c r="C226" s="170">
        <f>C224</f>
        <v>0</v>
      </c>
      <c r="D226" s="142">
        <f>$D$9</f>
        <v>0</v>
      </c>
      <c r="E226" s="143">
        <f>$E$9</f>
        <v>0</v>
      </c>
      <c r="F226" s="896"/>
      <c r="G226" s="144">
        <f>D226*E226*F226</f>
        <v>0</v>
      </c>
      <c r="H226" s="892">
        <f>I226+J226</f>
        <v>0</v>
      </c>
      <c r="I226" s="729"/>
      <c r="J226" s="727"/>
      <c r="K226" s="145">
        <f>-D226*E226*H226</f>
        <v>0</v>
      </c>
      <c r="L226" s="146"/>
      <c r="M226" s="147"/>
      <c r="N226" s="163"/>
      <c r="O226" s="164"/>
      <c r="P226" s="165"/>
      <c r="Q226" s="165"/>
      <c r="R226" s="166"/>
      <c r="S226" s="167"/>
      <c r="T226" s="168">
        <f t="shared" si="39"/>
        <v>0</v>
      </c>
      <c r="U226" s="169"/>
      <c r="V226" s="155"/>
      <c r="W226" s="155"/>
      <c r="X226" s="136"/>
      <c r="Y226" s="136"/>
      <c r="Z226" s="136"/>
      <c r="AA226" s="136"/>
      <c r="AB226" s="136"/>
    </row>
    <row r="227" spans="1:28" ht="9" hidden="1" customHeight="1" thickBot="1">
      <c r="A227" s="885"/>
      <c r="B227" s="889"/>
      <c r="C227" s="157">
        <f>C225</f>
        <v>0</v>
      </c>
      <c r="D227" s="158">
        <f>$D$10</f>
        <v>0</v>
      </c>
      <c r="E227" s="159">
        <f>$E$10</f>
        <v>0</v>
      </c>
      <c r="F227" s="749"/>
      <c r="G227" s="160">
        <f>D227*E227*F226</f>
        <v>0</v>
      </c>
      <c r="H227" s="893"/>
      <c r="I227" s="730"/>
      <c r="J227" s="728"/>
      <c r="K227" s="161">
        <f>-D227*E227*H226</f>
        <v>0</v>
      </c>
      <c r="L227" s="162"/>
      <c r="M227" s="147"/>
      <c r="N227" s="163"/>
      <c r="O227" s="164"/>
      <c r="P227" s="165"/>
      <c r="Q227" s="165"/>
      <c r="R227" s="166"/>
      <c r="S227" s="167"/>
      <c r="T227" s="168">
        <f t="shared" si="39"/>
        <v>0</v>
      </c>
      <c r="U227" s="169"/>
      <c r="V227" s="155"/>
      <c r="W227" s="155"/>
      <c r="X227" s="156"/>
      <c r="Y227" s="156"/>
      <c r="Z227" s="136"/>
      <c r="AA227" s="136"/>
      <c r="AB227" s="136"/>
    </row>
    <row r="228" spans="1:28" ht="9" hidden="1" customHeight="1">
      <c r="A228" s="885"/>
      <c r="B228" s="903"/>
      <c r="C228" s="170">
        <f>C224</f>
        <v>0</v>
      </c>
      <c r="D228" s="142">
        <f>$D$11</f>
        <v>0</v>
      </c>
      <c r="E228" s="143">
        <f>$E$11</f>
        <v>0</v>
      </c>
      <c r="F228" s="748"/>
      <c r="G228" s="144">
        <f>D228*E228*F228</f>
        <v>0</v>
      </c>
      <c r="H228" s="892">
        <f>I228+J228</f>
        <v>0</v>
      </c>
      <c r="I228" s="729"/>
      <c r="J228" s="727"/>
      <c r="K228" s="145">
        <f>-D228*E228*H228</f>
        <v>0</v>
      </c>
      <c r="L228" s="146"/>
      <c r="M228" s="147"/>
      <c r="N228" s="163"/>
      <c r="O228" s="164"/>
      <c r="P228" s="165"/>
      <c r="Q228" s="165"/>
      <c r="R228" s="166"/>
      <c r="S228" s="167"/>
      <c r="T228" s="168">
        <f t="shared" si="39"/>
        <v>0</v>
      </c>
      <c r="U228" s="169"/>
      <c r="V228" s="155"/>
      <c r="W228" s="155"/>
      <c r="X228" s="156"/>
      <c r="Y228" s="156"/>
      <c r="Z228" s="136"/>
      <c r="AA228" s="136"/>
      <c r="AB228" s="136"/>
    </row>
    <row r="229" spans="1:28" ht="9" hidden="1" customHeight="1">
      <c r="A229" s="885"/>
      <c r="B229" s="750"/>
      <c r="C229" s="202">
        <f>C225</f>
        <v>0</v>
      </c>
      <c r="D229" s="158">
        <f>$D$12</f>
        <v>0</v>
      </c>
      <c r="E229" s="175">
        <f>$E$12</f>
        <v>0</v>
      </c>
      <c r="F229" s="748"/>
      <c r="G229" s="160">
        <f>D229*E229*F228</f>
        <v>0</v>
      </c>
      <c r="H229" s="893"/>
      <c r="I229" s="730"/>
      <c r="J229" s="728"/>
      <c r="K229" s="161">
        <f>-D229*E229*H228</f>
        <v>0</v>
      </c>
      <c r="L229" s="162"/>
      <c r="M229" s="147"/>
      <c r="N229" s="163"/>
      <c r="O229" s="164"/>
      <c r="P229" s="165"/>
      <c r="Q229" s="165"/>
      <c r="R229" s="166"/>
      <c r="S229" s="167"/>
      <c r="T229" s="168">
        <f t="shared" si="39"/>
        <v>0</v>
      </c>
      <c r="U229" s="169"/>
      <c r="V229" s="155"/>
      <c r="W229" s="155"/>
      <c r="X229" s="156"/>
      <c r="Y229" s="156"/>
      <c r="Z229" s="136"/>
      <c r="AA229" s="136"/>
      <c r="AB229" s="136"/>
    </row>
    <row r="230" spans="1:28" ht="9" hidden="1" customHeight="1">
      <c r="A230" s="885"/>
      <c r="B230" s="738"/>
      <c r="C230" s="170">
        <f>C224</f>
        <v>0</v>
      </c>
      <c r="D230" s="142">
        <f>$D$13</f>
        <v>0</v>
      </c>
      <c r="E230" s="143">
        <f>$E$13</f>
        <v>0</v>
      </c>
      <c r="F230" s="896"/>
      <c r="G230" s="144">
        <f>D230*E230*F230</f>
        <v>0</v>
      </c>
      <c r="H230" s="892">
        <f>I230+J230</f>
        <v>0</v>
      </c>
      <c r="I230" s="729"/>
      <c r="J230" s="727"/>
      <c r="K230" s="145">
        <f>-D230*E230*H230</f>
        <v>0</v>
      </c>
      <c r="L230" s="146"/>
      <c r="M230" s="147"/>
      <c r="N230" s="163"/>
      <c r="O230" s="164"/>
      <c r="P230" s="165"/>
      <c r="Q230" s="165"/>
      <c r="R230" s="166"/>
      <c r="S230" s="167"/>
      <c r="T230" s="168">
        <f t="shared" si="39"/>
        <v>0</v>
      </c>
      <c r="U230" s="169"/>
      <c r="V230" s="155"/>
      <c r="W230" s="155"/>
    </row>
    <row r="231" spans="1:28" ht="9" hidden="1" customHeight="1">
      <c r="A231" s="885"/>
      <c r="B231" s="739"/>
      <c r="C231" s="157">
        <f>C225</f>
        <v>0</v>
      </c>
      <c r="D231" s="158">
        <f>$D$14</f>
        <v>0</v>
      </c>
      <c r="E231" s="159">
        <f>$E$14</f>
        <v>0</v>
      </c>
      <c r="F231" s="749"/>
      <c r="G231" s="160">
        <f>D231*E231*F230</f>
        <v>0</v>
      </c>
      <c r="H231" s="893"/>
      <c r="I231" s="730"/>
      <c r="J231" s="728"/>
      <c r="K231" s="161">
        <f>-D231*E231*H230</f>
        <v>0</v>
      </c>
      <c r="L231" s="162"/>
      <c r="M231" s="147"/>
      <c r="N231" s="163"/>
      <c r="O231" s="164"/>
      <c r="P231" s="165"/>
      <c r="Q231" s="165"/>
      <c r="R231" s="166"/>
      <c r="S231" s="167"/>
      <c r="T231" s="168">
        <f t="shared" si="39"/>
        <v>0</v>
      </c>
      <c r="U231" s="169"/>
      <c r="V231" s="155"/>
      <c r="W231" s="155"/>
    </row>
    <row r="232" spans="1:28" ht="9" hidden="1" customHeight="1">
      <c r="A232" s="885"/>
      <c r="B232" s="750"/>
      <c r="C232" s="170">
        <f>C224</f>
        <v>0</v>
      </c>
      <c r="D232" s="142">
        <f>$D$15</f>
        <v>0</v>
      </c>
      <c r="E232" s="143">
        <f>$E$15</f>
        <v>0</v>
      </c>
      <c r="F232" s="748"/>
      <c r="G232" s="144">
        <f>D232*E232*F232</f>
        <v>0</v>
      </c>
      <c r="H232" s="892">
        <f>I232+J232</f>
        <v>0</v>
      </c>
      <c r="I232" s="729"/>
      <c r="J232" s="727"/>
      <c r="K232" s="145">
        <f>-D232*E232*H232</f>
        <v>0</v>
      </c>
      <c r="L232" s="146"/>
      <c r="M232" s="147"/>
      <c r="N232" s="163"/>
      <c r="O232" s="164"/>
      <c r="P232" s="165"/>
      <c r="Q232" s="165"/>
      <c r="R232" s="166"/>
      <c r="S232" s="167"/>
      <c r="T232" s="168">
        <f t="shared" si="39"/>
        <v>0</v>
      </c>
      <c r="U232" s="169"/>
      <c r="V232" s="155"/>
      <c r="W232" s="155"/>
      <c r="X232" s="908" t="s">
        <v>81</v>
      </c>
      <c r="Y232" s="909"/>
      <c r="Z232" s="909"/>
      <c r="AA232" s="909"/>
      <c r="AB232" s="910"/>
    </row>
    <row r="233" spans="1:28" ht="9" hidden="1" customHeight="1" thickBot="1">
      <c r="A233" s="885"/>
      <c r="B233" s="751"/>
      <c r="C233" s="157">
        <f>C225</f>
        <v>0</v>
      </c>
      <c r="D233" s="158">
        <f>$D$16</f>
        <v>0</v>
      </c>
      <c r="E233" s="175">
        <f>$E$16</f>
        <v>0</v>
      </c>
      <c r="F233" s="749"/>
      <c r="G233" s="160">
        <f>D233*E233*F232</f>
        <v>0</v>
      </c>
      <c r="H233" s="893"/>
      <c r="I233" s="730"/>
      <c r="J233" s="728"/>
      <c r="K233" s="161">
        <f>-D233*E233*H232</f>
        <v>0</v>
      </c>
      <c r="L233" s="162"/>
      <c r="M233" s="147"/>
      <c r="N233" s="177"/>
      <c r="O233" s="178"/>
      <c r="P233" s="179"/>
      <c r="Q233" s="179"/>
      <c r="R233" s="180"/>
      <c r="S233" s="181"/>
      <c r="T233" s="182">
        <f t="shared" si="39"/>
        <v>0</v>
      </c>
      <c r="U233" s="183"/>
      <c r="V233" s="184"/>
      <c r="W233" s="155"/>
      <c r="X233" s="905">
        <f>G234+K234+T234</f>
        <v>0</v>
      </c>
      <c r="Y233" s="906"/>
      <c r="Z233" s="906"/>
      <c r="AA233" s="906"/>
      <c r="AB233" s="185" t="s">
        <v>155</v>
      </c>
    </row>
    <row r="234" spans="1:28" ht="9" hidden="1" customHeight="1" thickBot="1">
      <c r="A234" s="882" t="s">
        <v>53</v>
      </c>
      <c r="B234" s="883"/>
      <c r="C234" s="186"/>
      <c r="D234" s="187">
        <f>IF(C224="往",(E224+E225)*(F224-H224)+(E226+E227)*(F226-H226),E224*(F224-H224)+E226*(F226-H226))</f>
        <v>0</v>
      </c>
      <c r="E234" s="188">
        <f>IF(C224="往",(E224+E225)*(F224-H224)+(E226+E227)*(F226-H226)+(E228+E229)*(F228-H228)+(E230+E231)*(F230-H230)+(E232+E233)*(F232-H232),E224*(F224-H224)+E226*(F226-H226)+E228*(F228-H228)+E230*(F230-H230)+E232*(F232-H232))</f>
        <v>0</v>
      </c>
      <c r="F234" s="189">
        <f t="shared" ref="F234:K234" si="40">SUM(F224:F233)</f>
        <v>0</v>
      </c>
      <c r="G234" s="190">
        <f t="shared" si="40"/>
        <v>0</v>
      </c>
      <c r="H234" s="186">
        <f t="shared" si="40"/>
        <v>0</v>
      </c>
      <c r="I234" s="191">
        <f t="shared" si="40"/>
        <v>0</v>
      </c>
      <c r="J234" s="187">
        <f t="shared" si="40"/>
        <v>0</v>
      </c>
      <c r="K234" s="192">
        <f t="shared" si="40"/>
        <v>0</v>
      </c>
      <c r="L234" s="187"/>
      <c r="M234" s="193"/>
      <c r="N234" s="194"/>
      <c r="O234" s="195">
        <f t="shared" ref="O234:T234" si="41">SUM(O224:O233)</f>
        <v>0</v>
      </c>
      <c r="P234" s="196">
        <f t="shared" si="41"/>
        <v>0</v>
      </c>
      <c r="Q234" s="196">
        <f t="shared" si="41"/>
        <v>0</v>
      </c>
      <c r="R234" s="197">
        <f t="shared" si="41"/>
        <v>0</v>
      </c>
      <c r="S234" s="198">
        <f t="shared" si="41"/>
        <v>0</v>
      </c>
      <c r="T234" s="199">
        <f t="shared" si="41"/>
        <v>0</v>
      </c>
      <c r="U234" s="200"/>
    </row>
    <row r="235" spans="1:28" ht="9" hidden="1" customHeight="1">
      <c r="A235" s="886" t="s">
        <v>55</v>
      </c>
      <c r="B235" s="742" t="s">
        <v>56</v>
      </c>
      <c r="C235" s="134"/>
      <c r="D235" s="745" t="s">
        <v>57</v>
      </c>
      <c r="E235" s="745" t="s">
        <v>58</v>
      </c>
      <c r="F235" s="890" t="s">
        <v>59</v>
      </c>
      <c r="G235" s="894" t="s">
        <v>156</v>
      </c>
      <c r="H235" s="899" t="s">
        <v>61</v>
      </c>
      <c r="I235" s="899"/>
      <c r="J235" s="899"/>
      <c r="K235" s="899"/>
      <c r="L235" s="900"/>
      <c r="M235" s="135"/>
      <c r="N235" s="857" t="s">
        <v>62</v>
      </c>
      <c r="O235" s="858"/>
      <c r="P235" s="858"/>
      <c r="Q235" s="858"/>
      <c r="R235" s="858"/>
      <c r="S235" s="858"/>
      <c r="T235" s="858"/>
      <c r="U235" s="859"/>
    </row>
    <row r="236" spans="1:28" ht="9" hidden="1" customHeight="1">
      <c r="A236" s="887"/>
      <c r="B236" s="743"/>
      <c r="C236" s="137" t="s">
        <v>24</v>
      </c>
      <c r="D236" s="746"/>
      <c r="E236" s="746"/>
      <c r="F236" s="891"/>
      <c r="G236" s="864"/>
      <c r="H236" s="860" t="s">
        <v>63</v>
      </c>
      <c r="I236" s="861"/>
      <c r="J236" s="862"/>
      <c r="K236" s="863" t="s">
        <v>157</v>
      </c>
      <c r="L236" s="874" t="s">
        <v>65</v>
      </c>
      <c r="M236" s="138"/>
      <c r="N236" s="863" t="s">
        <v>66</v>
      </c>
      <c r="O236" s="877" t="s">
        <v>67</v>
      </c>
      <c r="P236" s="878"/>
      <c r="Q236" s="878"/>
      <c r="R236" s="878"/>
      <c r="S236" s="879"/>
      <c r="T236" s="724" t="s">
        <v>158</v>
      </c>
      <c r="U236" s="854" t="s">
        <v>65</v>
      </c>
    </row>
    <row r="237" spans="1:28" ht="9" hidden="1" customHeight="1">
      <c r="A237" s="887"/>
      <c r="B237" s="743"/>
      <c r="C237" s="137" t="s">
        <v>69</v>
      </c>
      <c r="D237" s="746"/>
      <c r="E237" s="746"/>
      <c r="F237" s="891"/>
      <c r="G237" s="864"/>
      <c r="H237" s="880" t="s">
        <v>70</v>
      </c>
      <c r="I237" s="897" t="s">
        <v>71</v>
      </c>
      <c r="J237" s="901" t="s">
        <v>72</v>
      </c>
      <c r="K237" s="864"/>
      <c r="L237" s="875"/>
      <c r="M237" s="138"/>
      <c r="N237" s="864"/>
      <c r="O237" s="869" t="s">
        <v>73</v>
      </c>
      <c r="P237" s="754"/>
      <c r="Q237" s="754" t="s">
        <v>74</v>
      </c>
      <c r="R237" s="757" t="s">
        <v>75</v>
      </c>
      <c r="S237" s="752" t="s">
        <v>76</v>
      </c>
      <c r="T237" s="725"/>
      <c r="U237" s="855"/>
    </row>
    <row r="238" spans="1:28" ht="9" hidden="1" customHeight="1">
      <c r="A238" s="887"/>
      <c r="B238" s="743"/>
      <c r="C238" s="139" t="s">
        <v>77</v>
      </c>
      <c r="D238" s="746"/>
      <c r="E238" s="746"/>
      <c r="F238" s="891"/>
      <c r="G238" s="864"/>
      <c r="H238" s="880"/>
      <c r="I238" s="897"/>
      <c r="J238" s="901"/>
      <c r="K238" s="864"/>
      <c r="L238" s="875"/>
      <c r="M238" s="138"/>
      <c r="N238" s="864"/>
      <c r="O238" s="870" t="s">
        <v>71</v>
      </c>
      <c r="P238" s="872" t="s">
        <v>72</v>
      </c>
      <c r="Q238" s="755"/>
      <c r="R238" s="757"/>
      <c r="S238" s="752"/>
      <c r="T238" s="725"/>
      <c r="U238" s="855"/>
    </row>
    <row r="239" spans="1:28" ht="9" hidden="1" customHeight="1">
      <c r="A239" s="888"/>
      <c r="B239" s="744"/>
      <c r="C239" s="140" t="s">
        <v>78</v>
      </c>
      <c r="D239" s="747"/>
      <c r="E239" s="876"/>
      <c r="F239" s="726"/>
      <c r="G239" s="895"/>
      <c r="H239" s="881"/>
      <c r="I239" s="898"/>
      <c r="J239" s="902"/>
      <c r="K239" s="865"/>
      <c r="L239" s="876"/>
      <c r="N239" s="865"/>
      <c r="O239" s="871"/>
      <c r="P239" s="873"/>
      <c r="Q239" s="756"/>
      <c r="R239" s="758"/>
      <c r="S239" s="753"/>
      <c r="T239" s="726"/>
      <c r="U239" s="856"/>
    </row>
    <row r="240" spans="1:28" ht="9" hidden="1" customHeight="1">
      <c r="A240" s="884" t="s">
        <v>79</v>
      </c>
      <c r="B240" s="740" t="s">
        <v>80</v>
      </c>
      <c r="C240" s="201">
        <f>C224</f>
        <v>0</v>
      </c>
      <c r="D240" s="142">
        <f>$D$7</f>
        <v>0</v>
      </c>
      <c r="E240" s="143">
        <f>$E$7</f>
        <v>0</v>
      </c>
      <c r="F240" s="896"/>
      <c r="G240" s="144">
        <f>D240*E240*F240</f>
        <v>0</v>
      </c>
      <c r="H240" s="892">
        <f>I240+J240</f>
        <v>0</v>
      </c>
      <c r="I240" s="729"/>
      <c r="J240" s="727"/>
      <c r="K240" s="145">
        <f>-D240*E240*H240</f>
        <v>0</v>
      </c>
      <c r="L240" s="146"/>
      <c r="M240" s="147"/>
      <c r="N240" s="148"/>
      <c r="O240" s="149"/>
      <c r="P240" s="150"/>
      <c r="Q240" s="150"/>
      <c r="R240" s="151"/>
      <c r="S240" s="152"/>
      <c r="T240" s="153">
        <f t="shared" ref="T240:T249" si="42">IF(AND(P240=0,Q240=0,R240=0,S240=0),N240*-O240,IF(AND(O240=0,Q240=0,R240=0,S240=0),N240*-P240,IF(AND(O240=0,P240=0,R240=0,S240=0),N240*Q240,IF(AND(O240=0,P240=0,Q240=0,S240=0),N240*-R240,IF(AND(O240=0,P240=0,Q240=0,R240=0),N240*S240,IF(AND(O240=0,P240=0,Q240=0,R240=0),,"入力オーバー"))))))</f>
        <v>0</v>
      </c>
      <c r="U240" s="213"/>
      <c r="V240" s="155"/>
      <c r="W240" s="155"/>
      <c r="X240" s="156"/>
      <c r="Y240" s="156"/>
      <c r="Z240" s="156"/>
      <c r="AA240" s="156"/>
      <c r="AB240" s="156"/>
    </row>
    <row r="241" spans="1:28" ht="9" hidden="1" customHeight="1">
      <c r="A241" s="885"/>
      <c r="B241" s="741"/>
      <c r="C241" s="157">
        <f>IF(C240="往","復",)</f>
        <v>0</v>
      </c>
      <c r="D241" s="158">
        <f>$D$8</f>
        <v>0</v>
      </c>
      <c r="E241" s="159">
        <f>$E$8</f>
        <v>0</v>
      </c>
      <c r="F241" s="749"/>
      <c r="G241" s="160">
        <f>D241*E241*F240</f>
        <v>0</v>
      </c>
      <c r="H241" s="893"/>
      <c r="I241" s="730"/>
      <c r="J241" s="728"/>
      <c r="K241" s="161">
        <f>-D241*E241*H240</f>
        <v>0</v>
      </c>
      <c r="L241" s="162"/>
      <c r="M241" s="147"/>
      <c r="N241" s="163"/>
      <c r="O241" s="164"/>
      <c r="P241" s="165"/>
      <c r="Q241" s="165"/>
      <c r="R241" s="166"/>
      <c r="S241" s="167"/>
      <c r="T241" s="168">
        <f t="shared" si="42"/>
        <v>0</v>
      </c>
      <c r="U241" s="169"/>
      <c r="V241" s="155"/>
      <c r="W241" s="155"/>
      <c r="X241" s="156"/>
      <c r="Y241" s="156"/>
      <c r="Z241" s="156"/>
      <c r="AA241" s="156"/>
      <c r="AB241" s="156"/>
    </row>
    <row r="242" spans="1:28" ht="9" hidden="1" customHeight="1">
      <c r="A242" s="885"/>
      <c r="B242" s="740"/>
      <c r="C242" s="170">
        <f>C240</f>
        <v>0</v>
      </c>
      <c r="D242" s="142">
        <f>$D$9</f>
        <v>0</v>
      </c>
      <c r="E242" s="143">
        <f>$E$9</f>
        <v>0</v>
      </c>
      <c r="F242" s="896"/>
      <c r="G242" s="144">
        <f>D242*E242*F242</f>
        <v>0</v>
      </c>
      <c r="H242" s="892">
        <f>I242+J242</f>
        <v>0</v>
      </c>
      <c r="I242" s="729"/>
      <c r="J242" s="727"/>
      <c r="K242" s="145">
        <f>-D242*E242*H242</f>
        <v>0</v>
      </c>
      <c r="L242" s="146"/>
      <c r="M242" s="147"/>
      <c r="N242" s="163"/>
      <c r="O242" s="164"/>
      <c r="P242" s="165"/>
      <c r="Q242" s="165"/>
      <c r="R242" s="166"/>
      <c r="S242" s="167"/>
      <c r="T242" s="168">
        <f t="shared" si="42"/>
        <v>0</v>
      </c>
      <c r="U242" s="169"/>
      <c r="V242" s="155"/>
      <c r="W242" s="155"/>
      <c r="X242" s="136"/>
      <c r="Y242" s="136"/>
      <c r="Z242" s="136"/>
      <c r="AA242" s="136"/>
      <c r="AB242" s="136"/>
    </row>
    <row r="243" spans="1:28" ht="9" hidden="1" customHeight="1" thickBot="1">
      <c r="A243" s="885"/>
      <c r="B243" s="889"/>
      <c r="C243" s="157">
        <f>C241</f>
        <v>0</v>
      </c>
      <c r="D243" s="158">
        <f>$D$10</f>
        <v>0</v>
      </c>
      <c r="E243" s="159">
        <f>$E$10</f>
        <v>0</v>
      </c>
      <c r="F243" s="749"/>
      <c r="G243" s="160">
        <f>D243*E243*F242</f>
        <v>0</v>
      </c>
      <c r="H243" s="893"/>
      <c r="I243" s="730"/>
      <c r="J243" s="728"/>
      <c r="K243" s="161">
        <f>-D243*E243*H242</f>
        <v>0</v>
      </c>
      <c r="L243" s="162"/>
      <c r="M243" s="147"/>
      <c r="N243" s="163"/>
      <c r="O243" s="164"/>
      <c r="P243" s="165"/>
      <c r="Q243" s="165"/>
      <c r="R243" s="166"/>
      <c r="S243" s="167"/>
      <c r="T243" s="168">
        <f t="shared" si="42"/>
        <v>0</v>
      </c>
      <c r="U243" s="169"/>
      <c r="V243" s="155"/>
      <c r="W243" s="155"/>
      <c r="X243" s="156"/>
      <c r="Y243" s="156"/>
      <c r="Z243" s="136"/>
      <c r="AA243" s="136"/>
      <c r="AB243" s="136"/>
    </row>
    <row r="244" spans="1:28" ht="9" hidden="1" customHeight="1">
      <c r="A244" s="885"/>
      <c r="B244" s="903"/>
      <c r="C244" s="170">
        <f>C240</f>
        <v>0</v>
      </c>
      <c r="D244" s="142">
        <f>$D$11</f>
        <v>0</v>
      </c>
      <c r="E244" s="143">
        <f>$E$11</f>
        <v>0</v>
      </c>
      <c r="F244" s="748"/>
      <c r="G244" s="144">
        <f>D244*E244*F244</f>
        <v>0</v>
      </c>
      <c r="H244" s="892">
        <f>I244+J244</f>
        <v>0</v>
      </c>
      <c r="I244" s="729"/>
      <c r="J244" s="727"/>
      <c r="K244" s="145">
        <f>-D244*E244*H244</f>
        <v>0</v>
      </c>
      <c r="L244" s="146"/>
      <c r="M244" s="147"/>
      <c r="N244" s="163"/>
      <c r="O244" s="164"/>
      <c r="P244" s="165"/>
      <c r="Q244" s="165"/>
      <c r="R244" s="166"/>
      <c r="S244" s="167"/>
      <c r="T244" s="168">
        <f t="shared" si="42"/>
        <v>0</v>
      </c>
      <c r="U244" s="169"/>
      <c r="V244" s="155"/>
      <c r="W244" s="155"/>
      <c r="X244" s="156"/>
      <c r="Y244" s="156"/>
      <c r="Z244" s="136"/>
      <c r="AA244" s="136"/>
      <c r="AB244" s="136"/>
    </row>
    <row r="245" spans="1:28" ht="9" hidden="1" customHeight="1">
      <c r="A245" s="885"/>
      <c r="B245" s="750"/>
      <c r="C245" s="202">
        <f>C241</f>
        <v>0</v>
      </c>
      <c r="D245" s="158">
        <f>$D$12</f>
        <v>0</v>
      </c>
      <c r="E245" s="175">
        <f>$E$12</f>
        <v>0</v>
      </c>
      <c r="F245" s="748"/>
      <c r="G245" s="160">
        <f>D245*E245*F244</f>
        <v>0</v>
      </c>
      <c r="H245" s="893"/>
      <c r="I245" s="730"/>
      <c r="J245" s="728"/>
      <c r="K245" s="161">
        <f>-D245*E245*H244</f>
        <v>0</v>
      </c>
      <c r="L245" s="162"/>
      <c r="M245" s="147"/>
      <c r="N245" s="163"/>
      <c r="O245" s="164"/>
      <c r="P245" s="165"/>
      <c r="Q245" s="165"/>
      <c r="R245" s="166"/>
      <c r="S245" s="167"/>
      <c r="T245" s="168">
        <f t="shared" si="42"/>
        <v>0</v>
      </c>
      <c r="U245" s="169"/>
      <c r="V245" s="155"/>
      <c r="W245" s="155"/>
      <c r="X245" s="156"/>
      <c r="Y245" s="156"/>
      <c r="Z245" s="136"/>
      <c r="AA245" s="136"/>
      <c r="AB245" s="136"/>
    </row>
    <row r="246" spans="1:28" ht="9" hidden="1" customHeight="1">
      <c r="A246" s="885"/>
      <c r="B246" s="738"/>
      <c r="C246" s="170">
        <f>C240</f>
        <v>0</v>
      </c>
      <c r="D246" s="142">
        <f>$D$13</f>
        <v>0</v>
      </c>
      <c r="E246" s="143">
        <f>$E$13</f>
        <v>0</v>
      </c>
      <c r="F246" s="896"/>
      <c r="G246" s="144">
        <f>D246*E246*F246</f>
        <v>0</v>
      </c>
      <c r="H246" s="892">
        <f>I246+J246</f>
        <v>0</v>
      </c>
      <c r="I246" s="729"/>
      <c r="J246" s="727"/>
      <c r="K246" s="145">
        <f>-D246*E246*H246</f>
        <v>0</v>
      </c>
      <c r="L246" s="146"/>
      <c r="M246" s="147"/>
      <c r="N246" s="163"/>
      <c r="O246" s="164"/>
      <c r="P246" s="165"/>
      <c r="Q246" s="165"/>
      <c r="R246" s="166"/>
      <c r="S246" s="167"/>
      <c r="T246" s="168">
        <f t="shared" si="42"/>
        <v>0</v>
      </c>
      <c r="U246" s="169"/>
      <c r="V246" s="155"/>
      <c r="W246" s="155"/>
    </row>
    <row r="247" spans="1:28" ht="9" hidden="1" customHeight="1">
      <c r="A247" s="885"/>
      <c r="B247" s="739"/>
      <c r="C247" s="157">
        <f>C241</f>
        <v>0</v>
      </c>
      <c r="D247" s="158">
        <f>$D$14</f>
        <v>0</v>
      </c>
      <c r="E247" s="159">
        <f>$E$14</f>
        <v>0</v>
      </c>
      <c r="F247" s="749"/>
      <c r="G247" s="160">
        <f>D247*E247*F246</f>
        <v>0</v>
      </c>
      <c r="H247" s="893"/>
      <c r="I247" s="730"/>
      <c r="J247" s="728"/>
      <c r="K247" s="161">
        <f>-D247*E247*H246</f>
        <v>0</v>
      </c>
      <c r="L247" s="162"/>
      <c r="M247" s="147"/>
      <c r="N247" s="163"/>
      <c r="O247" s="164"/>
      <c r="P247" s="165"/>
      <c r="Q247" s="165"/>
      <c r="R247" s="166"/>
      <c r="S247" s="167"/>
      <c r="T247" s="168">
        <f t="shared" si="42"/>
        <v>0</v>
      </c>
      <c r="U247" s="169"/>
      <c r="V247" s="155"/>
      <c r="W247" s="155"/>
    </row>
    <row r="248" spans="1:28" ht="9" hidden="1" customHeight="1">
      <c r="A248" s="885"/>
      <c r="B248" s="750"/>
      <c r="C248" s="170">
        <f>C240</f>
        <v>0</v>
      </c>
      <c r="D248" s="142">
        <f>$D$15</f>
        <v>0</v>
      </c>
      <c r="E248" s="143">
        <f>$E$15</f>
        <v>0</v>
      </c>
      <c r="F248" s="748"/>
      <c r="G248" s="144">
        <f>D248*E248*F248</f>
        <v>0</v>
      </c>
      <c r="H248" s="892">
        <f>I248+J248</f>
        <v>0</v>
      </c>
      <c r="I248" s="729"/>
      <c r="J248" s="727"/>
      <c r="K248" s="145">
        <f>-D248*E248*H248</f>
        <v>0</v>
      </c>
      <c r="L248" s="146"/>
      <c r="M248" s="147"/>
      <c r="N248" s="163"/>
      <c r="O248" s="164"/>
      <c r="P248" s="165"/>
      <c r="Q248" s="165"/>
      <c r="R248" s="166"/>
      <c r="S248" s="167"/>
      <c r="T248" s="168">
        <f t="shared" si="42"/>
        <v>0</v>
      </c>
      <c r="U248" s="169"/>
      <c r="V248" s="155"/>
      <c r="W248" s="155"/>
      <c r="X248" s="908" t="s">
        <v>81</v>
      </c>
      <c r="Y248" s="909"/>
      <c r="Z248" s="909"/>
      <c r="AA248" s="909"/>
      <c r="AB248" s="910"/>
    </row>
    <row r="249" spans="1:28" ht="9" hidden="1" customHeight="1" thickBot="1">
      <c r="A249" s="885"/>
      <c r="B249" s="751"/>
      <c r="C249" s="157">
        <f>C241</f>
        <v>0</v>
      </c>
      <c r="D249" s="158">
        <f>$D$16</f>
        <v>0</v>
      </c>
      <c r="E249" s="175">
        <f>$E$16</f>
        <v>0</v>
      </c>
      <c r="F249" s="749"/>
      <c r="G249" s="160">
        <f>D249*E249*F248</f>
        <v>0</v>
      </c>
      <c r="H249" s="893"/>
      <c r="I249" s="730"/>
      <c r="J249" s="728"/>
      <c r="K249" s="161">
        <f>-D249*E249*H248</f>
        <v>0</v>
      </c>
      <c r="L249" s="162"/>
      <c r="M249" s="147"/>
      <c r="N249" s="177"/>
      <c r="O249" s="178"/>
      <c r="P249" s="179"/>
      <c r="Q249" s="179"/>
      <c r="R249" s="180"/>
      <c r="S249" s="181"/>
      <c r="T249" s="182">
        <f t="shared" si="42"/>
        <v>0</v>
      </c>
      <c r="U249" s="183"/>
      <c r="V249" s="184"/>
      <c r="W249" s="155"/>
      <c r="X249" s="905">
        <f>G250+K250+T250</f>
        <v>0</v>
      </c>
      <c r="Y249" s="906"/>
      <c r="Z249" s="906"/>
      <c r="AA249" s="906"/>
      <c r="AB249" s="185" t="s">
        <v>155</v>
      </c>
    </row>
    <row r="250" spans="1:28" ht="9" hidden="1" customHeight="1" thickBot="1">
      <c r="A250" s="882" t="s">
        <v>53</v>
      </c>
      <c r="B250" s="883"/>
      <c r="C250" s="186"/>
      <c r="D250" s="187">
        <f>IF(C240="往",(E240+E241)*(F240-H240)+(E242+E243)*(F242-H242),E240*(F240-H240)+E242*(F242-H242))</f>
        <v>0</v>
      </c>
      <c r="E250" s="188">
        <f>IF(C240="往",(E240+E241)*(F240-H240)+(E242+E243)*(F242-H242)+(E244+E245)*(F244-H244)+(E246+E247)*(F246-H246)+(E248+E249)*(F248-H248),E240*(F240-H240)+E242*(F242-H242)+E244*(F244-H244)+E246*(F246-H246)+E248*(F248-H248))</f>
        <v>0</v>
      </c>
      <c r="F250" s="189">
        <f t="shared" ref="F250:K250" si="43">SUM(F240:F249)</f>
        <v>0</v>
      </c>
      <c r="G250" s="190">
        <f t="shared" si="43"/>
        <v>0</v>
      </c>
      <c r="H250" s="186">
        <f t="shared" si="43"/>
        <v>0</v>
      </c>
      <c r="I250" s="191">
        <f t="shared" si="43"/>
        <v>0</v>
      </c>
      <c r="J250" s="187">
        <f t="shared" si="43"/>
        <v>0</v>
      </c>
      <c r="K250" s="192">
        <f t="shared" si="43"/>
        <v>0</v>
      </c>
      <c r="L250" s="187"/>
      <c r="M250" s="193"/>
      <c r="N250" s="194"/>
      <c r="O250" s="195">
        <f t="shared" ref="O250:T250" si="44">SUM(O240:O249)</f>
        <v>0</v>
      </c>
      <c r="P250" s="196">
        <f t="shared" si="44"/>
        <v>0</v>
      </c>
      <c r="Q250" s="196">
        <f t="shared" si="44"/>
        <v>0</v>
      </c>
      <c r="R250" s="197">
        <f t="shared" si="44"/>
        <v>0</v>
      </c>
      <c r="S250" s="198">
        <f t="shared" si="44"/>
        <v>0</v>
      </c>
      <c r="T250" s="199">
        <f t="shared" si="44"/>
        <v>0</v>
      </c>
      <c r="U250" s="200"/>
    </row>
    <row r="251" spans="1:28" ht="9" hidden="1" customHeight="1">
      <c r="A251" s="886" t="s">
        <v>55</v>
      </c>
      <c r="B251" s="742" t="s">
        <v>56</v>
      </c>
      <c r="C251" s="134"/>
      <c r="D251" s="745" t="s">
        <v>57</v>
      </c>
      <c r="E251" s="745" t="s">
        <v>58</v>
      </c>
      <c r="F251" s="890" t="s">
        <v>59</v>
      </c>
      <c r="G251" s="894" t="s">
        <v>156</v>
      </c>
      <c r="H251" s="899" t="s">
        <v>61</v>
      </c>
      <c r="I251" s="899"/>
      <c r="J251" s="899"/>
      <c r="K251" s="899"/>
      <c r="L251" s="900"/>
      <c r="M251" s="135"/>
      <c r="N251" s="857" t="s">
        <v>62</v>
      </c>
      <c r="O251" s="858"/>
      <c r="P251" s="858"/>
      <c r="Q251" s="858"/>
      <c r="R251" s="858"/>
      <c r="S251" s="858"/>
      <c r="T251" s="858"/>
      <c r="U251" s="859"/>
    </row>
    <row r="252" spans="1:28" ht="9" hidden="1" customHeight="1">
      <c r="A252" s="887"/>
      <c r="B252" s="743"/>
      <c r="C252" s="137" t="s">
        <v>24</v>
      </c>
      <c r="D252" s="746"/>
      <c r="E252" s="746"/>
      <c r="F252" s="891"/>
      <c r="G252" s="864"/>
      <c r="H252" s="860" t="s">
        <v>63</v>
      </c>
      <c r="I252" s="861"/>
      <c r="J252" s="862"/>
      <c r="K252" s="863" t="s">
        <v>157</v>
      </c>
      <c r="L252" s="874" t="s">
        <v>65</v>
      </c>
      <c r="M252" s="138"/>
      <c r="N252" s="863" t="s">
        <v>66</v>
      </c>
      <c r="O252" s="877" t="s">
        <v>67</v>
      </c>
      <c r="P252" s="878"/>
      <c r="Q252" s="878"/>
      <c r="R252" s="878"/>
      <c r="S252" s="879"/>
      <c r="T252" s="724" t="s">
        <v>158</v>
      </c>
      <c r="U252" s="854" t="s">
        <v>65</v>
      </c>
    </row>
    <row r="253" spans="1:28" ht="9" hidden="1" customHeight="1">
      <c r="A253" s="887"/>
      <c r="B253" s="743"/>
      <c r="C253" s="137" t="s">
        <v>69</v>
      </c>
      <c r="D253" s="746"/>
      <c r="E253" s="746"/>
      <c r="F253" s="891"/>
      <c r="G253" s="864"/>
      <c r="H253" s="880" t="s">
        <v>70</v>
      </c>
      <c r="I253" s="897" t="s">
        <v>71</v>
      </c>
      <c r="J253" s="901" t="s">
        <v>72</v>
      </c>
      <c r="K253" s="864"/>
      <c r="L253" s="875"/>
      <c r="M253" s="138"/>
      <c r="N253" s="864"/>
      <c r="O253" s="869" t="s">
        <v>73</v>
      </c>
      <c r="P253" s="754"/>
      <c r="Q253" s="754" t="s">
        <v>74</v>
      </c>
      <c r="R253" s="757" t="s">
        <v>75</v>
      </c>
      <c r="S253" s="752" t="s">
        <v>76</v>
      </c>
      <c r="T253" s="725"/>
      <c r="U253" s="855"/>
    </row>
    <row r="254" spans="1:28" ht="9" hidden="1" customHeight="1">
      <c r="A254" s="887"/>
      <c r="B254" s="743"/>
      <c r="C254" s="139" t="s">
        <v>77</v>
      </c>
      <c r="D254" s="746"/>
      <c r="E254" s="746"/>
      <c r="F254" s="891"/>
      <c r="G254" s="864"/>
      <c r="H254" s="880"/>
      <c r="I254" s="897"/>
      <c r="J254" s="901"/>
      <c r="K254" s="864"/>
      <c r="L254" s="875"/>
      <c r="M254" s="138"/>
      <c r="N254" s="864"/>
      <c r="O254" s="870" t="s">
        <v>71</v>
      </c>
      <c r="P254" s="872" t="s">
        <v>72</v>
      </c>
      <c r="Q254" s="755"/>
      <c r="R254" s="757"/>
      <c r="S254" s="752"/>
      <c r="T254" s="725"/>
      <c r="U254" s="855"/>
    </row>
    <row r="255" spans="1:28" ht="9" hidden="1" customHeight="1">
      <c r="A255" s="888"/>
      <c r="B255" s="744"/>
      <c r="C255" s="140" t="s">
        <v>78</v>
      </c>
      <c r="D255" s="747"/>
      <c r="E255" s="876"/>
      <c r="F255" s="726"/>
      <c r="G255" s="895"/>
      <c r="H255" s="881"/>
      <c r="I255" s="898"/>
      <c r="J255" s="902"/>
      <c r="K255" s="865"/>
      <c r="L255" s="876"/>
      <c r="N255" s="865"/>
      <c r="O255" s="871"/>
      <c r="P255" s="873"/>
      <c r="Q255" s="756"/>
      <c r="R255" s="758"/>
      <c r="S255" s="753"/>
      <c r="T255" s="726"/>
      <c r="U255" s="856"/>
    </row>
    <row r="256" spans="1:28" ht="9" hidden="1" customHeight="1">
      <c r="A256" s="884" t="s">
        <v>79</v>
      </c>
      <c r="B256" s="740" t="s">
        <v>80</v>
      </c>
      <c r="C256" s="201">
        <f>C240</f>
        <v>0</v>
      </c>
      <c r="D256" s="142">
        <f>$D$7</f>
        <v>0</v>
      </c>
      <c r="E256" s="143">
        <f>$E$7</f>
        <v>0</v>
      </c>
      <c r="F256" s="896"/>
      <c r="G256" s="144">
        <f>D256*E256*F256</f>
        <v>0</v>
      </c>
      <c r="H256" s="892">
        <f>I256+J256</f>
        <v>0</v>
      </c>
      <c r="I256" s="729"/>
      <c r="J256" s="727"/>
      <c r="K256" s="145">
        <f>-D256*E256*H256</f>
        <v>0</v>
      </c>
      <c r="L256" s="146"/>
      <c r="M256" s="147"/>
      <c r="N256" s="148"/>
      <c r="O256" s="149"/>
      <c r="P256" s="150"/>
      <c r="Q256" s="150"/>
      <c r="R256" s="151"/>
      <c r="S256" s="152"/>
      <c r="T256" s="153">
        <f t="shared" ref="T256:T265" si="45">IF(AND(P256=0,Q256=0,R256=0,S256=0),N256*-O256,IF(AND(O256=0,Q256=0,R256=0,S256=0),N256*-P256,IF(AND(O256=0,P256=0,R256=0,S256=0),N256*Q256,IF(AND(O256=0,P256=0,Q256=0,S256=0),N256*-R256,IF(AND(O256=0,P256=0,Q256=0,R256=0),N256*S256,IF(AND(O256=0,P256=0,Q256=0,R256=0),,"入力オーバー"))))))</f>
        <v>0</v>
      </c>
      <c r="U256" s="213"/>
      <c r="V256" s="155"/>
      <c r="W256" s="155"/>
      <c r="X256" s="156"/>
      <c r="Y256" s="156"/>
      <c r="Z256" s="156"/>
      <c r="AA256" s="156"/>
      <c r="AB256" s="156"/>
    </row>
    <row r="257" spans="1:28" ht="9" hidden="1" customHeight="1">
      <c r="A257" s="885"/>
      <c r="B257" s="741"/>
      <c r="C257" s="157">
        <f>IF(C256="往","復",)</f>
        <v>0</v>
      </c>
      <c r="D257" s="158">
        <f>$D$8</f>
        <v>0</v>
      </c>
      <c r="E257" s="159">
        <f>$E$8</f>
        <v>0</v>
      </c>
      <c r="F257" s="749"/>
      <c r="G257" s="160">
        <f>D257*E257*F256</f>
        <v>0</v>
      </c>
      <c r="H257" s="893"/>
      <c r="I257" s="730"/>
      <c r="J257" s="728"/>
      <c r="K257" s="161">
        <f>-D257*E257*H256</f>
        <v>0</v>
      </c>
      <c r="L257" s="162"/>
      <c r="M257" s="147"/>
      <c r="N257" s="163"/>
      <c r="O257" s="164"/>
      <c r="P257" s="165"/>
      <c r="Q257" s="165"/>
      <c r="R257" s="166"/>
      <c r="S257" s="167"/>
      <c r="T257" s="168">
        <f t="shared" si="45"/>
        <v>0</v>
      </c>
      <c r="U257" s="169"/>
      <c r="V257" s="155"/>
      <c r="W257" s="155"/>
      <c r="X257" s="156"/>
      <c r="Y257" s="156"/>
      <c r="Z257" s="156"/>
      <c r="AA257" s="156"/>
      <c r="AB257" s="156"/>
    </row>
    <row r="258" spans="1:28" ht="9" hidden="1" customHeight="1">
      <c r="A258" s="885"/>
      <c r="B258" s="740"/>
      <c r="C258" s="170">
        <f>C256</f>
        <v>0</v>
      </c>
      <c r="D258" s="142">
        <f>$D$9</f>
        <v>0</v>
      </c>
      <c r="E258" s="143">
        <f>$E$9</f>
        <v>0</v>
      </c>
      <c r="F258" s="896"/>
      <c r="G258" s="144">
        <f>D258*E258*F258</f>
        <v>0</v>
      </c>
      <c r="H258" s="892">
        <f>I258+J258</f>
        <v>0</v>
      </c>
      <c r="I258" s="729"/>
      <c r="J258" s="727"/>
      <c r="K258" s="145">
        <f>-D258*E258*H258</f>
        <v>0</v>
      </c>
      <c r="L258" s="146"/>
      <c r="M258" s="147"/>
      <c r="N258" s="163"/>
      <c r="O258" s="164"/>
      <c r="P258" s="165"/>
      <c r="Q258" s="165"/>
      <c r="R258" s="166"/>
      <c r="S258" s="167"/>
      <c r="T258" s="168">
        <f t="shared" si="45"/>
        <v>0</v>
      </c>
      <c r="U258" s="169"/>
      <c r="V258" s="155"/>
      <c r="W258" s="155"/>
      <c r="X258" s="136"/>
      <c r="Y258" s="136"/>
      <c r="Z258" s="136"/>
      <c r="AA258" s="136"/>
      <c r="AB258" s="136"/>
    </row>
    <row r="259" spans="1:28" ht="9" hidden="1" customHeight="1" thickBot="1">
      <c r="A259" s="885"/>
      <c r="B259" s="889"/>
      <c r="C259" s="157">
        <f>C257</f>
        <v>0</v>
      </c>
      <c r="D259" s="158">
        <f>$D$10</f>
        <v>0</v>
      </c>
      <c r="E259" s="159">
        <f>$E$10</f>
        <v>0</v>
      </c>
      <c r="F259" s="749"/>
      <c r="G259" s="160">
        <f>D259*E259*F258</f>
        <v>0</v>
      </c>
      <c r="H259" s="893"/>
      <c r="I259" s="730"/>
      <c r="J259" s="728"/>
      <c r="K259" s="161">
        <f>-D259*E259*H258</f>
        <v>0</v>
      </c>
      <c r="L259" s="162"/>
      <c r="M259" s="147"/>
      <c r="N259" s="163"/>
      <c r="O259" s="164"/>
      <c r="P259" s="165"/>
      <c r="Q259" s="165"/>
      <c r="R259" s="166"/>
      <c r="S259" s="167"/>
      <c r="T259" s="168">
        <f t="shared" si="45"/>
        <v>0</v>
      </c>
      <c r="U259" s="169"/>
      <c r="V259" s="155"/>
      <c r="W259" s="155"/>
      <c r="X259" s="156"/>
      <c r="Y259" s="156"/>
      <c r="Z259" s="136"/>
      <c r="AA259" s="136"/>
      <c r="AB259" s="136"/>
    </row>
    <row r="260" spans="1:28" ht="9" hidden="1" customHeight="1">
      <c r="A260" s="885"/>
      <c r="B260" s="903"/>
      <c r="C260" s="170">
        <f>C256</f>
        <v>0</v>
      </c>
      <c r="D260" s="142">
        <f>$D$11</f>
        <v>0</v>
      </c>
      <c r="E260" s="143">
        <f>$E$11</f>
        <v>0</v>
      </c>
      <c r="F260" s="748"/>
      <c r="G260" s="144">
        <f>D260*E260*F260</f>
        <v>0</v>
      </c>
      <c r="H260" s="892">
        <f>I260+J260</f>
        <v>0</v>
      </c>
      <c r="I260" s="729"/>
      <c r="J260" s="727"/>
      <c r="K260" s="145">
        <f>-D260*E260*H260</f>
        <v>0</v>
      </c>
      <c r="L260" s="146"/>
      <c r="M260" s="147"/>
      <c r="N260" s="163"/>
      <c r="O260" s="164"/>
      <c r="P260" s="165"/>
      <c r="Q260" s="165"/>
      <c r="R260" s="166"/>
      <c r="S260" s="167"/>
      <c r="T260" s="168">
        <f t="shared" si="45"/>
        <v>0</v>
      </c>
      <c r="U260" s="169"/>
      <c r="V260" s="155"/>
      <c r="W260" s="155"/>
      <c r="X260" s="156"/>
      <c r="Y260" s="156"/>
      <c r="Z260" s="136"/>
      <c r="AA260" s="136"/>
      <c r="AB260" s="136"/>
    </row>
    <row r="261" spans="1:28" ht="9" hidden="1" customHeight="1">
      <c r="A261" s="885"/>
      <c r="B261" s="750"/>
      <c r="C261" s="202">
        <f>C257</f>
        <v>0</v>
      </c>
      <c r="D261" s="158">
        <f>$D$12</f>
        <v>0</v>
      </c>
      <c r="E261" s="175">
        <f>$E$12</f>
        <v>0</v>
      </c>
      <c r="F261" s="748"/>
      <c r="G261" s="160">
        <f>D261*E261*F260</f>
        <v>0</v>
      </c>
      <c r="H261" s="893"/>
      <c r="I261" s="730"/>
      <c r="J261" s="728"/>
      <c r="K261" s="161">
        <f>-D261*E261*H260</f>
        <v>0</v>
      </c>
      <c r="L261" s="162"/>
      <c r="M261" s="147"/>
      <c r="N261" s="163"/>
      <c r="O261" s="164"/>
      <c r="P261" s="165"/>
      <c r="Q261" s="165"/>
      <c r="R261" s="166"/>
      <c r="S261" s="167"/>
      <c r="T261" s="168">
        <f t="shared" si="45"/>
        <v>0</v>
      </c>
      <c r="U261" s="169"/>
      <c r="V261" s="155"/>
      <c r="W261" s="155"/>
      <c r="X261" s="156"/>
      <c r="Y261" s="156"/>
      <c r="Z261" s="136"/>
      <c r="AA261" s="136"/>
      <c r="AB261" s="136"/>
    </row>
    <row r="262" spans="1:28" ht="9" hidden="1" customHeight="1">
      <c r="A262" s="885"/>
      <c r="B262" s="738"/>
      <c r="C262" s="170">
        <f>C256</f>
        <v>0</v>
      </c>
      <c r="D262" s="142">
        <f>$D$13</f>
        <v>0</v>
      </c>
      <c r="E262" s="143">
        <f>$E$13</f>
        <v>0</v>
      </c>
      <c r="F262" s="896"/>
      <c r="G262" s="144">
        <f>D262*E262*F262</f>
        <v>0</v>
      </c>
      <c r="H262" s="892">
        <f>I262+J262</f>
        <v>0</v>
      </c>
      <c r="I262" s="729"/>
      <c r="J262" s="727"/>
      <c r="K262" s="145">
        <f>-D262*E262*H262</f>
        <v>0</v>
      </c>
      <c r="L262" s="146"/>
      <c r="M262" s="147"/>
      <c r="N262" s="163"/>
      <c r="O262" s="164"/>
      <c r="P262" s="165"/>
      <c r="Q262" s="165"/>
      <c r="R262" s="166"/>
      <c r="S262" s="167"/>
      <c r="T262" s="168">
        <f t="shared" si="45"/>
        <v>0</v>
      </c>
      <c r="U262" s="169"/>
      <c r="V262" s="155"/>
      <c r="W262" s="155"/>
    </row>
    <row r="263" spans="1:28" ht="9" hidden="1" customHeight="1">
      <c r="A263" s="885"/>
      <c r="B263" s="739"/>
      <c r="C263" s="157">
        <f>C257</f>
        <v>0</v>
      </c>
      <c r="D263" s="158">
        <f>$D$14</f>
        <v>0</v>
      </c>
      <c r="E263" s="159">
        <f>$E$14</f>
        <v>0</v>
      </c>
      <c r="F263" s="749"/>
      <c r="G263" s="160">
        <f>D263*E263*F262</f>
        <v>0</v>
      </c>
      <c r="H263" s="893"/>
      <c r="I263" s="730"/>
      <c r="J263" s="728"/>
      <c r="K263" s="161">
        <f>-D263*E263*H262</f>
        <v>0</v>
      </c>
      <c r="L263" s="162"/>
      <c r="M263" s="147"/>
      <c r="N263" s="163"/>
      <c r="O263" s="164"/>
      <c r="P263" s="165"/>
      <c r="Q263" s="165"/>
      <c r="R263" s="166"/>
      <c r="S263" s="167"/>
      <c r="T263" s="168">
        <f t="shared" si="45"/>
        <v>0</v>
      </c>
      <c r="U263" s="169"/>
      <c r="V263" s="155"/>
      <c r="W263" s="155"/>
    </row>
    <row r="264" spans="1:28" ht="9" hidden="1" customHeight="1">
      <c r="A264" s="885"/>
      <c r="B264" s="750"/>
      <c r="C264" s="170">
        <f>C256</f>
        <v>0</v>
      </c>
      <c r="D264" s="142">
        <f>$D$15</f>
        <v>0</v>
      </c>
      <c r="E264" s="143">
        <f>$E$15</f>
        <v>0</v>
      </c>
      <c r="F264" s="748"/>
      <c r="G264" s="144">
        <f>D264*E264*F264</f>
        <v>0</v>
      </c>
      <c r="H264" s="892">
        <f>I264+J264</f>
        <v>0</v>
      </c>
      <c r="I264" s="729"/>
      <c r="J264" s="727"/>
      <c r="K264" s="145">
        <f>-D264*E264*H264</f>
        <v>0</v>
      </c>
      <c r="L264" s="146"/>
      <c r="M264" s="147"/>
      <c r="N264" s="163"/>
      <c r="O264" s="164"/>
      <c r="P264" s="165"/>
      <c r="Q264" s="165"/>
      <c r="R264" s="166"/>
      <c r="S264" s="167"/>
      <c r="T264" s="168">
        <f t="shared" si="45"/>
        <v>0</v>
      </c>
      <c r="U264" s="169"/>
      <c r="V264" s="155"/>
      <c r="X264" s="908" t="s">
        <v>81</v>
      </c>
      <c r="Y264" s="909"/>
      <c r="Z264" s="909"/>
      <c r="AA264" s="909"/>
      <c r="AB264" s="910"/>
    </row>
    <row r="265" spans="1:28" ht="9" hidden="1" customHeight="1" thickBot="1">
      <c r="A265" s="885"/>
      <c r="B265" s="751"/>
      <c r="C265" s="157">
        <f>C257</f>
        <v>0</v>
      </c>
      <c r="D265" s="158">
        <f>$D$16</f>
        <v>0</v>
      </c>
      <c r="E265" s="175">
        <f>$E$16</f>
        <v>0</v>
      </c>
      <c r="F265" s="749"/>
      <c r="G265" s="160">
        <f>D265*E265*F264</f>
        <v>0</v>
      </c>
      <c r="H265" s="893"/>
      <c r="I265" s="730"/>
      <c r="J265" s="728"/>
      <c r="K265" s="161">
        <f>-D265*E265*H264</f>
        <v>0</v>
      </c>
      <c r="L265" s="162"/>
      <c r="M265" s="147"/>
      <c r="N265" s="177"/>
      <c r="O265" s="178"/>
      <c r="P265" s="179"/>
      <c r="Q265" s="179"/>
      <c r="R265" s="180"/>
      <c r="S265" s="181"/>
      <c r="T265" s="182">
        <f t="shared" si="45"/>
        <v>0</v>
      </c>
      <c r="U265" s="183"/>
      <c r="V265" s="184"/>
      <c r="X265" s="905">
        <f>G266+K266+T266</f>
        <v>0</v>
      </c>
      <c r="Y265" s="906"/>
      <c r="Z265" s="906"/>
      <c r="AA265" s="906"/>
      <c r="AB265" s="214" t="s">
        <v>155</v>
      </c>
    </row>
    <row r="266" spans="1:28" ht="9" hidden="1" customHeight="1" thickBot="1">
      <c r="A266" s="882" t="s">
        <v>53</v>
      </c>
      <c r="B266" s="883"/>
      <c r="C266" s="186"/>
      <c r="D266" s="187">
        <f>IF(C256="往",(E256+E257)*(F256-H256)+(E258+E259)*(F258-H258),E256*(F256-H256)+E258*(F258-H258))</f>
        <v>0</v>
      </c>
      <c r="E266" s="188">
        <f>IF(C256="往",(E256+E257)*(F256-H256)+(E258+E259)*(F258-H258)+(E260+E261)*(F260-H260)+(E262+E263)*(F262-H262)+(E264+E265)*(F264-H264),E256*(F256-H256)+E258*(F258-H258)+E260*(F260-H260)+E262*(F262-H262)+E264*(F264-H264))</f>
        <v>0</v>
      </c>
      <c r="F266" s="189">
        <f t="shared" ref="F266:K266" si="46">SUM(F256:F265)</f>
        <v>0</v>
      </c>
      <c r="G266" s="190">
        <f t="shared" si="46"/>
        <v>0</v>
      </c>
      <c r="H266" s="186">
        <f t="shared" si="46"/>
        <v>0</v>
      </c>
      <c r="I266" s="191">
        <f t="shared" si="46"/>
        <v>0</v>
      </c>
      <c r="J266" s="187">
        <f t="shared" si="46"/>
        <v>0</v>
      </c>
      <c r="K266" s="192">
        <f t="shared" si="46"/>
        <v>0</v>
      </c>
      <c r="L266" s="187"/>
      <c r="M266" s="193"/>
      <c r="N266" s="194"/>
      <c r="O266" s="195">
        <f t="shared" ref="O266:T266" si="47">SUM(O256:O265)</f>
        <v>0</v>
      </c>
      <c r="P266" s="196">
        <f t="shared" si="47"/>
        <v>0</v>
      </c>
      <c r="Q266" s="196">
        <f t="shared" si="47"/>
        <v>0</v>
      </c>
      <c r="R266" s="197">
        <f t="shared" si="47"/>
        <v>0</v>
      </c>
      <c r="S266" s="198">
        <f t="shared" si="47"/>
        <v>0</v>
      </c>
      <c r="T266" s="199">
        <f t="shared" si="47"/>
        <v>0</v>
      </c>
      <c r="U266" s="186"/>
      <c r="V266" s="907" t="s">
        <v>83</v>
      </c>
      <c r="W266" s="858"/>
      <c r="X266" s="858"/>
      <c r="Y266" s="858"/>
      <c r="Z266" s="858"/>
      <c r="AA266" s="858"/>
      <c r="AB266" s="859"/>
    </row>
    <row r="267" spans="1:28" ht="9" hidden="1" customHeight="1" thickBot="1">
      <c r="A267" s="715" t="s">
        <v>112</v>
      </c>
      <c r="B267" s="716"/>
      <c r="C267" s="716"/>
      <c r="D267" s="717">
        <f>$C$1</f>
        <v>0</v>
      </c>
      <c r="E267" s="716"/>
      <c r="F267" s="716"/>
      <c r="G267" s="716"/>
      <c r="H267" s="716" t="s">
        <v>54</v>
      </c>
      <c r="I267" s="716"/>
      <c r="J267" s="716" t="s">
        <v>148</v>
      </c>
      <c r="K267" s="716"/>
      <c r="L267" s="717">
        <f>$M$1</f>
        <v>0</v>
      </c>
      <c r="M267" s="716"/>
      <c r="N267" s="716"/>
      <c r="O267" s="716"/>
      <c r="P267" s="716"/>
      <c r="Q267" s="718"/>
      <c r="R267" s="203"/>
      <c r="S267" s="203"/>
      <c r="T267" s="204"/>
      <c r="U267" s="136"/>
      <c r="V267" s="911">
        <f>X16+X32+X48+X64+X83+X99+X115+X131+X150+X166+X182+X198+X217+X233+X249+X265</f>
        <v>0</v>
      </c>
      <c r="W267" s="912"/>
      <c r="X267" s="912"/>
      <c r="Y267" s="912"/>
      <c r="Z267" s="912"/>
      <c r="AA267" s="912"/>
      <c r="AB267" s="205" t="s">
        <v>155</v>
      </c>
    </row>
    <row r="268" spans="1:28" ht="9" hidden="1" customHeight="1">
      <c r="I268" s="206"/>
      <c r="J268" s="207"/>
      <c r="K268" s="207"/>
      <c r="L268" s="208"/>
      <c r="N268" s="136"/>
      <c r="O268" s="136"/>
      <c r="P268" s="136"/>
    </row>
    <row r="269" spans="1:28" ht="9" customHeight="1">
      <c r="L269" s="209"/>
      <c r="N269" s="210"/>
      <c r="O269" s="211"/>
      <c r="P269" s="211"/>
      <c r="Q269" s="211"/>
      <c r="R269" s="211"/>
      <c r="S269" s="211"/>
      <c r="T269" s="136"/>
      <c r="U269" s="207"/>
    </row>
    <row r="270" spans="1:28" ht="9" customHeight="1">
      <c r="L270" s="209"/>
      <c r="N270" s="210"/>
      <c r="O270" s="211"/>
      <c r="P270" s="211"/>
      <c r="Q270" s="211"/>
      <c r="R270" s="211"/>
      <c r="S270" s="211"/>
      <c r="T270" s="136"/>
      <c r="U270" s="207"/>
    </row>
    <row r="271" spans="1:28" ht="9" customHeight="1">
      <c r="B271" s="222"/>
      <c r="C271" s="222"/>
      <c r="D271" s="222"/>
      <c r="E271" s="222"/>
      <c r="F271" s="222"/>
      <c r="G271" s="222"/>
      <c r="H271" s="222"/>
      <c r="L271" s="209"/>
      <c r="N271" s="210"/>
      <c r="O271" s="211"/>
      <c r="P271" s="211"/>
      <c r="Q271" s="211"/>
      <c r="R271" s="211"/>
      <c r="S271" s="211"/>
      <c r="T271" s="136"/>
      <c r="U271" s="207"/>
    </row>
    <row r="272" spans="1:28" ht="9" customHeight="1">
      <c r="B272" s="222"/>
      <c r="C272" s="222"/>
      <c r="D272" s="222"/>
      <c r="E272" s="222"/>
      <c r="F272" s="222"/>
      <c r="G272" s="222"/>
      <c r="H272" s="222"/>
      <c r="L272" s="209"/>
      <c r="N272" s="210"/>
      <c r="O272" s="211"/>
      <c r="P272" s="211"/>
      <c r="Q272" s="211"/>
      <c r="R272" s="211"/>
      <c r="S272" s="211"/>
      <c r="T272" s="136"/>
      <c r="U272" s="207"/>
    </row>
    <row r="273" spans="2:23" ht="9" customHeight="1">
      <c r="B273" s="222"/>
      <c r="C273" s="222"/>
      <c r="D273" s="222"/>
      <c r="E273" s="222"/>
      <c r="F273" s="222"/>
      <c r="G273" s="222"/>
      <c r="H273" s="222"/>
      <c r="L273" s="209"/>
      <c r="N273" s="210"/>
      <c r="O273" s="211"/>
      <c r="P273" s="211"/>
      <c r="Q273" s="211"/>
      <c r="R273" s="211"/>
      <c r="S273" s="211"/>
      <c r="T273" s="136"/>
      <c r="U273" s="207"/>
    </row>
    <row r="274" spans="2:23" ht="9" customHeight="1">
      <c r="B274" s="222"/>
      <c r="C274" s="222"/>
      <c r="D274" s="222"/>
      <c r="E274" s="222"/>
      <c r="F274" s="222"/>
      <c r="G274" s="222"/>
      <c r="H274" s="222"/>
      <c r="I274" s="816" t="s">
        <v>112</v>
      </c>
      <c r="J274" s="817"/>
      <c r="K274" s="817"/>
      <c r="L274" s="820">
        <f>$C$1</f>
        <v>0</v>
      </c>
      <c r="M274" s="820"/>
      <c r="N274" s="820"/>
      <c r="O274" s="820"/>
      <c r="P274" s="820"/>
      <c r="Q274" s="820"/>
      <c r="R274" s="820"/>
      <c r="S274" s="821"/>
      <c r="U274" s="215"/>
    </row>
    <row r="275" spans="2:23" ht="9" customHeight="1">
      <c r="B275" s="222"/>
      <c r="C275" s="222"/>
      <c r="D275" s="222"/>
      <c r="E275" s="222"/>
      <c r="F275" s="222"/>
      <c r="G275" s="222"/>
      <c r="H275" s="222"/>
      <c r="I275" s="818"/>
      <c r="J275" s="819"/>
      <c r="K275" s="819"/>
      <c r="L275" s="822"/>
      <c r="M275" s="822"/>
      <c r="N275" s="822"/>
      <c r="O275" s="822"/>
      <c r="P275" s="822"/>
      <c r="Q275" s="822"/>
      <c r="R275" s="822"/>
      <c r="S275" s="823"/>
      <c r="U275" s="215"/>
    </row>
    <row r="276" spans="2:23" ht="9" customHeight="1">
      <c r="B276" s="222"/>
      <c r="C276" s="222"/>
      <c r="D276" s="222"/>
      <c r="E276" s="222"/>
      <c r="F276" s="222"/>
      <c r="G276" s="222"/>
      <c r="H276" s="174"/>
      <c r="I276" s="824" t="s">
        <v>150</v>
      </c>
      <c r="J276" s="825"/>
      <c r="K276" s="825"/>
      <c r="L276" s="827">
        <f>$M$1</f>
        <v>0</v>
      </c>
      <c r="M276" s="827"/>
      <c r="N276" s="827"/>
      <c r="O276" s="827"/>
      <c r="P276" s="827"/>
      <c r="Q276" s="827"/>
      <c r="R276" s="827"/>
      <c r="S276" s="828"/>
      <c r="U276" s="215"/>
    </row>
    <row r="277" spans="2:23" ht="9" customHeight="1">
      <c r="B277" s="222"/>
      <c r="C277" s="222"/>
      <c r="D277" s="222"/>
      <c r="E277" s="222"/>
      <c r="F277" s="222"/>
      <c r="G277" s="222"/>
      <c r="H277" s="174"/>
      <c r="I277" s="826"/>
      <c r="J277" s="819"/>
      <c r="K277" s="819"/>
      <c r="L277" s="829"/>
      <c r="M277" s="829"/>
      <c r="N277" s="829"/>
      <c r="O277" s="829"/>
      <c r="P277" s="829"/>
      <c r="Q277" s="829"/>
      <c r="R277" s="829"/>
      <c r="S277" s="830"/>
      <c r="U277" s="215"/>
    </row>
    <row r="278" spans="2:23" ht="9" customHeight="1">
      <c r="B278" s="222"/>
      <c r="C278" s="222"/>
      <c r="D278" s="222"/>
      <c r="E278" s="222"/>
      <c r="F278" s="222"/>
      <c r="G278" s="222"/>
      <c r="H278" s="222"/>
      <c r="U278" s="215"/>
    </row>
    <row r="279" spans="2:23" ht="9" customHeight="1">
      <c r="B279" s="222"/>
      <c r="C279" s="222"/>
      <c r="D279" s="222"/>
      <c r="E279" s="222"/>
      <c r="F279" s="222"/>
      <c r="G279" s="222"/>
      <c r="H279" s="222"/>
      <c r="U279" s="215"/>
    </row>
    <row r="280" spans="2:23" ht="9" customHeight="1">
      <c r="B280" s="222"/>
      <c r="C280" s="222"/>
      <c r="D280" s="222"/>
      <c r="E280" s="222"/>
      <c r="F280" s="222"/>
      <c r="G280" s="222"/>
      <c r="H280" s="222"/>
      <c r="I280" s="868"/>
      <c r="J280" s="868"/>
      <c r="K280" s="868"/>
      <c r="L280" s="868"/>
      <c r="M280" s="868"/>
      <c r="N280" s="831" t="s">
        <v>93</v>
      </c>
      <c r="O280" s="831"/>
      <c r="P280" s="831"/>
      <c r="Q280" s="831" t="s">
        <v>104</v>
      </c>
      <c r="R280" s="831"/>
      <c r="S280" s="831"/>
      <c r="U280" s="215"/>
    </row>
    <row r="281" spans="2:23" ht="9" customHeight="1">
      <c r="B281" s="222"/>
      <c r="C281" s="222"/>
      <c r="D281" s="222"/>
      <c r="E281" s="222"/>
      <c r="F281" s="222"/>
      <c r="G281" s="222"/>
      <c r="H281" s="222"/>
      <c r="I281" s="868"/>
      <c r="J281" s="868"/>
      <c r="K281" s="868"/>
      <c r="L281" s="868"/>
      <c r="M281" s="868"/>
      <c r="N281" s="831"/>
      <c r="O281" s="831"/>
      <c r="P281" s="831"/>
      <c r="Q281" s="831"/>
      <c r="R281" s="831"/>
      <c r="S281" s="831"/>
      <c r="U281" s="215"/>
    </row>
    <row r="282" spans="2:23" ht="9" customHeight="1">
      <c r="B282" s="222"/>
      <c r="C282" s="222"/>
      <c r="D282" s="222"/>
      <c r="E282" s="222"/>
      <c r="F282" s="222"/>
      <c r="G282" s="222"/>
      <c r="H282" s="222"/>
      <c r="I282" s="838" t="s">
        <v>209</v>
      </c>
      <c r="J282" s="839"/>
      <c r="K282" s="839"/>
      <c r="L282" s="839"/>
      <c r="M282" s="840"/>
      <c r="N282" s="832">
        <f>F17+F33+F49+F65+F84+F100+F116+F132+F151+F167+F183+F199+F218+F234+F250+F266</f>
        <v>0</v>
      </c>
      <c r="O282" s="833"/>
      <c r="P282" s="719" t="s">
        <v>1</v>
      </c>
      <c r="Q282" s="832">
        <f>IF(U301="有",F7+F23+F39+F55+F74+F90+F106+F122+F141+F157+F173+F189+F208+F224+F240+F256+F9+F25+F41+F57+F76+F92+F108+F124+F143+F159+F175+F191+F210+F226+F242+F258,)</f>
        <v>0</v>
      </c>
      <c r="R282" s="833"/>
      <c r="S282" s="719" t="s">
        <v>1</v>
      </c>
      <c r="T282" s="215"/>
      <c r="U282" s="136"/>
      <c r="W282" s="133"/>
    </row>
    <row r="283" spans="2:23" ht="9" customHeight="1">
      <c r="B283" s="222"/>
      <c r="C283" s="222"/>
      <c r="D283" s="222"/>
      <c r="E283" s="222"/>
      <c r="F283" s="222"/>
      <c r="G283" s="222"/>
      <c r="H283" s="222"/>
      <c r="I283" s="841"/>
      <c r="J283" s="842"/>
      <c r="K283" s="842"/>
      <c r="L283" s="842"/>
      <c r="M283" s="843"/>
      <c r="N283" s="834"/>
      <c r="O283" s="835"/>
      <c r="P283" s="720"/>
      <c r="Q283" s="834"/>
      <c r="R283" s="835"/>
      <c r="S283" s="720"/>
      <c r="T283" s="215"/>
      <c r="U283" s="136"/>
      <c r="W283" s="133"/>
    </row>
    <row r="284" spans="2:23" ht="9" customHeight="1">
      <c r="B284" s="222"/>
      <c r="C284" s="222"/>
      <c r="D284" s="222"/>
      <c r="E284" s="222"/>
      <c r="F284" s="222"/>
      <c r="G284" s="222"/>
      <c r="H284" s="222"/>
      <c r="I284" s="844" t="s">
        <v>91</v>
      </c>
      <c r="J284" s="866" t="s">
        <v>90</v>
      </c>
      <c r="K284" s="866"/>
      <c r="L284" s="866"/>
      <c r="M284" s="866"/>
      <c r="N284" s="836">
        <f>I17+I33+I49+I65+I84+I100+I116+I132+I151+I167+I183+I199+I218+I234+I250+I266</f>
        <v>0</v>
      </c>
      <c r="O284" s="837"/>
      <c r="P284" s="719" t="s">
        <v>1</v>
      </c>
      <c r="Q284" s="836">
        <f>IF(U301="有",I7+I23+I39+I55+I74+I90+I106+I122+I141+I157+I173+I189+I208+I224+I240+I256+I9+I25+I41+I57+I76+I92+I108+I124+I143+I159+I175+I191+I210+I226+I242+I258,)</f>
        <v>0</v>
      </c>
      <c r="R284" s="837"/>
      <c r="S284" s="719" t="s">
        <v>1</v>
      </c>
      <c r="T284" s="215"/>
      <c r="U284" s="136"/>
      <c r="W284" s="133"/>
    </row>
    <row r="285" spans="2:23" ht="9" customHeight="1">
      <c r="B285" s="222"/>
      <c r="C285" s="222"/>
      <c r="D285" s="222"/>
      <c r="E285" s="222"/>
      <c r="F285" s="222"/>
      <c r="G285" s="222"/>
      <c r="H285" s="222"/>
      <c r="I285" s="845"/>
      <c r="J285" s="866"/>
      <c r="K285" s="866"/>
      <c r="L285" s="866"/>
      <c r="M285" s="866"/>
      <c r="N285" s="781"/>
      <c r="O285" s="782"/>
      <c r="P285" s="720"/>
      <c r="Q285" s="781"/>
      <c r="R285" s="782"/>
      <c r="S285" s="720"/>
      <c r="T285" s="215"/>
      <c r="U285" s="136"/>
      <c r="W285" s="133"/>
    </row>
    <row r="286" spans="2:23" ht="9" customHeight="1">
      <c r="B286" s="222"/>
      <c r="C286" s="222"/>
      <c r="D286" s="222"/>
      <c r="E286" s="222"/>
      <c r="F286" s="222"/>
      <c r="G286" s="222"/>
      <c r="H286" s="222"/>
      <c r="I286" s="845"/>
      <c r="J286" s="867" t="s">
        <v>97</v>
      </c>
      <c r="K286" s="867"/>
      <c r="L286" s="867"/>
      <c r="M286" s="867"/>
      <c r="N286" s="783">
        <f>J17+J33+J49+J65+J84+J100+J116+J132+J151+J167+J183+J199+J218+J234+J250+J266</f>
        <v>0</v>
      </c>
      <c r="O286" s="784"/>
      <c r="P286" s="719" t="s">
        <v>1</v>
      </c>
      <c r="Q286" s="783">
        <f>IF(U301="有",J7+J23+J39+J55+J74+J90+J106+J122+J141+J157+J173+J189+J208+J224+J240+J256+J9+J25+J41+J57+J76+J92+J108+J124+J143+J159+J175+J191+J210+J226+J242+J258,)</f>
        <v>0</v>
      </c>
      <c r="R286" s="784"/>
      <c r="S286" s="719" t="s">
        <v>1</v>
      </c>
      <c r="T286" s="216"/>
      <c r="U286" s="136"/>
      <c r="W286" s="133"/>
    </row>
    <row r="287" spans="2:23" ht="9" customHeight="1">
      <c r="B287" s="222"/>
      <c r="C287" s="222"/>
      <c r="D287" s="222"/>
      <c r="E287" s="222"/>
      <c r="F287" s="222"/>
      <c r="G287" s="222"/>
      <c r="H287" s="222"/>
      <c r="I287" s="845"/>
      <c r="J287" s="867"/>
      <c r="K287" s="867"/>
      <c r="L287" s="867"/>
      <c r="M287" s="867"/>
      <c r="N287" s="785"/>
      <c r="O287" s="786"/>
      <c r="P287" s="720"/>
      <c r="Q287" s="785"/>
      <c r="R287" s="786"/>
      <c r="S287" s="720"/>
      <c r="T287" s="215"/>
      <c r="U287" s="136"/>
      <c r="W287" s="133"/>
    </row>
    <row r="288" spans="2:23" ht="9" customHeight="1">
      <c r="B288" s="222"/>
      <c r="C288" s="222"/>
      <c r="D288" s="222"/>
      <c r="E288" s="222"/>
      <c r="F288" s="222"/>
      <c r="G288" s="222"/>
      <c r="H288" s="222"/>
      <c r="I288" s="721" t="s">
        <v>210</v>
      </c>
      <c r="J288" s="721"/>
      <c r="K288" s="721"/>
      <c r="L288" s="721"/>
      <c r="M288" s="721"/>
      <c r="N288" s="783">
        <f>N282-N286</f>
        <v>0</v>
      </c>
      <c r="O288" s="784"/>
      <c r="P288" s="719" t="s">
        <v>1</v>
      </c>
      <c r="Q288" s="783">
        <f>Q282-Q286</f>
        <v>0</v>
      </c>
      <c r="R288" s="784"/>
      <c r="S288" s="719" t="s">
        <v>1</v>
      </c>
      <c r="T288" s="215"/>
      <c r="U288" s="136"/>
      <c r="W288" s="133"/>
    </row>
    <row r="289" spans="2:24" ht="9" customHeight="1" thickBot="1">
      <c r="B289" s="222"/>
      <c r="C289" s="222"/>
      <c r="D289" s="222"/>
      <c r="E289" s="222"/>
      <c r="F289" s="222"/>
      <c r="G289" s="222"/>
      <c r="H289" s="222"/>
      <c r="I289" s="722"/>
      <c r="J289" s="722"/>
      <c r="K289" s="722"/>
      <c r="L289" s="722"/>
      <c r="M289" s="722"/>
      <c r="N289" s="796"/>
      <c r="O289" s="797"/>
      <c r="P289" s="723"/>
      <c r="Q289" s="796"/>
      <c r="R289" s="797"/>
      <c r="S289" s="723"/>
      <c r="T289" s="215"/>
      <c r="U289" s="136"/>
      <c r="W289" s="133"/>
    </row>
    <row r="290" spans="2:24" ht="9" customHeight="1" thickTop="1">
      <c r="I290" s="852" t="s">
        <v>92</v>
      </c>
      <c r="J290" s="810" t="s">
        <v>85</v>
      </c>
      <c r="K290" s="811"/>
      <c r="L290" s="811"/>
      <c r="M290" s="812"/>
      <c r="N290" s="779">
        <f>O17+O33+O49+O65+O84+O100+O116+O132+O151+O167+O183+O199+O218+O234+O250+O266</f>
        <v>0</v>
      </c>
      <c r="O290" s="780"/>
      <c r="P290" s="787" t="s">
        <v>86</v>
      </c>
      <c r="Q290" s="794">
        <f>IF(U301="有",SUM(O7:O10,O23:O26,O39:O42,O55:O58,O74:O77,O90:O93,O106:O109,O122:O125,O141:O144,O157:O160,O173:O176,O189:O192,O208:O211,O224:O227,O240:O243,O256:O259),)</f>
        <v>0</v>
      </c>
      <c r="R290" s="795"/>
      <c r="S290" s="787" t="s">
        <v>86</v>
      </c>
      <c r="T290" s="217"/>
      <c r="U290" s="218"/>
      <c r="W290" s="133"/>
    </row>
    <row r="291" spans="2:24" ht="9" customHeight="1">
      <c r="I291" s="852"/>
      <c r="J291" s="813"/>
      <c r="K291" s="814"/>
      <c r="L291" s="814"/>
      <c r="M291" s="815"/>
      <c r="N291" s="781"/>
      <c r="O291" s="782"/>
      <c r="P291" s="720"/>
      <c r="Q291" s="781"/>
      <c r="R291" s="782"/>
      <c r="S291" s="720"/>
      <c r="T291" s="217"/>
      <c r="U291" s="218"/>
      <c r="W291" s="133"/>
    </row>
    <row r="292" spans="2:24" ht="9" customHeight="1">
      <c r="I292" s="852"/>
      <c r="J292" s="804" t="s">
        <v>87</v>
      </c>
      <c r="K292" s="805"/>
      <c r="L292" s="805"/>
      <c r="M292" s="806"/>
      <c r="N292" s="783">
        <f>P17+P33+P49+P65+P84+P100+P116+P132+P151+P167+P183+P199+P218+P234+P250+P266</f>
        <v>0</v>
      </c>
      <c r="O292" s="784"/>
      <c r="P292" s="719" t="s">
        <v>86</v>
      </c>
      <c r="Q292" s="783">
        <f>IF(U301="有",SUM(P7:P10,P23:P26,P39:P42,P55:P58,P74:P77,P90:P93,P106:P109,P122:P125,P141:P144,P157:P160,P173:P176,P189:P192,P208:P211,P224:P227,P240:P243,P256:P259),0)</f>
        <v>0</v>
      </c>
      <c r="R292" s="784"/>
      <c r="S292" s="719" t="s">
        <v>86</v>
      </c>
      <c r="U292" s="712" t="s">
        <v>260</v>
      </c>
      <c r="W292" s="133"/>
    </row>
    <row r="293" spans="2:24" ht="9" customHeight="1">
      <c r="I293" s="853"/>
      <c r="J293" s="807"/>
      <c r="K293" s="808"/>
      <c r="L293" s="808"/>
      <c r="M293" s="809"/>
      <c r="N293" s="785"/>
      <c r="O293" s="786"/>
      <c r="P293" s="720"/>
      <c r="Q293" s="785"/>
      <c r="R293" s="786"/>
      <c r="S293" s="720"/>
      <c r="U293" s="712"/>
      <c r="W293" s="133"/>
    </row>
    <row r="294" spans="2:24" ht="9" customHeight="1">
      <c r="I294" s="846" t="s">
        <v>88</v>
      </c>
      <c r="J294" s="847"/>
      <c r="K294" s="847"/>
      <c r="L294" s="847"/>
      <c r="M294" s="848"/>
      <c r="N294" s="788">
        <f>Q17+Q33+Q49+Q65+Q84+Q100+Q116+Q132+Q151+Q167+Q183+Q199+Q218+Q234+Q250+Q266</f>
        <v>0</v>
      </c>
      <c r="O294" s="789"/>
      <c r="P294" s="719" t="s">
        <v>86</v>
      </c>
      <c r="Q294" s="788">
        <f>IF(U301="有",SUM(Q7:Q10,Q23:Q26,Q39:Q42,Q55:Q58,Q74:Q77,Q90:Q93,Q106:Q109,Q122:Q125,Q141:Q144,Q157:Q160,Q173:Q176,Q189:Q192,Q208:Q211,Q224:Q227,Q240:Q243,Q256:Q259),0)</f>
        <v>0</v>
      </c>
      <c r="R294" s="789"/>
      <c r="S294" s="719" t="s">
        <v>86</v>
      </c>
      <c r="U294" s="713">
        <f>$V$267</f>
        <v>0</v>
      </c>
      <c r="W294" s="133"/>
    </row>
    <row r="295" spans="2:24" ht="9" customHeight="1">
      <c r="I295" s="849"/>
      <c r="J295" s="850"/>
      <c r="K295" s="850"/>
      <c r="L295" s="850"/>
      <c r="M295" s="851"/>
      <c r="N295" s="785"/>
      <c r="O295" s="786"/>
      <c r="P295" s="720"/>
      <c r="Q295" s="785"/>
      <c r="R295" s="786"/>
      <c r="S295" s="720"/>
      <c r="U295" s="714"/>
      <c r="W295" s="133"/>
    </row>
    <row r="296" spans="2:24" ht="9" customHeight="1">
      <c r="I296" s="798" t="s">
        <v>211</v>
      </c>
      <c r="J296" s="799"/>
      <c r="K296" s="799"/>
      <c r="L296" s="799"/>
      <c r="M296" s="800"/>
      <c r="N296" s="790">
        <f>IF(C7="往",ROUNDDOWN((E17+E33+E49+E65+E84+E100+E116+E132+E151+E167+E183+E199+E218+E234+E250+E266-N290+N294)/2,1),IF(C7="循",ROUNDDOWN(E17+E33+E49+E65+E84+E100+E116+E132+E151+E167+E183+E199+E218+E234+E250+E266-N290+N294,1),))</f>
        <v>0</v>
      </c>
      <c r="O296" s="791"/>
      <c r="P296" s="719" t="s">
        <v>86</v>
      </c>
      <c r="Q296" s="790">
        <f>IF(U301="有",IF(C7="往",ROUNDDOWN((D17+D33+D49+D65+D84+D100+D116+D132+D151+D167+D183+D199+D218+D234+D250+D266-Q290+Q294)/2,1),IF(C7="循",ROUNDDOWN(D17+D33+D49+D65+D84+D100+D116+D132+D151+D167+D183+D199+D218+D234+D250+D266-Q290+Q294,1),)),)</f>
        <v>0</v>
      </c>
      <c r="R296" s="791"/>
      <c r="S296" s="719" t="s">
        <v>86</v>
      </c>
      <c r="U296" s="136"/>
      <c r="W296" s="133"/>
    </row>
    <row r="297" spans="2:24" ht="9" customHeight="1" thickBot="1">
      <c r="I297" s="801"/>
      <c r="J297" s="802"/>
      <c r="K297" s="802"/>
      <c r="L297" s="802"/>
      <c r="M297" s="803"/>
      <c r="N297" s="792"/>
      <c r="O297" s="793"/>
      <c r="P297" s="720"/>
      <c r="Q297" s="792"/>
      <c r="R297" s="793"/>
      <c r="S297" s="720"/>
      <c r="U297" s="136"/>
      <c r="W297" s="133"/>
    </row>
    <row r="298" spans="2:24" ht="9" customHeight="1">
      <c r="I298" s="773" t="s">
        <v>212</v>
      </c>
      <c r="J298" s="774"/>
      <c r="K298" s="774"/>
      <c r="L298" s="774"/>
      <c r="M298" s="775"/>
      <c r="N298" s="759">
        <f>IF(OR(N296=0,N288=0),,ROUNDDOWN(N296/N288,1))</f>
        <v>0</v>
      </c>
      <c r="O298" s="760"/>
      <c r="P298" s="763" t="s">
        <v>86</v>
      </c>
      <c r="Q298" s="759">
        <f>IF(OR(Q296=0,Q288=0),,ROUNDDOWN(Q296/Q288,1))</f>
        <v>0</v>
      </c>
      <c r="R298" s="760"/>
      <c r="S298" s="763" t="s">
        <v>86</v>
      </c>
      <c r="U298" s="771" t="s">
        <v>375</v>
      </c>
      <c r="W298" s="133"/>
    </row>
    <row r="299" spans="2:24" ht="9" customHeight="1" thickBot="1">
      <c r="I299" s="776"/>
      <c r="J299" s="777"/>
      <c r="K299" s="777"/>
      <c r="L299" s="777"/>
      <c r="M299" s="778"/>
      <c r="N299" s="761"/>
      <c r="O299" s="762"/>
      <c r="P299" s="764"/>
      <c r="Q299" s="761"/>
      <c r="R299" s="762"/>
      <c r="S299" s="764"/>
      <c r="U299" s="771"/>
      <c r="V299" s="219"/>
      <c r="W299" s="219"/>
      <c r="X299" s="220" t="s">
        <v>95</v>
      </c>
    </row>
    <row r="300" spans="2:24" ht="9" customHeight="1" thickBot="1">
      <c r="Q300" s="221"/>
      <c r="R300" s="221"/>
      <c r="U300" s="771"/>
      <c r="V300" s="219"/>
      <c r="W300" s="219"/>
      <c r="X300" s="220" t="s">
        <v>96</v>
      </c>
    </row>
    <row r="301" spans="2:24" ht="9" customHeight="1">
      <c r="I301" s="765" t="s">
        <v>94</v>
      </c>
      <c r="J301" s="766"/>
      <c r="K301" s="766"/>
      <c r="L301" s="766"/>
      <c r="M301" s="766"/>
      <c r="N301" s="766"/>
      <c r="O301" s="766"/>
      <c r="P301" s="767"/>
      <c r="Q301" s="759">
        <f>IF(U301="有",IF(N298&lt;3,Q298,N298),N298)</f>
        <v>0</v>
      </c>
      <c r="R301" s="760"/>
      <c r="S301" s="763" t="s">
        <v>86</v>
      </c>
      <c r="U301" s="772"/>
      <c r="W301" s="133"/>
    </row>
    <row r="302" spans="2:24" ht="9" customHeight="1" thickBot="1">
      <c r="I302" s="768"/>
      <c r="J302" s="769"/>
      <c r="K302" s="769"/>
      <c r="L302" s="769"/>
      <c r="M302" s="769"/>
      <c r="N302" s="769"/>
      <c r="O302" s="769"/>
      <c r="P302" s="770"/>
      <c r="Q302" s="761"/>
      <c r="R302" s="762"/>
      <c r="S302" s="764"/>
      <c r="U302" s="772"/>
      <c r="W302" s="133"/>
    </row>
  </sheetData>
  <mergeCells count="941">
    <mergeCell ref="X15:AB15"/>
    <mergeCell ref="J45:J46"/>
    <mergeCell ref="X16:AA16"/>
    <mergeCell ref="N18:U18"/>
    <mergeCell ref="K19:K22"/>
    <mergeCell ref="X150:AA150"/>
    <mergeCell ref="X114:AB114"/>
    <mergeCell ref="X115:AA115"/>
    <mergeCell ref="V133:AA133"/>
    <mergeCell ref="X149:AB149"/>
    <mergeCell ref="T51:T54"/>
    <mergeCell ref="P53:P54"/>
    <mergeCell ref="U19:U22"/>
    <mergeCell ref="P21:P22"/>
    <mergeCell ref="J23:J24"/>
    <mergeCell ref="R20:R22"/>
    <mergeCell ref="L19:L22"/>
    <mergeCell ref="N19:N22"/>
    <mergeCell ref="O19:S19"/>
    <mergeCell ref="J27:J28"/>
    <mergeCell ref="J31:J32"/>
    <mergeCell ref="X31:AB31"/>
    <mergeCell ref="X32:AA32"/>
    <mergeCell ref="O35:S35"/>
    <mergeCell ref="F18:F22"/>
    <mergeCell ref="V65:AB65"/>
    <mergeCell ref="V66:AA66"/>
    <mergeCell ref="V132:AB132"/>
    <mergeCell ref="I47:I48"/>
    <mergeCell ref="X47:AB47"/>
    <mergeCell ref="X48:AA48"/>
    <mergeCell ref="J39:J40"/>
    <mergeCell ref="H74:H75"/>
    <mergeCell ref="I74:I75"/>
    <mergeCell ref="J74:J75"/>
    <mergeCell ref="G34:G38"/>
    <mergeCell ref="H34:L34"/>
    <mergeCell ref="H35:J35"/>
    <mergeCell ref="K35:K38"/>
    <mergeCell ref="J47:J48"/>
    <mergeCell ref="J43:J44"/>
    <mergeCell ref="J57:J58"/>
    <mergeCell ref="I63:I64"/>
    <mergeCell ref="I55:I56"/>
    <mergeCell ref="J55:J56"/>
    <mergeCell ref="H41:H42"/>
    <mergeCell ref="I41:I42"/>
    <mergeCell ref="J41:J42"/>
    <mergeCell ref="E50:E54"/>
    <mergeCell ref="F50:F54"/>
    <mergeCell ref="G50:G54"/>
    <mergeCell ref="I59:I60"/>
    <mergeCell ref="H50:L50"/>
    <mergeCell ref="H55:H56"/>
    <mergeCell ref="K51:K54"/>
    <mergeCell ref="L51:L54"/>
    <mergeCell ref="J59:J60"/>
    <mergeCell ref="F59:F60"/>
    <mergeCell ref="H51:J51"/>
    <mergeCell ref="F55:F56"/>
    <mergeCell ref="H52:H54"/>
    <mergeCell ref="I52:I54"/>
    <mergeCell ref="J52:J54"/>
    <mergeCell ref="J143:J144"/>
    <mergeCell ref="I145:I146"/>
    <mergeCell ref="F122:F123"/>
    <mergeCell ref="F106:F107"/>
    <mergeCell ref="F117:F121"/>
    <mergeCell ref="F110:F111"/>
    <mergeCell ref="B122:B123"/>
    <mergeCell ref="B98:B99"/>
    <mergeCell ref="E117:E121"/>
    <mergeCell ref="B106:B107"/>
    <mergeCell ref="B117:B121"/>
    <mergeCell ref="D117:D121"/>
    <mergeCell ref="A116:B116"/>
    <mergeCell ref="A117:A121"/>
    <mergeCell ref="A100:B100"/>
    <mergeCell ref="A101:A105"/>
    <mergeCell ref="F126:F127"/>
    <mergeCell ref="B126:B127"/>
    <mergeCell ref="B130:B131"/>
    <mergeCell ref="F130:F131"/>
    <mergeCell ref="B143:B144"/>
    <mergeCell ref="G101:G105"/>
    <mergeCell ref="G117:G121"/>
    <mergeCell ref="I124:I125"/>
    <mergeCell ref="F161:F162"/>
    <mergeCell ref="B157:B158"/>
    <mergeCell ref="F157:F158"/>
    <mergeCell ref="A152:A156"/>
    <mergeCell ref="B152:B156"/>
    <mergeCell ref="D152:D156"/>
    <mergeCell ref="A157:A166"/>
    <mergeCell ref="B161:B162"/>
    <mergeCell ref="B136:B140"/>
    <mergeCell ref="D136:D140"/>
    <mergeCell ref="B159:B160"/>
    <mergeCell ref="F159:F160"/>
    <mergeCell ref="B149:B150"/>
    <mergeCell ref="B145:B146"/>
    <mergeCell ref="F145:F146"/>
    <mergeCell ref="A151:B151"/>
    <mergeCell ref="E136:E140"/>
    <mergeCell ref="F143:F144"/>
    <mergeCell ref="A141:A150"/>
    <mergeCell ref="B141:B142"/>
    <mergeCell ref="F141:F142"/>
    <mergeCell ref="A136:A140"/>
    <mergeCell ref="F136:F140"/>
    <mergeCell ref="B147:B148"/>
    <mergeCell ref="A85:A89"/>
    <mergeCell ref="B85:B89"/>
    <mergeCell ref="B110:B111"/>
    <mergeCell ref="F90:F91"/>
    <mergeCell ref="D101:D105"/>
    <mergeCell ref="E101:E105"/>
    <mergeCell ref="A84:B84"/>
    <mergeCell ref="B82:B83"/>
    <mergeCell ref="A74:A83"/>
    <mergeCell ref="B76:B77"/>
    <mergeCell ref="F76:F77"/>
    <mergeCell ref="B74:B75"/>
    <mergeCell ref="F74:F75"/>
    <mergeCell ref="B92:B93"/>
    <mergeCell ref="B90:B91"/>
    <mergeCell ref="F80:F81"/>
    <mergeCell ref="E85:E89"/>
    <mergeCell ref="D85:D89"/>
    <mergeCell ref="B78:B79"/>
    <mergeCell ref="B80:B81"/>
    <mergeCell ref="A90:A99"/>
    <mergeCell ref="B108:B109"/>
    <mergeCell ref="F108:F109"/>
    <mergeCell ref="F98:F99"/>
    <mergeCell ref="B94:B95"/>
    <mergeCell ref="F92:F93"/>
    <mergeCell ref="B96:B97"/>
    <mergeCell ref="F96:F97"/>
    <mergeCell ref="A106:A115"/>
    <mergeCell ref="B101:B105"/>
    <mergeCell ref="B114:B115"/>
    <mergeCell ref="F112:F113"/>
    <mergeCell ref="B112:B113"/>
    <mergeCell ref="F177:F178"/>
    <mergeCell ref="H177:H178"/>
    <mergeCell ref="J76:J77"/>
    <mergeCell ref="H78:H79"/>
    <mergeCell ref="I78:I79"/>
    <mergeCell ref="J78:J79"/>
    <mergeCell ref="H76:H77"/>
    <mergeCell ref="I76:I77"/>
    <mergeCell ref="F78:F79"/>
    <mergeCell ref="F82:F83"/>
    <mergeCell ref="F165:F166"/>
    <mergeCell ref="F101:F105"/>
    <mergeCell ref="F85:F89"/>
    <mergeCell ref="F94:F95"/>
    <mergeCell ref="J90:J91"/>
    <mergeCell ref="H90:H91"/>
    <mergeCell ref="H94:H95"/>
    <mergeCell ref="I94:I95"/>
    <mergeCell ref="J94:J95"/>
    <mergeCell ref="H92:H93"/>
    <mergeCell ref="I92:I93"/>
    <mergeCell ref="J92:J93"/>
    <mergeCell ref="I90:I91"/>
    <mergeCell ref="F114:F115"/>
    <mergeCell ref="B179:B180"/>
    <mergeCell ref="F179:F180"/>
    <mergeCell ref="E184:E188"/>
    <mergeCell ref="F189:F190"/>
    <mergeCell ref="H189:H190"/>
    <mergeCell ref="H186:H188"/>
    <mergeCell ref="F184:F188"/>
    <mergeCell ref="A183:B183"/>
    <mergeCell ref="B181:B182"/>
    <mergeCell ref="F181:F182"/>
    <mergeCell ref="H184:L184"/>
    <mergeCell ref="A184:A188"/>
    <mergeCell ref="B184:B188"/>
    <mergeCell ref="D184:D188"/>
    <mergeCell ref="H181:H182"/>
    <mergeCell ref="I181:I182"/>
    <mergeCell ref="A173:A182"/>
    <mergeCell ref="B173:B174"/>
    <mergeCell ref="F173:F174"/>
    <mergeCell ref="H173:H174"/>
    <mergeCell ref="H175:H176"/>
    <mergeCell ref="B175:B176"/>
    <mergeCell ref="F175:F176"/>
    <mergeCell ref="B177:B178"/>
    <mergeCell ref="A208:A217"/>
    <mergeCell ref="B208:B209"/>
    <mergeCell ref="B210:B211"/>
    <mergeCell ref="F210:F211"/>
    <mergeCell ref="B214:B215"/>
    <mergeCell ref="F214:F215"/>
    <mergeCell ref="B212:B213"/>
    <mergeCell ref="F208:F209"/>
    <mergeCell ref="F212:F213"/>
    <mergeCell ref="B216:B217"/>
    <mergeCell ref="A218:B218"/>
    <mergeCell ref="A219:A223"/>
    <mergeCell ref="N219:U219"/>
    <mergeCell ref="H220:J220"/>
    <mergeCell ref="H221:H223"/>
    <mergeCell ref="I221:I223"/>
    <mergeCell ref="D219:D223"/>
    <mergeCell ref="E219:E223"/>
    <mergeCell ref="F219:F223"/>
    <mergeCell ref="B219:B223"/>
    <mergeCell ref="T220:T223"/>
    <mergeCell ref="P222:P223"/>
    <mergeCell ref="U220:U223"/>
    <mergeCell ref="O222:O223"/>
    <mergeCell ref="Q221:Q223"/>
    <mergeCell ref="S4:S6"/>
    <mergeCell ref="O5:O6"/>
    <mergeCell ref="P5:P6"/>
    <mergeCell ref="O4:P4"/>
    <mergeCell ref="N2:U2"/>
    <mergeCell ref="H3:J3"/>
    <mergeCell ref="K3:K6"/>
    <mergeCell ref="L3:L6"/>
    <mergeCell ref="N3:N6"/>
    <mergeCell ref="O3:S3"/>
    <mergeCell ref="T3:T6"/>
    <mergeCell ref="U3:U6"/>
    <mergeCell ref="A2:A6"/>
    <mergeCell ref="B2:B6"/>
    <mergeCell ref="D2:D6"/>
    <mergeCell ref="E2:E6"/>
    <mergeCell ref="F2:F6"/>
    <mergeCell ref="G2:G6"/>
    <mergeCell ref="H2:L2"/>
    <mergeCell ref="Q4:Q6"/>
    <mergeCell ref="R4:R6"/>
    <mergeCell ref="H4:H6"/>
    <mergeCell ref="I4:I6"/>
    <mergeCell ref="J4:J6"/>
    <mergeCell ref="F11:F12"/>
    <mergeCell ref="H11:H12"/>
    <mergeCell ref="I11:I12"/>
    <mergeCell ref="J11:J12"/>
    <mergeCell ref="J15:J16"/>
    <mergeCell ref="F7:F8"/>
    <mergeCell ref="H7:H8"/>
    <mergeCell ref="I7:I8"/>
    <mergeCell ref="J7:J8"/>
    <mergeCell ref="J13:J14"/>
    <mergeCell ref="J9:J10"/>
    <mergeCell ref="H9:H10"/>
    <mergeCell ref="F9:F10"/>
    <mergeCell ref="I15:I16"/>
    <mergeCell ref="A7:A16"/>
    <mergeCell ref="B7:B8"/>
    <mergeCell ref="F13:F14"/>
    <mergeCell ref="H13:H14"/>
    <mergeCell ref="I13:I14"/>
    <mergeCell ref="I9:I10"/>
    <mergeCell ref="B9:B10"/>
    <mergeCell ref="B13:B14"/>
    <mergeCell ref="T19:T22"/>
    <mergeCell ref="H15:H16"/>
    <mergeCell ref="B11:B12"/>
    <mergeCell ref="H20:H22"/>
    <mergeCell ref="G18:G22"/>
    <mergeCell ref="A17:B17"/>
    <mergeCell ref="B15:B16"/>
    <mergeCell ref="F15:F16"/>
    <mergeCell ref="A18:A22"/>
    <mergeCell ref="B18:B22"/>
    <mergeCell ref="D18:D22"/>
    <mergeCell ref="H19:J19"/>
    <mergeCell ref="E18:E22"/>
    <mergeCell ref="H18:L18"/>
    <mergeCell ref="S20:S22"/>
    <mergeCell ref="O21:O22"/>
    <mergeCell ref="I20:I22"/>
    <mergeCell ref="J20:J22"/>
    <mergeCell ref="O20:P20"/>
    <mergeCell ref="Q20:Q22"/>
    <mergeCell ref="H29:H30"/>
    <mergeCell ref="I29:I30"/>
    <mergeCell ref="J29:J30"/>
    <mergeCell ref="H27:H28"/>
    <mergeCell ref="I27:I28"/>
    <mergeCell ref="J25:J26"/>
    <mergeCell ref="H25:H26"/>
    <mergeCell ref="I25:I26"/>
    <mergeCell ref="I23:I24"/>
    <mergeCell ref="N34:U34"/>
    <mergeCell ref="U35:U38"/>
    <mergeCell ref="E34:E38"/>
    <mergeCell ref="F34:F38"/>
    <mergeCell ref="B41:B42"/>
    <mergeCell ref="F41:F42"/>
    <mergeCell ref="A33:B33"/>
    <mergeCell ref="B31:B32"/>
    <mergeCell ref="F31:F32"/>
    <mergeCell ref="H31:H32"/>
    <mergeCell ref="I31:I32"/>
    <mergeCell ref="A23:A32"/>
    <mergeCell ref="B25:B26"/>
    <mergeCell ref="H23:H24"/>
    <mergeCell ref="B29:B30"/>
    <mergeCell ref="F29:F30"/>
    <mergeCell ref="F25:F26"/>
    <mergeCell ref="B27:B28"/>
    <mergeCell ref="F27:F28"/>
    <mergeCell ref="F23:F24"/>
    <mergeCell ref="B23:B24"/>
    <mergeCell ref="I43:I44"/>
    <mergeCell ref="I45:I46"/>
    <mergeCell ref="F43:F44"/>
    <mergeCell ref="F47:F48"/>
    <mergeCell ref="F45:F46"/>
    <mergeCell ref="T35:T38"/>
    <mergeCell ref="L35:L38"/>
    <mergeCell ref="N35:N38"/>
    <mergeCell ref="P37:P38"/>
    <mergeCell ref="H43:H44"/>
    <mergeCell ref="H45:H46"/>
    <mergeCell ref="Q36:Q38"/>
    <mergeCell ref="S36:S38"/>
    <mergeCell ref="O37:O38"/>
    <mergeCell ref="R36:R38"/>
    <mergeCell ref="H36:H38"/>
    <mergeCell ref="I36:I38"/>
    <mergeCell ref="J36:J38"/>
    <mergeCell ref="O36:P36"/>
    <mergeCell ref="F39:F40"/>
    <mergeCell ref="H39:H40"/>
    <mergeCell ref="I39:I40"/>
    <mergeCell ref="H47:H48"/>
    <mergeCell ref="A50:A54"/>
    <mergeCell ref="B50:B54"/>
    <mergeCell ref="D50:D54"/>
    <mergeCell ref="B39:B40"/>
    <mergeCell ref="B45:B46"/>
    <mergeCell ref="B43:B44"/>
    <mergeCell ref="A49:B49"/>
    <mergeCell ref="A39:A48"/>
    <mergeCell ref="A34:A38"/>
    <mergeCell ref="B34:B38"/>
    <mergeCell ref="D34:D38"/>
    <mergeCell ref="B47:B48"/>
    <mergeCell ref="A69:A73"/>
    <mergeCell ref="B69:B73"/>
    <mergeCell ref="D69:D73"/>
    <mergeCell ref="F69:F73"/>
    <mergeCell ref="G69:G73"/>
    <mergeCell ref="E69:E73"/>
    <mergeCell ref="X64:AA64"/>
    <mergeCell ref="B57:B58"/>
    <mergeCell ref="F57:F58"/>
    <mergeCell ref="H57:H58"/>
    <mergeCell ref="I57:I58"/>
    <mergeCell ref="J63:J64"/>
    <mergeCell ref="F61:F62"/>
    <mergeCell ref="H59:H60"/>
    <mergeCell ref="F63:F64"/>
    <mergeCell ref="X63:AB63"/>
    <mergeCell ref="I61:I62"/>
    <mergeCell ref="H63:H64"/>
    <mergeCell ref="J61:J62"/>
    <mergeCell ref="H61:H62"/>
    <mergeCell ref="T70:T73"/>
    <mergeCell ref="H69:L69"/>
    <mergeCell ref="N69:U69"/>
    <mergeCell ref="H70:J70"/>
    <mergeCell ref="U70:U73"/>
    <mergeCell ref="O71:P71"/>
    <mergeCell ref="X82:AB82"/>
    <mergeCell ref="K70:K73"/>
    <mergeCell ref="L70:L73"/>
    <mergeCell ref="N70:N73"/>
    <mergeCell ref="O70:S70"/>
    <mergeCell ref="P72:P73"/>
    <mergeCell ref="Q71:Q73"/>
    <mergeCell ref="R71:R73"/>
    <mergeCell ref="S71:S73"/>
    <mergeCell ref="O72:O73"/>
    <mergeCell ref="H80:H81"/>
    <mergeCell ref="I80:I81"/>
    <mergeCell ref="J80:J81"/>
    <mergeCell ref="H71:H73"/>
    <mergeCell ref="I71:I73"/>
    <mergeCell ref="J71:J73"/>
    <mergeCell ref="R103:R105"/>
    <mergeCell ref="N86:N89"/>
    <mergeCell ref="O87:P87"/>
    <mergeCell ref="H82:H83"/>
    <mergeCell ref="I82:I83"/>
    <mergeCell ref="J82:J83"/>
    <mergeCell ref="R87:R89"/>
    <mergeCell ref="X83:AA83"/>
    <mergeCell ref="G85:G89"/>
    <mergeCell ref="H85:L85"/>
    <mergeCell ref="N85:U85"/>
    <mergeCell ref="H86:J86"/>
    <mergeCell ref="K86:K89"/>
    <mergeCell ref="T86:T89"/>
    <mergeCell ref="U86:U89"/>
    <mergeCell ref="Q87:Q89"/>
    <mergeCell ref="O86:S86"/>
    <mergeCell ref="S87:S89"/>
    <mergeCell ref="P88:P89"/>
    <mergeCell ref="O88:O89"/>
    <mergeCell ref="L86:L89"/>
    <mergeCell ref="I87:I89"/>
    <mergeCell ref="J87:J89"/>
    <mergeCell ref="H87:H89"/>
    <mergeCell ref="J119:J121"/>
    <mergeCell ref="X99:AA99"/>
    <mergeCell ref="H98:H99"/>
    <mergeCell ref="I98:I99"/>
    <mergeCell ref="J98:J99"/>
    <mergeCell ref="X98:AB98"/>
    <mergeCell ref="H96:H97"/>
    <mergeCell ref="I96:I97"/>
    <mergeCell ref="J96:J97"/>
    <mergeCell ref="I103:I105"/>
    <mergeCell ref="J103:J105"/>
    <mergeCell ref="O103:P103"/>
    <mergeCell ref="P104:P105"/>
    <mergeCell ref="S103:S105"/>
    <mergeCell ref="N102:N105"/>
    <mergeCell ref="O104:O105"/>
    <mergeCell ref="K102:K105"/>
    <mergeCell ref="L102:L105"/>
    <mergeCell ref="H101:L101"/>
    <mergeCell ref="N101:U101"/>
    <mergeCell ref="H102:J102"/>
    <mergeCell ref="T102:T105"/>
    <mergeCell ref="U102:U105"/>
    <mergeCell ref="Q103:Q105"/>
    <mergeCell ref="H118:J118"/>
    <mergeCell ref="L118:L121"/>
    <mergeCell ref="N118:N121"/>
    <mergeCell ref="O102:S102"/>
    <mergeCell ref="H103:H105"/>
    <mergeCell ref="J112:J113"/>
    <mergeCell ref="H114:H115"/>
    <mergeCell ref="I114:I115"/>
    <mergeCell ref="J114:J115"/>
    <mergeCell ref="I112:I113"/>
    <mergeCell ref="K118:K121"/>
    <mergeCell ref="H112:H113"/>
    <mergeCell ref="H106:H107"/>
    <mergeCell ref="I106:I107"/>
    <mergeCell ref="J106:J107"/>
    <mergeCell ref="H108:H109"/>
    <mergeCell ref="I108:I109"/>
    <mergeCell ref="J108:J109"/>
    <mergeCell ref="H110:H111"/>
    <mergeCell ref="I110:I111"/>
    <mergeCell ref="J110:J111"/>
    <mergeCell ref="H117:L117"/>
    <mergeCell ref="H119:H121"/>
    <mergeCell ref="I119:I121"/>
    <mergeCell ref="O120:O121"/>
    <mergeCell ref="N117:U117"/>
    <mergeCell ref="U118:U121"/>
    <mergeCell ref="O119:P119"/>
    <mergeCell ref="Q119:Q121"/>
    <mergeCell ref="O118:S118"/>
    <mergeCell ref="P120:P121"/>
    <mergeCell ref="T118:T121"/>
    <mergeCell ref="R119:R121"/>
    <mergeCell ref="S119:S121"/>
    <mergeCell ref="A132:B132"/>
    <mergeCell ref="A122:A131"/>
    <mergeCell ref="H122:H123"/>
    <mergeCell ref="H126:H127"/>
    <mergeCell ref="J126:J127"/>
    <mergeCell ref="F124:F125"/>
    <mergeCell ref="I122:I123"/>
    <mergeCell ref="J122:J123"/>
    <mergeCell ref="H124:H125"/>
    <mergeCell ref="I126:I127"/>
    <mergeCell ref="B124:B125"/>
    <mergeCell ref="B128:B129"/>
    <mergeCell ref="F128:F129"/>
    <mergeCell ref="J124:J125"/>
    <mergeCell ref="X130:AB130"/>
    <mergeCell ref="X131:AA131"/>
    <mergeCell ref="J128:J129"/>
    <mergeCell ref="G136:G140"/>
    <mergeCell ref="N136:U136"/>
    <mergeCell ref="L137:L140"/>
    <mergeCell ref="N137:N140"/>
    <mergeCell ref="O137:S137"/>
    <mergeCell ref="O138:P138"/>
    <mergeCell ref="U137:U140"/>
    <mergeCell ref="Q138:Q140"/>
    <mergeCell ref="R138:R140"/>
    <mergeCell ref="S138:S140"/>
    <mergeCell ref="T137:T140"/>
    <mergeCell ref="J138:J140"/>
    <mergeCell ref="I128:I129"/>
    <mergeCell ref="H128:H129"/>
    <mergeCell ref="H136:L136"/>
    <mergeCell ref="H137:J137"/>
    <mergeCell ref="K137:K140"/>
    <mergeCell ref="H130:H131"/>
    <mergeCell ref="J130:J131"/>
    <mergeCell ref="I130:I131"/>
    <mergeCell ref="E152:E156"/>
    <mergeCell ref="F152:F156"/>
    <mergeCell ref="F147:F148"/>
    <mergeCell ref="F149:F150"/>
    <mergeCell ref="H149:H150"/>
    <mergeCell ref="O139:O140"/>
    <mergeCell ref="P139:P140"/>
    <mergeCell ref="J149:J150"/>
    <mergeCell ref="G152:G156"/>
    <mergeCell ref="H152:L152"/>
    <mergeCell ref="H147:H148"/>
    <mergeCell ref="I141:I142"/>
    <mergeCell ref="J141:J142"/>
    <mergeCell ref="H143:H144"/>
    <mergeCell ref="H154:H156"/>
    <mergeCell ref="H145:H146"/>
    <mergeCell ref="I149:I150"/>
    <mergeCell ref="H138:H140"/>
    <mergeCell ref="I138:I140"/>
    <mergeCell ref="O154:P154"/>
    <mergeCell ref="H141:H142"/>
    <mergeCell ref="I147:I148"/>
    <mergeCell ref="J147:J148"/>
    <mergeCell ref="I143:I144"/>
    <mergeCell ref="N152:U152"/>
    <mergeCell ref="H153:J153"/>
    <mergeCell ref="K153:K156"/>
    <mergeCell ref="L153:L156"/>
    <mergeCell ref="N153:N156"/>
    <mergeCell ref="O153:S153"/>
    <mergeCell ref="T153:T156"/>
    <mergeCell ref="Q154:Q156"/>
    <mergeCell ref="J145:J146"/>
    <mergeCell ref="X165:AB165"/>
    <mergeCell ref="J165:J166"/>
    <mergeCell ref="X166:AA166"/>
    <mergeCell ref="I154:I156"/>
    <mergeCell ref="H161:H162"/>
    <mergeCell ref="I161:I162"/>
    <mergeCell ref="J161:J162"/>
    <mergeCell ref="U153:U156"/>
    <mergeCell ref="H159:H160"/>
    <mergeCell ref="I159:I160"/>
    <mergeCell ref="J159:J160"/>
    <mergeCell ref="H157:H158"/>
    <mergeCell ref="I157:I158"/>
    <mergeCell ref="S154:S156"/>
    <mergeCell ref="O155:O156"/>
    <mergeCell ref="P155:P156"/>
    <mergeCell ref="J157:J158"/>
    <mergeCell ref="R154:R156"/>
    <mergeCell ref="J154:J156"/>
    <mergeCell ref="A168:A172"/>
    <mergeCell ref="B168:B172"/>
    <mergeCell ref="D168:D172"/>
    <mergeCell ref="E168:E172"/>
    <mergeCell ref="H163:H164"/>
    <mergeCell ref="I163:I164"/>
    <mergeCell ref="A167:B167"/>
    <mergeCell ref="B165:B166"/>
    <mergeCell ref="B163:B164"/>
    <mergeCell ref="F163:F164"/>
    <mergeCell ref="F168:F172"/>
    <mergeCell ref="G168:G172"/>
    <mergeCell ref="H168:L168"/>
    <mergeCell ref="J163:J164"/>
    <mergeCell ref="T169:T172"/>
    <mergeCell ref="U169:U172"/>
    <mergeCell ref="H165:H166"/>
    <mergeCell ref="I165:I166"/>
    <mergeCell ref="Q170:Q172"/>
    <mergeCell ref="R170:R172"/>
    <mergeCell ref="P171:P172"/>
    <mergeCell ref="O170:P170"/>
    <mergeCell ref="N168:U168"/>
    <mergeCell ref="H169:J169"/>
    <mergeCell ref="K169:K172"/>
    <mergeCell ref="L169:L172"/>
    <mergeCell ref="N169:N172"/>
    <mergeCell ref="O169:S169"/>
    <mergeCell ref="S170:S172"/>
    <mergeCell ref="O171:O172"/>
    <mergeCell ref="H170:H172"/>
    <mergeCell ref="I170:I172"/>
    <mergeCell ref="J170:J172"/>
    <mergeCell ref="I195:I196"/>
    <mergeCell ref="J193:J194"/>
    <mergeCell ref="J191:J192"/>
    <mergeCell ref="I186:I188"/>
    <mergeCell ref="H179:H180"/>
    <mergeCell ref="I179:I180"/>
    <mergeCell ref="J179:J180"/>
    <mergeCell ref="H185:J185"/>
    <mergeCell ref="I173:I174"/>
    <mergeCell ref="J173:J174"/>
    <mergeCell ref="H191:H192"/>
    <mergeCell ref="I191:I192"/>
    <mergeCell ref="J195:J196"/>
    <mergeCell ref="I177:I178"/>
    <mergeCell ref="I175:I176"/>
    <mergeCell ref="J175:J176"/>
    <mergeCell ref="J177:J178"/>
    <mergeCell ref="X181:AB181"/>
    <mergeCell ref="X182:AA182"/>
    <mergeCell ref="R186:R188"/>
    <mergeCell ref="S186:S188"/>
    <mergeCell ref="O185:S185"/>
    <mergeCell ref="U185:U188"/>
    <mergeCell ref="Q186:Q188"/>
    <mergeCell ref="T185:T188"/>
    <mergeCell ref="J186:J188"/>
    <mergeCell ref="P187:P188"/>
    <mergeCell ref="N185:N188"/>
    <mergeCell ref="L185:L188"/>
    <mergeCell ref="O186:P186"/>
    <mergeCell ref="O187:O188"/>
    <mergeCell ref="J181:J182"/>
    <mergeCell ref="N184:U184"/>
    <mergeCell ref="K185:K188"/>
    <mergeCell ref="A203:A207"/>
    <mergeCell ref="B203:B207"/>
    <mergeCell ref="D203:D207"/>
    <mergeCell ref="A199:B199"/>
    <mergeCell ref="A189:A198"/>
    <mergeCell ref="X197:AB197"/>
    <mergeCell ref="V200:AA200"/>
    <mergeCell ref="V199:AB199"/>
    <mergeCell ref="F197:F198"/>
    <mergeCell ref="H197:H198"/>
    <mergeCell ref="X198:AA198"/>
    <mergeCell ref="J189:J190"/>
    <mergeCell ref="B189:B190"/>
    <mergeCell ref="N203:U203"/>
    <mergeCell ref="H204:J204"/>
    <mergeCell ref="K204:K207"/>
    <mergeCell ref="L204:L207"/>
    <mergeCell ref="N204:N207"/>
    <mergeCell ref="T204:T207"/>
    <mergeCell ref="U204:U207"/>
    <mergeCell ref="O205:P205"/>
    <mergeCell ref="R205:R207"/>
    <mergeCell ref="H203:L203"/>
    <mergeCell ref="I197:I198"/>
    <mergeCell ref="O204:S204"/>
    <mergeCell ref="B197:B198"/>
    <mergeCell ref="F203:F207"/>
    <mergeCell ref="G203:G207"/>
    <mergeCell ref="J205:J207"/>
    <mergeCell ref="E203:E207"/>
    <mergeCell ref="J197:J198"/>
    <mergeCell ref="Q205:Q207"/>
    <mergeCell ref="S205:S207"/>
    <mergeCell ref="H210:H211"/>
    <mergeCell ref="H208:H209"/>
    <mergeCell ref="I210:I211"/>
    <mergeCell ref="J210:J211"/>
    <mergeCell ref="I205:I207"/>
    <mergeCell ref="O206:O207"/>
    <mergeCell ref="P206:P207"/>
    <mergeCell ref="H205:H207"/>
    <mergeCell ref="I208:I209"/>
    <mergeCell ref="J208:J209"/>
    <mergeCell ref="H212:H213"/>
    <mergeCell ref="I212:I213"/>
    <mergeCell ref="J212:J213"/>
    <mergeCell ref="H214:H215"/>
    <mergeCell ref="I214:I215"/>
    <mergeCell ref="F216:F217"/>
    <mergeCell ref="J214:J215"/>
    <mergeCell ref="X216:AB216"/>
    <mergeCell ref="X217:AA217"/>
    <mergeCell ref="H216:H217"/>
    <mergeCell ref="I216:I217"/>
    <mergeCell ref="J216:J217"/>
    <mergeCell ref="I226:I227"/>
    <mergeCell ref="J226:J227"/>
    <mergeCell ref="H224:H225"/>
    <mergeCell ref="I224:I225"/>
    <mergeCell ref="J224:J225"/>
    <mergeCell ref="G219:G223"/>
    <mergeCell ref="H219:L219"/>
    <mergeCell ref="J221:J223"/>
    <mergeCell ref="R221:R223"/>
    <mergeCell ref="O220:S220"/>
    <mergeCell ref="S221:S223"/>
    <mergeCell ref="N220:N223"/>
    <mergeCell ref="K220:K223"/>
    <mergeCell ref="L220:L223"/>
    <mergeCell ref="O221:P221"/>
    <mergeCell ref="J232:J233"/>
    <mergeCell ref="X232:AB232"/>
    <mergeCell ref="X233:AA233"/>
    <mergeCell ref="I232:I233"/>
    <mergeCell ref="I230:I231"/>
    <mergeCell ref="J230:J231"/>
    <mergeCell ref="J228:J229"/>
    <mergeCell ref="F228:F229"/>
    <mergeCell ref="H228:H229"/>
    <mergeCell ref="I228:I229"/>
    <mergeCell ref="F230:F231"/>
    <mergeCell ref="H230:H231"/>
    <mergeCell ref="A235:A239"/>
    <mergeCell ref="B235:B239"/>
    <mergeCell ref="D235:D239"/>
    <mergeCell ref="E235:E239"/>
    <mergeCell ref="A234:B234"/>
    <mergeCell ref="B232:B233"/>
    <mergeCell ref="F232:F233"/>
    <mergeCell ref="H232:H233"/>
    <mergeCell ref="A224:A233"/>
    <mergeCell ref="B226:B227"/>
    <mergeCell ref="B228:B229"/>
    <mergeCell ref="B230:B231"/>
    <mergeCell ref="F224:F225"/>
    <mergeCell ref="F226:F227"/>
    <mergeCell ref="H226:H227"/>
    <mergeCell ref="B224:B225"/>
    <mergeCell ref="O237:P237"/>
    <mergeCell ref="F235:F239"/>
    <mergeCell ref="G235:G239"/>
    <mergeCell ref="H235:L235"/>
    <mergeCell ref="I240:I241"/>
    <mergeCell ref="N235:U235"/>
    <mergeCell ref="U236:U239"/>
    <mergeCell ref="R237:R239"/>
    <mergeCell ref="S237:S239"/>
    <mergeCell ref="O238:O239"/>
    <mergeCell ref="P238:P239"/>
    <mergeCell ref="O236:S236"/>
    <mergeCell ref="T236:T239"/>
    <mergeCell ref="H237:H239"/>
    <mergeCell ref="I237:I239"/>
    <mergeCell ref="J237:J239"/>
    <mergeCell ref="Q237:Q239"/>
    <mergeCell ref="H236:J236"/>
    <mergeCell ref="K236:K239"/>
    <mergeCell ref="L236:L239"/>
    <mergeCell ref="N236:N239"/>
    <mergeCell ref="I246:I247"/>
    <mergeCell ref="I244:I245"/>
    <mergeCell ref="J244:J245"/>
    <mergeCell ref="J246:J247"/>
    <mergeCell ref="I242:I243"/>
    <mergeCell ref="I248:I249"/>
    <mergeCell ref="J248:J249"/>
    <mergeCell ref="J240:J241"/>
    <mergeCell ref="J242:J243"/>
    <mergeCell ref="B246:B247"/>
    <mergeCell ref="F246:F247"/>
    <mergeCell ref="A250:B250"/>
    <mergeCell ref="A251:A255"/>
    <mergeCell ref="B251:B255"/>
    <mergeCell ref="D251:D255"/>
    <mergeCell ref="A240:A249"/>
    <mergeCell ref="B244:B245"/>
    <mergeCell ref="H246:H247"/>
    <mergeCell ref="B240:B241"/>
    <mergeCell ref="F240:F241"/>
    <mergeCell ref="H240:H241"/>
    <mergeCell ref="F244:F245"/>
    <mergeCell ref="H244:H245"/>
    <mergeCell ref="B242:B243"/>
    <mergeCell ref="F242:F243"/>
    <mergeCell ref="H242:H243"/>
    <mergeCell ref="B248:B249"/>
    <mergeCell ref="F248:F249"/>
    <mergeCell ref="H248:H249"/>
    <mergeCell ref="E251:E255"/>
    <mergeCell ref="F251:F255"/>
    <mergeCell ref="X248:AB248"/>
    <mergeCell ref="X249:AA249"/>
    <mergeCell ref="G251:G255"/>
    <mergeCell ref="H251:L251"/>
    <mergeCell ref="J253:J255"/>
    <mergeCell ref="N251:U251"/>
    <mergeCell ref="H252:J252"/>
    <mergeCell ref="K252:K255"/>
    <mergeCell ref="L252:L255"/>
    <mergeCell ref="N252:N255"/>
    <mergeCell ref="T252:T255"/>
    <mergeCell ref="U252:U255"/>
    <mergeCell ref="H253:H255"/>
    <mergeCell ref="I253:I255"/>
    <mergeCell ref="O253:P253"/>
    <mergeCell ref="Q253:Q255"/>
    <mergeCell ref="R253:R255"/>
    <mergeCell ref="S253:S255"/>
    <mergeCell ref="O254:O255"/>
    <mergeCell ref="P254:P255"/>
    <mergeCell ref="O252:S252"/>
    <mergeCell ref="I256:I257"/>
    <mergeCell ref="J256:J257"/>
    <mergeCell ref="B258:B259"/>
    <mergeCell ref="F258:F259"/>
    <mergeCell ref="H258:H259"/>
    <mergeCell ref="I258:I259"/>
    <mergeCell ref="J258:J259"/>
    <mergeCell ref="I282:M283"/>
    <mergeCell ref="A266:B266"/>
    <mergeCell ref="A256:A265"/>
    <mergeCell ref="B256:B257"/>
    <mergeCell ref="F256:F257"/>
    <mergeCell ref="H256:H257"/>
    <mergeCell ref="B260:B261"/>
    <mergeCell ref="F260:F261"/>
    <mergeCell ref="H260:H261"/>
    <mergeCell ref="I260:I261"/>
    <mergeCell ref="J260:J261"/>
    <mergeCell ref="I280:M281"/>
    <mergeCell ref="X264:AB264"/>
    <mergeCell ref="X265:AA265"/>
    <mergeCell ref="F264:F265"/>
    <mergeCell ref="Q282:R283"/>
    <mergeCell ref="B262:B263"/>
    <mergeCell ref="F262:F263"/>
    <mergeCell ref="H262:H263"/>
    <mergeCell ref="I262:I263"/>
    <mergeCell ref="J262:J263"/>
    <mergeCell ref="I264:I265"/>
    <mergeCell ref="J264:J265"/>
    <mergeCell ref="H264:H265"/>
    <mergeCell ref="B264:B265"/>
    <mergeCell ref="D267:G267"/>
    <mergeCell ref="H267:I267"/>
    <mergeCell ref="J267:K267"/>
    <mergeCell ref="L267:Q267"/>
    <mergeCell ref="I274:K275"/>
    <mergeCell ref="L274:S275"/>
    <mergeCell ref="I276:K277"/>
    <mergeCell ref="L276:S277"/>
    <mergeCell ref="A267:C267"/>
    <mergeCell ref="V266:AB266"/>
    <mergeCell ref="V267:AA267"/>
    <mergeCell ref="N280:P281"/>
    <mergeCell ref="Q280:S281"/>
    <mergeCell ref="N282:O283"/>
    <mergeCell ref="P282:P283"/>
    <mergeCell ref="S286:S287"/>
    <mergeCell ref="Q284:R285"/>
    <mergeCell ref="I284:I287"/>
    <mergeCell ref="N286:O287"/>
    <mergeCell ref="P286:P287"/>
    <mergeCell ref="Q286:R287"/>
    <mergeCell ref="S282:S283"/>
    <mergeCell ref="Q292:R293"/>
    <mergeCell ref="S292:S293"/>
    <mergeCell ref="J290:M291"/>
    <mergeCell ref="N290:O291"/>
    <mergeCell ref="P290:P291"/>
    <mergeCell ref="Q290:R291"/>
    <mergeCell ref="J284:M285"/>
    <mergeCell ref="N284:O285"/>
    <mergeCell ref="P284:P285"/>
    <mergeCell ref="J292:M293"/>
    <mergeCell ref="N292:O293"/>
    <mergeCell ref="S284:S285"/>
    <mergeCell ref="J286:M287"/>
    <mergeCell ref="P288:P289"/>
    <mergeCell ref="S288:S289"/>
    <mergeCell ref="Q288:R289"/>
    <mergeCell ref="B191:B192"/>
    <mergeCell ref="F191:F192"/>
    <mergeCell ref="I301:P302"/>
    <mergeCell ref="Q301:R302"/>
    <mergeCell ref="S301:S302"/>
    <mergeCell ref="S290:S291"/>
    <mergeCell ref="U301:U302"/>
    <mergeCell ref="S298:S299"/>
    <mergeCell ref="I296:M297"/>
    <mergeCell ref="N296:O297"/>
    <mergeCell ref="U298:U300"/>
    <mergeCell ref="I298:M299"/>
    <mergeCell ref="N298:O299"/>
    <mergeCell ref="P298:P299"/>
    <mergeCell ref="Q298:R299"/>
    <mergeCell ref="P296:P297"/>
    <mergeCell ref="Q296:R297"/>
    <mergeCell ref="S296:S297"/>
    <mergeCell ref="U292:U293"/>
    <mergeCell ref="U294:U295"/>
    <mergeCell ref="Q294:R295"/>
    <mergeCell ref="I290:I293"/>
    <mergeCell ref="S294:S295"/>
    <mergeCell ref="P292:P293"/>
    <mergeCell ref="S52:S54"/>
    <mergeCell ref="O53:O54"/>
    <mergeCell ref="I288:M289"/>
    <mergeCell ref="N288:O289"/>
    <mergeCell ref="I294:M295"/>
    <mergeCell ref="N294:O295"/>
    <mergeCell ref="P294:P295"/>
    <mergeCell ref="A133:C133"/>
    <mergeCell ref="D133:G133"/>
    <mergeCell ref="H133:I133"/>
    <mergeCell ref="J133:K133"/>
    <mergeCell ref="L133:Q133"/>
    <mergeCell ref="A200:C200"/>
    <mergeCell ref="D200:G200"/>
    <mergeCell ref="H200:I200"/>
    <mergeCell ref="J200:K200"/>
    <mergeCell ref="L200:Q200"/>
    <mergeCell ref="G184:G188"/>
    <mergeCell ref="B195:B196"/>
    <mergeCell ref="I189:I190"/>
    <mergeCell ref="B193:B194"/>
    <mergeCell ref="F193:F194"/>
    <mergeCell ref="I193:I194"/>
    <mergeCell ref="H193:H194"/>
    <mergeCell ref="O51:S51"/>
    <mergeCell ref="U51:U54"/>
    <mergeCell ref="F195:F196"/>
    <mergeCell ref="H195:H196"/>
    <mergeCell ref="A1:B1"/>
    <mergeCell ref="C1:H1"/>
    <mergeCell ref="I1:J1"/>
    <mergeCell ref="M1:U1"/>
    <mergeCell ref="A66:C66"/>
    <mergeCell ref="D66:G66"/>
    <mergeCell ref="H66:I66"/>
    <mergeCell ref="J66:K66"/>
    <mergeCell ref="L66:Q66"/>
    <mergeCell ref="A65:B65"/>
    <mergeCell ref="B59:B60"/>
    <mergeCell ref="B61:B62"/>
    <mergeCell ref="B55:B56"/>
    <mergeCell ref="B63:B64"/>
    <mergeCell ref="A55:A64"/>
    <mergeCell ref="N50:U50"/>
    <mergeCell ref="N51:N54"/>
    <mergeCell ref="O52:P52"/>
    <mergeCell ref="Q52:Q54"/>
    <mergeCell ref="R52:R54"/>
  </mergeCells>
  <phoneticPr fontId="2"/>
  <dataValidations count="2">
    <dataValidation type="list" allowBlank="1" showInputMessage="1" showErrorMessage="1" sqref="C7">
      <formula1>$C$2:$C$4</formula1>
    </dataValidation>
    <dataValidation type="list" allowBlank="1" showInputMessage="1" showErrorMessage="1" sqref="U301:U302">
      <formula1>$X$299:$X$300</formula1>
    </dataValidation>
  </dataValidations>
  <pageMargins left="0.39370078740157483" right="0.19685039370078741" top="0.39370078740157483" bottom="0.19685039370078741" header="0.19685039370078741" footer="0.11811023622047245"/>
  <pageSetup paperSize="9" scale="96" orientation="landscape" r:id="rId1"/>
  <headerFooter alignWithMargins="0">
    <oddHeader>&amp;C計画実車走行キロ算定表</oddHeader>
    <oddFooter>&amp;C&amp;P／&amp;N</oddFooter>
  </headerFooter>
  <rowBreaks count="2" manualBreakCount="2">
    <brk id="67" max="27" man="1"/>
    <brk id="134" max="27"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B302"/>
  <sheetViews>
    <sheetView showZeros="0" view="pageBreakPreview" topLeftCell="A106" zoomScaleNormal="100" zoomScaleSheetLayoutView="100" workbookViewId="0">
      <selection activeCell="U294" sqref="U294:U295"/>
    </sheetView>
  </sheetViews>
  <sheetFormatPr defaultColWidth="9.33203125" defaultRowHeight="9" customHeight="1"/>
  <cols>
    <col min="1" max="2" width="6" style="133" customWidth="1"/>
    <col min="3" max="3" width="2" style="133" customWidth="1"/>
    <col min="4" max="6" width="6" style="133" customWidth="1"/>
    <col min="7" max="7" width="8" style="133" customWidth="1"/>
    <col min="8" max="10" width="6" style="133" customWidth="1"/>
    <col min="11" max="11" width="8" style="133" customWidth="1"/>
    <col min="12" max="12" width="22" style="133" customWidth="1"/>
    <col min="13" max="13" width="0.77734375" style="136" customWidth="1"/>
    <col min="14" max="19" width="6" style="133" customWidth="1"/>
    <col min="20" max="20" width="8" style="133" customWidth="1"/>
    <col min="21" max="21" width="25.44140625" style="133" customWidth="1"/>
    <col min="22" max="23" width="2" style="136" customWidth="1"/>
    <col min="24" max="28" width="2.44140625" style="133" customWidth="1"/>
    <col min="29" max="16384" width="9.33203125" style="133"/>
  </cols>
  <sheetData>
    <row r="1" spans="1:28" ht="22.5" customHeight="1" thickBot="1">
      <c r="A1" s="734" t="s">
        <v>112</v>
      </c>
      <c r="B1" s="735"/>
      <c r="C1" s="736">
        <f>表２【R7計画】!F3</f>
        <v>0</v>
      </c>
      <c r="D1" s="737"/>
      <c r="E1" s="737"/>
      <c r="F1" s="737"/>
      <c r="G1" s="737"/>
      <c r="H1" s="737"/>
      <c r="I1" s="734" t="s">
        <v>149</v>
      </c>
      <c r="J1" s="735"/>
      <c r="K1" s="129">
        <v>7</v>
      </c>
      <c r="L1" s="130" t="s">
        <v>148</v>
      </c>
      <c r="M1" s="731">
        <f>【R7計画】輸送量見込・平均乗車密度!B25</f>
        <v>0</v>
      </c>
      <c r="N1" s="732"/>
      <c r="O1" s="732"/>
      <c r="P1" s="732"/>
      <c r="Q1" s="732"/>
      <c r="R1" s="732"/>
      <c r="S1" s="732"/>
      <c r="T1" s="732"/>
      <c r="U1" s="732"/>
      <c r="V1" s="131"/>
      <c r="W1" s="131"/>
      <c r="X1" s="132"/>
      <c r="Y1" s="132"/>
      <c r="Z1" s="132"/>
      <c r="AA1" s="132"/>
      <c r="AB1" s="132"/>
    </row>
    <row r="2" spans="1:28" ht="9" customHeight="1">
      <c r="A2" s="886" t="s">
        <v>55</v>
      </c>
      <c r="B2" s="742" t="s">
        <v>56</v>
      </c>
      <c r="C2" s="134"/>
      <c r="D2" s="745" t="s">
        <v>57</v>
      </c>
      <c r="E2" s="745" t="s">
        <v>58</v>
      </c>
      <c r="F2" s="890" t="s">
        <v>59</v>
      </c>
      <c r="G2" s="894" t="s">
        <v>151</v>
      </c>
      <c r="H2" s="899" t="s">
        <v>61</v>
      </c>
      <c r="I2" s="899"/>
      <c r="J2" s="899"/>
      <c r="K2" s="899"/>
      <c r="L2" s="900"/>
      <c r="M2" s="135"/>
      <c r="N2" s="857" t="s">
        <v>62</v>
      </c>
      <c r="O2" s="858"/>
      <c r="P2" s="858"/>
      <c r="Q2" s="858"/>
      <c r="R2" s="858"/>
      <c r="S2" s="858"/>
      <c r="T2" s="858"/>
      <c r="U2" s="859"/>
    </row>
    <row r="3" spans="1:28" ht="9" customHeight="1">
      <c r="A3" s="887"/>
      <c r="B3" s="743"/>
      <c r="C3" s="137" t="s">
        <v>24</v>
      </c>
      <c r="D3" s="746"/>
      <c r="E3" s="746"/>
      <c r="F3" s="891"/>
      <c r="G3" s="864"/>
      <c r="H3" s="860" t="s">
        <v>63</v>
      </c>
      <c r="I3" s="861"/>
      <c r="J3" s="862"/>
      <c r="K3" s="863" t="s">
        <v>152</v>
      </c>
      <c r="L3" s="874" t="s">
        <v>65</v>
      </c>
      <c r="M3" s="138"/>
      <c r="N3" s="863" t="s">
        <v>66</v>
      </c>
      <c r="O3" s="877" t="s">
        <v>67</v>
      </c>
      <c r="P3" s="878"/>
      <c r="Q3" s="878"/>
      <c r="R3" s="878"/>
      <c r="S3" s="879"/>
      <c r="T3" s="724" t="s">
        <v>153</v>
      </c>
      <c r="U3" s="854" t="s">
        <v>65</v>
      </c>
    </row>
    <row r="4" spans="1:28" ht="9" customHeight="1">
      <c r="A4" s="887"/>
      <c r="B4" s="743"/>
      <c r="C4" s="137" t="s">
        <v>69</v>
      </c>
      <c r="D4" s="746"/>
      <c r="E4" s="746"/>
      <c r="F4" s="891"/>
      <c r="G4" s="864"/>
      <c r="H4" s="880" t="s">
        <v>70</v>
      </c>
      <c r="I4" s="897" t="s">
        <v>71</v>
      </c>
      <c r="J4" s="901" t="s">
        <v>72</v>
      </c>
      <c r="K4" s="864"/>
      <c r="L4" s="875"/>
      <c r="M4" s="138"/>
      <c r="N4" s="864"/>
      <c r="O4" s="869" t="s">
        <v>73</v>
      </c>
      <c r="P4" s="754"/>
      <c r="Q4" s="754" t="s">
        <v>74</v>
      </c>
      <c r="R4" s="757" t="s">
        <v>75</v>
      </c>
      <c r="S4" s="752" t="s">
        <v>76</v>
      </c>
      <c r="T4" s="725"/>
      <c r="U4" s="855"/>
    </row>
    <row r="5" spans="1:28" ht="9" customHeight="1">
      <c r="A5" s="887"/>
      <c r="B5" s="743"/>
      <c r="C5" s="139" t="s">
        <v>77</v>
      </c>
      <c r="D5" s="746"/>
      <c r="E5" s="746"/>
      <c r="F5" s="891"/>
      <c r="G5" s="864"/>
      <c r="H5" s="880"/>
      <c r="I5" s="897"/>
      <c r="J5" s="901"/>
      <c r="K5" s="864"/>
      <c r="L5" s="875"/>
      <c r="M5" s="138"/>
      <c r="N5" s="864"/>
      <c r="O5" s="870" t="s">
        <v>71</v>
      </c>
      <c r="P5" s="872" t="s">
        <v>72</v>
      </c>
      <c r="Q5" s="755"/>
      <c r="R5" s="757"/>
      <c r="S5" s="752"/>
      <c r="T5" s="725"/>
      <c r="U5" s="855"/>
    </row>
    <row r="6" spans="1:28" ht="9" customHeight="1">
      <c r="A6" s="888"/>
      <c r="B6" s="744"/>
      <c r="C6" s="140" t="s">
        <v>78</v>
      </c>
      <c r="D6" s="747"/>
      <c r="E6" s="876"/>
      <c r="F6" s="726"/>
      <c r="G6" s="895"/>
      <c r="H6" s="881"/>
      <c r="I6" s="898"/>
      <c r="J6" s="902"/>
      <c r="K6" s="865"/>
      <c r="L6" s="876"/>
      <c r="N6" s="865"/>
      <c r="O6" s="871"/>
      <c r="P6" s="873"/>
      <c r="Q6" s="756"/>
      <c r="R6" s="758"/>
      <c r="S6" s="753"/>
      <c r="T6" s="726"/>
      <c r="U6" s="856"/>
    </row>
    <row r="7" spans="1:28" ht="9" customHeight="1">
      <c r="A7" s="884" t="s">
        <v>136</v>
      </c>
      <c r="B7" s="740" t="s">
        <v>80</v>
      </c>
      <c r="C7" s="141"/>
      <c r="D7" s="142"/>
      <c r="E7" s="143"/>
      <c r="F7" s="896"/>
      <c r="G7" s="144">
        <f>D7*E7*F7</f>
        <v>0</v>
      </c>
      <c r="H7" s="892">
        <f>I7+J7</f>
        <v>0</v>
      </c>
      <c r="I7" s="729"/>
      <c r="J7" s="727"/>
      <c r="K7" s="145">
        <f>-D7*E7*H7</f>
        <v>0</v>
      </c>
      <c r="L7" s="146"/>
      <c r="M7" s="147"/>
      <c r="N7" s="148"/>
      <c r="O7" s="149"/>
      <c r="P7" s="150"/>
      <c r="Q7" s="150"/>
      <c r="R7" s="151"/>
      <c r="S7" s="152"/>
      <c r="T7" s="153">
        <f>IF(AND(P7=0,Q7=0,R7=0,S7=0),N7*-O7,IF(AND(O7=0,Q7=0,R7=0,S7=0),N7*-P7,IF(AND(O7=0,P7=0,R7=0,S7=0),N7*Q7,IF(AND(O7=0,P7=0,Q7=0,S7=0),N7*-R7,IF(AND(O7=0,P7=0,Q7=0,R7=0),N7*S7,IF(AND(O7=0,P7=0,Q7=0,R7=0),,"入力オーバー"))))))</f>
        <v>0</v>
      </c>
      <c r="U7" s="154"/>
      <c r="V7" s="155"/>
      <c r="W7" s="155"/>
      <c r="X7" s="156"/>
      <c r="Y7" s="156"/>
      <c r="Z7" s="156"/>
      <c r="AA7" s="156"/>
      <c r="AB7" s="156"/>
    </row>
    <row r="8" spans="1:28" ht="9" customHeight="1">
      <c r="A8" s="885"/>
      <c r="B8" s="741"/>
      <c r="C8" s="157">
        <f>IF(C7="往","復",)</f>
        <v>0</v>
      </c>
      <c r="D8" s="158"/>
      <c r="E8" s="159"/>
      <c r="F8" s="749"/>
      <c r="G8" s="160">
        <f>D8*E8*F7</f>
        <v>0</v>
      </c>
      <c r="H8" s="893"/>
      <c r="I8" s="730"/>
      <c r="J8" s="728"/>
      <c r="K8" s="161">
        <f>-D8*E8*H7</f>
        <v>0</v>
      </c>
      <c r="L8" s="162"/>
      <c r="M8" s="147"/>
      <c r="N8" s="163"/>
      <c r="O8" s="164"/>
      <c r="P8" s="165"/>
      <c r="Q8" s="165"/>
      <c r="R8" s="166"/>
      <c r="S8" s="167"/>
      <c r="T8" s="168">
        <f>IF(AND(P8=0,Q8=0,R8=0,S8=0),N8*-O8,IF(AND(O8=0,Q8=0,R8=0,S8=0),N8*-P8,IF(AND(O8=0,P8=0,R8=0,S8=0),N8*Q8,IF(AND(O8=0,P8=0,Q8=0,S8=0),N8*-R8,IF(AND(O8=0,P8=0,Q8=0,R8=0),N8*S8,IF(AND(O8=0,P8=0,Q8=0,R8=0),,"入力オーバー"))))))</f>
        <v>0</v>
      </c>
      <c r="U8" s="169"/>
      <c r="V8" s="155"/>
      <c r="W8" s="155"/>
      <c r="X8" s="156"/>
      <c r="Y8" s="156"/>
      <c r="Z8" s="156"/>
      <c r="AA8" s="156"/>
      <c r="AB8" s="156"/>
    </row>
    <row r="9" spans="1:28" ht="9" customHeight="1">
      <c r="A9" s="885"/>
      <c r="B9" s="740" t="s">
        <v>346</v>
      </c>
      <c r="C9" s="170">
        <f>C7</f>
        <v>0</v>
      </c>
      <c r="D9" s="142"/>
      <c r="E9" s="143"/>
      <c r="F9" s="896"/>
      <c r="G9" s="144">
        <f>D9*E9*F9</f>
        <v>0</v>
      </c>
      <c r="H9" s="892">
        <f>I9+J9</f>
        <v>0</v>
      </c>
      <c r="I9" s="729"/>
      <c r="J9" s="727"/>
      <c r="K9" s="145">
        <f>-D9*E9*H9</f>
        <v>0</v>
      </c>
      <c r="L9" s="146"/>
      <c r="M9" s="147"/>
      <c r="N9" s="163"/>
      <c r="O9" s="164"/>
      <c r="P9" s="165"/>
      <c r="Q9" s="165"/>
      <c r="R9" s="166"/>
      <c r="S9" s="167"/>
      <c r="T9" s="168">
        <f t="shared" ref="T9:T16" si="0">IF(AND(P9=0,Q9=0,R9=0,S9=0),N9*-O9,IF(AND(O9=0,Q9=0,R9=0,S9=0),N9*-P9,IF(AND(O9=0,P9=0,R9=0,S9=0),N9*Q9,IF(AND(O9=0,P9=0,Q9=0,S9=0),N9*-R9,IF(AND(O9=0,P9=0,Q9=0,R9=0),N9*S9,IF(AND(O9=0,P9=0,Q9=0,R9=0),,"入力オーバー"))))))</f>
        <v>0</v>
      </c>
      <c r="U9" s="169"/>
      <c r="V9" s="155"/>
      <c r="W9" s="155"/>
      <c r="X9" s="136"/>
      <c r="Y9" s="136"/>
      <c r="Z9" s="136"/>
      <c r="AA9" s="136"/>
      <c r="AB9" s="136"/>
    </row>
    <row r="10" spans="1:28" ht="9" customHeight="1" thickBot="1">
      <c r="A10" s="885"/>
      <c r="B10" s="889"/>
      <c r="C10" s="157">
        <f>C8</f>
        <v>0</v>
      </c>
      <c r="D10" s="158"/>
      <c r="E10" s="159"/>
      <c r="F10" s="749"/>
      <c r="G10" s="160">
        <f>D10*E10*F9</f>
        <v>0</v>
      </c>
      <c r="H10" s="893"/>
      <c r="I10" s="730"/>
      <c r="J10" s="728"/>
      <c r="K10" s="161">
        <f>-D10*E10*H9</f>
        <v>0</v>
      </c>
      <c r="L10" s="162"/>
      <c r="M10" s="147"/>
      <c r="N10" s="171"/>
      <c r="O10" s="164"/>
      <c r="P10" s="165"/>
      <c r="Q10" s="165"/>
      <c r="R10" s="166"/>
      <c r="S10" s="167"/>
      <c r="T10" s="168">
        <f t="shared" si="0"/>
        <v>0</v>
      </c>
      <c r="U10" s="169"/>
      <c r="V10" s="155"/>
      <c r="W10" s="155"/>
      <c r="X10" s="156"/>
      <c r="Y10" s="156"/>
      <c r="Z10" s="136"/>
      <c r="AA10" s="136"/>
      <c r="AB10" s="136"/>
    </row>
    <row r="11" spans="1:28" ht="9" customHeight="1">
      <c r="A11" s="885"/>
      <c r="B11" s="903" t="s">
        <v>347</v>
      </c>
      <c r="C11" s="172">
        <f>C7</f>
        <v>0</v>
      </c>
      <c r="D11" s="173"/>
      <c r="E11" s="143"/>
      <c r="F11" s="748"/>
      <c r="G11" s="144">
        <f>D11*E11*F11</f>
        <v>0</v>
      </c>
      <c r="H11" s="892">
        <f>I11+J11</f>
        <v>0</v>
      </c>
      <c r="I11" s="729"/>
      <c r="J11" s="727"/>
      <c r="K11" s="145">
        <f>-D11*E11*H11</f>
        <v>0</v>
      </c>
      <c r="L11" s="146"/>
      <c r="M11" s="147"/>
      <c r="N11" s="163"/>
      <c r="O11" s="164"/>
      <c r="P11" s="165"/>
      <c r="Q11" s="165"/>
      <c r="R11" s="166"/>
      <c r="S11" s="167"/>
      <c r="T11" s="168">
        <f t="shared" si="0"/>
        <v>0</v>
      </c>
      <c r="U11" s="169"/>
      <c r="V11" s="155"/>
      <c r="W11" s="155"/>
      <c r="X11" s="156"/>
      <c r="Y11" s="156"/>
      <c r="Z11" s="136"/>
      <c r="AA11" s="136"/>
      <c r="AB11" s="136"/>
    </row>
    <row r="12" spans="1:28" ht="9" customHeight="1">
      <c r="A12" s="885"/>
      <c r="B12" s="750"/>
      <c r="C12" s="174">
        <f>C8</f>
        <v>0</v>
      </c>
      <c r="D12" s="173"/>
      <c r="E12" s="175"/>
      <c r="F12" s="748"/>
      <c r="G12" s="160">
        <f>D12*E12*F11</f>
        <v>0</v>
      </c>
      <c r="H12" s="893"/>
      <c r="I12" s="730"/>
      <c r="J12" s="728"/>
      <c r="K12" s="161">
        <f>-D12*E12*H11</f>
        <v>0</v>
      </c>
      <c r="L12" s="162"/>
      <c r="M12" s="147"/>
      <c r="N12" s="163"/>
      <c r="O12" s="164"/>
      <c r="P12" s="165"/>
      <c r="Q12" s="165"/>
      <c r="R12" s="166"/>
      <c r="S12" s="167"/>
      <c r="T12" s="168">
        <f t="shared" si="0"/>
        <v>0</v>
      </c>
      <c r="U12" s="169"/>
      <c r="V12" s="155"/>
      <c r="W12" s="155"/>
    </row>
    <row r="13" spans="1:28" ht="9" customHeight="1">
      <c r="A13" s="885"/>
      <c r="B13" s="738" t="s">
        <v>348</v>
      </c>
      <c r="C13" s="172">
        <f>C7</f>
        <v>0</v>
      </c>
      <c r="D13" s="142"/>
      <c r="E13" s="143"/>
      <c r="F13" s="896"/>
      <c r="G13" s="144">
        <f>D13*E13*F13</f>
        <v>0</v>
      </c>
      <c r="H13" s="892">
        <f>I13+J13</f>
        <v>0</v>
      </c>
      <c r="I13" s="729"/>
      <c r="J13" s="727"/>
      <c r="K13" s="145">
        <f>-D13*E13*H13</f>
        <v>0</v>
      </c>
      <c r="L13" s="146"/>
      <c r="M13" s="147"/>
      <c r="N13" s="163"/>
      <c r="O13" s="164"/>
      <c r="P13" s="165"/>
      <c r="Q13" s="165"/>
      <c r="R13" s="166"/>
      <c r="S13" s="167"/>
      <c r="T13" s="168">
        <f t="shared" si="0"/>
        <v>0</v>
      </c>
      <c r="U13" s="169"/>
      <c r="V13" s="155"/>
      <c r="W13" s="155"/>
    </row>
    <row r="14" spans="1:28" ht="9" customHeight="1">
      <c r="A14" s="885"/>
      <c r="B14" s="739"/>
      <c r="C14" s="176">
        <f>C8</f>
        <v>0</v>
      </c>
      <c r="D14" s="158"/>
      <c r="E14" s="159"/>
      <c r="F14" s="749"/>
      <c r="G14" s="160">
        <f>D14*E14*F13</f>
        <v>0</v>
      </c>
      <c r="H14" s="893"/>
      <c r="I14" s="730"/>
      <c r="J14" s="728"/>
      <c r="K14" s="161">
        <f>-D14*E14*H13</f>
        <v>0</v>
      </c>
      <c r="L14" s="162"/>
      <c r="M14" s="147"/>
      <c r="N14" s="163"/>
      <c r="O14" s="164"/>
      <c r="P14" s="165"/>
      <c r="Q14" s="165"/>
      <c r="R14" s="166"/>
      <c r="S14" s="167"/>
      <c r="T14" s="168">
        <f t="shared" si="0"/>
        <v>0</v>
      </c>
      <c r="U14" s="169"/>
      <c r="V14" s="155"/>
      <c r="W14" s="155"/>
    </row>
    <row r="15" spans="1:28" ht="9" customHeight="1">
      <c r="A15" s="885"/>
      <c r="B15" s="750" t="s">
        <v>349</v>
      </c>
      <c r="C15" s="172">
        <f>C7</f>
        <v>0</v>
      </c>
      <c r="D15" s="142"/>
      <c r="E15" s="143"/>
      <c r="F15" s="748"/>
      <c r="G15" s="144">
        <f>D15*E15*F15</f>
        <v>0</v>
      </c>
      <c r="H15" s="892">
        <f>I15+J15</f>
        <v>0</v>
      </c>
      <c r="I15" s="729"/>
      <c r="J15" s="727"/>
      <c r="K15" s="145">
        <f>-D15*E15*H15</f>
        <v>0</v>
      </c>
      <c r="L15" s="146"/>
      <c r="M15" s="147"/>
      <c r="N15" s="163"/>
      <c r="O15" s="164"/>
      <c r="P15" s="165"/>
      <c r="Q15" s="165"/>
      <c r="R15" s="166"/>
      <c r="S15" s="167"/>
      <c r="T15" s="168">
        <f t="shared" si="0"/>
        <v>0</v>
      </c>
      <c r="U15" s="169"/>
      <c r="V15" s="155"/>
      <c r="W15" s="155"/>
      <c r="X15" s="908" t="s">
        <v>81</v>
      </c>
      <c r="Y15" s="909"/>
      <c r="Z15" s="909"/>
      <c r="AA15" s="909"/>
      <c r="AB15" s="910"/>
    </row>
    <row r="16" spans="1:28" ht="9" customHeight="1" thickBot="1">
      <c r="A16" s="885"/>
      <c r="B16" s="751"/>
      <c r="C16" s="176">
        <f>C8</f>
        <v>0</v>
      </c>
      <c r="D16" s="158"/>
      <c r="E16" s="175"/>
      <c r="F16" s="749"/>
      <c r="G16" s="160">
        <f>D16*E16*F15</f>
        <v>0</v>
      </c>
      <c r="H16" s="893"/>
      <c r="I16" s="730"/>
      <c r="J16" s="728"/>
      <c r="K16" s="161">
        <f>-D16*E16*H15</f>
        <v>0</v>
      </c>
      <c r="L16" s="162"/>
      <c r="M16" s="147"/>
      <c r="N16" s="177"/>
      <c r="O16" s="178"/>
      <c r="P16" s="179"/>
      <c r="Q16" s="179"/>
      <c r="R16" s="180"/>
      <c r="S16" s="181"/>
      <c r="T16" s="182">
        <f t="shared" si="0"/>
        <v>0</v>
      </c>
      <c r="U16" s="183"/>
      <c r="V16" s="184"/>
      <c r="W16" s="155"/>
      <c r="X16" s="905">
        <f>G17+K17+T17</f>
        <v>0</v>
      </c>
      <c r="Y16" s="906"/>
      <c r="Z16" s="906"/>
      <c r="AA16" s="906"/>
      <c r="AB16" s="185" t="s">
        <v>154</v>
      </c>
    </row>
    <row r="17" spans="1:28" ht="9" customHeight="1" thickBot="1">
      <c r="A17" s="882" t="s">
        <v>53</v>
      </c>
      <c r="B17" s="883"/>
      <c r="C17" s="186"/>
      <c r="D17" s="187">
        <f>IF(C7="往",(E7+E8)*(F7-H7)+(E9+E10)*(F9-H9),E7*(F7-H7)+E9*(F9-H9))</f>
        <v>0</v>
      </c>
      <c r="E17" s="188">
        <f>IF(C7="往",(E7+E8)*(F7-H7)+(E9+E10)*(F9-H9)+(E11+E12)*(F11-H11)+(E13+E14)*(F13-H13)+(E15+E16)*(F15-H15),E7*(F7-H7)+E9*(F9-H9)+E11*(F11-H11)+E13*(F13-H13)+E15*(F15-H15))</f>
        <v>0</v>
      </c>
      <c r="F17" s="189">
        <f t="shared" ref="F17:K17" si="1">SUM(F7:F16)</f>
        <v>0</v>
      </c>
      <c r="G17" s="190">
        <f t="shared" si="1"/>
        <v>0</v>
      </c>
      <c r="H17" s="186">
        <f t="shared" si="1"/>
        <v>0</v>
      </c>
      <c r="I17" s="191">
        <f t="shared" si="1"/>
        <v>0</v>
      </c>
      <c r="J17" s="187">
        <f t="shared" si="1"/>
        <v>0</v>
      </c>
      <c r="K17" s="192">
        <f t="shared" si="1"/>
        <v>0</v>
      </c>
      <c r="L17" s="187"/>
      <c r="M17" s="193"/>
      <c r="N17" s="194"/>
      <c r="O17" s="195">
        <f t="shared" ref="O17:T17" si="2">SUM(O7:O16)</f>
        <v>0</v>
      </c>
      <c r="P17" s="196">
        <f t="shared" si="2"/>
        <v>0</v>
      </c>
      <c r="Q17" s="196">
        <f t="shared" si="2"/>
        <v>0</v>
      </c>
      <c r="R17" s="197">
        <f t="shared" si="2"/>
        <v>0</v>
      </c>
      <c r="S17" s="198">
        <f t="shared" si="2"/>
        <v>0</v>
      </c>
      <c r="T17" s="199">
        <f t="shared" si="2"/>
        <v>0</v>
      </c>
      <c r="U17" s="200"/>
    </row>
    <row r="18" spans="1:28" ht="9" customHeight="1">
      <c r="A18" s="886" t="s">
        <v>55</v>
      </c>
      <c r="B18" s="742" t="s">
        <v>56</v>
      </c>
      <c r="C18" s="134"/>
      <c r="D18" s="745" t="s">
        <v>57</v>
      </c>
      <c r="E18" s="745" t="s">
        <v>58</v>
      </c>
      <c r="F18" s="890" t="s">
        <v>59</v>
      </c>
      <c r="G18" s="894" t="s">
        <v>151</v>
      </c>
      <c r="H18" s="899" t="s">
        <v>61</v>
      </c>
      <c r="I18" s="899"/>
      <c r="J18" s="899"/>
      <c r="K18" s="899"/>
      <c r="L18" s="900"/>
      <c r="M18" s="135"/>
      <c r="N18" s="857" t="s">
        <v>62</v>
      </c>
      <c r="O18" s="858"/>
      <c r="P18" s="858"/>
      <c r="Q18" s="858"/>
      <c r="R18" s="858"/>
      <c r="S18" s="858"/>
      <c r="T18" s="858"/>
      <c r="U18" s="859"/>
    </row>
    <row r="19" spans="1:28" ht="9" customHeight="1">
      <c r="A19" s="887"/>
      <c r="B19" s="743"/>
      <c r="C19" s="137" t="s">
        <v>24</v>
      </c>
      <c r="D19" s="746"/>
      <c r="E19" s="746"/>
      <c r="F19" s="891"/>
      <c r="G19" s="864"/>
      <c r="H19" s="860" t="s">
        <v>63</v>
      </c>
      <c r="I19" s="861"/>
      <c r="J19" s="862"/>
      <c r="K19" s="863" t="s">
        <v>152</v>
      </c>
      <c r="L19" s="874" t="s">
        <v>65</v>
      </c>
      <c r="M19" s="138"/>
      <c r="N19" s="863" t="s">
        <v>66</v>
      </c>
      <c r="O19" s="877" t="s">
        <v>67</v>
      </c>
      <c r="P19" s="878"/>
      <c r="Q19" s="878"/>
      <c r="R19" s="878"/>
      <c r="S19" s="879"/>
      <c r="T19" s="724" t="s">
        <v>153</v>
      </c>
      <c r="U19" s="854" t="s">
        <v>65</v>
      </c>
    </row>
    <row r="20" spans="1:28" ht="9" customHeight="1">
      <c r="A20" s="887"/>
      <c r="B20" s="743"/>
      <c r="C20" s="137" t="s">
        <v>69</v>
      </c>
      <c r="D20" s="746"/>
      <c r="E20" s="746"/>
      <c r="F20" s="891"/>
      <c r="G20" s="864"/>
      <c r="H20" s="880" t="s">
        <v>70</v>
      </c>
      <c r="I20" s="897" t="s">
        <v>71</v>
      </c>
      <c r="J20" s="901" t="s">
        <v>72</v>
      </c>
      <c r="K20" s="864"/>
      <c r="L20" s="875"/>
      <c r="M20" s="138"/>
      <c r="N20" s="864"/>
      <c r="O20" s="869" t="s">
        <v>73</v>
      </c>
      <c r="P20" s="754"/>
      <c r="Q20" s="754" t="s">
        <v>74</v>
      </c>
      <c r="R20" s="757" t="s">
        <v>75</v>
      </c>
      <c r="S20" s="752" t="s">
        <v>76</v>
      </c>
      <c r="T20" s="725"/>
      <c r="U20" s="855"/>
    </row>
    <row r="21" spans="1:28" ht="9" customHeight="1">
      <c r="A21" s="887"/>
      <c r="B21" s="743"/>
      <c r="C21" s="139" t="s">
        <v>77</v>
      </c>
      <c r="D21" s="746"/>
      <c r="E21" s="746"/>
      <c r="F21" s="891"/>
      <c r="G21" s="864"/>
      <c r="H21" s="880"/>
      <c r="I21" s="897"/>
      <c r="J21" s="901"/>
      <c r="K21" s="864"/>
      <c r="L21" s="875"/>
      <c r="M21" s="138"/>
      <c r="N21" s="864"/>
      <c r="O21" s="870" t="s">
        <v>71</v>
      </c>
      <c r="P21" s="872" t="s">
        <v>72</v>
      </c>
      <c r="Q21" s="755"/>
      <c r="R21" s="757"/>
      <c r="S21" s="752"/>
      <c r="T21" s="725"/>
      <c r="U21" s="855"/>
    </row>
    <row r="22" spans="1:28" ht="9" customHeight="1">
      <c r="A22" s="888"/>
      <c r="B22" s="744"/>
      <c r="C22" s="140" t="s">
        <v>78</v>
      </c>
      <c r="D22" s="747"/>
      <c r="E22" s="876"/>
      <c r="F22" s="726"/>
      <c r="G22" s="895"/>
      <c r="H22" s="881"/>
      <c r="I22" s="898"/>
      <c r="J22" s="902"/>
      <c r="K22" s="865"/>
      <c r="L22" s="876"/>
      <c r="N22" s="865"/>
      <c r="O22" s="871"/>
      <c r="P22" s="873"/>
      <c r="Q22" s="756"/>
      <c r="R22" s="758"/>
      <c r="S22" s="753"/>
      <c r="T22" s="726"/>
      <c r="U22" s="856"/>
    </row>
    <row r="23" spans="1:28" ht="9" customHeight="1">
      <c r="A23" s="884" t="s">
        <v>137</v>
      </c>
      <c r="B23" s="740" t="str">
        <f>$B$7</f>
        <v>平日</v>
      </c>
      <c r="C23" s="201">
        <f>C7</f>
        <v>0</v>
      </c>
      <c r="D23" s="142">
        <f>$D$7</f>
        <v>0</v>
      </c>
      <c r="E23" s="143">
        <f>$E$7</f>
        <v>0</v>
      </c>
      <c r="F23" s="896"/>
      <c r="G23" s="144">
        <f>D23*E23*F23</f>
        <v>0</v>
      </c>
      <c r="H23" s="892">
        <f>I23+J23</f>
        <v>0</v>
      </c>
      <c r="I23" s="729"/>
      <c r="J23" s="727"/>
      <c r="K23" s="145">
        <f>-D23*E23*H23</f>
        <v>0</v>
      </c>
      <c r="L23" s="146"/>
      <c r="M23" s="147"/>
      <c r="N23" s="148"/>
      <c r="O23" s="149"/>
      <c r="P23" s="150"/>
      <c r="Q23" s="150"/>
      <c r="R23" s="151"/>
      <c r="S23" s="152"/>
      <c r="T23" s="153">
        <f>IF(AND(P23=0,Q23=0,R23=0,S23=0),N23*-O23,IF(AND(O23=0,Q23=0,R23=0,S23=0),N23*-P23,IF(AND(O23=0,P23=0,R23=0,S23=0),N23*Q23,IF(AND(O23=0,P23=0,Q23=0,S23=0),N23*-R23,IF(AND(O23=0,P23=0,Q23=0,R23=0),N23*S23,IF(AND(O23=0,P23=0,Q23=0,R23=0),,"入力オーバー"))))))</f>
        <v>0</v>
      </c>
      <c r="U23" s="154"/>
      <c r="V23" s="155"/>
      <c r="W23" s="155"/>
      <c r="X23" s="156"/>
      <c r="Y23" s="156"/>
      <c r="Z23" s="156"/>
      <c r="AA23" s="156"/>
      <c r="AB23" s="156"/>
    </row>
    <row r="24" spans="1:28" ht="9" customHeight="1">
      <c r="A24" s="885"/>
      <c r="B24" s="741"/>
      <c r="C24" s="157">
        <f>IF(C23="往","復",)</f>
        <v>0</v>
      </c>
      <c r="D24" s="158">
        <f>$D$8</f>
        <v>0</v>
      </c>
      <c r="E24" s="159">
        <f>$E$8</f>
        <v>0</v>
      </c>
      <c r="F24" s="749"/>
      <c r="G24" s="160">
        <f>D24*E24*F23</f>
        <v>0</v>
      </c>
      <c r="H24" s="893"/>
      <c r="I24" s="730"/>
      <c r="J24" s="728"/>
      <c r="K24" s="161">
        <f>-D24*E24*H23</f>
        <v>0</v>
      </c>
      <c r="L24" s="162"/>
      <c r="M24" s="147"/>
      <c r="N24" s="163"/>
      <c r="O24" s="164"/>
      <c r="P24" s="165"/>
      <c r="Q24" s="165"/>
      <c r="R24" s="166"/>
      <c r="S24" s="167"/>
      <c r="T24" s="168">
        <f>IF(AND(P24=0,Q24=0,R24=0,S24=0),N24*-O24,IF(AND(O24=0,Q24=0,R24=0,S24=0),N24*-P24,IF(AND(O24=0,P24=0,R24=0,S24=0),N24*Q24,IF(AND(O24=0,P24=0,Q24=0,S24=0),N24*-R24,IF(AND(O24=0,P24=0,Q24=0,R24=0),N24*S24,IF(AND(O24=0,P24=0,Q24=0,R24=0),,"入力オーバー"))))))</f>
        <v>0</v>
      </c>
      <c r="U24" s="169"/>
      <c r="V24" s="155"/>
      <c r="W24" s="155"/>
      <c r="X24" s="156"/>
      <c r="Y24" s="156"/>
      <c r="Z24" s="156"/>
      <c r="AA24" s="156"/>
      <c r="AB24" s="156"/>
    </row>
    <row r="25" spans="1:28" ht="9" customHeight="1">
      <c r="A25" s="885"/>
      <c r="B25" s="740" t="str">
        <f>$B$9</f>
        <v>土曜</v>
      </c>
      <c r="C25" s="170">
        <f>C23</f>
        <v>0</v>
      </c>
      <c r="D25" s="142">
        <f>$D$9</f>
        <v>0</v>
      </c>
      <c r="E25" s="143">
        <f>$E$9</f>
        <v>0</v>
      </c>
      <c r="F25" s="896"/>
      <c r="G25" s="144">
        <f>D25*E25*F25</f>
        <v>0</v>
      </c>
      <c r="H25" s="892">
        <f>I25+J25</f>
        <v>0</v>
      </c>
      <c r="I25" s="729"/>
      <c r="J25" s="727"/>
      <c r="K25" s="145">
        <f>-D25*E25*H25</f>
        <v>0</v>
      </c>
      <c r="L25" s="146"/>
      <c r="M25" s="147"/>
      <c r="N25" s="163"/>
      <c r="O25" s="164"/>
      <c r="P25" s="165"/>
      <c r="Q25" s="165"/>
      <c r="R25" s="166"/>
      <c r="S25" s="167"/>
      <c r="T25" s="168">
        <f t="shared" ref="T25:T32" si="3">IF(AND(P25=0,Q25=0,R25=0,S25=0),N25*-O25,IF(AND(O25=0,Q25=0,R25=0,S25=0),N25*-P25,IF(AND(O25=0,P25=0,R25=0,S25=0),N25*Q25,IF(AND(O25=0,P25=0,Q25=0,S25=0),N25*-R25,IF(AND(O25=0,P25=0,Q25=0,R25=0),N25*S25,IF(AND(O25=0,P25=0,Q25=0,R25=0),,"入力オーバー"))))))</f>
        <v>0</v>
      </c>
      <c r="U25" s="169"/>
      <c r="V25" s="155"/>
      <c r="W25" s="155"/>
      <c r="X25" s="136"/>
      <c r="Y25" s="136"/>
      <c r="Z25" s="136"/>
      <c r="AA25" s="136"/>
      <c r="AB25" s="136"/>
    </row>
    <row r="26" spans="1:28" ht="9" customHeight="1" thickBot="1">
      <c r="A26" s="885"/>
      <c r="B26" s="904"/>
      <c r="C26" s="157">
        <f>C24</f>
        <v>0</v>
      </c>
      <c r="D26" s="158">
        <f>$D$10</f>
        <v>0</v>
      </c>
      <c r="E26" s="159">
        <f>$E$10</f>
        <v>0</v>
      </c>
      <c r="F26" s="749"/>
      <c r="G26" s="160">
        <f>D26*E26*F25</f>
        <v>0</v>
      </c>
      <c r="H26" s="893"/>
      <c r="I26" s="730"/>
      <c r="J26" s="728"/>
      <c r="K26" s="161">
        <f>-D26*E26*H25</f>
        <v>0</v>
      </c>
      <c r="L26" s="162"/>
      <c r="M26" s="147"/>
      <c r="N26" s="163"/>
      <c r="O26" s="164"/>
      <c r="P26" s="165"/>
      <c r="Q26" s="165"/>
      <c r="R26" s="166"/>
      <c r="S26" s="167"/>
      <c r="T26" s="168">
        <f t="shared" si="3"/>
        <v>0</v>
      </c>
      <c r="U26" s="169"/>
      <c r="V26" s="155"/>
      <c r="W26" s="155"/>
      <c r="X26" s="156"/>
      <c r="Y26" s="156"/>
      <c r="Z26" s="136"/>
      <c r="AA26" s="136"/>
      <c r="AB26" s="136"/>
    </row>
    <row r="27" spans="1:28" ht="9" customHeight="1">
      <c r="A27" s="885"/>
      <c r="B27" s="903" t="str">
        <f>$B$11</f>
        <v>日祝</v>
      </c>
      <c r="C27" s="170">
        <f>C23</f>
        <v>0</v>
      </c>
      <c r="D27" s="142">
        <f>$D$11</f>
        <v>0</v>
      </c>
      <c r="E27" s="143">
        <f>$E$11</f>
        <v>0</v>
      </c>
      <c r="F27" s="748"/>
      <c r="G27" s="144">
        <f>D27*E27*F27</f>
        <v>0</v>
      </c>
      <c r="H27" s="892">
        <f>I27+J27</f>
        <v>0</v>
      </c>
      <c r="I27" s="729"/>
      <c r="J27" s="727"/>
      <c r="K27" s="145">
        <f>-D27*E27*H27</f>
        <v>0</v>
      </c>
      <c r="L27" s="146"/>
      <c r="M27" s="147"/>
      <c r="N27" s="163"/>
      <c r="O27" s="164"/>
      <c r="P27" s="165"/>
      <c r="Q27" s="165"/>
      <c r="R27" s="166"/>
      <c r="S27" s="167"/>
      <c r="T27" s="168">
        <f t="shared" si="3"/>
        <v>0</v>
      </c>
      <c r="U27" s="169"/>
      <c r="V27" s="155"/>
      <c r="W27" s="155"/>
      <c r="X27" s="156"/>
      <c r="Y27" s="156"/>
      <c r="Z27" s="136"/>
      <c r="AA27" s="136"/>
      <c r="AB27" s="136"/>
    </row>
    <row r="28" spans="1:28" ht="9" customHeight="1">
      <c r="A28" s="885"/>
      <c r="B28" s="739"/>
      <c r="C28" s="202">
        <f>C24</f>
        <v>0</v>
      </c>
      <c r="D28" s="158">
        <f>$D$12</f>
        <v>0</v>
      </c>
      <c r="E28" s="175">
        <f>$E$12</f>
        <v>0</v>
      </c>
      <c r="F28" s="748"/>
      <c r="G28" s="160">
        <f>D28*E28*F27</f>
        <v>0</v>
      </c>
      <c r="H28" s="893"/>
      <c r="I28" s="730"/>
      <c r="J28" s="728"/>
      <c r="K28" s="161">
        <f>-D28*E28*H27</f>
        <v>0</v>
      </c>
      <c r="L28" s="162"/>
      <c r="M28" s="147"/>
      <c r="N28" s="163"/>
      <c r="O28" s="164"/>
      <c r="P28" s="165"/>
      <c r="Q28" s="165"/>
      <c r="R28" s="166"/>
      <c r="S28" s="167"/>
      <c r="T28" s="168">
        <f t="shared" si="3"/>
        <v>0</v>
      </c>
      <c r="U28" s="169"/>
      <c r="V28" s="155"/>
      <c r="W28" s="155"/>
      <c r="X28" s="156"/>
      <c r="Y28" s="156"/>
      <c r="Z28" s="136"/>
      <c r="AA28" s="136"/>
      <c r="AB28" s="136"/>
    </row>
    <row r="29" spans="1:28" ht="9" customHeight="1">
      <c r="A29" s="885"/>
      <c r="B29" s="738" t="str">
        <f>$B$13</f>
        <v>学平日</v>
      </c>
      <c r="C29" s="170">
        <f>C23</f>
        <v>0</v>
      </c>
      <c r="D29" s="142">
        <f>$D$13</f>
        <v>0</v>
      </c>
      <c r="E29" s="143">
        <f>$E$13</f>
        <v>0</v>
      </c>
      <c r="F29" s="896"/>
      <c r="G29" s="144">
        <f>D29*E29*F29</f>
        <v>0</v>
      </c>
      <c r="H29" s="892">
        <f>I29+J29</f>
        <v>0</v>
      </c>
      <c r="I29" s="729"/>
      <c r="J29" s="727"/>
      <c r="K29" s="145">
        <f>-D29*E29*H29</f>
        <v>0</v>
      </c>
      <c r="L29" s="146"/>
      <c r="M29" s="147"/>
      <c r="N29" s="163"/>
      <c r="O29" s="164"/>
      <c r="P29" s="165"/>
      <c r="Q29" s="165"/>
      <c r="R29" s="166"/>
      <c r="S29" s="167"/>
      <c r="T29" s="168">
        <f t="shared" si="3"/>
        <v>0</v>
      </c>
      <c r="U29" s="169"/>
      <c r="V29" s="155"/>
      <c r="W29" s="155"/>
    </row>
    <row r="30" spans="1:28" ht="9" customHeight="1">
      <c r="A30" s="885"/>
      <c r="B30" s="739"/>
      <c r="C30" s="157">
        <f>C24</f>
        <v>0</v>
      </c>
      <c r="D30" s="158">
        <f>$D$14</f>
        <v>0</v>
      </c>
      <c r="E30" s="159">
        <f>$E$14</f>
        <v>0</v>
      </c>
      <c r="F30" s="749"/>
      <c r="G30" s="160">
        <f>D30*E30*F29</f>
        <v>0</v>
      </c>
      <c r="H30" s="893"/>
      <c r="I30" s="730"/>
      <c r="J30" s="728"/>
      <c r="K30" s="161">
        <f>-D30*E30*H29</f>
        <v>0</v>
      </c>
      <c r="L30" s="162"/>
      <c r="M30" s="147"/>
      <c r="N30" s="163"/>
      <c r="O30" s="164"/>
      <c r="P30" s="165"/>
      <c r="Q30" s="165"/>
      <c r="R30" s="166"/>
      <c r="S30" s="167"/>
      <c r="T30" s="168">
        <f t="shared" si="3"/>
        <v>0</v>
      </c>
      <c r="U30" s="169"/>
      <c r="V30" s="155"/>
      <c r="W30" s="155"/>
    </row>
    <row r="31" spans="1:28" ht="9" customHeight="1">
      <c r="A31" s="885"/>
      <c r="B31" s="738" t="str">
        <f>$B$15</f>
        <v>学休土</v>
      </c>
      <c r="C31" s="170">
        <f>C23</f>
        <v>0</v>
      </c>
      <c r="D31" s="142">
        <f>$D$15</f>
        <v>0</v>
      </c>
      <c r="E31" s="143">
        <f>$E$15</f>
        <v>0</v>
      </c>
      <c r="F31" s="748"/>
      <c r="G31" s="144">
        <f>D31*E31*F31</f>
        <v>0</v>
      </c>
      <c r="H31" s="892">
        <f>I31+J31</f>
        <v>0</v>
      </c>
      <c r="I31" s="729"/>
      <c r="J31" s="727"/>
      <c r="K31" s="145">
        <f>-D31*E31*H31</f>
        <v>0</v>
      </c>
      <c r="L31" s="146"/>
      <c r="M31" s="147"/>
      <c r="N31" s="163"/>
      <c r="O31" s="164"/>
      <c r="P31" s="165"/>
      <c r="Q31" s="165"/>
      <c r="R31" s="166"/>
      <c r="S31" s="167"/>
      <c r="T31" s="168">
        <f t="shared" si="3"/>
        <v>0</v>
      </c>
      <c r="U31" s="169"/>
      <c r="V31" s="155"/>
      <c r="W31" s="155"/>
      <c r="X31" s="908" t="s">
        <v>81</v>
      </c>
      <c r="Y31" s="909"/>
      <c r="Z31" s="909"/>
      <c r="AA31" s="909"/>
      <c r="AB31" s="910"/>
    </row>
    <row r="32" spans="1:28" ht="9" customHeight="1" thickBot="1">
      <c r="A32" s="885"/>
      <c r="B32" s="751"/>
      <c r="C32" s="157">
        <f>C24</f>
        <v>0</v>
      </c>
      <c r="D32" s="158">
        <f>$D$16</f>
        <v>0</v>
      </c>
      <c r="E32" s="175">
        <f>$E$16</f>
        <v>0</v>
      </c>
      <c r="F32" s="749"/>
      <c r="G32" s="160">
        <f>D32*E32*F31</f>
        <v>0</v>
      </c>
      <c r="H32" s="893"/>
      <c r="I32" s="730"/>
      <c r="J32" s="728"/>
      <c r="K32" s="161">
        <f>-D32*E32*H31</f>
        <v>0</v>
      </c>
      <c r="L32" s="162"/>
      <c r="M32" s="147"/>
      <c r="N32" s="177"/>
      <c r="O32" s="178"/>
      <c r="P32" s="179"/>
      <c r="Q32" s="179"/>
      <c r="R32" s="180"/>
      <c r="S32" s="181"/>
      <c r="T32" s="182">
        <f t="shared" si="3"/>
        <v>0</v>
      </c>
      <c r="U32" s="183"/>
      <c r="V32" s="184"/>
      <c r="W32" s="155"/>
      <c r="X32" s="905">
        <f>G33+K33+T33</f>
        <v>0</v>
      </c>
      <c r="Y32" s="906"/>
      <c r="Z32" s="906"/>
      <c r="AA32" s="906"/>
      <c r="AB32" s="185" t="s">
        <v>154</v>
      </c>
    </row>
    <row r="33" spans="1:28" ht="9" customHeight="1" thickBot="1">
      <c r="A33" s="882" t="s">
        <v>53</v>
      </c>
      <c r="B33" s="883"/>
      <c r="C33" s="186"/>
      <c r="D33" s="187">
        <f>IF(C23="往",(E23+E24)*(F23-H23)+(E25+E26)*(F25-H25),E23*(F23-H23)+E25*(F25-H25))</f>
        <v>0</v>
      </c>
      <c r="E33" s="188">
        <f>IF(C23="往",(E23+E24)*(F23-H23)+(E25+E26)*(F25-H25)+(E27+E28)*(F27-H27)+(E29+E30)*(F29-H29)+(E31+E32)*(F31-H31),E23*(F23-H23)+E25*(F25-H25)+E27*(F27-H27)+E29*(F29-H29)+E31*(F31-H31))</f>
        <v>0</v>
      </c>
      <c r="F33" s="189">
        <f t="shared" ref="F33:K33" si="4">SUM(F23:F32)</f>
        <v>0</v>
      </c>
      <c r="G33" s="190">
        <f t="shared" si="4"/>
        <v>0</v>
      </c>
      <c r="H33" s="186">
        <f t="shared" si="4"/>
        <v>0</v>
      </c>
      <c r="I33" s="191">
        <f t="shared" si="4"/>
        <v>0</v>
      </c>
      <c r="J33" s="187">
        <f t="shared" si="4"/>
        <v>0</v>
      </c>
      <c r="K33" s="192">
        <f t="shared" si="4"/>
        <v>0</v>
      </c>
      <c r="L33" s="187"/>
      <c r="M33" s="193"/>
      <c r="N33" s="194"/>
      <c r="O33" s="195">
        <f t="shared" ref="O33:T33" si="5">SUM(O23:O32)</f>
        <v>0</v>
      </c>
      <c r="P33" s="196">
        <f t="shared" si="5"/>
        <v>0</v>
      </c>
      <c r="Q33" s="196">
        <f t="shared" si="5"/>
        <v>0</v>
      </c>
      <c r="R33" s="197">
        <f t="shared" si="5"/>
        <v>0</v>
      </c>
      <c r="S33" s="198">
        <f t="shared" si="5"/>
        <v>0</v>
      </c>
      <c r="T33" s="199">
        <f t="shared" si="5"/>
        <v>0</v>
      </c>
      <c r="U33" s="200"/>
    </row>
    <row r="34" spans="1:28" ht="9" customHeight="1">
      <c r="A34" s="886" t="s">
        <v>55</v>
      </c>
      <c r="B34" s="742" t="s">
        <v>56</v>
      </c>
      <c r="C34" s="134"/>
      <c r="D34" s="745" t="s">
        <v>57</v>
      </c>
      <c r="E34" s="745" t="s">
        <v>58</v>
      </c>
      <c r="F34" s="890" t="s">
        <v>59</v>
      </c>
      <c r="G34" s="894" t="s">
        <v>151</v>
      </c>
      <c r="H34" s="899" t="s">
        <v>61</v>
      </c>
      <c r="I34" s="899"/>
      <c r="J34" s="899"/>
      <c r="K34" s="899"/>
      <c r="L34" s="900"/>
      <c r="M34" s="135"/>
      <c r="N34" s="857" t="s">
        <v>62</v>
      </c>
      <c r="O34" s="858"/>
      <c r="P34" s="858"/>
      <c r="Q34" s="858"/>
      <c r="R34" s="858"/>
      <c r="S34" s="858"/>
      <c r="T34" s="858"/>
      <c r="U34" s="859"/>
    </row>
    <row r="35" spans="1:28" ht="9" customHeight="1">
      <c r="A35" s="887"/>
      <c r="B35" s="743"/>
      <c r="C35" s="137" t="s">
        <v>24</v>
      </c>
      <c r="D35" s="746"/>
      <c r="E35" s="746"/>
      <c r="F35" s="891"/>
      <c r="G35" s="864"/>
      <c r="H35" s="860" t="s">
        <v>63</v>
      </c>
      <c r="I35" s="861"/>
      <c r="J35" s="862"/>
      <c r="K35" s="863" t="s">
        <v>152</v>
      </c>
      <c r="L35" s="874" t="s">
        <v>65</v>
      </c>
      <c r="M35" s="138"/>
      <c r="N35" s="863" t="s">
        <v>66</v>
      </c>
      <c r="O35" s="877" t="s">
        <v>67</v>
      </c>
      <c r="P35" s="878"/>
      <c r="Q35" s="878"/>
      <c r="R35" s="878"/>
      <c r="S35" s="879"/>
      <c r="T35" s="724" t="s">
        <v>153</v>
      </c>
      <c r="U35" s="854" t="s">
        <v>65</v>
      </c>
    </row>
    <row r="36" spans="1:28" ht="9" customHeight="1">
      <c r="A36" s="887"/>
      <c r="B36" s="743"/>
      <c r="C36" s="137" t="s">
        <v>69</v>
      </c>
      <c r="D36" s="746"/>
      <c r="E36" s="746"/>
      <c r="F36" s="891"/>
      <c r="G36" s="864"/>
      <c r="H36" s="880" t="s">
        <v>70</v>
      </c>
      <c r="I36" s="897" t="s">
        <v>71</v>
      </c>
      <c r="J36" s="901" t="s">
        <v>72</v>
      </c>
      <c r="K36" s="864"/>
      <c r="L36" s="875"/>
      <c r="M36" s="138"/>
      <c r="N36" s="864"/>
      <c r="O36" s="869" t="s">
        <v>73</v>
      </c>
      <c r="P36" s="754"/>
      <c r="Q36" s="754" t="s">
        <v>74</v>
      </c>
      <c r="R36" s="757" t="s">
        <v>75</v>
      </c>
      <c r="S36" s="752" t="s">
        <v>76</v>
      </c>
      <c r="T36" s="725"/>
      <c r="U36" s="855"/>
    </row>
    <row r="37" spans="1:28" ht="9" customHeight="1">
      <c r="A37" s="887"/>
      <c r="B37" s="743"/>
      <c r="C37" s="139" t="s">
        <v>77</v>
      </c>
      <c r="D37" s="746"/>
      <c r="E37" s="746"/>
      <c r="F37" s="891"/>
      <c r="G37" s="864"/>
      <c r="H37" s="880"/>
      <c r="I37" s="897"/>
      <c r="J37" s="901"/>
      <c r="K37" s="864"/>
      <c r="L37" s="875"/>
      <c r="M37" s="138"/>
      <c r="N37" s="864"/>
      <c r="O37" s="870" t="s">
        <v>71</v>
      </c>
      <c r="P37" s="872" t="s">
        <v>72</v>
      </c>
      <c r="Q37" s="755"/>
      <c r="R37" s="757"/>
      <c r="S37" s="752"/>
      <c r="T37" s="725"/>
      <c r="U37" s="855"/>
    </row>
    <row r="38" spans="1:28" ht="9" customHeight="1">
      <c r="A38" s="888"/>
      <c r="B38" s="744"/>
      <c r="C38" s="140" t="s">
        <v>78</v>
      </c>
      <c r="D38" s="747"/>
      <c r="E38" s="876"/>
      <c r="F38" s="726"/>
      <c r="G38" s="895"/>
      <c r="H38" s="881"/>
      <c r="I38" s="898"/>
      <c r="J38" s="902"/>
      <c r="K38" s="865"/>
      <c r="L38" s="876"/>
      <c r="N38" s="865"/>
      <c r="O38" s="871"/>
      <c r="P38" s="873"/>
      <c r="Q38" s="756"/>
      <c r="R38" s="758"/>
      <c r="S38" s="753"/>
      <c r="T38" s="726"/>
      <c r="U38" s="856"/>
    </row>
    <row r="39" spans="1:28" ht="9" customHeight="1">
      <c r="A39" s="884" t="s">
        <v>138</v>
      </c>
      <c r="B39" s="740" t="str">
        <f>$B$7</f>
        <v>平日</v>
      </c>
      <c r="C39" s="201">
        <f>C23</f>
        <v>0</v>
      </c>
      <c r="D39" s="142">
        <f>$D$7</f>
        <v>0</v>
      </c>
      <c r="E39" s="143">
        <f>$E$7</f>
        <v>0</v>
      </c>
      <c r="F39" s="896"/>
      <c r="G39" s="144">
        <f>D39*E39*F39</f>
        <v>0</v>
      </c>
      <c r="H39" s="892">
        <f>I39+J39</f>
        <v>0</v>
      </c>
      <c r="I39" s="729"/>
      <c r="J39" s="727"/>
      <c r="K39" s="145">
        <f>-D39*E39*H39</f>
        <v>0</v>
      </c>
      <c r="L39" s="146"/>
      <c r="M39" s="147"/>
      <c r="N39" s="148"/>
      <c r="O39" s="149"/>
      <c r="P39" s="150"/>
      <c r="Q39" s="150"/>
      <c r="R39" s="151"/>
      <c r="S39" s="152"/>
      <c r="T39" s="153">
        <f>IF(AND(P39=0,Q39=0,R39=0,S39=0),N39*-O39,IF(AND(O39=0,Q39=0,R39=0,S39=0),N39*-P39,IF(AND(O39=0,P39=0,R39=0,S39=0),N39*Q39,IF(AND(O39=0,P39=0,Q39=0,S39=0),N39*-R39,IF(AND(O39=0,P39=0,Q39=0,R39=0),N39*S39,IF(AND(O39=0,P39=0,Q39=0,R39=0),,"入力オーバー"))))))</f>
        <v>0</v>
      </c>
      <c r="U39" s="154"/>
      <c r="V39" s="155"/>
      <c r="W39" s="155"/>
      <c r="X39" s="156"/>
      <c r="Y39" s="156"/>
      <c r="Z39" s="156"/>
      <c r="AA39" s="156"/>
      <c r="AB39" s="156"/>
    </row>
    <row r="40" spans="1:28" ht="9" customHeight="1">
      <c r="A40" s="885"/>
      <c r="B40" s="741"/>
      <c r="C40" s="157">
        <f>IF(C39="往","復",)</f>
        <v>0</v>
      </c>
      <c r="D40" s="158">
        <f>$D$8</f>
        <v>0</v>
      </c>
      <c r="E40" s="159">
        <f>$E$8</f>
        <v>0</v>
      </c>
      <c r="F40" s="749"/>
      <c r="G40" s="160">
        <f>D40*E40*F39</f>
        <v>0</v>
      </c>
      <c r="H40" s="893"/>
      <c r="I40" s="730"/>
      <c r="J40" s="728"/>
      <c r="K40" s="161">
        <f>-D40*E40*H39</f>
        <v>0</v>
      </c>
      <c r="L40" s="162"/>
      <c r="M40" s="147"/>
      <c r="N40" s="163"/>
      <c r="O40" s="164"/>
      <c r="P40" s="165"/>
      <c r="Q40" s="165"/>
      <c r="R40" s="166"/>
      <c r="S40" s="167"/>
      <c r="T40" s="168">
        <f>IF(AND(P40=0,Q40=0,R40=0,S40=0),N40*-O40,IF(AND(O40=0,Q40=0,R40=0,S40=0),N40*-P40,IF(AND(O40=0,P40=0,R40=0,S40=0),N40*Q40,IF(AND(O40=0,P40=0,Q40=0,S40=0),N40*-R40,IF(AND(O40=0,P40=0,Q40=0,R40=0),N40*S40,IF(AND(O40=0,P40=0,Q40=0,R40=0),,"入力オーバー"))))))</f>
        <v>0</v>
      </c>
      <c r="U40" s="169"/>
      <c r="V40" s="155"/>
      <c r="W40" s="155"/>
      <c r="X40" s="156"/>
      <c r="Y40" s="156"/>
      <c r="Z40" s="156"/>
      <c r="AA40" s="156"/>
      <c r="AB40" s="156"/>
    </row>
    <row r="41" spans="1:28" ht="9" customHeight="1">
      <c r="A41" s="885"/>
      <c r="B41" s="740" t="str">
        <f>$B$9</f>
        <v>土曜</v>
      </c>
      <c r="C41" s="170">
        <f>C39</f>
        <v>0</v>
      </c>
      <c r="D41" s="142">
        <f>$D$9</f>
        <v>0</v>
      </c>
      <c r="E41" s="143">
        <f>$E$9</f>
        <v>0</v>
      </c>
      <c r="F41" s="896"/>
      <c r="G41" s="144">
        <f>D41*E41*F41</f>
        <v>0</v>
      </c>
      <c r="H41" s="892">
        <f>I41+J41</f>
        <v>0</v>
      </c>
      <c r="I41" s="729"/>
      <c r="J41" s="727"/>
      <c r="K41" s="145">
        <f>-D41*E41*H41</f>
        <v>0</v>
      </c>
      <c r="L41" s="146"/>
      <c r="M41" s="147"/>
      <c r="N41" s="163"/>
      <c r="O41" s="164"/>
      <c r="P41" s="165"/>
      <c r="Q41" s="165"/>
      <c r="R41" s="166"/>
      <c r="S41" s="167"/>
      <c r="T41" s="168">
        <f t="shared" ref="T41:T48" si="6">IF(AND(P41=0,Q41=0,R41=0,S41=0),N41*-O41,IF(AND(O41=0,Q41=0,R41=0,S41=0),N41*-P41,IF(AND(O41=0,P41=0,R41=0,S41=0),N41*Q41,IF(AND(O41=0,P41=0,Q41=0,S41=0),N41*-R41,IF(AND(O41=0,P41=0,Q41=0,R41=0),N41*S41,IF(AND(O41=0,P41=0,Q41=0,R41=0),,"入力オーバー"))))))</f>
        <v>0</v>
      </c>
      <c r="U41" s="169"/>
      <c r="V41" s="155"/>
      <c r="W41" s="155"/>
      <c r="X41" s="136"/>
      <c r="Y41" s="136"/>
      <c r="Z41" s="136"/>
      <c r="AA41" s="136"/>
      <c r="AB41" s="136"/>
    </row>
    <row r="42" spans="1:28" ht="9" customHeight="1" thickBot="1">
      <c r="A42" s="885"/>
      <c r="B42" s="904"/>
      <c r="C42" s="157">
        <f>C40</f>
        <v>0</v>
      </c>
      <c r="D42" s="158">
        <f>$D$10</f>
        <v>0</v>
      </c>
      <c r="E42" s="159">
        <f>$E$10</f>
        <v>0</v>
      </c>
      <c r="F42" s="749"/>
      <c r="G42" s="160">
        <f>D42*E42*F41</f>
        <v>0</v>
      </c>
      <c r="H42" s="893"/>
      <c r="I42" s="730"/>
      <c r="J42" s="728"/>
      <c r="K42" s="161">
        <f>-D42*E42*H41</f>
        <v>0</v>
      </c>
      <c r="L42" s="162"/>
      <c r="M42" s="147"/>
      <c r="N42" s="163"/>
      <c r="O42" s="164"/>
      <c r="P42" s="165"/>
      <c r="Q42" s="165"/>
      <c r="R42" s="166"/>
      <c r="S42" s="167"/>
      <c r="T42" s="168">
        <f t="shared" si="6"/>
        <v>0</v>
      </c>
      <c r="U42" s="169"/>
      <c r="V42" s="155"/>
      <c r="W42" s="155"/>
      <c r="X42" s="156"/>
      <c r="Y42" s="156"/>
      <c r="Z42" s="136"/>
      <c r="AA42" s="136"/>
      <c r="AB42" s="136"/>
    </row>
    <row r="43" spans="1:28" ht="9" customHeight="1">
      <c r="A43" s="885"/>
      <c r="B43" s="903" t="str">
        <f>$B$11</f>
        <v>日祝</v>
      </c>
      <c r="C43" s="170">
        <f>C39</f>
        <v>0</v>
      </c>
      <c r="D43" s="142">
        <f>$D$11</f>
        <v>0</v>
      </c>
      <c r="E43" s="143">
        <f>$E$11</f>
        <v>0</v>
      </c>
      <c r="F43" s="748"/>
      <c r="G43" s="144">
        <f>D43*E43*F43</f>
        <v>0</v>
      </c>
      <c r="H43" s="892">
        <f>I43+J43</f>
        <v>0</v>
      </c>
      <c r="I43" s="729"/>
      <c r="J43" s="727"/>
      <c r="K43" s="145">
        <f>-D43*E43*H43</f>
        <v>0</v>
      </c>
      <c r="L43" s="146"/>
      <c r="M43" s="147"/>
      <c r="N43" s="163"/>
      <c r="O43" s="164"/>
      <c r="P43" s="165"/>
      <c r="Q43" s="165"/>
      <c r="R43" s="166"/>
      <c r="S43" s="167"/>
      <c r="T43" s="168">
        <f t="shared" si="6"/>
        <v>0</v>
      </c>
      <c r="U43" s="169"/>
      <c r="V43" s="155"/>
      <c r="W43" s="155"/>
      <c r="X43" s="156"/>
      <c r="Y43" s="156"/>
      <c r="Z43" s="136"/>
      <c r="AA43" s="136"/>
      <c r="AB43" s="136"/>
    </row>
    <row r="44" spans="1:28" ht="9" customHeight="1">
      <c r="A44" s="885"/>
      <c r="B44" s="739"/>
      <c r="C44" s="202">
        <f>C40</f>
        <v>0</v>
      </c>
      <c r="D44" s="158">
        <f>$D$12</f>
        <v>0</v>
      </c>
      <c r="E44" s="175">
        <f>$E$12</f>
        <v>0</v>
      </c>
      <c r="F44" s="748"/>
      <c r="G44" s="160">
        <f>D44*E44*F43</f>
        <v>0</v>
      </c>
      <c r="H44" s="893"/>
      <c r="I44" s="730"/>
      <c r="J44" s="728"/>
      <c r="K44" s="161">
        <f>-D44*E44*H43</f>
        <v>0</v>
      </c>
      <c r="L44" s="162"/>
      <c r="M44" s="147"/>
      <c r="N44" s="163"/>
      <c r="O44" s="164"/>
      <c r="P44" s="165"/>
      <c r="Q44" s="165"/>
      <c r="R44" s="166"/>
      <c r="S44" s="167"/>
      <c r="T44" s="168">
        <f t="shared" si="6"/>
        <v>0</v>
      </c>
      <c r="U44" s="169"/>
      <c r="V44" s="155"/>
      <c r="W44" s="155"/>
      <c r="X44" s="156"/>
      <c r="Y44" s="156"/>
      <c r="Z44" s="136"/>
      <c r="AA44" s="136"/>
      <c r="AB44" s="136"/>
    </row>
    <row r="45" spans="1:28" ht="9" customHeight="1">
      <c r="A45" s="885"/>
      <c r="B45" s="738" t="str">
        <f>$B$13</f>
        <v>学平日</v>
      </c>
      <c r="C45" s="170">
        <f>C39</f>
        <v>0</v>
      </c>
      <c r="D45" s="142">
        <f>$D$13</f>
        <v>0</v>
      </c>
      <c r="E45" s="143">
        <f>$E$13</f>
        <v>0</v>
      </c>
      <c r="F45" s="896"/>
      <c r="G45" s="144">
        <f>D45*E45*F45</f>
        <v>0</v>
      </c>
      <c r="H45" s="892">
        <f>I45+J45</f>
        <v>0</v>
      </c>
      <c r="I45" s="729"/>
      <c r="J45" s="727"/>
      <c r="K45" s="145">
        <f>-D45*E45*H45</f>
        <v>0</v>
      </c>
      <c r="L45" s="146"/>
      <c r="M45" s="147"/>
      <c r="N45" s="163"/>
      <c r="O45" s="164"/>
      <c r="P45" s="165"/>
      <c r="Q45" s="165"/>
      <c r="R45" s="166"/>
      <c r="S45" s="167"/>
      <c r="T45" s="168">
        <f t="shared" si="6"/>
        <v>0</v>
      </c>
      <c r="U45" s="169"/>
      <c r="V45" s="155"/>
      <c r="W45" s="155"/>
    </row>
    <row r="46" spans="1:28" ht="9" customHeight="1">
      <c r="A46" s="885"/>
      <c r="B46" s="739"/>
      <c r="C46" s="157">
        <f>C40</f>
        <v>0</v>
      </c>
      <c r="D46" s="158">
        <f>$D$14</f>
        <v>0</v>
      </c>
      <c r="E46" s="159">
        <f>$E$14</f>
        <v>0</v>
      </c>
      <c r="F46" s="749"/>
      <c r="G46" s="160">
        <f>D46*E46*F45</f>
        <v>0</v>
      </c>
      <c r="H46" s="893"/>
      <c r="I46" s="730"/>
      <c r="J46" s="728"/>
      <c r="K46" s="161">
        <f>-D46*E46*H45</f>
        <v>0</v>
      </c>
      <c r="L46" s="162"/>
      <c r="M46" s="147"/>
      <c r="N46" s="163"/>
      <c r="O46" s="164"/>
      <c r="P46" s="165"/>
      <c r="Q46" s="165"/>
      <c r="R46" s="166"/>
      <c r="S46" s="167"/>
      <c r="T46" s="168">
        <f t="shared" si="6"/>
        <v>0</v>
      </c>
      <c r="U46" s="169"/>
      <c r="V46" s="155"/>
      <c r="W46" s="155"/>
    </row>
    <row r="47" spans="1:28" ht="9" customHeight="1">
      <c r="A47" s="885"/>
      <c r="B47" s="738" t="str">
        <f>$B$15</f>
        <v>学休土</v>
      </c>
      <c r="C47" s="170">
        <f>C39</f>
        <v>0</v>
      </c>
      <c r="D47" s="142">
        <f>$D$15</f>
        <v>0</v>
      </c>
      <c r="E47" s="143">
        <f>$E$15</f>
        <v>0</v>
      </c>
      <c r="F47" s="748"/>
      <c r="G47" s="144">
        <f>D47*E47*F47</f>
        <v>0</v>
      </c>
      <c r="H47" s="892">
        <f>I47+J47</f>
        <v>0</v>
      </c>
      <c r="I47" s="729"/>
      <c r="J47" s="727"/>
      <c r="K47" s="145">
        <f>-D47*E47*H47</f>
        <v>0</v>
      </c>
      <c r="L47" s="146"/>
      <c r="M47" s="147"/>
      <c r="N47" s="163"/>
      <c r="O47" s="164"/>
      <c r="P47" s="165"/>
      <c r="Q47" s="165"/>
      <c r="R47" s="166"/>
      <c r="S47" s="167"/>
      <c r="T47" s="168">
        <f t="shared" si="6"/>
        <v>0</v>
      </c>
      <c r="U47" s="169"/>
      <c r="V47" s="155"/>
      <c r="W47" s="155"/>
      <c r="X47" s="908" t="s">
        <v>81</v>
      </c>
      <c r="Y47" s="909"/>
      <c r="Z47" s="909"/>
      <c r="AA47" s="909"/>
      <c r="AB47" s="910"/>
    </row>
    <row r="48" spans="1:28" ht="9" customHeight="1" thickBot="1">
      <c r="A48" s="885"/>
      <c r="B48" s="751"/>
      <c r="C48" s="157">
        <f>C40</f>
        <v>0</v>
      </c>
      <c r="D48" s="158">
        <f>$D$16</f>
        <v>0</v>
      </c>
      <c r="E48" s="175">
        <f>$E$16</f>
        <v>0</v>
      </c>
      <c r="F48" s="749"/>
      <c r="G48" s="160">
        <f>D48*E48*F47</f>
        <v>0</v>
      </c>
      <c r="H48" s="893"/>
      <c r="I48" s="730"/>
      <c r="J48" s="728"/>
      <c r="K48" s="161">
        <f>-D48*E48*H47</f>
        <v>0</v>
      </c>
      <c r="L48" s="162"/>
      <c r="M48" s="147"/>
      <c r="N48" s="177"/>
      <c r="O48" s="178"/>
      <c r="P48" s="179"/>
      <c r="Q48" s="179"/>
      <c r="R48" s="180"/>
      <c r="S48" s="181"/>
      <c r="T48" s="182">
        <f t="shared" si="6"/>
        <v>0</v>
      </c>
      <c r="U48" s="183"/>
      <c r="V48" s="184"/>
      <c r="W48" s="155"/>
      <c r="X48" s="905">
        <f>G49+K49+T49</f>
        <v>0</v>
      </c>
      <c r="Y48" s="906"/>
      <c r="Z48" s="906"/>
      <c r="AA48" s="906"/>
      <c r="AB48" s="185" t="s">
        <v>154</v>
      </c>
    </row>
    <row r="49" spans="1:28" ht="9" customHeight="1" thickBot="1">
      <c r="A49" s="882" t="s">
        <v>53</v>
      </c>
      <c r="B49" s="883"/>
      <c r="C49" s="186"/>
      <c r="D49" s="187">
        <f>IF(C39="往",(E39+E40)*(F39-H39)+(E41+E42)*(F41-H41),E39*(F39-H39)+E41*(F41-H41))</f>
        <v>0</v>
      </c>
      <c r="E49" s="188">
        <f>IF(C39="往",(E39+E40)*(F39-H39)+(E41+E42)*(F41-H41)+(E43+E44)*(F43-H43)+(E45+E46)*(F45-H45)+(E47+E48)*(F47-H47),E39*(F39-H39)+E41*(F41-H41)+E43*(F43-H43)+E45*(F45-H45)+E47*(F47-H47))</f>
        <v>0</v>
      </c>
      <c r="F49" s="189">
        <f t="shared" ref="F49:K49" si="7">SUM(F39:F48)</f>
        <v>0</v>
      </c>
      <c r="G49" s="190">
        <f t="shared" si="7"/>
        <v>0</v>
      </c>
      <c r="H49" s="186">
        <f t="shared" si="7"/>
        <v>0</v>
      </c>
      <c r="I49" s="191">
        <f t="shared" si="7"/>
        <v>0</v>
      </c>
      <c r="J49" s="187">
        <f t="shared" si="7"/>
        <v>0</v>
      </c>
      <c r="K49" s="192">
        <f t="shared" si="7"/>
        <v>0</v>
      </c>
      <c r="L49" s="187"/>
      <c r="M49" s="193"/>
      <c r="N49" s="194"/>
      <c r="O49" s="195">
        <f t="shared" ref="O49:T49" si="8">SUM(O39:O48)</f>
        <v>0</v>
      </c>
      <c r="P49" s="196">
        <f t="shared" si="8"/>
        <v>0</v>
      </c>
      <c r="Q49" s="196">
        <f t="shared" si="8"/>
        <v>0</v>
      </c>
      <c r="R49" s="197">
        <f t="shared" si="8"/>
        <v>0</v>
      </c>
      <c r="S49" s="198">
        <f t="shared" si="8"/>
        <v>0</v>
      </c>
      <c r="T49" s="199">
        <f t="shared" si="8"/>
        <v>0</v>
      </c>
      <c r="U49" s="200"/>
    </row>
    <row r="50" spans="1:28" ht="9" customHeight="1">
      <c r="A50" s="886" t="s">
        <v>55</v>
      </c>
      <c r="B50" s="742" t="s">
        <v>56</v>
      </c>
      <c r="C50" s="134"/>
      <c r="D50" s="745" t="s">
        <v>57</v>
      </c>
      <c r="E50" s="745" t="s">
        <v>58</v>
      </c>
      <c r="F50" s="890" t="s">
        <v>59</v>
      </c>
      <c r="G50" s="894" t="s">
        <v>151</v>
      </c>
      <c r="H50" s="899" t="s">
        <v>61</v>
      </c>
      <c r="I50" s="899"/>
      <c r="J50" s="899"/>
      <c r="K50" s="899"/>
      <c r="L50" s="900"/>
      <c r="M50" s="135"/>
      <c r="N50" s="857" t="s">
        <v>62</v>
      </c>
      <c r="O50" s="858"/>
      <c r="P50" s="858"/>
      <c r="Q50" s="858"/>
      <c r="R50" s="858"/>
      <c r="S50" s="858"/>
      <c r="T50" s="858"/>
      <c r="U50" s="859"/>
    </row>
    <row r="51" spans="1:28" ht="9" customHeight="1">
      <c r="A51" s="887"/>
      <c r="B51" s="743"/>
      <c r="C51" s="137" t="s">
        <v>24</v>
      </c>
      <c r="D51" s="746"/>
      <c r="E51" s="746"/>
      <c r="F51" s="891"/>
      <c r="G51" s="864"/>
      <c r="H51" s="860" t="s">
        <v>63</v>
      </c>
      <c r="I51" s="861"/>
      <c r="J51" s="862"/>
      <c r="K51" s="863" t="s">
        <v>152</v>
      </c>
      <c r="L51" s="874" t="s">
        <v>65</v>
      </c>
      <c r="M51" s="138"/>
      <c r="N51" s="863" t="s">
        <v>66</v>
      </c>
      <c r="O51" s="877" t="s">
        <v>67</v>
      </c>
      <c r="P51" s="878"/>
      <c r="Q51" s="878"/>
      <c r="R51" s="878"/>
      <c r="S51" s="879"/>
      <c r="T51" s="724" t="s">
        <v>153</v>
      </c>
      <c r="U51" s="854" t="s">
        <v>65</v>
      </c>
    </row>
    <row r="52" spans="1:28" ht="9" customHeight="1">
      <c r="A52" s="887"/>
      <c r="B52" s="743"/>
      <c r="C52" s="137" t="s">
        <v>69</v>
      </c>
      <c r="D52" s="746"/>
      <c r="E52" s="746"/>
      <c r="F52" s="891"/>
      <c r="G52" s="864"/>
      <c r="H52" s="880" t="s">
        <v>70</v>
      </c>
      <c r="I52" s="897" t="s">
        <v>71</v>
      </c>
      <c r="J52" s="901" t="s">
        <v>72</v>
      </c>
      <c r="K52" s="864"/>
      <c r="L52" s="875"/>
      <c r="M52" s="138"/>
      <c r="N52" s="864"/>
      <c r="O52" s="869" t="s">
        <v>73</v>
      </c>
      <c r="P52" s="754"/>
      <c r="Q52" s="754" t="s">
        <v>74</v>
      </c>
      <c r="R52" s="757" t="s">
        <v>75</v>
      </c>
      <c r="S52" s="752" t="s">
        <v>76</v>
      </c>
      <c r="T52" s="725"/>
      <c r="U52" s="855"/>
    </row>
    <row r="53" spans="1:28" ht="9" customHeight="1">
      <c r="A53" s="887"/>
      <c r="B53" s="743"/>
      <c r="C53" s="139" t="s">
        <v>77</v>
      </c>
      <c r="D53" s="746"/>
      <c r="E53" s="746"/>
      <c r="F53" s="891"/>
      <c r="G53" s="864"/>
      <c r="H53" s="880"/>
      <c r="I53" s="897"/>
      <c r="J53" s="901"/>
      <c r="K53" s="864"/>
      <c r="L53" s="875"/>
      <c r="M53" s="138"/>
      <c r="N53" s="864"/>
      <c r="O53" s="870" t="s">
        <v>71</v>
      </c>
      <c r="P53" s="872" t="s">
        <v>72</v>
      </c>
      <c r="Q53" s="755"/>
      <c r="R53" s="757"/>
      <c r="S53" s="752"/>
      <c r="T53" s="725"/>
      <c r="U53" s="855"/>
    </row>
    <row r="54" spans="1:28" ht="9" customHeight="1">
      <c r="A54" s="888"/>
      <c r="B54" s="744"/>
      <c r="C54" s="140" t="s">
        <v>78</v>
      </c>
      <c r="D54" s="747"/>
      <c r="E54" s="876"/>
      <c r="F54" s="726"/>
      <c r="G54" s="895"/>
      <c r="H54" s="881"/>
      <c r="I54" s="898"/>
      <c r="J54" s="902"/>
      <c r="K54" s="865"/>
      <c r="L54" s="876"/>
      <c r="N54" s="865"/>
      <c r="O54" s="871"/>
      <c r="P54" s="873"/>
      <c r="Q54" s="756"/>
      <c r="R54" s="758"/>
      <c r="S54" s="753"/>
      <c r="T54" s="726"/>
      <c r="U54" s="856"/>
    </row>
    <row r="55" spans="1:28" ht="9" customHeight="1">
      <c r="A55" s="884" t="s">
        <v>139</v>
      </c>
      <c r="B55" s="740" t="str">
        <f>$B$7</f>
        <v>平日</v>
      </c>
      <c r="C55" s="201">
        <f>C39</f>
        <v>0</v>
      </c>
      <c r="D55" s="142">
        <f>$D$7</f>
        <v>0</v>
      </c>
      <c r="E55" s="143">
        <f>$E$7</f>
        <v>0</v>
      </c>
      <c r="F55" s="896"/>
      <c r="G55" s="144">
        <f>D55*E55*F55</f>
        <v>0</v>
      </c>
      <c r="H55" s="892">
        <f>I55+J55</f>
        <v>0</v>
      </c>
      <c r="I55" s="729"/>
      <c r="J55" s="727"/>
      <c r="K55" s="145">
        <f>-D55*E55*H55</f>
        <v>0</v>
      </c>
      <c r="L55" s="146"/>
      <c r="M55" s="147"/>
      <c r="N55" s="148"/>
      <c r="O55" s="149"/>
      <c r="P55" s="150"/>
      <c r="Q55" s="150"/>
      <c r="R55" s="151"/>
      <c r="S55" s="152"/>
      <c r="T55" s="153">
        <f>IF(AND(P55=0,Q55=0,R55=0,S55=0),N55*-O55,IF(AND(O55=0,Q55=0,R55=0,S55=0),N55*-P55,IF(AND(O55=0,P55=0,R55=0,S55=0),N55*Q55,IF(AND(O55=0,P55=0,Q55=0,S55=0),N55*-R55,IF(AND(O55=0,P55=0,Q55=0,R55=0),N55*S55,IF(AND(O55=0,P55=0,Q55=0,R55=0),,"入力オーバー"))))))</f>
        <v>0</v>
      </c>
      <c r="U55" s="154"/>
      <c r="V55" s="155"/>
      <c r="W55" s="155"/>
      <c r="X55" s="156"/>
      <c r="Y55" s="156"/>
      <c r="Z55" s="156"/>
      <c r="AA55" s="156"/>
      <c r="AB55" s="156"/>
    </row>
    <row r="56" spans="1:28" ht="9" customHeight="1">
      <c r="A56" s="885"/>
      <c r="B56" s="741"/>
      <c r="C56" s="157">
        <f>IF(C55="往","復",)</f>
        <v>0</v>
      </c>
      <c r="D56" s="158">
        <f>$D$8</f>
        <v>0</v>
      </c>
      <c r="E56" s="159">
        <f>$E$8</f>
        <v>0</v>
      </c>
      <c r="F56" s="749"/>
      <c r="G56" s="160">
        <f>D56*E56*F55</f>
        <v>0</v>
      </c>
      <c r="H56" s="893"/>
      <c r="I56" s="730"/>
      <c r="J56" s="728"/>
      <c r="K56" s="161">
        <f>-D56*E56*H55</f>
        <v>0</v>
      </c>
      <c r="L56" s="162"/>
      <c r="M56" s="147"/>
      <c r="N56" s="163"/>
      <c r="O56" s="164"/>
      <c r="P56" s="165"/>
      <c r="Q56" s="165"/>
      <c r="R56" s="166"/>
      <c r="S56" s="167"/>
      <c r="T56" s="168">
        <f>IF(AND(P56=0,Q56=0,R56=0,S56=0),N56*-O56,IF(AND(O56=0,Q56=0,R56=0,S56=0),N56*-P56,IF(AND(O56=0,P56=0,R56=0,S56=0),N56*Q56,IF(AND(O56=0,P56=0,Q56=0,S56=0),N56*-R56,IF(AND(O56=0,P56=0,Q56=0,R56=0),N56*S56,IF(AND(O56=0,P56=0,Q56=0,R56=0),,"入力オーバー"))))))</f>
        <v>0</v>
      </c>
      <c r="U56" s="169"/>
      <c r="V56" s="155"/>
      <c r="W56" s="155"/>
      <c r="X56" s="156"/>
      <c r="Y56" s="156"/>
      <c r="Z56" s="156"/>
      <c r="AA56" s="156"/>
      <c r="AB56" s="156"/>
    </row>
    <row r="57" spans="1:28" ht="9" customHeight="1">
      <c r="A57" s="885"/>
      <c r="B57" s="740" t="str">
        <f>$B$9</f>
        <v>土曜</v>
      </c>
      <c r="C57" s="170">
        <f>C55</f>
        <v>0</v>
      </c>
      <c r="D57" s="142">
        <f>$D$9</f>
        <v>0</v>
      </c>
      <c r="E57" s="143">
        <f>$E$9</f>
        <v>0</v>
      </c>
      <c r="F57" s="896"/>
      <c r="G57" s="144">
        <f>D57*E57*F57</f>
        <v>0</v>
      </c>
      <c r="H57" s="892">
        <f>I57+J57</f>
        <v>0</v>
      </c>
      <c r="I57" s="729"/>
      <c r="J57" s="727"/>
      <c r="K57" s="145">
        <f>-D57*E57*H57</f>
        <v>0</v>
      </c>
      <c r="L57" s="146"/>
      <c r="M57" s="147"/>
      <c r="N57" s="163"/>
      <c r="O57" s="164"/>
      <c r="P57" s="165"/>
      <c r="Q57" s="165"/>
      <c r="R57" s="166"/>
      <c r="S57" s="167"/>
      <c r="T57" s="168">
        <f t="shared" ref="T57:T64" si="9">IF(AND(P57=0,Q57=0,R57=0,S57=0),N57*-O57,IF(AND(O57=0,Q57=0,R57=0,S57=0),N57*-P57,IF(AND(O57=0,P57=0,R57=0,S57=0),N57*Q57,IF(AND(O57=0,P57=0,Q57=0,S57=0),N57*-R57,IF(AND(O57=0,P57=0,Q57=0,R57=0),N57*S57,IF(AND(O57=0,P57=0,Q57=0,R57=0),,"入力オーバー"))))))</f>
        <v>0</v>
      </c>
      <c r="U57" s="169"/>
      <c r="V57" s="155"/>
      <c r="W57" s="155"/>
      <c r="X57" s="136"/>
      <c r="Y57" s="136"/>
      <c r="Z57" s="136"/>
      <c r="AA57" s="136"/>
      <c r="AB57" s="136"/>
    </row>
    <row r="58" spans="1:28" ht="9" customHeight="1" thickBot="1">
      <c r="A58" s="885"/>
      <c r="B58" s="904"/>
      <c r="C58" s="157">
        <f>C56</f>
        <v>0</v>
      </c>
      <c r="D58" s="158">
        <f>$D$10</f>
        <v>0</v>
      </c>
      <c r="E58" s="159">
        <f>$E$10</f>
        <v>0</v>
      </c>
      <c r="F58" s="749"/>
      <c r="G58" s="160">
        <f>D58*E58*F57</f>
        <v>0</v>
      </c>
      <c r="H58" s="893"/>
      <c r="I58" s="730"/>
      <c r="J58" s="728"/>
      <c r="K58" s="161">
        <f>-D58*E58*H57</f>
        <v>0</v>
      </c>
      <c r="L58" s="162"/>
      <c r="M58" s="147"/>
      <c r="N58" s="163"/>
      <c r="O58" s="164"/>
      <c r="P58" s="165"/>
      <c r="Q58" s="165"/>
      <c r="R58" s="166"/>
      <c r="S58" s="167"/>
      <c r="T58" s="168">
        <f t="shared" si="9"/>
        <v>0</v>
      </c>
      <c r="U58" s="169"/>
      <c r="V58" s="155"/>
      <c r="W58" s="155"/>
      <c r="X58" s="156"/>
      <c r="Y58" s="156"/>
      <c r="Z58" s="136"/>
      <c r="AA58" s="136"/>
      <c r="AB58" s="136"/>
    </row>
    <row r="59" spans="1:28" ht="9" customHeight="1">
      <c r="A59" s="885"/>
      <c r="B59" s="903" t="str">
        <f>$B$11</f>
        <v>日祝</v>
      </c>
      <c r="C59" s="170">
        <f>C55</f>
        <v>0</v>
      </c>
      <c r="D59" s="142">
        <f>$D$11</f>
        <v>0</v>
      </c>
      <c r="E59" s="143">
        <f>$E$11</f>
        <v>0</v>
      </c>
      <c r="F59" s="748"/>
      <c r="G59" s="144">
        <f>D59*E59*F59</f>
        <v>0</v>
      </c>
      <c r="H59" s="892">
        <f>I59+J59</f>
        <v>0</v>
      </c>
      <c r="I59" s="729"/>
      <c r="J59" s="727"/>
      <c r="K59" s="145">
        <f>-D59*E59*H59</f>
        <v>0</v>
      </c>
      <c r="L59" s="146"/>
      <c r="M59" s="147"/>
      <c r="N59" s="163"/>
      <c r="O59" s="164"/>
      <c r="P59" s="165"/>
      <c r="Q59" s="165"/>
      <c r="R59" s="166"/>
      <c r="S59" s="167"/>
      <c r="T59" s="168">
        <f t="shared" si="9"/>
        <v>0</v>
      </c>
      <c r="U59" s="169"/>
      <c r="V59" s="155"/>
      <c r="W59" s="155"/>
      <c r="X59" s="156"/>
      <c r="Y59" s="156"/>
      <c r="Z59" s="136"/>
      <c r="AA59" s="136"/>
      <c r="AB59" s="136"/>
    </row>
    <row r="60" spans="1:28" ht="9" customHeight="1">
      <c r="A60" s="885"/>
      <c r="B60" s="739"/>
      <c r="C60" s="202">
        <f>C56</f>
        <v>0</v>
      </c>
      <c r="D60" s="158">
        <f>$D$12</f>
        <v>0</v>
      </c>
      <c r="E60" s="175">
        <f>$E$12</f>
        <v>0</v>
      </c>
      <c r="F60" s="748"/>
      <c r="G60" s="160">
        <f>D60*E60*F59</f>
        <v>0</v>
      </c>
      <c r="H60" s="893"/>
      <c r="I60" s="730"/>
      <c r="J60" s="728"/>
      <c r="K60" s="161">
        <f>-D60*E60*H59</f>
        <v>0</v>
      </c>
      <c r="L60" s="162"/>
      <c r="M60" s="147"/>
      <c r="N60" s="163"/>
      <c r="O60" s="164"/>
      <c r="P60" s="165"/>
      <c r="Q60" s="165"/>
      <c r="R60" s="166"/>
      <c r="S60" s="167"/>
      <c r="T60" s="168">
        <f t="shared" si="9"/>
        <v>0</v>
      </c>
      <c r="U60" s="169"/>
      <c r="V60" s="155"/>
      <c r="W60" s="155"/>
      <c r="X60" s="156"/>
      <c r="Y60" s="156"/>
      <c r="Z60" s="136"/>
      <c r="AA60" s="136"/>
      <c r="AB60" s="136"/>
    </row>
    <row r="61" spans="1:28" ht="9" customHeight="1">
      <c r="A61" s="885"/>
      <c r="B61" s="738" t="str">
        <f>$B$13</f>
        <v>学平日</v>
      </c>
      <c r="C61" s="170">
        <f>C55</f>
        <v>0</v>
      </c>
      <c r="D61" s="142">
        <f>$D$13</f>
        <v>0</v>
      </c>
      <c r="E61" s="143">
        <f>$E$13</f>
        <v>0</v>
      </c>
      <c r="F61" s="896"/>
      <c r="G61" s="144">
        <f>D61*E61*F61</f>
        <v>0</v>
      </c>
      <c r="H61" s="892">
        <f>I61+J61</f>
        <v>0</v>
      </c>
      <c r="I61" s="729"/>
      <c r="J61" s="727"/>
      <c r="K61" s="145">
        <f>-D61*E61*H61</f>
        <v>0</v>
      </c>
      <c r="L61" s="146"/>
      <c r="M61" s="147"/>
      <c r="N61" s="163"/>
      <c r="O61" s="164"/>
      <c r="P61" s="165"/>
      <c r="Q61" s="165"/>
      <c r="R61" s="166"/>
      <c r="S61" s="167"/>
      <c r="T61" s="168">
        <f t="shared" si="9"/>
        <v>0</v>
      </c>
      <c r="U61" s="169"/>
      <c r="V61" s="155"/>
      <c r="W61" s="155"/>
    </row>
    <row r="62" spans="1:28" ht="9" customHeight="1">
      <c r="A62" s="885"/>
      <c r="B62" s="739"/>
      <c r="C62" s="157">
        <f>C56</f>
        <v>0</v>
      </c>
      <c r="D62" s="158">
        <f>$D$14</f>
        <v>0</v>
      </c>
      <c r="E62" s="159">
        <f>$E$14</f>
        <v>0</v>
      </c>
      <c r="F62" s="749"/>
      <c r="G62" s="160">
        <f>D62*E62*F61</f>
        <v>0</v>
      </c>
      <c r="H62" s="893"/>
      <c r="I62" s="730"/>
      <c r="J62" s="728"/>
      <c r="K62" s="161">
        <f>-D62*E62*H61</f>
        <v>0</v>
      </c>
      <c r="L62" s="162"/>
      <c r="M62" s="147"/>
      <c r="N62" s="163"/>
      <c r="O62" s="164"/>
      <c r="P62" s="165"/>
      <c r="Q62" s="165"/>
      <c r="R62" s="166"/>
      <c r="S62" s="167"/>
      <c r="T62" s="168">
        <f t="shared" si="9"/>
        <v>0</v>
      </c>
      <c r="U62" s="169"/>
      <c r="V62" s="155"/>
      <c r="W62" s="155"/>
    </row>
    <row r="63" spans="1:28" ht="9" customHeight="1">
      <c r="A63" s="885"/>
      <c r="B63" s="738" t="str">
        <f>$B$15</f>
        <v>学休土</v>
      </c>
      <c r="C63" s="170">
        <f>C55</f>
        <v>0</v>
      </c>
      <c r="D63" s="142">
        <f>$D$15</f>
        <v>0</v>
      </c>
      <c r="E63" s="143">
        <f>$E$15</f>
        <v>0</v>
      </c>
      <c r="F63" s="748"/>
      <c r="G63" s="144">
        <f>D63*E63*F63</f>
        <v>0</v>
      </c>
      <c r="H63" s="892">
        <f>I63+J63</f>
        <v>0</v>
      </c>
      <c r="I63" s="729"/>
      <c r="J63" s="727"/>
      <c r="K63" s="145">
        <f>-D63*E63*H63</f>
        <v>0</v>
      </c>
      <c r="L63" s="146"/>
      <c r="M63" s="147"/>
      <c r="N63" s="163"/>
      <c r="O63" s="164"/>
      <c r="P63" s="165"/>
      <c r="Q63" s="165"/>
      <c r="R63" s="166"/>
      <c r="S63" s="167"/>
      <c r="T63" s="168">
        <f t="shared" si="9"/>
        <v>0</v>
      </c>
      <c r="U63" s="169"/>
      <c r="V63" s="155"/>
      <c r="W63" s="155"/>
      <c r="X63" s="908" t="s">
        <v>81</v>
      </c>
      <c r="Y63" s="909"/>
      <c r="Z63" s="909"/>
      <c r="AA63" s="909"/>
      <c r="AB63" s="910"/>
    </row>
    <row r="64" spans="1:28" ht="9" customHeight="1" thickBot="1">
      <c r="A64" s="885"/>
      <c r="B64" s="751"/>
      <c r="C64" s="157">
        <f>C56</f>
        <v>0</v>
      </c>
      <c r="D64" s="158">
        <f>$D$16</f>
        <v>0</v>
      </c>
      <c r="E64" s="175">
        <f>$E$16</f>
        <v>0</v>
      </c>
      <c r="F64" s="749"/>
      <c r="G64" s="160">
        <f>D64*E64*F63</f>
        <v>0</v>
      </c>
      <c r="H64" s="893"/>
      <c r="I64" s="730"/>
      <c r="J64" s="728"/>
      <c r="K64" s="161">
        <f>-D64*E64*H63</f>
        <v>0</v>
      </c>
      <c r="L64" s="162"/>
      <c r="M64" s="147"/>
      <c r="N64" s="177"/>
      <c r="O64" s="178"/>
      <c r="P64" s="179"/>
      <c r="Q64" s="179"/>
      <c r="R64" s="180"/>
      <c r="S64" s="181"/>
      <c r="T64" s="182">
        <f t="shared" si="9"/>
        <v>0</v>
      </c>
      <c r="U64" s="183"/>
      <c r="V64" s="184"/>
      <c r="W64" s="155"/>
      <c r="X64" s="905">
        <f>G65+K65+T65</f>
        <v>0</v>
      </c>
      <c r="Y64" s="906"/>
      <c r="Z64" s="906"/>
      <c r="AA64" s="906"/>
      <c r="AB64" s="185" t="s">
        <v>154</v>
      </c>
    </row>
    <row r="65" spans="1:28" ht="9" customHeight="1" thickBot="1">
      <c r="A65" s="882" t="s">
        <v>53</v>
      </c>
      <c r="B65" s="883"/>
      <c r="C65" s="186"/>
      <c r="D65" s="187">
        <f>IF(C55="往",(E55+E56)*(F55-H55)+(E57+E58)*(F57-H57),E55*(F55-H55)+E57*(F57-H57))</f>
        <v>0</v>
      </c>
      <c r="E65" s="188">
        <f>IF(C55="往",(E55+E56)*(F55-H55)+(E57+E58)*(F57-H57)+(E59+E60)*(F59-H59)+(E61+E62)*(F61-H61)+(E63+E64)*(F63-H63),E55*(F55-H55)+E57*(F57-H57)+E59*(F59-H59)+E61*(F61-H61)+E63*(F63-H63))</f>
        <v>0</v>
      </c>
      <c r="F65" s="189">
        <f t="shared" ref="F65:K65" si="10">SUM(F55:F64)</f>
        <v>0</v>
      </c>
      <c r="G65" s="190">
        <f t="shared" si="10"/>
        <v>0</v>
      </c>
      <c r="H65" s="186">
        <f t="shared" si="10"/>
        <v>0</v>
      </c>
      <c r="I65" s="191">
        <f t="shared" si="10"/>
        <v>0</v>
      </c>
      <c r="J65" s="187">
        <f t="shared" si="10"/>
        <v>0</v>
      </c>
      <c r="K65" s="192">
        <f t="shared" si="10"/>
        <v>0</v>
      </c>
      <c r="L65" s="187"/>
      <c r="M65" s="193"/>
      <c r="N65" s="194"/>
      <c r="O65" s="195">
        <f t="shared" ref="O65:T65" si="11">SUM(O55:O64)</f>
        <v>0</v>
      </c>
      <c r="P65" s="196">
        <f t="shared" si="11"/>
        <v>0</v>
      </c>
      <c r="Q65" s="196">
        <f t="shared" si="11"/>
        <v>0</v>
      </c>
      <c r="R65" s="197">
        <f t="shared" si="11"/>
        <v>0</v>
      </c>
      <c r="S65" s="198">
        <f t="shared" si="11"/>
        <v>0</v>
      </c>
      <c r="T65" s="199">
        <f t="shared" si="11"/>
        <v>0</v>
      </c>
      <c r="U65" s="200"/>
      <c r="V65" s="907" t="s">
        <v>83</v>
      </c>
      <c r="W65" s="858"/>
      <c r="X65" s="858"/>
      <c r="Y65" s="858"/>
      <c r="Z65" s="858"/>
      <c r="AA65" s="858"/>
      <c r="AB65" s="859"/>
    </row>
    <row r="66" spans="1:28" ht="9" customHeight="1" thickBot="1">
      <c r="A66" s="715" t="s">
        <v>112</v>
      </c>
      <c r="B66" s="716"/>
      <c r="C66" s="716"/>
      <c r="D66" s="717">
        <f>$C$1</f>
        <v>0</v>
      </c>
      <c r="E66" s="716"/>
      <c r="F66" s="716"/>
      <c r="G66" s="716"/>
      <c r="H66" s="733">
        <f>$K$1</f>
        <v>7</v>
      </c>
      <c r="I66" s="733"/>
      <c r="J66" s="716" t="s">
        <v>148</v>
      </c>
      <c r="K66" s="716"/>
      <c r="L66" s="717">
        <f>$M$1</f>
        <v>0</v>
      </c>
      <c r="M66" s="716"/>
      <c r="N66" s="716"/>
      <c r="O66" s="716"/>
      <c r="P66" s="716"/>
      <c r="Q66" s="718"/>
      <c r="R66" s="203"/>
      <c r="S66" s="203"/>
      <c r="T66" s="204"/>
      <c r="U66" s="136"/>
      <c r="V66" s="911">
        <f>V267</f>
        <v>0</v>
      </c>
      <c r="W66" s="912"/>
      <c r="X66" s="912"/>
      <c r="Y66" s="912"/>
      <c r="Z66" s="912"/>
      <c r="AA66" s="912"/>
      <c r="AB66" s="205" t="s">
        <v>154</v>
      </c>
    </row>
    <row r="67" spans="1:28" ht="9" customHeight="1">
      <c r="I67" s="206"/>
      <c r="J67" s="207"/>
      <c r="K67" s="207"/>
      <c r="L67" s="208"/>
      <c r="N67" s="136"/>
      <c r="O67" s="136"/>
      <c r="P67" s="136"/>
      <c r="V67" s="133"/>
      <c r="W67" s="133"/>
    </row>
    <row r="68" spans="1:28" ht="9" customHeight="1" thickBot="1">
      <c r="L68" s="209"/>
      <c r="N68" s="210"/>
      <c r="O68" s="211"/>
      <c r="P68" s="211"/>
      <c r="Q68" s="211"/>
      <c r="R68" s="211"/>
      <c r="S68" s="211"/>
      <c r="T68" s="136"/>
      <c r="U68" s="207"/>
      <c r="V68" s="207"/>
      <c r="W68" s="207"/>
      <c r="X68" s="212"/>
      <c r="Y68" s="212"/>
      <c r="Z68" s="212"/>
      <c r="AA68" s="212"/>
      <c r="AB68" s="136"/>
    </row>
    <row r="69" spans="1:28" ht="9" customHeight="1">
      <c r="A69" s="886" t="s">
        <v>55</v>
      </c>
      <c r="B69" s="742" t="s">
        <v>56</v>
      </c>
      <c r="C69" s="134"/>
      <c r="D69" s="745" t="s">
        <v>57</v>
      </c>
      <c r="E69" s="745" t="s">
        <v>58</v>
      </c>
      <c r="F69" s="890" t="s">
        <v>59</v>
      </c>
      <c r="G69" s="894" t="s">
        <v>151</v>
      </c>
      <c r="H69" s="899" t="s">
        <v>61</v>
      </c>
      <c r="I69" s="899"/>
      <c r="J69" s="899"/>
      <c r="K69" s="899"/>
      <c r="L69" s="900"/>
      <c r="M69" s="135"/>
      <c r="N69" s="857" t="s">
        <v>62</v>
      </c>
      <c r="O69" s="858"/>
      <c r="P69" s="858"/>
      <c r="Q69" s="858"/>
      <c r="R69" s="858"/>
      <c r="S69" s="858"/>
      <c r="T69" s="858"/>
      <c r="U69" s="859"/>
    </row>
    <row r="70" spans="1:28" ht="9" customHeight="1">
      <c r="A70" s="887"/>
      <c r="B70" s="743"/>
      <c r="C70" s="137" t="s">
        <v>24</v>
      </c>
      <c r="D70" s="746"/>
      <c r="E70" s="746"/>
      <c r="F70" s="891"/>
      <c r="G70" s="864"/>
      <c r="H70" s="860" t="s">
        <v>63</v>
      </c>
      <c r="I70" s="861"/>
      <c r="J70" s="862"/>
      <c r="K70" s="863" t="s">
        <v>152</v>
      </c>
      <c r="L70" s="874" t="s">
        <v>65</v>
      </c>
      <c r="M70" s="138"/>
      <c r="N70" s="863" t="s">
        <v>66</v>
      </c>
      <c r="O70" s="877" t="s">
        <v>67</v>
      </c>
      <c r="P70" s="878"/>
      <c r="Q70" s="878"/>
      <c r="R70" s="878"/>
      <c r="S70" s="879"/>
      <c r="T70" s="724" t="s">
        <v>153</v>
      </c>
      <c r="U70" s="854" t="s">
        <v>65</v>
      </c>
    </row>
    <row r="71" spans="1:28" ht="9" customHeight="1">
      <c r="A71" s="887"/>
      <c r="B71" s="743"/>
      <c r="C71" s="137" t="s">
        <v>69</v>
      </c>
      <c r="D71" s="746"/>
      <c r="E71" s="746"/>
      <c r="F71" s="891"/>
      <c r="G71" s="864"/>
      <c r="H71" s="880" t="s">
        <v>70</v>
      </c>
      <c r="I71" s="897" t="s">
        <v>71</v>
      </c>
      <c r="J71" s="901" t="s">
        <v>72</v>
      </c>
      <c r="K71" s="864"/>
      <c r="L71" s="875"/>
      <c r="M71" s="138"/>
      <c r="N71" s="864"/>
      <c r="O71" s="869" t="s">
        <v>73</v>
      </c>
      <c r="P71" s="754"/>
      <c r="Q71" s="754" t="s">
        <v>74</v>
      </c>
      <c r="R71" s="757" t="s">
        <v>75</v>
      </c>
      <c r="S71" s="752" t="s">
        <v>76</v>
      </c>
      <c r="T71" s="725"/>
      <c r="U71" s="855"/>
    </row>
    <row r="72" spans="1:28" ht="9" customHeight="1">
      <c r="A72" s="887"/>
      <c r="B72" s="743"/>
      <c r="C72" s="139" t="s">
        <v>77</v>
      </c>
      <c r="D72" s="746"/>
      <c r="E72" s="746"/>
      <c r="F72" s="891"/>
      <c r="G72" s="864"/>
      <c r="H72" s="880"/>
      <c r="I72" s="897"/>
      <c r="J72" s="901"/>
      <c r="K72" s="864"/>
      <c r="L72" s="875"/>
      <c r="M72" s="138"/>
      <c r="N72" s="864"/>
      <c r="O72" s="870" t="s">
        <v>71</v>
      </c>
      <c r="P72" s="872" t="s">
        <v>72</v>
      </c>
      <c r="Q72" s="755"/>
      <c r="R72" s="757"/>
      <c r="S72" s="752"/>
      <c r="T72" s="725"/>
      <c r="U72" s="855"/>
    </row>
    <row r="73" spans="1:28" ht="9" customHeight="1">
      <c r="A73" s="888"/>
      <c r="B73" s="744"/>
      <c r="C73" s="140" t="s">
        <v>78</v>
      </c>
      <c r="D73" s="747"/>
      <c r="E73" s="876"/>
      <c r="F73" s="726"/>
      <c r="G73" s="895"/>
      <c r="H73" s="881"/>
      <c r="I73" s="898"/>
      <c r="J73" s="902"/>
      <c r="K73" s="865"/>
      <c r="L73" s="876"/>
      <c r="N73" s="865"/>
      <c r="O73" s="871"/>
      <c r="P73" s="873"/>
      <c r="Q73" s="756"/>
      <c r="R73" s="758"/>
      <c r="S73" s="753"/>
      <c r="T73" s="726"/>
      <c r="U73" s="856"/>
    </row>
    <row r="74" spans="1:28" ht="9" customHeight="1">
      <c r="A74" s="884" t="s">
        <v>140</v>
      </c>
      <c r="B74" s="740" t="str">
        <f>$B$7</f>
        <v>平日</v>
      </c>
      <c r="C74" s="201">
        <f>C7</f>
        <v>0</v>
      </c>
      <c r="D74" s="142">
        <f>$D$7</f>
        <v>0</v>
      </c>
      <c r="E74" s="143">
        <f>$E$7</f>
        <v>0</v>
      </c>
      <c r="F74" s="896"/>
      <c r="G74" s="144">
        <f>D74*E74*F74</f>
        <v>0</v>
      </c>
      <c r="H74" s="892">
        <f>I74+J74</f>
        <v>0</v>
      </c>
      <c r="I74" s="729"/>
      <c r="J74" s="727"/>
      <c r="K74" s="145">
        <f>-D74*E74*H74</f>
        <v>0</v>
      </c>
      <c r="L74" s="146"/>
      <c r="M74" s="147"/>
      <c r="N74" s="148"/>
      <c r="O74" s="149"/>
      <c r="P74" s="150"/>
      <c r="Q74" s="150"/>
      <c r="R74" s="151"/>
      <c r="S74" s="152"/>
      <c r="T74" s="153">
        <f>IF(AND(P74=0,Q74=0,R74=0,S74=0),N74*-O74,IF(AND(O74=0,Q74=0,R74=0,S74=0),N74*-P74,IF(AND(O74=0,P74=0,R74=0,S74=0),N74*Q74,IF(AND(O74=0,P74=0,Q74=0,S74=0),N74*-R74,IF(AND(O74=0,P74=0,Q74=0,R74=0),N74*S74,IF(AND(O74=0,P74=0,Q74=0,R74=0),,"入力オーバー"))))))</f>
        <v>0</v>
      </c>
      <c r="U74" s="154"/>
      <c r="V74" s="155"/>
      <c r="W74" s="155"/>
      <c r="X74" s="156"/>
      <c r="Y74" s="156"/>
      <c r="Z74" s="156"/>
      <c r="AA74" s="156"/>
      <c r="AB74" s="156"/>
    </row>
    <row r="75" spans="1:28" ht="9" customHeight="1">
      <c r="A75" s="885"/>
      <c r="B75" s="741"/>
      <c r="C75" s="157">
        <f>IF(C74="往","復",)</f>
        <v>0</v>
      </c>
      <c r="D75" s="158">
        <f>$D$8</f>
        <v>0</v>
      </c>
      <c r="E75" s="159">
        <f>$E$8</f>
        <v>0</v>
      </c>
      <c r="F75" s="749"/>
      <c r="G75" s="160">
        <f>D75*E75*F74</f>
        <v>0</v>
      </c>
      <c r="H75" s="893"/>
      <c r="I75" s="730"/>
      <c r="J75" s="728"/>
      <c r="K75" s="161">
        <f>-D75*E75*H74</f>
        <v>0</v>
      </c>
      <c r="L75" s="162"/>
      <c r="M75" s="147"/>
      <c r="N75" s="163"/>
      <c r="O75" s="164"/>
      <c r="P75" s="165"/>
      <c r="Q75" s="165"/>
      <c r="R75" s="166"/>
      <c r="S75" s="167"/>
      <c r="T75" s="168">
        <f>IF(AND(P75=0,Q75=0,R75=0,S75=0),N75*-O75,IF(AND(O75=0,Q75=0,R75=0,S75=0),N75*-P75,IF(AND(O75=0,P75=0,R75=0,S75=0),N75*Q75,IF(AND(O75=0,P75=0,Q75=0,S75=0),N75*-R75,IF(AND(O75=0,P75=0,Q75=0,R75=0),N75*S75,IF(AND(O75=0,P75=0,Q75=0,R75=0),,"入力オーバー"))))))</f>
        <v>0</v>
      </c>
      <c r="U75" s="169"/>
      <c r="V75" s="155"/>
      <c r="W75" s="155"/>
      <c r="X75" s="156"/>
      <c r="Y75" s="156"/>
      <c r="Z75" s="156"/>
      <c r="AA75" s="156"/>
      <c r="AB75" s="156"/>
    </row>
    <row r="76" spans="1:28" ht="9" customHeight="1">
      <c r="A76" s="885"/>
      <c r="B76" s="740" t="str">
        <f>$B$9</f>
        <v>土曜</v>
      </c>
      <c r="C76" s="170">
        <f>C74</f>
        <v>0</v>
      </c>
      <c r="D76" s="142">
        <f>$D$9</f>
        <v>0</v>
      </c>
      <c r="E76" s="143">
        <f>$E$9</f>
        <v>0</v>
      </c>
      <c r="F76" s="896"/>
      <c r="G76" s="144">
        <f>D76*E76*F76</f>
        <v>0</v>
      </c>
      <c r="H76" s="892">
        <f>I76+J76</f>
        <v>0</v>
      </c>
      <c r="I76" s="729"/>
      <c r="J76" s="727"/>
      <c r="K76" s="145">
        <f>-D76*E76*H76</f>
        <v>0</v>
      </c>
      <c r="L76" s="146"/>
      <c r="M76" s="147"/>
      <c r="N76" s="163"/>
      <c r="O76" s="164"/>
      <c r="P76" s="165"/>
      <c r="Q76" s="165"/>
      <c r="R76" s="166"/>
      <c r="S76" s="167"/>
      <c r="T76" s="168">
        <f t="shared" ref="T76:T83" si="12">IF(AND(P76=0,Q76=0,R76=0,S76=0),N76*-O76,IF(AND(O76=0,Q76=0,R76=0,S76=0),N76*-P76,IF(AND(O76=0,P76=0,R76=0,S76=0),N76*Q76,IF(AND(O76=0,P76=0,Q76=0,S76=0),N76*-R76,IF(AND(O76=0,P76=0,Q76=0,R76=0),N76*S76,IF(AND(O76=0,P76=0,Q76=0,R76=0),,"入力オーバー"))))))</f>
        <v>0</v>
      </c>
      <c r="U76" s="169"/>
      <c r="V76" s="155"/>
      <c r="W76" s="155"/>
      <c r="X76" s="136"/>
      <c r="Y76" s="136"/>
      <c r="Z76" s="136"/>
      <c r="AA76" s="136"/>
      <c r="AB76" s="136"/>
    </row>
    <row r="77" spans="1:28" ht="9" customHeight="1" thickBot="1">
      <c r="A77" s="885"/>
      <c r="B77" s="904"/>
      <c r="C77" s="157">
        <f>C75</f>
        <v>0</v>
      </c>
      <c r="D77" s="158">
        <f>$D$10</f>
        <v>0</v>
      </c>
      <c r="E77" s="159">
        <f>$E$10</f>
        <v>0</v>
      </c>
      <c r="F77" s="749"/>
      <c r="G77" s="160">
        <f>D77*E77*F76</f>
        <v>0</v>
      </c>
      <c r="H77" s="893"/>
      <c r="I77" s="730"/>
      <c r="J77" s="728"/>
      <c r="K77" s="161">
        <f>-D77*E77*H76</f>
        <v>0</v>
      </c>
      <c r="L77" s="162"/>
      <c r="M77" s="147"/>
      <c r="N77" s="163"/>
      <c r="O77" s="164"/>
      <c r="P77" s="165"/>
      <c r="Q77" s="165"/>
      <c r="R77" s="166"/>
      <c r="S77" s="167"/>
      <c r="T77" s="168">
        <f t="shared" si="12"/>
        <v>0</v>
      </c>
      <c r="U77" s="169"/>
      <c r="V77" s="155"/>
      <c r="W77" s="155"/>
      <c r="X77" s="156"/>
      <c r="Y77" s="156"/>
      <c r="Z77" s="136"/>
      <c r="AA77" s="136"/>
      <c r="AB77" s="136"/>
    </row>
    <row r="78" spans="1:28" ht="9" customHeight="1">
      <c r="A78" s="885"/>
      <c r="B78" s="903" t="str">
        <f>$B$11</f>
        <v>日祝</v>
      </c>
      <c r="C78" s="170">
        <f>C74</f>
        <v>0</v>
      </c>
      <c r="D78" s="142">
        <f>$D$11</f>
        <v>0</v>
      </c>
      <c r="E78" s="143">
        <f>$E$11</f>
        <v>0</v>
      </c>
      <c r="F78" s="748"/>
      <c r="G78" s="144">
        <f>D78*E78*F78</f>
        <v>0</v>
      </c>
      <c r="H78" s="892">
        <f>I78+J78</f>
        <v>0</v>
      </c>
      <c r="I78" s="729"/>
      <c r="J78" s="727"/>
      <c r="K78" s="145">
        <f>-D78*E78*H78</f>
        <v>0</v>
      </c>
      <c r="L78" s="146"/>
      <c r="M78" s="147"/>
      <c r="N78" s="163"/>
      <c r="O78" s="164"/>
      <c r="P78" s="165"/>
      <c r="Q78" s="165"/>
      <c r="R78" s="166"/>
      <c r="S78" s="167"/>
      <c r="T78" s="168">
        <f t="shared" si="12"/>
        <v>0</v>
      </c>
      <c r="U78" s="169"/>
      <c r="V78" s="155"/>
      <c r="W78" s="155"/>
      <c r="X78" s="156"/>
      <c r="Y78" s="156"/>
      <c r="Z78" s="136"/>
      <c r="AA78" s="136"/>
      <c r="AB78" s="136"/>
    </row>
    <row r="79" spans="1:28" ht="9" customHeight="1">
      <c r="A79" s="885"/>
      <c r="B79" s="739"/>
      <c r="C79" s="202">
        <f>C75</f>
        <v>0</v>
      </c>
      <c r="D79" s="158">
        <f>$D$12</f>
        <v>0</v>
      </c>
      <c r="E79" s="175">
        <f>$E$12</f>
        <v>0</v>
      </c>
      <c r="F79" s="748"/>
      <c r="G79" s="160">
        <f>D79*E79*F78</f>
        <v>0</v>
      </c>
      <c r="H79" s="893"/>
      <c r="I79" s="730"/>
      <c r="J79" s="728"/>
      <c r="K79" s="161">
        <f>-D79*E79*H78</f>
        <v>0</v>
      </c>
      <c r="L79" s="162"/>
      <c r="M79" s="147"/>
      <c r="N79" s="163"/>
      <c r="O79" s="164"/>
      <c r="P79" s="165"/>
      <c r="Q79" s="165"/>
      <c r="R79" s="166"/>
      <c r="S79" s="167"/>
      <c r="T79" s="168">
        <f t="shared" si="12"/>
        <v>0</v>
      </c>
      <c r="U79" s="169"/>
      <c r="V79" s="155"/>
      <c r="W79" s="155"/>
      <c r="X79" s="156"/>
      <c r="Y79" s="156"/>
      <c r="Z79" s="136"/>
      <c r="AA79" s="136"/>
      <c r="AB79" s="136"/>
    </row>
    <row r="80" spans="1:28" ht="9" customHeight="1">
      <c r="A80" s="885"/>
      <c r="B80" s="738" t="str">
        <f>$B$13</f>
        <v>学平日</v>
      </c>
      <c r="C80" s="170">
        <f>C74</f>
        <v>0</v>
      </c>
      <c r="D80" s="142">
        <f>$D$13</f>
        <v>0</v>
      </c>
      <c r="E80" s="143">
        <f>$E$13</f>
        <v>0</v>
      </c>
      <c r="F80" s="896"/>
      <c r="G80" s="144">
        <f>D80*E80*F80</f>
        <v>0</v>
      </c>
      <c r="H80" s="892">
        <f>I80+J80</f>
        <v>0</v>
      </c>
      <c r="I80" s="729"/>
      <c r="J80" s="727"/>
      <c r="K80" s="145">
        <f>-D80*E80*H80</f>
        <v>0</v>
      </c>
      <c r="L80" s="146"/>
      <c r="M80" s="147"/>
      <c r="N80" s="163"/>
      <c r="O80" s="164"/>
      <c r="P80" s="165"/>
      <c r="Q80" s="165"/>
      <c r="R80" s="166"/>
      <c r="S80" s="167"/>
      <c r="T80" s="168">
        <f t="shared" si="12"/>
        <v>0</v>
      </c>
      <c r="U80" s="169"/>
      <c r="V80" s="155"/>
      <c r="W80" s="155"/>
      <c r="X80" s="156"/>
      <c r="Y80" s="156"/>
      <c r="Z80" s="136"/>
      <c r="AA80" s="136"/>
      <c r="AB80" s="136"/>
    </row>
    <row r="81" spans="1:28" ht="9" customHeight="1">
      <c r="A81" s="885"/>
      <c r="B81" s="739"/>
      <c r="C81" s="157">
        <f>C75</f>
        <v>0</v>
      </c>
      <c r="D81" s="158">
        <f>$D$14</f>
        <v>0</v>
      </c>
      <c r="E81" s="159">
        <f>$E$14</f>
        <v>0</v>
      </c>
      <c r="F81" s="749"/>
      <c r="G81" s="160">
        <f>D81*E81*F80</f>
        <v>0</v>
      </c>
      <c r="H81" s="893"/>
      <c r="I81" s="730"/>
      <c r="J81" s="728"/>
      <c r="K81" s="161">
        <f>-D81*E81*H80</f>
        <v>0</v>
      </c>
      <c r="L81" s="162"/>
      <c r="M81" s="147"/>
      <c r="N81" s="163"/>
      <c r="O81" s="164"/>
      <c r="P81" s="165"/>
      <c r="Q81" s="165"/>
      <c r="R81" s="166"/>
      <c r="S81" s="167"/>
      <c r="T81" s="168">
        <f t="shared" si="12"/>
        <v>0</v>
      </c>
      <c r="U81" s="169"/>
      <c r="V81" s="155"/>
      <c r="W81" s="155"/>
      <c r="X81" s="156"/>
      <c r="Y81" s="156"/>
      <c r="Z81" s="136"/>
      <c r="AA81" s="136"/>
      <c r="AB81" s="136"/>
    </row>
    <row r="82" spans="1:28" ht="9" customHeight="1">
      <c r="A82" s="885"/>
      <c r="B82" s="738" t="str">
        <f>$B$15</f>
        <v>学休土</v>
      </c>
      <c r="C82" s="170">
        <f>C74</f>
        <v>0</v>
      </c>
      <c r="D82" s="142">
        <f>$D$15</f>
        <v>0</v>
      </c>
      <c r="E82" s="143">
        <f>$E$15</f>
        <v>0</v>
      </c>
      <c r="F82" s="748"/>
      <c r="G82" s="144">
        <f>D82*E82*F82</f>
        <v>0</v>
      </c>
      <c r="H82" s="892">
        <f>I82+J82</f>
        <v>0</v>
      </c>
      <c r="I82" s="729"/>
      <c r="J82" s="727"/>
      <c r="K82" s="145">
        <f>-D82*E82*H82</f>
        <v>0</v>
      </c>
      <c r="L82" s="146"/>
      <c r="M82" s="147"/>
      <c r="N82" s="163"/>
      <c r="O82" s="164"/>
      <c r="P82" s="165"/>
      <c r="Q82" s="165"/>
      <c r="R82" s="166"/>
      <c r="S82" s="167"/>
      <c r="T82" s="168">
        <f t="shared" si="12"/>
        <v>0</v>
      </c>
      <c r="U82" s="169"/>
      <c r="V82" s="155"/>
      <c r="W82" s="155"/>
      <c r="X82" s="908" t="s">
        <v>81</v>
      </c>
      <c r="Y82" s="909"/>
      <c r="Z82" s="909"/>
      <c r="AA82" s="909"/>
      <c r="AB82" s="910"/>
    </row>
    <row r="83" spans="1:28" ht="9" customHeight="1" thickBot="1">
      <c r="A83" s="885"/>
      <c r="B83" s="751"/>
      <c r="C83" s="157">
        <f>C75</f>
        <v>0</v>
      </c>
      <c r="D83" s="158">
        <f>$D$16</f>
        <v>0</v>
      </c>
      <c r="E83" s="175">
        <f>$E$16</f>
        <v>0</v>
      </c>
      <c r="F83" s="749"/>
      <c r="G83" s="160">
        <f>D83*E83*F82</f>
        <v>0</v>
      </c>
      <c r="H83" s="893"/>
      <c r="I83" s="730"/>
      <c r="J83" s="728"/>
      <c r="K83" s="161">
        <f>-D83*E83*H82</f>
        <v>0</v>
      </c>
      <c r="L83" s="162"/>
      <c r="M83" s="147"/>
      <c r="N83" s="177"/>
      <c r="O83" s="178"/>
      <c r="P83" s="179"/>
      <c r="Q83" s="179"/>
      <c r="R83" s="180"/>
      <c r="S83" s="181"/>
      <c r="T83" s="182">
        <f t="shared" si="12"/>
        <v>0</v>
      </c>
      <c r="U83" s="183"/>
      <c r="V83" s="184"/>
      <c r="W83" s="155"/>
      <c r="X83" s="905">
        <f>G84+K84+T84</f>
        <v>0</v>
      </c>
      <c r="Y83" s="906"/>
      <c r="Z83" s="906"/>
      <c r="AA83" s="906"/>
      <c r="AB83" s="185" t="s">
        <v>154</v>
      </c>
    </row>
    <row r="84" spans="1:28" ht="9" customHeight="1" thickBot="1">
      <c r="A84" s="882" t="s">
        <v>53</v>
      </c>
      <c r="B84" s="883"/>
      <c r="C84" s="186"/>
      <c r="D84" s="187">
        <f>IF(C74="往",(E74+E75)*(F74-H74)+(E76+E77)*(F76-H76),E74*(F74-H74)+E76*(F76-H76))</f>
        <v>0</v>
      </c>
      <c r="E84" s="188">
        <f>IF(C74="往",(E74+E75)*(F74-H74)+(E76+E77)*(F76-H76)+(E78+E79)*(F78-H78)+(E80+E81)*(F80-H80)+(E82+E83)*(F82-H82),E74*(F74-H74)+E76*(F76-H76)+E78*(F78-H78)+E80*(F80-H80)+E82*(F82-H82))</f>
        <v>0</v>
      </c>
      <c r="F84" s="189">
        <f t="shared" ref="F84:K84" si="13">SUM(F74:F83)</f>
        <v>0</v>
      </c>
      <c r="G84" s="190">
        <f t="shared" si="13"/>
        <v>0</v>
      </c>
      <c r="H84" s="186">
        <f t="shared" si="13"/>
        <v>0</v>
      </c>
      <c r="I84" s="191">
        <f t="shared" si="13"/>
        <v>0</v>
      </c>
      <c r="J84" s="187">
        <f t="shared" si="13"/>
        <v>0</v>
      </c>
      <c r="K84" s="192">
        <f t="shared" si="13"/>
        <v>0</v>
      </c>
      <c r="L84" s="187"/>
      <c r="M84" s="193"/>
      <c r="N84" s="194"/>
      <c r="O84" s="195">
        <f t="shared" ref="O84:T84" si="14">SUM(O74:O83)</f>
        <v>0</v>
      </c>
      <c r="P84" s="196">
        <f t="shared" si="14"/>
        <v>0</v>
      </c>
      <c r="Q84" s="196">
        <f t="shared" si="14"/>
        <v>0</v>
      </c>
      <c r="R84" s="197">
        <f t="shared" si="14"/>
        <v>0</v>
      </c>
      <c r="S84" s="198">
        <f t="shared" si="14"/>
        <v>0</v>
      </c>
      <c r="T84" s="199">
        <f t="shared" si="14"/>
        <v>0</v>
      </c>
      <c r="U84" s="200"/>
    </row>
    <row r="85" spans="1:28" ht="9" customHeight="1">
      <c r="A85" s="886" t="s">
        <v>55</v>
      </c>
      <c r="B85" s="742" t="s">
        <v>56</v>
      </c>
      <c r="C85" s="134"/>
      <c r="D85" s="745" t="s">
        <v>57</v>
      </c>
      <c r="E85" s="745" t="s">
        <v>58</v>
      </c>
      <c r="F85" s="890" t="s">
        <v>59</v>
      </c>
      <c r="G85" s="894" t="s">
        <v>151</v>
      </c>
      <c r="H85" s="899" t="s">
        <v>61</v>
      </c>
      <c r="I85" s="899"/>
      <c r="J85" s="899"/>
      <c r="K85" s="899"/>
      <c r="L85" s="900"/>
      <c r="M85" s="135"/>
      <c r="N85" s="857" t="s">
        <v>62</v>
      </c>
      <c r="O85" s="858"/>
      <c r="P85" s="858"/>
      <c r="Q85" s="858"/>
      <c r="R85" s="858"/>
      <c r="S85" s="858"/>
      <c r="T85" s="858"/>
      <c r="U85" s="859"/>
    </row>
    <row r="86" spans="1:28" ht="9" customHeight="1">
      <c r="A86" s="887"/>
      <c r="B86" s="743"/>
      <c r="C86" s="137" t="s">
        <v>24</v>
      </c>
      <c r="D86" s="746"/>
      <c r="E86" s="746"/>
      <c r="F86" s="891"/>
      <c r="G86" s="864"/>
      <c r="H86" s="860" t="s">
        <v>63</v>
      </c>
      <c r="I86" s="861"/>
      <c r="J86" s="862"/>
      <c r="K86" s="863" t="s">
        <v>152</v>
      </c>
      <c r="L86" s="874" t="s">
        <v>65</v>
      </c>
      <c r="M86" s="138"/>
      <c r="N86" s="863" t="s">
        <v>66</v>
      </c>
      <c r="O86" s="877" t="s">
        <v>67</v>
      </c>
      <c r="P86" s="878"/>
      <c r="Q86" s="878"/>
      <c r="R86" s="878"/>
      <c r="S86" s="879"/>
      <c r="T86" s="724" t="s">
        <v>153</v>
      </c>
      <c r="U86" s="854" t="s">
        <v>65</v>
      </c>
    </row>
    <row r="87" spans="1:28" ht="9" customHeight="1">
      <c r="A87" s="887"/>
      <c r="B87" s="743"/>
      <c r="C87" s="137" t="s">
        <v>69</v>
      </c>
      <c r="D87" s="746"/>
      <c r="E87" s="746"/>
      <c r="F87" s="891"/>
      <c r="G87" s="864"/>
      <c r="H87" s="880" t="s">
        <v>70</v>
      </c>
      <c r="I87" s="897" t="s">
        <v>71</v>
      </c>
      <c r="J87" s="901" t="s">
        <v>72</v>
      </c>
      <c r="K87" s="864"/>
      <c r="L87" s="875"/>
      <c r="M87" s="138"/>
      <c r="N87" s="864"/>
      <c r="O87" s="869" t="s">
        <v>73</v>
      </c>
      <c r="P87" s="754"/>
      <c r="Q87" s="754" t="s">
        <v>74</v>
      </c>
      <c r="R87" s="757" t="s">
        <v>75</v>
      </c>
      <c r="S87" s="752" t="s">
        <v>76</v>
      </c>
      <c r="T87" s="725"/>
      <c r="U87" s="855"/>
    </row>
    <row r="88" spans="1:28" ht="9" customHeight="1">
      <c r="A88" s="887"/>
      <c r="B88" s="743"/>
      <c r="C88" s="139" t="s">
        <v>77</v>
      </c>
      <c r="D88" s="746"/>
      <c r="E88" s="746"/>
      <c r="F88" s="891"/>
      <c r="G88" s="864"/>
      <c r="H88" s="880"/>
      <c r="I88" s="897"/>
      <c r="J88" s="901"/>
      <c r="K88" s="864"/>
      <c r="L88" s="875"/>
      <c r="M88" s="138"/>
      <c r="N88" s="864"/>
      <c r="O88" s="870" t="s">
        <v>71</v>
      </c>
      <c r="P88" s="872" t="s">
        <v>72</v>
      </c>
      <c r="Q88" s="755"/>
      <c r="R88" s="757"/>
      <c r="S88" s="752"/>
      <c r="T88" s="725"/>
      <c r="U88" s="855"/>
    </row>
    <row r="89" spans="1:28" ht="9" customHeight="1">
      <c r="A89" s="888"/>
      <c r="B89" s="744"/>
      <c r="C89" s="140" t="s">
        <v>78</v>
      </c>
      <c r="D89" s="747"/>
      <c r="E89" s="876"/>
      <c r="F89" s="726"/>
      <c r="G89" s="895"/>
      <c r="H89" s="881"/>
      <c r="I89" s="898"/>
      <c r="J89" s="902"/>
      <c r="K89" s="865"/>
      <c r="L89" s="876"/>
      <c r="N89" s="865"/>
      <c r="O89" s="871"/>
      <c r="P89" s="873"/>
      <c r="Q89" s="756"/>
      <c r="R89" s="758"/>
      <c r="S89" s="753"/>
      <c r="T89" s="726"/>
      <c r="U89" s="856"/>
    </row>
    <row r="90" spans="1:28" ht="9" customHeight="1">
      <c r="A90" s="884" t="s">
        <v>141</v>
      </c>
      <c r="B90" s="740" t="str">
        <f>$B$7</f>
        <v>平日</v>
      </c>
      <c r="C90" s="201">
        <f>C74</f>
        <v>0</v>
      </c>
      <c r="D90" s="142">
        <f>$D$7</f>
        <v>0</v>
      </c>
      <c r="E90" s="143">
        <f>$E$7</f>
        <v>0</v>
      </c>
      <c r="F90" s="896"/>
      <c r="G90" s="144">
        <f>D90*E90*F90</f>
        <v>0</v>
      </c>
      <c r="H90" s="892">
        <f>I90+J90</f>
        <v>0</v>
      </c>
      <c r="I90" s="729"/>
      <c r="J90" s="727"/>
      <c r="K90" s="145">
        <f>-D90*E90*H90</f>
        <v>0</v>
      </c>
      <c r="L90" s="146"/>
      <c r="M90" s="147"/>
      <c r="N90" s="148"/>
      <c r="O90" s="149"/>
      <c r="P90" s="150"/>
      <c r="Q90" s="150"/>
      <c r="R90" s="151"/>
      <c r="S90" s="152"/>
      <c r="T90" s="153">
        <f>IF(AND(P90=0,Q90=0,R90=0,S90=0),N90*-O90,IF(AND(O90=0,Q90=0,R90=0,S90=0),N90*-P90,IF(AND(O90=0,P90=0,R90=0,S90=0),N90*Q90,IF(AND(O90=0,P90=0,Q90=0,S90=0),N90*-R90,IF(AND(O90=0,P90=0,Q90=0,R90=0),N90*S90,IF(AND(O90=0,P90=0,Q90=0,R90=0),,"入力オーバー"))))))</f>
        <v>0</v>
      </c>
      <c r="U90" s="154"/>
      <c r="V90" s="155"/>
      <c r="W90" s="155"/>
      <c r="X90" s="156"/>
      <c r="Y90" s="156"/>
      <c r="Z90" s="156"/>
      <c r="AA90" s="156"/>
      <c r="AB90" s="156"/>
    </row>
    <row r="91" spans="1:28" ht="9" customHeight="1">
      <c r="A91" s="885"/>
      <c r="B91" s="741"/>
      <c r="C91" s="157">
        <f>IF(C90="往","復",)</f>
        <v>0</v>
      </c>
      <c r="D91" s="158">
        <f>$D$8</f>
        <v>0</v>
      </c>
      <c r="E91" s="159">
        <f>$E$8</f>
        <v>0</v>
      </c>
      <c r="F91" s="749"/>
      <c r="G91" s="160">
        <f>D91*E91*F90</f>
        <v>0</v>
      </c>
      <c r="H91" s="893"/>
      <c r="I91" s="730"/>
      <c r="J91" s="728"/>
      <c r="K91" s="161">
        <f>-D91*E91*H90</f>
        <v>0</v>
      </c>
      <c r="L91" s="162"/>
      <c r="M91" s="147"/>
      <c r="N91" s="163"/>
      <c r="O91" s="164"/>
      <c r="P91" s="165"/>
      <c r="Q91" s="165"/>
      <c r="R91" s="166"/>
      <c r="S91" s="167"/>
      <c r="T91" s="168">
        <f>IF(AND(P91=0,Q91=0,R91=0,S91=0),N91*-O91,IF(AND(O91=0,Q91=0,R91=0,S91=0),N91*-P91,IF(AND(O91=0,P91=0,R91=0,S91=0),N91*Q91,IF(AND(O91=0,P91=0,Q91=0,S91=0),N91*-R91,IF(AND(O91=0,P91=0,Q91=0,R91=0),N91*S91,IF(AND(O91=0,P91=0,Q91=0,R91=0),,"入力オーバー"))))))</f>
        <v>0</v>
      </c>
      <c r="U91" s="169"/>
      <c r="V91" s="155"/>
      <c r="W91" s="155"/>
      <c r="X91" s="156"/>
      <c r="Y91" s="156"/>
      <c r="Z91" s="156"/>
      <c r="AA91" s="156"/>
      <c r="AB91" s="156"/>
    </row>
    <row r="92" spans="1:28" ht="9" customHeight="1">
      <c r="A92" s="885"/>
      <c r="B92" s="740" t="str">
        <f>$B$9</f>
        <v>土曜</v>
      </c>
      <c r="C92" s="170">
        <f>C90</f>
        <v>0</v>
      </c>
      <c r="D92" s="142">
        <f>$D$9</f>
        <v>0</v>
      </c>
      <c r="E92" s="143">
        <f>$E$9</f>
        <v>0</v>
      </c>
      <c r="F92" s="896"/>
      <c r="G92" s="144">
        <f>D92*E92*F92</f>
        <v>0</v>
      </c>
      <c r="H92" s="892">
        <f>I92+J92</f>
        <v>0</v>
      </c>
      <c r="I92" s="729"/>
      <c r="J92" s="727"/>
      <c r="K92" s="145">
        <f>-D92*E92*H92</f>
        <v>0</v>
      </c>
      <c r="L92" s="146"/>
      <c r="M92" s="147"/>
      <c r="N92" s="163"/>
      <c r="O92" s="164"/>
      <c r="P92" s="165"/>
      <c r="Q92" s="165"/>
      <c r="R92" s="166"/>
      <c r="S92" s="167"/>
      <c r="T92" s="168">
        <f t="shared" ref="T92:T99" si="15">IF(AND(P92=0,Q92=0,R92=0,S92=0),N92*-O92,IF(AND(O92=0,Q92=0,R92=0,S92=0),N92*-P92,IF(AND(O92=0,P92=0,R92=0,S92=0),N92*Q92,IF(AND(O92=0,P92=0,Q92=0,S92=0),N92*-R92,IF(AND(O92=0,P92=0,Q92=0,R92=0),N92*S92,IF(AND(O92=0,P92=0,Q92=0,R92=0),,"入力オーバー"))))))</f>
        <v>0</v>
      </c>
      <c r="U92" s="169"/>
      <c r="V92" s="155"/>
      <c r="W92" s="155"/>
      <c r="X92" s="136"/>
      <c r="Y92" s="136"/>
      <c r="Z92" s="136"/>
      <c r="AA92" s="136"/>
      <c r="AB92" s="136"/>
    </row>
    <row r="93" spans="1:28" ht="9" customHeight="1" thickBot="1">
      <c r="A93" s="885"/>
      <c r="B93" s="904"/>
      <c r="C93" s="157">
        <f>C91</f>
        <v>0</v>
      </c>
      <c r="D93" s="158">
        <f>$D$10</f>
        <v>0</v>
      </c>
      <c r="E93" s="159">
        <f>$E$10</f>
        <v>0</v>
      </c>
      <c r="F93" s="749"/>
      <c r="G93" s="160">
        <f>D93*E93*F92</f>
        <v>0</v>
      </c>
      <c r="H93" s="893"/>
      <c r="I93" s="730"/>
      <c r="J93" s="728"/>
      <c r="K93" s="161">
        <f>-D93*E93*H92</f>
        <v>0</v>
      </c>
      <c r="L93" s="162"/>
      <c r="M93" s="147"/>
      <c r="N93" s="163"/>
      <c r="O93" s="164"/>
      <c r="P93" s="165"/>
      <c r="Q93" s="165"/>
      <c r="R93" s="166"/>
      <c r="S93" s="167"/>
      <c r="T93" s="168">
        <f t="shared" si="15"/>
        <v>0</v>
      </c>
      <c r="U93" s="169"/>
      <c r="V93" s="155"/>
      <c r="W93" s="155"/>
      <c r="X93" s="156"/>
      <c r="Y93" s="156"/>
      <c r="Z93" s="136"/>
      <c r="AA93" s="136"/>
      <c r="AB93" s="136"/>
    </row>
    <row r="94" spans="1:28" ht="9" customHeight="1">
      <c r="A94" s="885"/>
      <c r="B94" s="903" t="str">
        <f>$B$11</f>
        <v>日祝</v>
      </c>
      <c r="C94" s="170">
        <f>C90</f>
        <v>0</v>
      </c>
      <c r="D94" s="142">
        <f>$D$11</f>
        <v>0</v>
      </c>
      <c r="E94" s="143">
        <f>$E$11</f>
        <v>0</v>
      </c>
      <c r="F94" s="748"/>
      <c r="G94" s="144">
        <f>D94*E94*F94</f>
        <v>0</v>
      </c>
      <c r="H94" s="892">
        <f>I94+J94</f>
        <v>0</v>
      </c>
      <c r="I94" s="729"/>
      <c r="J94" s="727"/>
      <c r="K94" s="145">
        <f>-D94*E94*H94</f>
        <v>0</v>
      </c>
      <c r="L94" s="146"/>
      <c r="M94" s="147"/>
      <c r="N94" s="163"/>
      <c r="O94" s="164"/>
      <c r="P94" s="165"/>
      <c r="Q94" s="165"/>
      <c r="R94" s="166"/>
      <c r="S94" s="167"/>
      <c r="T94" s="168">
        <f t="shared" si="15"/>
        <v>0</v>
      </c>
      <c r="U94" s="169"/>
      <c r="V94" s="155"/>
      <c r="W94" s="155"/>
      <c r="X94" s="156"/>
      <c r="Y94" s="156"/>
      <c r="Z94" s="136"/>
      <c r="AA94" s="136"/>
      <c r="AB94" s="136"/>
    </row>
    <row r="95" spans="1:28" ht="9" customHeight="1">
      <c r="A95" s="885"/>
      <c r="B95" s="739"/>
      <c r="C95" s="202">
        <f>C91</f>
        <v>0</v>
      </c>
      <c r="D95" s="158">
        <f>$D$12</f>
        <v>0</v>
      </c>
      <c r="E95" s="175">
        <f>$E$12</f>
        <v>0</v>
      </c>
      <c r="F95" s="748"/>
      <c r="G95" s="160">
        <f>D95*E95*F94</f>
        <v>0</v>
      </c>
      <c r="H95" s="893"/>
      <c r="I95" s="730"/>
      <c r="J95" s="728"/>
      <c r="K95" s="161">
        <f>-D95*E95*H94</f>
        <v>0</v>
      </c>
      <c r="L95" s="162"/>
      <c r="M95" s="147"/>
      <c r="N95" s="163"/>
      <c r="O95" s="164"/>
      <c r="P95" s="165"/>
      <c r="Q95" s="165"/>
      <c r="R95" s="166"/>
      <c r="S95" s="167"/>
      <c r="T95" s="168">
        <f t="shared" si="15"/>
        <v>0</v>
      </c>
      <c r="U95" s="169"/>
      <c r="V95" s="155"/>
      <c r="W95" s="155"/>
      <c r="X95" s="156"/>
      <c r="Y95" s="156"/>
      <c r="Z95" s="136"/>
      <c r="AA95" s="136"/>
      <c r="AB95" s="136"/>
    </row>
    <row r="96" spans="1:28" ht="9" customHeight="1">
      <c r="A96" s="885"/>
      <c r="B96" s="738" t="str">
        <f>$B$13</f>
        <v>学平日</v>
      </c>
      <c r="C96" s="170">
        <f>C90</f>
        <v>0</v>
      </c>
      <c r="D96" s="142">
        <f>$D$13</f>
        <v>0</v>
      </c>
      <c r="E96" s="143">
        <f>$E$13</f>
        <v>0</v>
      </c>
      <c r="F96" s="896"/>
      <c r="G96" s="144">
        <f>D96*E96*F96</f>
        <v>0</v>
      </c>
      <c r="H96" s="892">
        <f>I96+J96</f>
        <v>0</v>
      </c>
      <c r="I96" s="729"/>
      <c r="J96" s="727"/>
      <c r="K96" s="145">
        <f>-D96*E96*H96</f>
        <v>0</v>
      </c>
      <c r="L96" s="146"/>
      <c r="M96" s="147"/>
      <c r="N96" s="163"/>
      <c r="O96" s="164"/>
      <c r="P96" s="165"/>
      <c r="Q96" s="165"/>
      <c r="R96" s="166"/>
      <c r="S96" s="167"/>
      <c r="T96" s="168">
        <f t="shared" si="15"/>
        <v>0</v>
      </c>
      <c r="U96" s="169"/>
      <c r="V96" s="155"/>
      <c r="W96" s="155"/>
    </row>
    <row r="97" spans="1:28" ht="9" customHeight="1">
      <c r="A97" s="885"/>
      <c r="B97" s="739"/>
      <c r="C97" s="157">
        <f>C91</f>
        <v>0</v>
      </c>
      <c r="D97" s="158">
        <f>$D$14</f>
        <v>0</v>
      </c>
      <c r="E97" s="159">
        <f>$E$14</f>
        <v>0</v>
      </c>
      <c r="F97" s="749"/>
      <c r="G97" s="160">
        <f>D97*E97*F96</f>
        <v>0</v>
      </c>
      <c r="H97" s="893"/>
      <c r="I97" s="730"/>
      <c r="J97" s="728"/>
      <c r="K97" s="161">
        <f>-D97*E97*H96</f>
        <v>0</v>
      </c>
      <c r="L97" s="162"/>
      <c r="M97" s="147"/>
      <c r="N97" s="163"/>
      <c r="O97" s="164"/>
      <c r="P97" s="165"/>
      <c r="Q97" s="165"/>
      <c r="R97" s="166"/>
      <c r="S97" s="167"/>
      <c r="T97" s="168">
        <f t="shared" si="15"/>
        <v>0</v>
      </c>
      <c r="U97" s="169"/>
      <c r="V97" s="155"/>
      <c r="W97" s="155"/>
    </row>
    <row r="98" spans="1:28" ht="9" customHeight="1">
      <c r="A98" s="885"/>
      <c r="B98" s="738" t="str">
        <f>$B$15</f>
        <v>学休土</v>
      </c>
      <c r="C98" s="170">
        <f>C90</f>
        <v>0</v>
      </c>
      <c r="D98" s="142">
        <f>$D$15</f>
        <v>0</v>
      </c>
      <c r="E98" s="143">
        <f>$E$15</f>
        <v>0</v>
      </c>
      <c r="F98" s="748"/>
      <c r="G98" s="144">
        <f>D98*E98*F98</f>
        <v>0</v>
      </c>
      <c r="H98" s="892">
        <f>I98+J98</f>
        <v>0</v>
      </c>
      <c r="I98" s="729"/>
      <c r="J98" s="727"/>
      <c r="K98" s="145">
        <f>-D98*E98*H98</f>
        <v>0</v>
      </c>
      <c r="L98" s="146"/>
      <c r="M98" s="147"/>
      <c r="N98" s="163"/>
      <c r="O98" s="164"/>
      <c r="P98" s="165"/>
      <c r="Q98" s="165"/>
      <c r="R98" s="166"/>
      <c r="S98" s="167"/>
      <c r="T98" s="168">
        <f t="shared" si="15"/>
        <v>0</v>
      </c>
      <c r="U98" s="169"/>
      <c r="V98" s="155"/>
      <c r="W98" s="155"/>
      <c r="X98" s="908" t="s">
        <v>81</v>
      </c>
      <c r="Y98" s="909"/>
      <c r="Z98" s="909"/>
      <c r="AA98" s="909"/>
      <c r="AB98" s="910"/>
    </row>
    <row r="99" spans="1:28" ht="9" customHeight="1" thickBot="1">
      <c r="A99" s="885"/>
      <c r="B99" s="751"/>
      <c r="C99" s="157">
        <f>C91</f>
        <v>0</v>
      </c>
      <c r="D99" s="158">
        <f>$D$16</f>
        <v>0</v>
      </c>
      <c r="E99" s="175">
        <f>$E$16</f>
        <v>0</v>
      </c>
      <c r="F99" s="749"/>
      <c r="G99" s="160">
        <f>D99*E99*F98</f>
        <v>0</v>
      </c>
      <c r="H99" s="893"/>
      <c r="I99" s="730"/>
      <c r="J99" s="728"/>
      <c r="K99" s="161">
        <f>-D99*E99*H98</f>
        <v>0</v>
      </c>
      <c r="L99" s="162"/>
      <c r="M99" s="147"/>
      <c r="N99" s="177"/>
      <c r="O99" s="178"/>
      <c r="P99" s="179"/>
      <c r="Q99" s="179"/>
      <c r="R99" s="180"/>
      <c r="S99" s="181"/>
      <c r="T99" s="182">
        <f t="shared" si="15"/>
        <v>0</v>
      </c>
      <c r="U99" s="183"/>
      <c r="V99" s="184"/>
      <c r="W99" s="155"/>
      <c r="X99" s="905">
        <f>G100+K100+T100</f>
        <v>0</v>
      </c>
      <c r="Y99" s="906"/>
      <c r="Z99" s="906"/>
      <c r="AA99" s="906"/>
      <c r="AB99" s="185" t="s">
        <v>154</v>
      </c>
    </row>
    <row r="100" spans="1:28" ht="9" customHeight="1" thickBot="1">
      <c r="A100" s="882" t="s">
        <v>53</v>
      </c>
      <c r="B100" s="883"/>
      <c r="C100" s="186"/>
      <c r="D100" s="187">
        <f>IF(C90="往",(E90+E91)*(F90-H90)+(E92+E93)*(F92-H92),E90*(F90-H90)+E92*(F92-H92))</f>
        <v>0</v>
      </c>
      <c r="E100" s="188">
        <f>IF(C90="往",(E90+E91)*(F90-H90)+(E92+E93)*(F92-H92)+(E94+E95)*(F94-H94)+(E96+E97)*(F96-H96)+(E98+E99)*(F98-H98),E90*(F90-H90)+E92*(F92-H92)+E94*(F94-H94)+E96*(F96-H96)+E98*(F98-H98))</f>
        <v>0</v>
      </c>
      <c r="F100" s="189">
        <f t="shared" ref="F100:K100" si="16">SUM(F90:F99)</f>
        <v>0</v>
      </c>
      <c r="G100" s="190">
        <f t="shared" si="16"/>
        <v>0</v>
      </c>
      <c r="H100" s="186">
        <f t="shared" si="16"/>
        <v>0</v>
      </c>
      <c r="I100" s="191">
        <f t="shared" si="16"/>
        <v>0</v>
      </c>
      <c r="J100" s="187">
        <f t="shared" si="16"/>
        <v>0</v>
      </c>
      <c r="K100" s="192">
        <f t="shared" si="16"/>
        <v>0</v>
      </c>
      <c r="L100" s="187"/>
      <c r="M100" s="193"/>
      <c r="N100" s="194"/>
      <c r="O100" s="195">
        <f t="shared" ref="O100:T100" si="17">SUM(O90:O99)</f>
        <v>0</v>
      </c>
      <c r="P100" s="196">
        <f t="shared" si="17"/>
        <v>0</v>
      </c>
      <c r="Q100" s="196">
        <f t="shared" si="17"/>
        <v>0</v>
      </c>
      <c r="R100" s="197">
        <f t="shared" si="17"/>
        <v>0</v>
      </c>
      <c r="S100" s="198">
        <f t="shared" si="17"/>
        <v>0</v>
      </c>
      <c r="T100" s="199">
        <f t="shared" si="17"/>
        <v>0</v>
      </c>
      <c r="U100" s="200"/>
    </row>
    <row r="101" spans="1:28" ht="9" customHeight="1">
      <c r="A101" s="886" t="s">
        <v>55</v>
      </c>
      <c r="B101" s="742" t="s">
        <v>56</v>
      </c>
      <c r="C101" s="134"/>
      <c r="D101" s="745" t="s">
        <v>57</v>
      </c>
      <c r="E101" s="745" t="s">
        <v>58</v>
      </c>
      <c r="F101" s="890" t="s">
        <v>59</v>
      </c>
      <c r="G101" s="894" t="s">
        <v>151</v>
      </c>
      <c r="H101" s="899" t="s">
        <v>61</v>
      </c>
      <c r="I101" s="899"/>
      <c r="J101" s="899"/>
      <c r="K101" s="899"/>
      <c r="L101" s="900"/>
      <c r="M101" s="135"/>
      <c r="N101" s="857" t="s">
        <v>62</v>
      </c>
      <c r="O101" s="858"/>
      <c r="P101" s="858"/>
      <c r="Q101" s="858"/>
      <c r="R101" s="858"/>
      <c r="S101" s="858"/>
      <c r="T101" s="858"/>
      <c r="U101" s="859"/>
    </row>
    <row r="102" spans="1:28" ht="9" customHeight="1">
      <c r="A102" s="887"/>
      <c r="B102" s="743"/>
      <c r="C102" s="137" t="s">
        <v>24</v>
      </c>
      <c r="D102" s="746"/>
      <c r="E102" s="746"/>
      <c r="F102" s="891"/>
      <c r="G102" s="864"/>
      <c r="H102" s="860" t="s">
        <v>63</v>
      </c>
      <c r="I102" s="861"/>
      <c r="J102" s="862"/>
      <c r="K102" s="863" t="s">
        <v>152</v>
      </c>
      <c r="L102" s="874" t="s">
        <v>65</v>
      </c>
      <c r="M102" s="138"/>
      <c r="N102" s="863" t="s">
        <v>66</v>
      </c>
      <c r="O102" s="877" t="s">
        <v>67</v>
      </c>
      <c r="P102" s="878"/>
      <c r="Q102" s="878"/>
      <c r="R102" s="878"/>
      <c r="S102" s="879"/>
      <c r="T102" s="724" t="s">
        <v>153</v>
      </c>
      <c r="U102" s="854" t="s">
        <v>65</v>
      </c>
    </row>
    <row r="103" spans="1:28" ht="9" customHeight="1">
      <c r="A103" s="887"/>
      <c r="B103" s="743"/>
      <c r="C103" s="137" t="s">
        <v>69</v>
      </c>
      <c r="D103" s="746"/>
      <c r="E103" s="746"/>
      <c r="F103" s="891"/>
      <c r="G103" s="864"/>
      <c r="H103" s="880" t="s">
        <v>70</v>
      </c>
      <c r="I103" s="897" t="s">
        <v>71</v>
      </c>
      <c r="J103" s="901" t="s">
        <v>72</v>
      </c>
      <c r="K103" s="864"/>
      <c r="L103" s="875"/>
      <c r="M103" s="138"/>
      <c r="N103" s="864"/>
      <c r="O103" s="869" t="s">
        <v>73</v>
      </c>
      <c r="P103" s="754"/>
      <c r="Q103" s="754" t="s">
        <v>74</v>
      </c>
      <c r="R103" s="757" t="s">
        <v>75</v>
      </c>
      <c r="S103" s="752" t="s">
        <v>76</v>
      </c>
      <c r="T103" s="725"/>
      <c r="U103" s="855"/>
    </row>
    <row r="104" spans="1:28" ht="9" customHeight="1">
      <c r="A104" s="887"/>
      <c r="B104" s="743"/>
      <c r="C104" s="139" t="s">
        <v>77</v>
      </c>
      <c r="D104" s="746"/>
      <c r="E104" s="746"/>
      <c r="F104" s="891"/>
      <c r="G104" s="864"/>
      <c r="H104" s="880"/>
      <c r="I104" s="897"/>
      <c r="J104" s="901"/>
      <c r="K104" s="864"/>
      <c r="L104" s="875"/>
      <c r="M104" s="138"/>
      <c r="N104" s="864"/>
      <c r="O104" s="870" t="s">
        <v>71</v>
      </c>
      <c r="P104" s="872" t="s">
        <v>72</v>
      </c>
      <c r="Q104" s="755"/>
      <c r="R104" s="757"/>
      <c r="S104" s="752"/>
      <c r="T104" s="725"/>
      <c r="U104" s="855"/>
    </row>
    <row r="105" spans="1:28" ht="9" customHeight="1">
      <c r="A105" s="888"/>
      <c r="B105" s="744"/>
      <c r="C105" s="140" t="s">
        <v>78</v>
      </c>
      <c r="D105" s="747"/>
      <c r="E105" s="876"/>
      <c r="F105" s="726"/>
      <c r="G105" s="895"/>
      <c r="H105" s="881"/>
      <c r="I105" s="898"/>
      <c r="J105" s="902"/>
      <c r="K105" s="865"/>
      <c r="L105" s="876"/>
      <c r="N105" s="865"/>
      <c r="O105" s="871"/>
      <c r="P105" s="873"/>
      <c r="Q105" s="756"/>
      <c r="R105" s="758"/>
      <c r="S105" s="753"/>
      <c r="T105" s="726"/>
      <c r="U105" s="856"/>
    </row>
    <row r="106" spans="1:28" ht="9" customHeight="1">
      <c r="A106" s="884" t="s">
        <v>142</v>
      </c>
      <c r="B106" s="740" t="str">
        <f>$B$7</f>
        <v>平日</v>
      </c>
      <c r="C106" s="201">
        <f>C90</f>
        <v>0</v>
      </c>
      <c r="D106" s="142">
        <f>$D$7</f>
        <v>0</v>
      </c>
      <c r="E106" s="143">
        <f>$E$7</f>
        <v>0</v>
      </c>
      <c r="F106" s="896"/>
      <c r="G106" s="144">
        <f>D106*E106*F106</f>
        <v>0</v>
      </c>
      <c r="H106" s="892">
        <f>I106+J106</f>
        <v>0</v>
      </c>
      <c r="I106" s="729"/>
      <c r="J106" s="727"/>
      <c r="K106" s="145">
        <f>-D106*E106*H106</f>
        <v>0</v>
      </c>
      <c r="L106" s="146"/>
      <c r="M106" s="147"/>
      <c r="N106" s="148"/>
      <c r="O106" s="149"/>
      <c r="P106" s="150"/>
      <c r="Q106" s="150"/>
      <c r="R106" s="151"/>
      <c r="S106" s="152"/>
      <c r="T106" s="153">
        <f>IF(AND(P106=0,Q106=0,R106=0,S106=0),N106*-O106,IF(AND(O106=0,Q106=0,R106=0,S106=0),N106*-P106,IF(AND(O106=0,P106=0,R106=0,S106=0),N106*Q106,IF(AND(O106=0,P106=0,Q106=0,S106=0),N106*-R106,IF(AND(O106=0,P106=0,Q106=0,R106=0),N106*S106,IF(AND(O106=0,P106=0,Q106=0,R106=0),,"入力オーバー"))))))</f>
        <v>0</v>
      </c>
      <c r="U106" s="154"/>
      <c r="V106" s="155"/>
      <c r="W106" s="155"/>
      <c r="X106" s="156"/>
      <c r="Y106" s="156"/>
      <c r="Z106" s="156"/>
      <c r="AA106" s="156"/>
      <c r="AB106" s="156"/>
    </row>
    <row r="107" spans="1:28" ht="9" customHeight="1">
      <c r="A107" s="885"/>
      <c r="B107" s="741"/>
      <c r="C107" s="157">
        <f>IF(C106="往","復",)</f>
        <v>0</v>
      </c>
      <c r="D107" s="158">
        <f>$D$8</f>
        <v>0</v>
      </c>
      <c r="E107" s="159">
        <f>$E$8</f>
        <v>0</v>
      </c>
      <c r="F107" s="749"/>
      <c r="G107" s="160">
        <f>D107*E107*F106</f>
        <v>0</v>
      </c>
      <c r="H107" s="893"/>
      <c r="I107" s="730"/>
      <c r="J107" s="728"/>
      <c r="K107" s="161">
        <f>-D107*E107*H106</f>
        <v>0</v>
      </c>
      <c r="L107" s="162"/>
      <c r="M107" s="147"/>
      <c r="N107" s="163"/>
      <c r="O107" s="164"/>
      <c r="P107" s="165"/>
      <c r="Q107" s="165"/>
      <c r="R107" s="166"/>
      <c r="S107" s="167"/>
      <c r="T107" s="168">
        <f>IF(AND(P107=0,Q107=0,R107=0,S107=0),N107*-O107,IF(AND(O107=0,Q107=0,R107=0,S107=0),N107*-P107,IF(AND(O107=0,P107=0,R107=0,S107=0),N107*Q107,IF(AND(O107=0,P107=0,Q107=0,S107=0),N107*-R107,IF(AND(O107=0,P107=0,Q107=0,R107=0),N107*S107,IF(AND(O107=0,P107=0,Q107=0,R107=0),,"入力オーバー"))))))</f>
        <v>0</v>
      </c>
      <c r="U107" s="169"/>
      <c r="V107" s="155"/>
      <c r="W107" s="155"/>
      <c r="X107" s="156"/>
      <c r="Y107" s="156"/>
      <c r="Z107" s="156"/>
      <c r="AA107" s="156"/>
      <c r="AB107" s="156"/>
    </row>
    <row r="108" spans="1:28" ht="9" customHeight="1">
      <c r="A108" s="885"/>
      <c r="B108" s="740" t="str">
        <f>$B$9</f>
        <v>土曜</v>
      </c>
      <c r="C108" s="170">
        <f>C106</f>
        <v>0</v>
      </c>
      <c r="D108" s="142">
        <f>$D$9</f>
        <v>0</v>
      </c>
      <c r="E108" s="143">
        <f>$E$9</f>
        <v>0</v>
      </c>
      <c r="F108" s="896"/>
      <c r="G108" s="144">
        <f>D108*E108*F108</f>
        <v>0</v>
      </c>
      <c r="H108" s="892">
        <f>I108+J108</f>
        <v>0</v>
      </c>
      <c r="I108" s="729"/>
      <c r="J108" s="727"/>
      <c r="K108" s="145">
        <f>-D108*E108*H108</f>
        <v>0</v>
      </c>
      <c r="L108" s="146"/>
      <c r="M108" s="147"/>
      <c r="N108" s="163"/>
      <c r="O108" s="164"/>
      <c r="P108" s="165"/>
      <c r="Q108" s="165"/>
      <c r="R108" s="166"/>
      <c r="S108" s="167"/>
      <c r="T108" s="168">
        <f t="shared" ref="T108:T115" si="18">IF(AND(P108=0,Q108=0,R108=0,S108=0),N108*-O108,IF(AND(O108=0,Q108=0,R108=0,S108=0),N108*-P108,IF(AND(O108=0,P108=0,R108=0,S108=0),N108*Q108,IF(AND(O108=0,P108=0,Q108=0,S108=0),N108*-R108,IF(AND(O108=0,P108=0,Q108=0,R108=0),N108*S108,IF(AND(O108=0,P108=0,Q108=0,R108=0),,"入力オーバー"))))))</f>
        <v>0</v>
      </c>
      <c r="U108" s="169"/>
      <c r="V108" s="155"/>
      <c r="W108" s="155"/>
      <c r="X108" s="136"/>
      <c r="Y108" s="136"/>
      <c r="Z108" s="136"/>
      <c r="AA108" s="136"/>
      <c r="AB108" s="136"/>
    </row>
    <row r="109" spans="1:28" ht="9" customHeight="1" thickBot="1">
      <c r="A109" s="885"/>
      <c r="B109" s="904"/>
      <c r="C109" s="157">
        <f>C107</f>
        <v>0</v>
      </c>
      <c r="D109" s="158">
        <f>$D$10</f>
        <v>0</v>
      </c>
      <c r="E109" s="159">
        <f>$E$10</f>
        <v>0</v>
      </c>
      <c r="F109" s="749"/>
      <c r="G109" s="160">
        <f>D109*E109*F108</f>
        <v>0</v>
      </c>
      <c r="H109" s="893"/>
      <c r="I109" s="730"/>
      <c r="J109" s="728"/>
      <c r="K109" s="161">
        <f>-D109*E109*H108</f>
        <v>0</v>
      </c>
      <c r="L109" s="162"/>
      <c r="M109" s="147"/>
      <c r="N109" s="163"/>
      <c r="O109" s="164"/>
      <c r="P109" s="165"/>
      <c r="Q109" s="165"/>
      <c r="R109" s="166"/>
      <c r="S109" s="167"/>
      <c r="T109" s="168">
        <f t="shared" si="18"/>
        <v>0</v>
      </c>
      <c r="U109" s="169"/>
      <c r="V109" s="155"/>
      <c r="W109" s="155"/>
      <c r="X109" s="156"/>
      <c r="Y109" s="156"/>
      <c r="Z109" s="136"/>
      <c r="AA109" s="136"/>
      <c r="AB109" s="136"/>
    </row>
    <row r="110" spans="1:28" ht="9" customHeight="1">
      <c r="A110" s="885"/>
      <c r="B110" s="903" t="str">
        <f>$B$11</f>
        <v>日祝</v>
      </c>
      <c r="C110" s="170">
        <f>C106</f>
        <v>0</v>
      </c>
      <c r="D110" s="142">
        <f>$D$11</f>
        <v>0</v>
      </c>
      <c r="E110" s="143">
        <f>$E$11</f>
        <v>0</v>
      </c>
      <c r="F110" s="748"/>
      <c r="G110" s="144">
        <f>D110*E110*F110</f>
        <v>0</v>
      </c>
      <c r="H110" s="892">
        <f>I110+J110</f>
        <v>0</v>
      </c>
      <c r="I110" s="729"/>
      <c r="J110" s="727"/>
      <c r="K110" s="145">
        <f>-D110*E110*H110</f>
        <v>0</v>
      </c>
      <c r="L110" s="146"/>
      <c r="M110" s="147"/>
      <c r="N110" s="163"/>
      <c r="O110" s="164"/>
      <c r="P110" s="165"/>
      <c r="Q110" s="165"/>
      <c r="R110" s="166"/>
      <c r="S110" s="167"/>
      <c r="T110" s="168">
        <f t="shared" si="18"/>
        <v>0</v>
      </c>
      <c r="U110" s="169"/>
      <c r="V110" s="155"/>
      <c r="W110" s="155"/>
      <c r="X110" s="156"/>
      <c r="Y110" s="156"/>
      <c r="Z110" s="136"/>
      <c r="AA110" s="136"/>
      <c r="AB110" s="136"/>
    </row>
    <row r="111" spans="1:28" ht="9" customHeight="1">
      <c r="A111" s="885"/>
      <c r="B111" s="739"/>
      <c r="C111" s="202">
        <f>C107</f>
        <v>0</v>
      </c>
      <c r="D111" s="158">
        <f>$D$12</f>
        <v>0</v>
      </c>
      <c r="E111" s="175">
        <f>$E$12</f>
        <v>0</v>
      </c>
      <c r="F111" s="748"/>
      <c r="G111" s="160">
        <f>D111*E111*F110</f>
        <v>0</v>
      </c>
      <c r="H111" s="893"/>
      <c r="I111" s="730"/>
      <c r="J111" s="728"/>
      <c r="K111" s="161">
        <f>-D111*E111*H110</f>
        <v>0</v>
      </c>
      <c r="L111" s="162"/>
      <c r="M111" s="147"/>
      <c r="N111" s="163"/>
      <c r="O111" s="164"/>
      <c r="P111" s="165"/>
      <c r="Q111" s="165"/>
      <c r="R111" s="166"/>
      <c r="S111" s="167"/>
      <c r="T111" s="168">
        <f t="shared" si="18"/>
        <v>0</v>
      </c>
      <c r="U111" s="169"/>
      <c r="V111" s="155"/>
      <c r="W111" s="155"/>
      <c r="X111" s="156"/>
      <c r="Y111" s="156"/>
      <c r="Z111" s="136"/>
      <c r="AA111" s="136"/>
      <c r="AB111" s="136"/>
    </row>
    <row r="112" spans="1:28" ht="9" customHeight="1">
      <c r="A112" s="885"/>
      <c r="B112" s="738" t="str">
        <f>$B$13</f>
        <v>学平日</v>
      </c>
      <c r="C112" s="170">
        <f>C106</f>
        <v>0</v>
      </c>
      <c r="D112" s="142">
        <f>$D$13</f>
        <v>0</v>
      </c>
      <c r="E112" s="143">
        <f>$E$13</f>
        <v>0</v>
      </c>
      <c r="F112" s="896"/>
      <c r="G112" s="144">
        <f>D112*E112*F112</f>
        <v>0</v>
      </c>
      <c r="H112" s="892">
        <f>I112+J112</f>
        <v>0</v>
      </c>
      <c r="I112" s="729"/>
      <c r="J112" s="727"/>
      <c r="K112" s="145">
        <f>-D112*E112*H112</f>
        <v>0</v>
      </c>
      <c r="L112" s="146"/>
      <c r="M112" s="147"/>
      <c r="N112" s="163"/>
      <c r="O112" s="164"/>
      <c r="P112" s="165"/>
      <c r="Q112" s="165"/>
      <c r="R112" s="166"/>
      <c r="S112" s="167"/>
      <c r="T112" s="168">
        <f t="shared" si="18"/>
        <v>0</v>
      </c>
      <c r="U112" s="169"/>
      <c r="V112" s="155"/>
      <c r="W112" s="155"/>
    </row>
    <row r="113" spans="1:28" ht="9" customHeight="1">
      <c r="A113" s="885"/>
      <c r="B113" s="739"/>
      <c r="C113" s="157">
        <f>C107</f>
        <v>0</v>
      </c>
      <c r="D113" s="158">
        <f>$D$14</f>
        <v>0</v>
      </c>
      <c r="E113" s="159">
        <f>$E$14</f>
        <v>0</v>
      </c>
      <c r="F113" s="749"/>
      <c r="G113" s="160">
        <f>D113*E113*F112</f>
        <v>0</v>
      </c>
      <c r="H113" s="893"/>
      <c r="I113" s="730"/>
      <c r="J113" s="728"/>
      <c r="K113" s="161">
        <f>-D113*E113*H112</f>
        <v>0</v>
      </c>
      <c r="L113" s="162"/>
      <c r="M113" s="147"/>
      <c r="N113" s="163"/>
      <c r="O113" s="164"/>
      <c r="P113" s="165"/>
      <c r="Q113" s="165"/>
      <c r="R113" s="166"/>
      <c r="S113" s="167"/>
      <c r="T113" s="168">
        <f t="shared" si="18"/>
        <v>0</v>
      </c>
      <c r="U113" s="169"/>
      <c r="V113" s="155"/>
      <c r="W113" s="155"/>
    </row>
    <row r="114" spans="1:28" ht="9" customHeight="1">
      <c r="A114" s="885"/>
      <c r="B114" s="738" t="str">
        <f>$B$15</f>
        <v>学休土</v>
      </c>
      <c r="C114" s="170">
        <f>C106</f>
        <v>0</v>
      </c>
      <c r="D114" s="142">
        <f>$D$15</f>
        <v>0</v>
      </c>
      <c r="E114" s="143">
        <f>$E$15</f>
        <v>0</v>
      </c>
      <c r="F114" s="748"/>
      <c r="G114" s="144">
        <f>D114*E114*F114</f>
        <v>0</v>
      </c>
      <c r="H114" s="892">
        <f>I114+J114</f>
        <v>0</v>
      </c>
      <c r="I114" s="729"/>
      <c r="J114" s="727"/>
      <c r="K114" s="145">
        <f>-D114*E114*H114</f>
        <v>0</v>
      </c>
      <c r="L114" s="146"/>
      <c r="M114" s="147"/>
      <c r="N114" s="163"/>
      <c r="O114" s="164"/>
      <c r="P114" s="165"/>
      <c r="Q114" s="165"/>
      <c r="R114" s="166"/>
      <c r="S114" s="167"/>
      <c r="T114" s="168">
        <f t="shared" si="18"/>
        <v>0</v>
      </c>
      <c r="U114" s="169"/>
      <c r="V114" s="155"/>
      <c r="W114" s="155"/>
      <c r="X114" s="908" t="s">
        <v>81</v>
      </c>
      <c r="Y114" s="909"/>
      <c r="Z114" s="909"/>
      <c r="AA114" s="909"/>
      <c r="AB114" s="910"/>
    </row>
    <row r="115" spans="1:28" ht="9" customHeight="1" thickBot="1">
      <c r="A115" s="885"/>
      <c r="B115" s="751"/>
      <c r="C115" s="157">
        <f>C107</f>
        <v>0</v>
      </c>
      <c r="D115" s="158">
        <f>$D$16</f>
        <v>0</v>
      </c>
      <c r="E115" s="175">
        <f>$E$16</f>
        <v>0</v>
      </c>
      <c r="F115" s="749"/>
      <c r="G115" s="160">
        <f>D115*E115*F114</f>
        <v>0</v>
      </c>
      <c r="H115" s="893"/>
      <c r="I115" s="730"/>
      <c r="J115" s="728"/>
      <c r="K115" s="161">
        <f>-D115*E115*H114</f>
        <v>0</v>
      </c>
      <c r="L115" s="162"/>
      <c r="M115" s="147"/>
      <c r="N115" s="177"/>
      <c r="O115" s="178"/>
      <c r="P115" s="179"/>
      <c r="Q115" s="179"/>
      <c r="R115" s="180"/>
      <c r="S115" s="181"/>
      <c r="T115" s="182">
        <f t="shared" si="18"/>
        <v>0</v>
      </c>
      <c r="U115" s="183"/>
      <c r="V115" s="184"/>
      <c r="W115" s="155"/>
      <c r="X115" s="905">
        <f>G116+K116+T116</f>
        <v>0</v>
      </c>
      <c r="Y115" s="906"/>
      <c r="Z115" s="906"/>
      <c r="AA115" s="906"/>
      <c r="AB115" s="185" t="s">
        <v>154</v>
      </c>
    </row>
    <row r="116" spans="1:28" ht="9" customHeight="1" thickBot="1">
      <c r="A116" s="882" t="s">
        <v>53</v>
      </c>
      <c r="B116" s="883"/>
      <c r="C116" s="186"/>
      <c r="D116" s="187">
        <f>IF(C106="往",(E106+E107)*(F106-H106)+(E108+E109)*(F108-H108),E106*(F106-H106)+E108*(F108-H108))</f>
        <v>0</v>
      </c>
      <c r="E116" s="188">
        <f>IF(C106="往",(E106+E107)*(F106-H106)+(E108+E109)*(F108-H108)+(E110+E111)*(F110-H110)+(E112+E113)*(F112-H112)+(E114+E115)*(F114-H114),E106*(F106-H106)+E108*(F108-H108)+E110*(F110-H110)+E112*(F112-H112)+E114*(F114-H114))</f>
        <v>0</v>
      </c>
      <c r="F116" s="189">
        <f t="shared" ref="F116:K116" si="19">SUM(F106:F115)</f>
        <v>0</v>
      </c>
      <c r="G116" s="190">
        <f t="shared" si="19"/>
        <v>0</v>
      </c>
      <c r="H116" s="186">
        <f t="shared" si="19"/>
        <v>0</v>
      </c>
      <c r="I116" s="191">
        <f t="shared" si="19"/>
        <v>0</v>
      </c>
      <c r="J116" s="187">
        <f t="shared" si="19"/>
        <v>0</v>
      </c>
      <c r="K116" s="192">
        <f t="shared" si="19"/>
        <v>0</v>
      </c>
      <c r="L116" s="187"/>
      <c r="M116" s="193"/>
      <c r="N116" s="194"/>
      <c r="O116" s="195">
        <f t="shared" ref="O116:T116" si="20">SUM(O106:O115)</f>
        <v>0</v>
      </c>
      <c r="P116" s="196">
        <f t="shared" si="20"/>
        <v>0</v>
      </c>
      <c r="Q116" s="196">
        <f t="shared" si="20"/>
        <v>0</v>
      </c>
      <c r="R116" s="197">
        <f t="shared" si="20"/>
        <v>0</v>
      </c>
      <c r="S116" s="198">
        <f t="shared" si="20"/>
        <v>0</v>
      </c>
      <c r="T116" s="199">
        <f t="shared" si="20"/>
        <v>0</v>
      </c>
      <c r="U116" s="200"/>
    </row>
    <row r="117" spans="1:28" ht="9" customHeight="1">
      <c r="A117" s="886" t="s">
        <v>55</v>
      </c>
      <c r="B117" s="742" t="s">
        <v>56</v>
      </c>
      <c r="C117" s="134"/>
      <c r="D117" s="745" t="s">
        <v>57</v>
      </c>
      <c r="E117" s="745" t="s">
        <v>58</v>
      </c>
      <c r="F117" s="890" t="s">
        <v>59</v>
      </c>
      <c r="G117" s="894" t="s">
        <v>151</v>
      </c>
      <c r="H117" s="899" t="s">
        <v>61</v>
      </c>
      <c r="I117" s="899"/>
      <c r="J117" s="899"/>
      <c r="K117" s="899"/>
      <c r="L117" s="900"/>
      <c r="M117" s="135"/>
      <c r="N117" s="857" t="s">
        <v>62</v>
      </c>
      <c r="O117" s="858"/>
      <c r="P117" s="858"/>
      <c r="Q117" s="858"/>
      <c r="R117" s="858"/>
      <c r="S117" s="858"/>
      <c r="T117" s="858"/>
      <c r="U117" s="859"/>
    </row>
    <row r="118" spans="1:28" ht="9" customHeight="1">
      <c r="A118" s="887"/>
      <c r="B118" s="743"/>
      <c r="C118" s="137" t="s">
        <v>24</v>
      </c>
      <c r="D118" s="746"/>
      <c r="E118" s="746"/>
      <c r="F118" s="891"/>
      <c r="G118" s="864"/>
      <c r="H118" s="860" t="s">
        <v>63</v>
      </c>
      <c r="I118" s="861"/>
      <c r="J118" s="862"/>
      <c r="K118" s="863" t="s">
        <v>152</v>
      </c>
      <c r="L118" s="874" t="s">
        <v>65</v>
      </c>
      <c r="M118" s="138"/>
      <c r="N118" s="863" t="s">
        <v>66</v>
      </c>
      <c r="O118" s="877" t="s">
        <v>67</v>
      </c>
      <c r="P118" s="878"/>
      <c r="Q118" s="878"/>
      <c r="R118" s="878"/>
      <c r="S118" s="879"/>
      <c r="T118" s="724" t="s">
        <v>153</v>
      </c>
      <c r="U118" s="854" t="s">
        <v>65</v>
      </c>
    </row>
    <row r="119" spans="1:28" ht="9" customHeight="1">
      <c r="A119" s="887"/>
      <c r="B119" s="743"/>
      <c r="C119" s="137" t="s">
        <v>69</v>
      </c>
      <c r="D119" s="746"/>
      <c r="E119" s="746"/>
      <c r="F119" s="891"/>
      <c r="G119" s="864"/>
      <c r="H119" s="880" t="s">
        <v>70</v>
      </c>
      <c r="I119" s="897" t="s">
        <v>71</v>
      </c>
      <c r="J119" s="901" t="s">
        <v>72</v>
      </c>
      <c r="K119" s="864"/>
      <c r="L119" s="875"/>
      <c r="M119" s="138"/>
      <c r="N119" s="864"/>
      <c r="O119" s="869" t="s">
        <v>73</v>
      </c>
      <c r="P119" s="754"/>
      <c r="Q119" s="754" t="s">
        <v>74</v>
      </c>
      <c r="R119" s="757" t="s">
        <v>75</v>
      </c>
      <c r="S119" s="752" t="s">
        <v>76</v>
      </c>
      <c r="T119" s="725"/>
      <c r="U119" s="855"/>
    </row>
    <row r="120" spans="1:28" ht="9" customHeight="1">
      <c r="A120" s="887"/>
      <c r="B120" s="743"/>
      <c r="C120" s="139" t="s">
        <v>77</v>
      </c>
      <c r="D120" s="746"/>
      <c r="E120" s="746"/>
      <c r="F120" s="891"/>
      <c r="G120" s="864"/>
      <c r="H120" s="880"/>
      <c r="I120" s="897"/>
      <c r="J120" s="901"/>
      <c r="K120" s="864"/>
      <c r="L120" s="875"/>
      <c r="M120" s="138"/>
      <c r="N120" s="864"/>
      <c r="O120" s="870" t="s">
        <v>71</v>
      </c>
      <c r="P120" s="872" t="s">
        <v>72</v>
      </c>
      <c r="Q120" s="755"/>
      <c r="R120" s="757"/>
      <c r="S120" s="752"/>
      <c r="T120" s="725"/>
      <c r="U120" s="855"/>
    </row>
    <row r="121" spans="1:28" ht="9" customHeight="1">
      <c r="A121" s="888"/>
      <c r="B121" s="744"/>
      <c r="C121" s="140" t="s">
        <v>78</v>
      </c>
      <c r="D121" s="747"/>
      <c r="E121" s="876"/>
      <c r="F121" s="726"/>
      <c r="G121" s="895"/>
      <c r="H121" s="881"/>
      <c r="I121" s="898"/>
      <c r="J121" s="902"/>
      <c r="K121" s="865"/>
      <c r="L121" s="876"/>
      <c r="N121" s="865"/>
      <c r="O121" s="871"/>
      <c r="P121" s="873"/>
      <c r="Q121" s="756"/>
      <c r="R121" s="758"/>
      <c r="S121" s="753"/>
      <c r="T121" s="726"/>
      <c r="U121" s="856"/>
    </row>
    <row r="122" spans="1:28" ht="9" customHeight="1">
      <c r="A122" s="884" t="s">
        <v>143</v>
      </c>
      <c r="B122" s="740" t="str">
        <f>$B$7</f>
        <v>平日</v>
      </c>
      <c r="C122" s="201">
        <f>C106</f>
        <v>0</v>
      </c>
      <c r="D122" s="142">
        <f>$D$7</f>
        <v>0</v>
      </c>
      <c r="E122" s="143">
        <f>$E$7</f>
        <v>0</v>
      </c>
      <c r="F122" s="896"/>
      <c r="G122" s="144">
        <f>D122*E122*F122</f>
        <v>0</v>
      </c>
      <c r="H122" s="892">
        <f>I122+J122</f>
        <v>0</v>
      </c>
      <c r="I122" s="729"/>
      <c r="J122" s="727"/>
      <c r="K122" s="145">
        <f>-D122*E122*H122</f>
        <v>0</v>
      </c>
      <c r="L122" s="146"/>
      <c r="M122" s="147"/>
      <c r="N122" s="148"/>
      <c r="O122" s="149"/>
      <c r="P122" s="150"/>
      <c r="Q122" s="150"/>
      <c r="R122" s="151"/>
      <c r="S122" s="152"/>
      <c r="T122" s="153">
        <f>IF(AND(P122=0,Q122=0,R122=0,S122=0),N122*-O122,IF(AND(O122=0,Q122=0,R122=0,S122=0),N122*-P122,IF(AND(O122=0,P122=0,R122=0,S122=0),N122*Q122,IF(AND(O122=0,P122=0,Q122=0,S122=0),N122*-R122,IF(AND(O122=0,P122=0,Q122=0,R122=0),N122*S122,IF(AND(O122=0,P122=0,Q122=0,R122=0),,"入力オーバー"))))))</f>
        <v>0</v>
      </c>
      <c r="U122" s="154"/>
      <c r="V122" s="155"/>
      <c r="W122" s="155"/>
      <c r="X122" s="156"/>
      <c r="Y122" s="156"/>
      <c r="Z122" s="156"/>
      <c r="AA122" s="156"/>
      <c r="AB122" s="156"/>
    </row>
    <row r="123" spans="1:28" ht="9" customHeight="1">
      <c r="A123" s="885"/>
      <c r="B123" s="741"/>
      <c r="C123" s="157">
        <f>IF(C122="往","復",)</f>
        <v>0</v>
      </c>
      <c r="D123" s="158">
        <f>$D$8</f>
        <v>0</v>
      </c>
      <c r="E123" s="159">
        <f>$E$8</f>
        <v>0</v>
      </c>
      <c r="F123" s="749"/>
      <c r="G123" s="160">
        <f>D123*E123*F122</f>
        <v>0</v>
      </c>
      <c r="H123" s="893"/>
      <c r="I123" s="730"/>
      <c r="J123" s="728"/>
      <c r="K123" s="161">
        <f>-D123*E123*H122</f>
        <v>0</v>
      </c>
      <c r="L123" s="162"/>
      <c r="M123" s="147"/>
      <c r="N123" s="163"/>
      <c r="O123" s="164"/>
      <c r="P123" s="165"/>
      <c r="Q123" s="165"/>
      <c r="R123" s="166"/>
      <c r="S123" s="167"/>
      <c r="T123" s="168">
        <f>IF(AND(P123=0,Q123=0,R123=0,S123=0),N123*-O123,IF(AND(O123=0,Q123=0,R123=0,S123=0),N123*-P123,IF(AND(O123=0,P123=0,R123=0,S123=0),N123*Q123,IF(AND(O123=0,P123=0,Q123=0,S123=0),N123*-R123,IF(AND(O123=0,P123=0,Q123=0,R123=0),N123*S123,IF(AND(O123=0,P123=0,Q123=0,R123=0),,"入力オーバー"))))))</f>
        <v>0</v>
      </c>
      <c r="U123" s="169"/>
      <c r="V123" s="155"/>
      <c r="W123" s="155"/>
      <c r="X123" s="156"/>
      <c r="Y123" s="156"/>
      <c r="Z123" s="156"/>
      <c r="AA123" s="156"/>
      <c r="AB123" s="156"/>
    </row>
    <row r="124" spans="1:28" ht="9" customHeight="1">
      <c r="A124" s="885"/>
      <c r="B124" s="740" t="str">
        <f>$B$9</f>
        <v>土曜</v>
      </c>
      <c r="C124" s="170">
        <f>C122</f>
        <v>0</v>
      </c>
      <c r="D124" s="142">
        <f>$D$9</f>
        <v>0</v>
      </c>
      <c r="E124" s="143">
        <f>$E$9</f>
        <v>0</v>
      </c>
      <c r="F124" s="896"/>
      <c r="G124" s="144">
        <f>D124*E124*F124</f>
        <v>0</v>
      </c>
      <c r="H124" s="892">
        <f>I124+J124</f>
        <v>0</v>
      </c>
      <c r="I124" s="729"/>
      <c r="J124" s="727"/>
      <c r="K124" s="145">
        <f>-D124*E124*H124</f>
        <v>0</v>
      </c>
      <c r="L124" s="146"/>
      <c r="M124" s="147"/>
      <c r="N124" s="163"/>
      <c r="O124" s="164"/>
      <c r="P124" s="165"/>
      <c r="Q124" s="165"/>
      <c r="R124" s="166"/>
      <c r="S124" s="167"/>
      <c r="T124" s="168">
        <f t="shared" ref="T124:T131" si="21">IF(AND(P124=0,Q124=0,R124=0,S124=0),N124*-O124,IF(AND(O124=0,Q124=0,R124=0,S124=0),N124*-P124,IF(AND(O124=0,P124=0,R124=0,S124=0),N124*Q124,IF(AND(O124=0,P124=0,Q124=0,S124=0),N124*-R124,IF(AND(O124=0,P124=0,Q124=0,R124=0),N124*S124,IF(AND(O124=0,P124=0,Q124=0,R124=0),,"入力オーバー"))))))</f>
        <v>0</v>
      </c>
      <c r="U124" s="169"/>
      <c r="V124" s="155"/>
      <c r="W124" s="155"/>
      <c r="X124" s="136"/>
      <c r="Y124" s="136"/>
      <c r="Z124" s="136"/>
      <c r="AA124" s="136"/>
      <c r="AB124" s="136"/>
    </row>
    <row r="125" spans="1:28" ht="9" customHeight="1" thickBot="1">
      <c r="A125" s="885"/>
      <c r="B125" s="904"/>
      <c r="C125" s="157">
        <f>C123</f>
        <v>0</v>
      </c>
      <c r="D125" s="158">
        <f>$D$10</f>
        <v>0</v>
      </c>
      <c r="E125" s="159">
        <f>$E$10</f>
        <v>0</v>
      </c>
      <c r="F125" s="749"/>
      <c r="G125" s="160">
        <f>D125*E125*F124</f>
        <v>0</v>
      </c>
      <c r="H125" s="893"/>
      <c r="I125" s="730"/>
      <c r="J125" s="728"/>
      <c r="K125" s="161">
        <f>-D125*E125*H124</f>
        <v>0</v>
      </c>
      <c r="L125" s="162"/>
      <c r="M125" s="147"/>
      <c r="N125" s="163"/>
      <c r="O125" s="164"/>
      <c r="P125" s="165"/>
      <c r="Q125" s="165"/>
      <c r="R125" s="166"/>
      <c r="S125" s="167"/>
      <c r="T125" s="168">
        <f t="shared" si="21"/>
        <v>0</v>
      </c>
      <c r="U125" s="169"/>
      <c r="V125" s="155"/>
      <c r="W125" s="155"/>
      <c r="X125" s="156"/>
      <c r="Y125" s="156"/>
      <c r="Z125" s="136"/>
      <c r="AA125" s="136"/>
      <c r="AB125" s="136"/>
    </row>
    <row r="126" spans="1:28" ht="9" customHeight="1">
      <c r="A126" s="885"/>
      <c r="B126" s="903" t="str">
        <f>$B$11</f>
        <v>日祝</v>
      </c>
      <c r="C126" s="170">
        <f>C122</f>
        <v>0</v>
      </c>
      <c r="D126" s="142">
        <f>$D$11</f>
        <v>0</v>
      </c>
      <c r="E126" s="143">
        <f>$E$11</f>
        <v>0</v>
      </c>
      <c r="F126" s="748"/>
      <c r="G126" s="144">
        <f>D126*E126*F126</f>
        <v>0</v>
      </c>
      <c r="H126" s="892">
        <f>I126+J126</f>
        <v>0</v>
      </c>
      <c r="I126" s="729"/>
      <c r="J126" s="727"/>
      <c r="K126" s="145">
        <f>-D126*E126*H126</f>
        <v>0</v>
      </c>
      <c r="L126" s="146"/>
      <c r="M126" s="147"/>
      <c r="N126" s="163"/>
      <c r="O126" s="164"/>
      <c r="P126" s="165"/>
      <c r="Q126" s="165"/>
      <c r="R126" s="166"/>
      <c r="S126" s="167"/>
      <c r="T126" s="168">
        <f t="shared" si="21"/>
        <v>0</v>
      </c>
      <c r="U126" s="169"/>
      <c r="V126" s="155"/>
      <c r="W126" s="155"/>
      <c r="X126" s="156"/>
      <c r="Y126" s="156"/>
      <c r="Z126" s="136"/>
      <c r="AA126" s="136"/>
      <c r="AB126" s="136"/>
    </row>
    <row r="127" spans="1:28" ht="9" customHeight="1">
      <c r="A127" s="885"/>
      <c r="B127" s="739"/>
      <c r="C127" s="202">
        <f>C123</f>
        <v>0</v>
      </c>
      <c r="D127" s="158">
        <f>$D$12</f>
        <v>0</v>
      </c>
      <c r="E127" s="175">
        <f>$E$12</f>
        <v>0</v>
      </c>
      <c r="F127" s="748"/>
      <c r="G127" s="160">
        <f>D127*E127*F126</f>
        <v>0</v>
      </c>
      <c r="H127" s="893"/>
      <c r="I127" s="730"/>
      <c r="J127" s="728"/>
      <c r="K127" s="161">
        <f>-D127*E127*H126</f>
        <v>0</v>
      </c>
      <c r="L127" s="162"/>
      <c r="M127" s="147"/>
      <c r="N127" s="163"/>
      <c r="O127" s="164"/>
      <c r="P127" s="165"/>
      <c r="Q127" s="165"/>
      <c r="R127" s="166"/>
      <c r="S127" s="167"/>
      <c r="T127" s="168">
        <f t="shared" si="21"/>
        <v>0</v>
      </c>
      <c r="U127" s="169"/>
      <c r="V127" s="155"/>
      <c r="W127" s="155"/>
      <c r="X127" s="156"/>
      <c r="Y127" s="156"/>
      <c r="Z127" s="136"/>
      <c r="AA127" s="136"/>
      <c r="AB127" s="136"/>
    </row>
    <row r="128" spans="1:28" ht="9" customHeight="1">
      <c r="A128" s="885"/>
      <c r="B128" s="738" t="str">
        <f>$B$13</f>
        <v>学平日</v>
      </c>
      <c r="C128" s="170">
        <f>C122</f>
        <v>0</v>
      </c>
      <c r="D128" s="142">
        <f>$D$13</f>
        <v>0</v>
      </c>
      <c r="E128" s="143">
        <f>$E$13</f>
        <v>0</v>
      </c>
      <c r="F128" s="896"/>
      <c r="G128" s="144">
        <f>D128*E128*F128</f>
        <v>0</v>
      </c>
      <c r="H128" s="892">
        <f>I128+J128</f>
        <v>0</v>
      </c>
      <c r="I128" s="729"/>
      <c r="J128" s="727"/>
      <c r="K128" s="145">
        <f>-D128*E128*H128</f>
        <v>0</v>
      </c>
      <c r="L128" s="146"/>
      <c r="M128" s="147"/>
      <c r="N128" s="163"/>
      <c r="O128" s="164"/>
      <c r="P128" s="165"/>
      <c r="Q128" s="165"/>
      <c r="R128" s="166"/>
      <c r="S128" s="167"/>
      <c r="T128" s="168">
        <f t="shared" si="21"/>
        <v>0</v>
      </c>
      <c r="U128" s="169"/>
      <c r="V128" s="155"/>
      <c r="W128" s="155"/>
    </row>
    <row r="129" spans="1:28" ht="9" customHeight="1">
      <c r="A129" s="885"/>
      <c r="B129" s="739"/>
      <c r="C129" s="157">
        <f>C123</f>
        <v>0</v>
      </c>
      <c r="D129" s="158">
        <f>$D$14</f>
        <v>0</v>
      </c>
      <c r="E129" s="159">
        <f>$E$14</f>
        <v>0</v>
      </c>
      <c r="F129" s="749"/>
      <c r="G129" s="160">
        <f>D129*E129*F128</f>
        <v>0</v>
      </c>
      <c r="H129" s="893"/>
      <c r="I129" s="730"/>
      <c r="J129" s="728"/>
      <c r="K129" s="161">
        <f>-D129*E129*H128</f>
        <v>0</v>
      </c>
      <c r="L129" s="162"/>
      <c r="M129" s="147"/>
      <c r="N129" s="163"/>
      <c r="O129" s="164"/>
      <c r="P129" s="165"/>
      <c r="Q129" s="165"/>
      <c r="R129" s="166"/>
      <c r="S129" s="167"/>
      <c r="T129" s="168">
        <f t="shared" si="21"/>
        <v>0</v>
      </c>
      <c r="U129" s="169"/>
      <c r="V129" s="155"/>
      <c r="W129" s="155"/>
    </row>
    <row r="130" spans="1:28" ht="9" customHeight="1">
      <c r="A130" s="885"/>
      <c r="B130" s="738" t="str">
        <f>$B$15</f>
        <v>学休土</v>
      </c>
      <c r="C130" s="170">
        <f>C122</f>
        <v>0</v>
      </c>
      <c r="D130" s="142">
        <f>$D$15</f>
        <v>0</v>
      </c>
      <c r="E130" s="143">
        <f>$E$15</f>
        <v>0</v>
      </c>
      <c r="F130" s="748"/>
      <c r="G130" s="144">
        <f>D130*E130*F130</f>
        <v>0</v>
      </c>
      <c r="H130" s="892">
        <f>I130+J130</f>
        <v>0</v>
      </c>
      <c r="I130" s="729"/>
      <c r="J130" s="727"/>
      <c r="K130" s="145">
        <f>-D130*E130*H130</f>
        <v>0</v>
      </c>
      <c r="L130" s="146"/>
      <c r="M130" s="147"/>
      <c r="N130" s="163"/>
      <c r="O130" s="164"/>
      <c r="P130" s="165"/>
      <c r="Q130" s="165"/>
      <c r="R130" s="166"/>
      <c r="S130" s="167"/>
      <c r="T130" s="168">
        <f t="shared" si="21"/>
        <v>0</v>
      </c>
      <c r="U130" s="169"/>
      <c r="V130" s="155"/>
      <c r="W130" s="155"/>
      <c r="X130" s="908" t="s">
        <v>81</v>
      </c>
      <c r="Y130" s="909"/>
      <c r="Z130" s="909"/>
      <c r="AA130" s="909"/>
      <c r="AB130" s="910"/>
    </row>
    <row r="131" spans="1:28" ht="9" customHeight="1" thickBot="1">
      <c r="A131" s="885"/>
      <c r="B131" s="751"/>
      <c r="C131" s="157">
        <f>C123</f>
        <v>0</v>
      </c>
      <c r="D131" s="158">
        <f>$D$16</f>
        <v>0</v>
      </c>
      <c r="E131" s="175">
        <f>$E$16</f>
        <v>0</v>
      </c>
      <c r="F131" s="749"/>
      <c r="G131" s="160">
        <f>D131*E131*F130</f>
        <v>0</v>
      </c>
      <c r="H131" s="893"/>
      <c r="I131" s="730"/>
      <c r="J131" s="728"/>
      <c r="K131" s="161">
        <f>-D131*E131*H130</f>
        <v>0</v>
      </c>
      <c r="L131" s="162"/>
      <c r="M131" s="147"/>
      <c r="N131" s="177"/>
      <c r="O131" s="178"/>
      <c r="P131" s="179"/>
      <c r="Q131" s="179"/>
      <c r="R131" s="180"/>
      <c r="S131" s="181"/>
      <c r="T131" s="182">
        <f t="shared" si="21"/>
        <v>0</v>
      </c>
      <c r="U131" s="183"/>
      <c r="V131" s="184"/>
      <c r="W131" s="155"/>
      <c r="X131" s="905">
        <f>G132+K132+T132</f>
        <v>0</v>
      </c>
      <c r="Y131" s="906"/>
      <c r="Z131" s="906"/>
      <c r="AA131" s="906"/>
      <c r="AB131" s="185" t="s">
        <v>154</v>
      </c>
    </row>
    <row r="132" spans="1:28" ht="9" customHeight="1" thickBot="1">
      <c r="A132" s="882" t="s">
        <v>53</v>
      </c>
      <c r="B132" s="883"/>
      <c r="C132" s="186"/>
      <c r="D132" s="187">
        <f>IF(C122="往",(E122+E123)*(F122-H122)+(E124+E125)*(F124-H124),E122*(F122-H122)+E124*(F124-H124))</f>
        <v>0</v>
      </c>
      <c r="E132" s="188">
        <f>IF(C122="往",(E122+E123)*(F122-H122)+(E124+E125)*(F124-H124)+(E126+E127)*(F126-H126)+(E128+E129)*(F128-H128)+(E130+E131)*(F130-H130),E122*(F122-H122)+E124*(F124-H124)+E126*(F126-H126)+E128*(F128-H128)+E130*(F130-H130))</f>
        <v>0</v>
      </c>
      <c r="F132" s="189">
        <f t="shared" ref="F132:K132" si="22">SUM(F122:F131)</f>
        <v>0</v>
      </c>
      <c r="G132" s="190">
        <f t="shared" si="22"/>
        <v>0</v>
      </c>
      <c r="H132" s="186">
        <f t="shared" si="22"/>
        <v>0</v>
      </c>
      <c r="I132" s="191">
        <f t="shared" si="22"/>
        <v>0</v>
      </c>
      <c r="J132" s="187">
        <f t="shared" si="22"/>
        <v>0</v>
      </c>
      <c r="K132" s="192">
        <f t="shared" si="22"/>
        <v>0</v>
      </c>
      <c r="L132" s="187"/>
      <c r="M132" s="193"/>
      <c r="N132" s="194"/>
      <c r="O132" s="195">
        <f t="shared" ref="O132:T132" si="23">SUM(O122:O131)</f>
        <v>0</v>
      </c>
      <c r="P132" s="196">
        <f t="shared" si="23"/>
        <v>0</v>
      </c>
      <c r="Q132" s="196">
        <f t="shared" si="23"/>
        <v>0</v>
      </c>
      <c r="R132" s="197">
        <f t="shared" si="23"/>
        <v>0</v>
      </c>
      <c r="S132" s="198">
        <f t="shared" si="23"/>
        <v>0</v>
      </c>
      <c r="T132" s="199">
        <f t="shared" si="23"/>
        <v>0</v>
      </c>
      <c r="U132" s="200"/>
      <c r="V132" s="907" t="s">
        <v>83</v>
      </c>
      <c r="W132" s="858"/>
      <c r="X132" s="858"/>
      <c r="Y132" s="858"/>
      <c r="Z132" s="858"/>
      <c r="AA132" s="858"/>
      <c r="AB132" s="859"/>
    </row>
    <row r="133" spans="1:28" ht="9" customHeight="1" thickBot="1">
      <c r="A133" s="715" t="s">
        <v>112</v>
      </c>
      <c r="B133" s="716"/>
      <c r="C133" s="716"/>
      <c r="D133" s="717">
        <f>$C$1</f>
        <v>0</v>
      </c>
      <c r="E133" s="716"/>
      <c r="F133" s="716"/>
      <c r="G133" s="716"/>
      <c r="H133" s="716" t="s">
        <v>369</v>
      </c>
      <c r="I133" s="716"/>
      <c r="J133" s="716" t="s">
        <v>148</v>
      </c>
      <c r="K133" s="716"/>
      <c r="L133" s="717">
        <f>$M$1</f>
        <v>0</v>
      </c>
      <c r="M133" s="716"/>
      <c r="N133" s="716"/>
      <c r="O133" s="716"/>
      <c r="P133" s="716"/>
      <c r="Q133" s="718"/>
      <c r="R133" s="203"/>
      <c r="S133" s="203"/>
      <c r="T133" s="204"/>
      <c r="U133" s="136"/>
      <c r="V133" s="911">
        <f>V267</f>
        <v>0</v>
      </c>
      <c r="W133" s="912"/>
      <c r="X133" s="912"/>
      <c r="Y133" s="912"/>
      <c r="Z133" s="912"/>
      <c r="AA133" s="912"/>
      <c r="AB133" s="205" t="s">
        <v>154</v>
      </c>
    </row>
    <row r="134" spans="1:28" ht="9" customHeight="1">
      <c r="I134" s="206"/>
      <c r="J134" s="207"/>
      <c r="K134" s="207"/>
      <c r="L134" s="208"/>
      <c r="N134" s="136"/>
      <c r="O134" s="136"/>
      <c r="P134" s="136"/>
      <c r="V134" s="207"/>
      <c r="W134" s="207"/>
      <c r="X134" s="136"/>
      <c r="Y134" s="136"/>
      <c r="Z134" s="136"/>
      <c r="AA134" s="136"/>
      <c r="AB134" s="136"/>
    </row>
    <row r="135" spans="1:28" ht="9" customHeight="1" thickBot="1">
      <c r="L135" s="209"/>
      <c r="N135" s="210"/>
      <c r="O135" s="211"/>
      <c r="P135" s="211"/>
      <c r="Q135" s="211"/>
      <c r="R135" s="211"/>
      <c r="S135" s="211"/>
      <c r="T135" s="136"/>
      <c r="U135" s="207"/>
      <c r="V135" s="207"/>
      <c r="W135" s="207"/>
      <c r="X135" s="212"/>
      <c r="Y135" s="212"/>
      <c r="Z135" s="212"/>
      <c r="AA135" s="212"/>
      <c r="AB135" s="136"/>
    </row>
    <row r="136" spans="1:28" ht="9" customHeight="1">
      <c r="A136" s="886" t="s">
        <v>55</v>
      </c>
      <c r="B136" s="742" t="s">
        <v>56</v>
      </c>
      <c r="C136" s="134"/>
      <c r="D136" s="745" t="s">
        <v>57</v>
      </c>
      <c r="E136" s="745" t="s">
        <v>58</v>
      </c>
      <c r="F136" s="890" t="s">
        <v>59</v>
      </c>
      <c r="G136" s="894" t="s">
        <v>151</v>
      </c>
      <c r="H136" s="899" t="s">
        <v>61</v>
      </c>
      <c r="I136" s="899"/>
      <c r="J136" s="899"/>
      <c r="K136" s="899"/>
      <c r="L136" s="900"/>
      <c r="M136" s="135"/>
      <c r="N136" s="857" t="s">
        <v>62</v>
      </c>
      <c r="O136" s="858"/>
      <c r="P136" s="858"/>
      <c r="Q136" s="858"/>
      <c r="R136" s="858"/>
      <c r="S136" s="858"/>
      <c r="T136" s="858"/>
      <c r="U136" s="859"/>
    </row>
    <row r="137" spans="1:28" ht="9" customHeight="1">
      <c r="A137" s="887"/>
      <c r="B137" s="743"/>
      <c r="C137" s="137" t="s">
        <v>24</v>
      </c>
      <c r="D137" s="746"/>
      <c r="E137" s="746"/>
      <c r="F137" s="891"/>
      <c r="G137" s="864"/>
      <c r="H137" s="860" t="s">
        <v>63</v>
      </c>
      <c r="I137" s="861"/>
      <c r="J137" s="862"/>
      <c r="K137" s="863" t="s">
        <v>152</v>
      </c>
      <c r="L137" s="874" t="s">
        <v>65</v>
      </c>
      <c r="M137" s="138"/>
      <c r="N137" s="863" t="s">
        <v>66</v>
      </c>
      <c r="O137" s="877" t="s">
        <v>67</v>
      </c>
      <c r="P137" s="878"/>
      <c r="Q137" s="878"/>
      <c r="R137" s="878"/>
      <c r="S137" s="879"/>
      <c r="T137" s="724" t="s">
        <v>153</v>
      </c>
      <c r="U137" s="854" t="s">
        <v>65</v>
      </c>
    </row>
    <row r="138" spans="1:28" ht="9" customHeight="1">
      <c r="A138" s="887"/>
      <c r="B138" s="743"/>
      <c r="C138" s="137" t="s">
        <v>69</v>
      </c>
      <c r="D138" s="746"/>
      <c r="E138" s="746"/>
      <c r="F138" s="891"/>
      <c r="G138" s="864"/>
      <c r="H138" s="880" t="s">
        <v>70</v>
      </c>
      <c r="I138" s="897" t="s">
        <v>71</v>
      </c>
      <c r="J138" s="901" t="s">
        <v>72</v>
      </c>
      <c r="K138" s="864"/>
      <c r="L138" s="875"/>
      <c r="M138" s="138"/>
      <c r="N138" s="864"/>
      <c r="O138" s="869" t="s">
        <v>73</v>
      </c>
      <c r="P138" s="754"/>
      <c r="Q138" s="754" t="s">
        <v>74</v>
      </c>
      <c r="R138" s="757" t="s">
        <v>75</v>
      </c>
      <c r="S138" s="752" t="s">
        <v>76</v>
      </c>
      <c r="T138" s="725"/>
      <c r="U138" s="855"/>
    </row>
    <row r="139" spans="1:28" ht="9" customHeight="1">
      <c r="A139" s="887"/>
      <c r="B139" s="743"/>
      <c r="C139" s="139" t="s">
        <v>77</v>
      </c>
      <c r="D139" s="746"/>
      <c r="E139" s="746"/>
      <c r="F139" s="891"/>
      <c r="G139" s="864"/>
      <c r="H139" s="880"/>
      <c r="I139" s="897"/>
      <c r="J139" s="901"/>
      <c r="K139" s="864"/>
      <c r="L139" s="875"/>
      <c r="M139" s="138"/>
      <c r="N139" s="864"/>
      <c r="O139" s="870" t="s">
        <v>71</v>
      </c>
      <c r="P139" s="872" t="s">
        <v>72</v>
      </c>
      <c r="Q139" s="755"/>
      <c r="R139" s="757"/>
      <c r="S139" s="752"/>
      <c r="T139" s="725"/>
      <c r="U139" s="855"/>
    </row>
    <row r="140" spans="1:28" ht="9" customHeight="1">
      <c r="A140" s="888"/>
      <c r="B140" s="744"/>
      <c r="C140" s="140" t="s">
        <v>78</v>
      </c>
      <c r="D140" s="747"/>
      <c r="E140" s="876"/>
      <c r="F140" s="726"/>
      <c r="G140" s="895"/>
      <c r="H140" s="881"/>
      <c r="I140" s="898"/>
      <c r="J140" s="902"/>
      <c r="K140" s="865"/>
      <c r="L140" s="876"/>
      <c r="N140" s="865"/>
      <c r="O140" s="871"/>
      <c r="P140" s="873"/>
      <c r="Q140" s="756"/>
      <c r="R140" s="758"/>
      <c r="S140" s="753"/>
      <c r="T140" s="726"/>
      <c r="U140" s="856"/>
    </row>
    <row r="141" spans="1:28" ht="9" customHeight="1">
      <c r="A141" s="884" t="s">
        <v>144</v>
      </c>
      <c r="B141" s="740" t="str">
        <f>$B$7</f>
        <v>平日</v>
      </c>
      <c r="C141" s="201">
        <f>C74</f>
        <v>0</v>
      </c>
      <c r="D141" s="142">
        <f>$D$7</f>
        <v>0</v>
      </c>
      <c r="E141" s="143">
        <f>$E$7</f>
        <v>0</v>
      </c>
      <c r="F141" s="896"/>
      <c r="G141" s="144">
        <f>D141*E141*F141</f>
        <v>0</v>
      </c>
      <c r="H141" s="892">
        <f>I141+J141</f>
        <v>0</v>
      </c>
      <c r="I141" s="729"/>
      <c r="J141" s="727"/>
      <c r="K141" s="145">
        <f>-D141*E141*H141</f>
        <v>0</v>
      </c>
      <c r="L141" s="146"/>
      <c r="M141" s="147"/>
      <c r="N141" s="148"/>
      <c r="O141" s="149"/>
      <c r="P141" s="150"/>
      <c r="Q141" s="150"/>
      <c r="R141" s="151"/>
      <c r="S141" s="152"/>
      <c r="T141" s="153">
        <f>IF(AND(P141=0,Q141=0,R141=0,S141=0),N141*-O141,IF(AND(O141=0,Q141=0,R141=0,S141=0),N141*-P141,IF(AND(O141=0,P141=0,R141=0,S141=0),N141*Q141,IF(AND(O141=0,P141=0,Q141=0,S141=0),N141*-R141,IF(AND(O141=0,P141=0,Q141=0,R141=0),N141*S141,IF(AND(O141=0,P141=0,Q141=0,R141=0),,"入力オーバー"))))))</f>
        <v>0</v>
      </c>
      <c r="U141" s="154"/>
      <c r="V141" s="155"/>
      <c r="W141" s="155"/>
      <c r="X141" s="156"/>
      <c r="Y141" s="156"/>
      <c r="Z141" s="156"/>
      <c r="AA141" s="156"/>
      <c r="AB141" s="156"/>
    </row>
    <row r="142" spans="1:28" ht="9" customHeight="1">
      <c r="A142" s="885"/>
      <c r="B142" s="741"/>
      <c r="C142" s="157">
        <f>IF(C141="往","復",)</f>
        <v>0</v>
      </c>
      <c r="D142" s="158">
        <f>$D$8</f>
        <v>0</v>
      </c>
      <c r="E142" s="159">
        <f>$E$8</f>
        <v>0</v>
      </c>
      <c r="F142" s="749"/>
      <c r="G142" s="160">
        <f>D142*E142*F141</f>
        <v>0</v>
      </c>
      <c r="H142" s="893"/>
      <c r="I142" s="730"/>
      <c r="J142" s="728"/>
      <c r="K142" s="161">
        <f>-D142*E142*H141</f>
        <v>0</v>
      </c>
      <c r="L142" s="162"/>
      <c r="M142" s="147"/>
      <c r="N142" s="163"/>
      <c r="O142" s="164"/>
      <c r="P142" s="165"/>
      <c r="Q142" s="165"/>
      <c r="R142" s="166"/>
      <c r="S142" s="167"/>
      <c r="T142" s="168">
        <f>IF(AND(P142=0,Q142=0,R142=0,S142=0),N142*-O142,IF(AND(O142=0,Q142=0,R142=0,S142=0),N142*-P142,IF(AND(O142=0,P142=0,R142=0,S142=0),N142*Q142,IF(AND(O142=0,P142=0,Q142=0,S142=0),N142*-R142,IF(AND(O142=0,P142=0,Q142=0,R142=0),N142*S142,IF(AND(O142=0,P142=0,Q142=0,R142=0),,"入力オーバー"))))))</f>
        <v>0</v>
      </c>
      <c r="U142" s="169"/>
      <c r="V142" s="155"/>
      <c r="W142" s="155"/>
      <c r="X142" s="156"/>
      <c r="Y142" s="156"/>
      <c r="Z142" s="156"/>
      <c r="AA142" s="156"/>
      <c r="AB142" s="156"/>
    </row>
    <row r="143" spans="1:28" ht="9" customHeight="1">
      <c r="A143" s="885"/>
      <c r="B143" s="740" t="str">
        <f>$B$9</f>
        <v>土曜</v>
      </c>
      <c r="C143" s="170">
        <f>C141</f>
        <v>0</v>
      </c>
      <c r="D143" s="142">
        <f>$D$9</f>
        <v>0</v>
      </c>
      <c r="E143" s="143">
        <f>$E$9</f>
        <v>0</v>
      </c>
      <c r="F143" s="896"/>
      <c r="G143" s="144">
        <f>D143*E143*F143</f>
        <v>0</v>
      </c>
      <c r="H143" s="892">
        <f>I143+J143</f>
        <v>0</v>
      </c>
      <c r="I143" s="729"/>
      <c r="J143" s="727"/>
      <c r="K143" s="145">
        <f>-D143*E143*H143</f>
        <v>0</v>
      </c>
      <c r="L143" s="146"/>
      <c r="M143" s="147"/>
      <c r="N143" s="163"/>
      <c r="O143" s="164"/>
      <c r="P143" s="165"/>
      <c r="Q143" s="165"/>
      <c r="R143" s="166"/>
      <c r="S143" s="167"/>
      <c r="T143" s="168">
        <f t="shared" ref="T143:T150" si="24">IF(AND(P143=0,Q143=0,R143=0,S143=0),N143*-O143,IF(AND(O143=0,Q143=0,R143=0,S143=0),N143*-P143,IF(AND(O143=0,P143=0,R143=0,S143=0),N143*Q143,IF(AND(O143=0,P143=0,Q143=0,S143=0),N143*-R143,IF(AND(O143=0,P143=0,Q143=0,R143=0),N143*S143,IF(AND(O143=0,P143=0,Q143=0,R143=0),,"入力オーバー"))))))</f>
        <v>0</v>
      </c>
      <c r="U143" s="169"/>
      <c r="V143" s="155"/>
      <c r="W143" s="155"/>
      <c r="X143" s="136"/>
      <c r="Y143" s="136"/>
      <c r="Z143" s="136"/>
      <c r="AA143" s="136"/>
      <c r="AB143" s="136"/>
    </row>
    <row r="144" spans="1:28" ht="9" customHeight="1" thickBot="1">
      <c r="A144" s="885"/>
      <c r="B144" s="904"/>
      <c r="C144" s="157">
        <f>C142</f>
        <v>0</v>
      </c>
      <c r="D144" s="158">
        <f>$D$10</f>
        <v>0</v>
      </c>
      <c r="E144" s="159">
        <f>$E$10</f>
        <v>0</v>
      </c>
      <c r="F144" s="749"/>
      <c r="G144" s="160">
        <f>D144*E144*F143</f>
        <v>0</v>
      </c>
      <c r="H144" s="893"/>
      <c r="I144" s="730"/>
      <c r="J144" s="728"/>
      <c r="K144" s="161">
        <f>-D144*E144*H143</f>
        <v>0</v>
      </c>
      <c r="L144" s="162"/>
      <c r="M144" s="147"/>
      <c r="N144" s="163"/>
      <c r="O144" s="164"/>
      <c r="P144" s="165"/>
      <c r="Q144" s="165"/>
      <c r="R144" s="166"/>
      <c r="S144" s="167"/>
      <c r="T144" s="168">
        <f t="shared" si="24"/>
        <v>0</v>
      </c>
      <c r="U144" s="169"/>
      <c r="V144" s="155"/>
      <c r="W144" s="155"/>
      <c r="X144" s="156"/>
      <c r="Y144" s="156"/>
      <c r="Z144" s="136"/>
      <c r="AA144" s="136"/>
      <c r="AB144" s="136"/>
    </row>
    <row r="145" spans="1:28" ht="9" customHeight="1">
      <c r="A145" s="885"/>
      <c r="B145" s="903" t="str">
        <f>$B$11</f>
        <v>日祝</v>
      </c>
      <c r="C145" s="170">
        <f>C141</f>
        <v>0</v>
      </c>
      <c r="D145" s="142">
        <f>$D$11</f>
        <v>0</v>
      </c>
      <c r="E145" s="143">
        <f>$E$11</f>
        <v>0</v>
      </c>
      <c r="F145" s="748"/>
      <c r="G145" s="144">
        <f>D145*E145*F145</f>
        <v>0</v>
      </c>
      <c r="H145" s="892">
        <f>I145+J145</f>
        <v>0</v>
      </c>
      <c r="I145" s="729"/>
      <c r="J145" s="727"/>
      <c r="K145" s="145">
        <f>-D145*E145*H145</f>
        <v>0</v>
      </c>
      <c r="L145" s="146"/>
      <c r="M145" s="147"/>
      <c r="N145" s="163"/>
      <c r="O145" s="164"/>
      <c r="P145" s="165"/>
      <c r="Q145" s="165"/>
      <c r="R145" s="166"/>
      <c r="S145" s="167"/>
      <c r="T145" s="168">
        <f t="shared" si="24"/>
        <v>0</v>
      </c>
      <c r="U145" s="169"/>
      <c r="V145" s="155"/>
      <c r="W145" s="155"/>
      <c r="X145" s="156"/>
      <c r="Y145" s="156"/>
      <c r="Z145" s="136"/>
      <c r="AA145" s="136"/>
      <c r="AB145" s="136"/>
    </row>
    <row r="146" spans="1:28" ht="9" customHeight="1">
      <c r="A146" s="885"/>
      <c r="B146" s="739"/>
      <c r="C146" s="202">
        <f>C142</f>
        <v>0</v>
      </c>
      <c r="D146" s="158">
        <f>$D$12</f>
        <v>0</v>
      </c>
      <c r="E146" s="175">
        <f>$E$12</f>
        <v>0</v>
      </c>
      <c r="F146" s="748"/>
      <c r="G146" s="160">
        <f>D146*E146*F145</f>
        <v>0</v>
      </c>
      <c r="H146" s="893"/>
      <c r="I146" s="730"/>
      <c r="J146" s="728"/>
      <c r="K146" s="161">
        <f>-D146*E146*H145</f>
        <v>0</v>
      </c>
      <c r="L146" s="162"/>
      <c r="M146" s="147"/>
      <c r="N146" s="163"/>
      <c r="O146" s="164"/>
      <c r="P146" s="165"/>
      <c r="Q146" s="165"/>
      <c r="R146" s="166"/>
      <c r="S146" s="167"/>
      <c r="T146" s="168">
        <f t="shared" si="24"/>
        <v>0</v>
      </c>
      <c r="U146" s="169"/>
      <c r="V146" s="155"/>
      <c r="W146" s="155"/>
      <c r="X146" s="156"/>
      <c r="Y146" s="156"/>
      <c r="Z146" s="136"/>
      <c r="AA146" s="136"/>
      <c r="AB146" s="136"/>
    </row>
    <row r="147" spans="1:28" ht="9" customHeight="1">
      <c r="A147" s="885"/>
      <c r="B147" s="738" t="str">
        <f>$B$13</f>
        <v>学平日</v>
      </c>
      <c r="C147" s="170">
        <f>C141</f>
        <v>0</v>
      </c>
      <c r="D147" s="142">
        <f>$D$13</f>
        <v>0</v>
      </c>
      <c r="E147" s="143">
        <f>$E$13</f>
        <v>0</v>
      </c>
      <c r="F147" s="896"/>
      <c r="G147" s="144">
        <f>D147*E147*F147</f>
        <v>0</v>
      </c>
      <c r="H147" s="892">
        <f>I147+J147</f>
        <v>0</v>
      </c>
      <c r="I147" s="729"/>
      <c r="J147" s="727"/>
      <c r="K147" s="145">
        <f>-D147*E147*H147</f>
        <v>0</v>
      </c>
      <c r="L147" s="146"/>
      <c r="M147" s="147"/>
      <c r="N147" s="163"/>
      <c r="O147" s="164"/>
      <c r="P147" s="165"/>
      <c r="Q147" s="165"/>
      <c r="R147" s="166"/>
      <c r="S147" s="167"/>
      <c r="T147" s="168">
        <f t="shared" si="24"/>
        <v>0</v>
      </c>
      <c r="U147" s="169"/>
      <c r="V147" s="155"/>
      <c r="W147" s="155"/>
      <c r="X147" s="156"/>
      <c r="Y147" s="156"/>
      <c r="Z147" s="136"/>
      <c r="AA147" s="136"/>
      <c r="AB147" s="136"/>
    </row>
    <row r="148" spans="1:28" ht="9" customHeight="1">
      <c r="A148" s="885"/>
      <c r="B148" s="739"/>
      <c r="C148" s="157">
        <f>C142</f>
        <v>0</v>
      </c>
      <c r="D148" s="158">
        <f>$D$14</f>
        <v>0</v>
      </c>
      <c r="E148" s="159">
        <f>$E$14</f>
        <v>0</v>
      </c>
      <c r="F148" s="749"/>
      <c r="G148" s="160">
        <f>D148*E148*F147</f>
        <v>0</v>
      </c>
      <c r="H148" s="893"/>
      <c r="I148" s="730"/>
      <c r="J148" s="728"/>
      <c r="K148" s="161">
        <f>-D148*E148*H147</f>
        <v>0</v>
      </c>
      <c r="L148" s="162"/>
      <c r="M148" s="147"/>
      <c r="N148" s="163"/>
      <c r="O148" s="164"/>
      <c r="P148" s="165"/>
      <c r="Q148" s="165"/>
      <c r="R148" s="166"/>
      <c r="S148" s="167"/>
      <c r="T148" s="168">
        <f t="shared" si="24"/>
        <v>0</v>
      </c>
      <c r="U148" s="169"/>
      <c r="V148" s="155"/>
      <c r="W148" s="155"/>
      <c r="X148" s="156"/>
      <c r="Y148" s="156"/>
      <c r="Z148" s="136"/>
      <c r="AA148" s="136"/>
      <c r="AB148" s="136"/>
    </row>
    <row r="149" spans="1:28" ht="9" customHeight="1">
      <c r="A149" s="885"/>
      <c r="B149" s="738" t="str">
        <f>$B$15</f>
        <v>学休土</v>
      </c>
      <c r="C149" s="170">
        <f>C141</f>
        <v>0</v>
      </c>
      <c r="D149" s="142">
        <f>$D$15</f>
        <v>0</v>
      </c>
      <c r="E149" s="143">
        <f>$E$15</f>
        <v>0</v>
      </c>
      <c r="F149" s="748"/>
      <c r="G149" s="144">
        <f>D149*E149*F149</f>
        <v>0</v>
      </c>
      <c r="H149" s="892">
        <f>I149+J149</f>
        <v>0</v>
      </c>
      <c r="I149" s="729"/>
      <c r="J149" s="727"/>
      <c r="K149" s="145">
        <f>-D149*E149*H149</f>
        <v>0</v>
      </c>
      <c r="L149" s="146"/>
      <c r="M149" s="147"/>
      <c r="N149" s="163"/>
      <c r="O149" s="164"/>
      <c r="P149" s="165"/>
      <c r="Q149" s="165"/>
      <c r="R149" s="166"/>
      <c r="S149" s="167"/>
      <c r="T149" s="168">
        <f t="shared" si="24"/>
        <v>0</v>
      </c>
      <c r="U149" s="169"/>
      <c r="V149" s="155"/>
      <c r="W149" s="155"/>
      <c r="X149" s="908" t="s">
        <v>81</v>
      </c>
      <c r="Y149" s="909"/>
      <c r="Z149" s="909"/>
      <c r="AA149" s="909"/>
      <c r="AB149" s="910"/>
    </row>
    <row r="150" spans="1:28" ht="9" customHeight="1" thickBot="1">
      <c r="A150" s="885"/>
      <c r="B150" s="751"/>
      <c r="C150" s="157">
        <f>C142</f>
        <v>0</v>
      </c>
      <c r="D150" s="158">
        <f>$D$16</f>
        <v>0</v>
      </c>
      <c r="E150" s="175">
        <f>$E$16</f>
        <v>0</v>
      </c>
      <c r="F150" s="749"/>
      <c r="G150" s="160">
        <f>D150*E150*F149</f>
        <v>0</v>
      </c>
      <c r="H150" s="893"/>
      <c r="I150" s="730"/>
      <c r="J150" s="728"/>
      <c r="K150" s="161">
        <f>-D150*E150*H149</f>
        <v>0</v>
      </c>
      <c r="L150" s="162"/>
      <c r="M150" s="147"/>
      <c r="N150" s="177"/>
      <c r="O150" s="178"/>
      <c r="P150" s="179"/>
      <c r="Q150" s="179"/>
      <c r="R150" s="180"/>
      <c r="S150" s="181"/>
      <c r="T150" s="182">
        <f t="shared" si="24"/>
        <v>0</v>
      </c>
      <c r="U150" s="183"/>
      <c r="V150" s="184"/>
      <c r="W150" s="155"/>
      <c r="X150" s="905">
        <f>G151+K151+T151</f>
        <v>0</v>
      </c>
      <c r="Y150" s="906"/>
      <c r="Z150" s="906"/>
      <c r="AA150" s="906"/>
      <c r="AB150" s="185" t="s">
        <v>154</v>
      </c>
    </row>
    <row r="151" spans="1:28" ht="9" customHeight="1" thickBot="1">
      <c r="A151" s="882" t="s">
        <v>53</v>
      </c>
      <c r="B151" s="883"/>
      <c r="C151" s="186"/>
      <c r="D151" s="187">
        <f>IF(C141="往",(E141+E142)*(F141-H141)+(E143+E144)*(F143-H143),E141*(F141-H141)+E143*(F143-H143))</f>
        <v>0</v>
      </c>
      <c r="E151" s="188">
        <f>IF(C141="往",(E141+E142)*(F141-H141)+(E143+E144)*(F143-H143)+(E145+E146)*(F145-H145)+(E147+E148)*(F147-H147)+(E149+E150)*(F149-H149),E141*(F141-H141)+E143*(F143-H143)+E145*(F145-H145)+E147*(F147-H147)+E149*(F149-H149))</f>
        <v>0</v>
      </c>
      <c r="F151" s="189">
        <f t="shared" ref="F151:K151" si="25">SUM(F141:F150)</f>
        <v>0</v>
      </c>
      <c r="G151" s="190">
        <f t="shared" si="25"/>
        <v>0</v>
      </c>
      <c r="H151" s="186">
        <f t="shared" si="25"/>
        <v>0</v>
      </c>
      <c r="I151" s="191">
        <f t="shared" si="25"/>
        <v>0</v>
      </c>
      <c r="J151" s="187">
        <f t="shared" si="25"/>
        <v>0</v>
      </c>
      <c r="K151" s="192">
        <f t="shared" si="25"/>
        <v>0</v>
      </c>
      <c r="L151" s="187"/>
      <c r="M151" s="193"/>
      <c r="N151" s="194"/>
      <c r="O151" s="195">
        <f t="shared" ref="O151:T151" si="26">SUM(O141:O150)</f>
        <v>0</v>
      </c>
      <c r="P151" s="196">
        <f t="shared" si="26"/>
        <v>0</v>
      </c>
      <c r="Q151" s="196">
        <f t="shared" si="26"/>
        <v>0</v>
      </c>
      <c r="R151" s="197">
        <f t="shared" si="26"/>
        <v>0</v>
      </c>
      <c r="S151" s="198">
        <f t="shared" si="26"/>
        <v>0</v>
      </c>
      <c r="T151" s="199">
        <f t="shared" si="26"/>
        <v>0</v>
      </c>
      <c r="U151" s="200"/>
    </row>
    <row r="152" spans="1:28" ht="9" customHeight="1">
      <c r="A152" s="886" t="s">
        <v>55</v>
      </c>
      <c r="B152" s="742" t="s">
        <v>56</v>
      </c>
      <c r="C152" s="134"/>
      <c r="D152" s="745" t="s">
        <v>57</v>
      </c>
      <c r="E152" s="745" t="s">
        <v>58</v>
      </c>
      <c r="F152" s="890" t="s">
        <v>59</v>
      </c>
      <c r="G152" s="894" t="s">
        <v>151</v>
      </c>
      <c r="H152" s="899" t="s">
        <v>61</v>
      </c>
      <c r="I152" s="899"/>
      <c r="J152" s="899"/>
      <c r="K152" s="899"/>
      <c r="L152" s="900"/>
      <c r="M152" s="135"/>
      <c r="N152" s="857" t="s">
        <v>62</v>
      </c>
      <c r="O152" s="858"/>
      <c r="P152" s="858"/>
      <c r="Q152" s="858"/>
      <c r="R152" s="858"/>
      <c r="S152" s="858"/>
      <c r="T152" s="858"/>
      <c r="U152" s="859"/>
    </row>
    <row r="153" spans="1:28" ht="9" customHeight="1">
      <c r="A153" s="887"/>
      <c r="B153" s="743"/>
      <c r="C153" s="137" t="s">
        <v>24</v>
      </c>
      <c r="D153" s="746"/>
      <c r="E153" s="746"/>
      <c r="F153" s="891"/>
      <c r="G153" s="864"/>
      <c r="H153" s="860" t="s">
        <v>63</v>
      </c>
      <c r="I153" s="861"/>
      <c r="J153" s="862"/>
      <c r="K153" s="863" t="s">
        <v>152</v>
      </c>
      <c r="L153" s="874" t="s">
        <v>65</v>
      </c>
      <c r="M153" s="138"/>
      <c r="N153" s="863" t="s">
        <v>66</v>
      </c>
      <c r="O153" s="877" t="s">
        <v>67</v>
      </c>
      <c r="P153" s="878"/>
      <c r="Q153" s="878"/>
      <c r="R153" s="878"/>
      <c r="S153" s="879"/>
      <c r="T153" s="724" t="s">
        <v>153</v>
      </c>
      <c r="U153" s="854" t="s">
        <v>65</v>
      </c>
    </row>
    <row r="154" spans="1:28" ht="9" customHeight="1">
      <c r="A154" s="887"/>
      <c r="B154" s="743"/>
      <c r="C154" s="137" t="s">
        <v>69</v>
      </c>
      <c r="D154" s="746"/>
      <c r="E154" s="746"/>
      <c r="F154" s="891"/>
      <c r="G154" s="864"/>
      <c r="H154" s="880" t="s">
        <v>70</v>
      </c>
      <c r="I154" s="897" t="s">
        <v>71</v>
      </c>
      <c r="J154" s="901" t="s">
        <v>72</v>
      </c>
      <c r="K154" s="864"/>
      <c r="L154" s="875"/>
      <c r="M154" s="138"/>
      <c r="N154" s="864"/>
      <c r="O154" s="869" t="s">
        <v>73</v>
      </c>
      <c r="P154" s="754"/>
      <c r="Q154" s="754" t="s">
        <v>74</v>
      </c>
      <c r="R154" s="757" t="s">
        <v>75</v>
      </c>
      <c r="S154" s="752" t="s">
        <v>76</v>
      </c>
      <c r="T154" s="725"/>
      <c r="U154" s="855"/>
    </row>
    <row r="155" spans="1:28" ht="9" customHeight="1">
      <c r="A155" s="887"/>
      <c r="B155" s="743"/>
      <c r="C155" s="139" t="s">
        <v>77</v>
      </c>
      <c r="D155" s="746"/>
      <c r="E155" s="746"/>
      <c r="F155" s="891"/>
      <c r="G155" s="864"/>
      <c r="H155" s="880"/>
      <c r="I155" s="897"/>
      <c r="J155" s="901"/>
      <c r="K155" s="864"/>
      <c r="L155" s="875"/>
      <c r="M155" s="138"/>
      <c r="N155" s="864"/>
      <c r="O155" s="870" t="s">
        <v>71</v>
      </c>
      <c r="P155" s="872" t="s">
        <v>72</v>
      </c>
      <c r="Q155" s="755"/>
      <c r="R155" s="757"/>
      <c r="S155" s="752"/>
      <c r="T155" s="725"/>
      <c r="U155" s="855"/>
    </row>
    <row r="156" spans="1:28" ht="9" customHeight="1">
      <c r="A156" s="888"/>
      <c r="B156" s="744"/>
      <c r="C156" s="140" t="s">
        <v>78</v>
      </c>
      <c r="D156" s="747"/>
      <c r="E156" s="876"/>
      <c r="F156" s="726"/>
      <c r="G156" s="895"/>
      <c r="H156" s="881"/>
      <c r="I156" s="898"/>
      <c r="J156" s="902"/>
      <c r="K156" s="865"/>
      <c r="L156" s="876"/>
      <c r="N156" s="865"/>
      <c r="O156" s="871"/>
      <c r="P156" s="873"/>
      <c r="Q156" s="756"/>
      <c r="R156" s="758"/>
      <c r="S156" s="753"/>
      <c r="T156" s="726"/>
      <c r="U156" s="856"/>
    </row>
    <row r="157" spans="1:28" ht="9" customHeight="1">
      <c r="A157" s="884" t="s">
        <v>145</v>
      </c>
      <c r="B157" s="740" t="str">
        <f>$B$7</f>
        <v>平日</v>
      </c>
      <c r="C157" s="201">
        <f>C141</f>
        <v>0</v>
      </c>
      <c r="D157" s="142">
        <f>$D$7</f>
        <v>0</v>
      </c>
      <c r="E157" s="143">
        <f>$E$7</f>
        <v>0</v>
      </c>
      <c r="F157" s="896"/>
      <c r="G157" s="144">
        <f>D157*E157*F157</f>
        <v>0</v>
      </c>
      <c r="H157" s="892">
        <f>I157+J157</f>
        <v>0</v>
      </c>
      <c r="I157" s="729"/>
      <c r="J157" s="727"/>
      <c r="K157" s="145">
        <f>-D157*E157*H157</f>
        <v>0</v>
      </c>
      <c r="L157" s="146"/>
      <c r="M157" s="147"/>
      <c r="N157" s="148"/>
      <c r="O157" s="149"/>
      <c r="P157" s="150"/>
      <c r="Q157" s="150"/>
      <c r="R157" s="151"/>
      <c r="S157" s="152"/>
      <c r="T157" s="153">
        <f>IF(AND(P157=0,Q157=0,R157=0,S157=0),N157*-O157,IF(AND(O157=0,Q157=0,R157=0,S157=0),N157*-P157,IF(AND(O157=0,P157=0,R157=0,S157=0),N157*Q157,IF(AND(O157=0,P157=0,Q157=0,S157=0),N157*-R157,IF(AND(O157=0,P157=0,Q157=0,R157=0),N157*S157,IF(AND(O157=0,P157=0,Q157=0,R157=0),,"入力オーバー"))))))</f>
        <v>0</v>
      </c>
      <c r="U157" s="154"/>
      <c r="V157" s="155"/>
      <c r="W157" s="155"/>
      <c r="X157" s="156"/>
      <c r="Y157" s="156"/>
      <c r="Z157" s="156"/>
      <c r="AA157" s="156"/>
      <c r="AB157" s="156"/>
    </row>
    <row r="158" spans="1:28" ht="9" customHeight="1">
      <c r="A158" s="885"/>
      <c r="B158" s="741"/>
      <c r="C158" s="157">
        <f>IF(C157="往","復",)</f>
        <v>0</v>
      </c>
      <c r="D158" s="158">
        <f>$D$8</f>
        <v>0</v>
      </c>
      <c r="E158" s="159">
        <f>$E$8</f>
        <v>0</v>
      </c>
      <c r="F158" s="749"/>
      <c r="G158" s="160">
        <f>D158*E158*F157</f>
        <v>0</v>
      </c>
      <c r="H158" s="893"/>
      <c r="I158" s="730"/>
      <c r="J158" s="728"/>
      <c r="K158" s="161">
        <f>-D158*E158*H157</f>
        <v>0</v>
      </c>
      <c r="L158" s="162"/>
      <c r="M158" s="147"/>
      <c r="N158" s="163"/>
      <c r="O158" s="164"/>
      <c r="P158" s="165"/>
      <c r="Q158" s="165"/>
      <c r="R158" s="166"/>
      <c r="S158" s="167"/>
      <c r="T158" s="168">
        <f>IF(AND(P158=0,Q158=0,R158=0,S158=0),N158*-O158,IF(AND(O158=0,Q158=0,R158=0,S158=0),N158*-P158,IF(AND(O158=0,P158=0,R158=0,S158=0),N158*Q158,IF(AND(O158=0,P158=0,Q158=0,S158=0),N158*-R158,IF(AND(O158=0,P158=0,Q158=0,R158=0),N158*S158,IF(AND(O158=0,P158=0,Q158=0,R158=0),,"入力オーバー"))))))</f>
        <v>0</v>
      </c>
      <c r="U158" s="169"/>
      <c r="V158" s="155"/>
      <c r="W158" s="155"/>
      <c r="X158" s="156"/>
      <c r="Y158" s="156"/>
      <c r="Z158" s="156"/>
      <c r="AA158" s="156"/>
      <c r="AB158" s="156"/>
    </row>
    <row r="159" spans="1:28" ht="9" customHeight="1">
      <c r="A159" s="885"/>
      <c r="B159" s="740" t="str">
        <f>$B$9</f>
        <v>土曜</v>
      </c>
      <c r="C159" s="170">
        <f>C157</f>
        <v>0</v>
      </c>
      <c r="D159" s="142">
        <f>$D$9</f>
        <v>0</v>
      </c>
      <c r="E159" s="143">
        <f>$E$9</f>
        <v>0</v>
      </c>
      <c r="F159" s="896"/>
      <c r="G159" s="144">
        <f>D159*E159*F159</f>
        <v>0</v>
      </c>
      <c r="H159" s="892">
        <f>I159+J159</f>
        <v>0</v>
      </c>
      <c r="I159" s="729"/>
      <c r="J159" s="727"/>
      <c r="K159" s="145">
        <f>-D159*E159*H159</f>
        <v>0</v>
      </c>
      <c r="L159" s="146"/>
      <c r="M159" s="147"/>
      <c r="N159" s="163"/>
      <c r="O159" s="164"/>
      <c r="P159" s="165"/>
      <c r="Q159" s="165"/>
      <c r="R159" s="166"/>
      <c r="S159" s="167"/>
      <c r="T159" s="168">
        <f t="shared" ref="T159:T166" si="27">IF(AND(P159=0,Q159=0,R159=0,S159=0),N159*-O159,IF(AND(O159=0,Q159=0,R159=0,S159=0),N159*-P159,IF(AND(O159=0,P159=0,R159=0,S159=0),N159*Q159,IF(AND(O159=0,P159=0,Q159=0,S159=0),N159*-R159,IF(AND(O159=0,P159=0,Q159=0,R159=0),N159*S159,IF(AND(O159=0,P159=0,Q159=0,R159=0),,"入力オーバー"))))))</f>
        <v>0</v>
      </c>
      <c r="U159" s="169"/>
      <c r="V159" s="155"/>
      <c r="W159" s="155"/>
      <c r="X159" s="136"/>
      <c r="Y159" s="136"/>
      <c r="Z159" s="136"/>
      <c r="AA159" s="136"/>
      <c r="AB159" s="136"/>
    </row>
    <row r="160" spans="1:28" ht="9" customHeight="1" thickBot="1">
      <c r="A160" s="885"/>
      <c r="B160" s="904"/>
      <c r="C160" s="157">
        <f>C158</f>
        <v>0</v>
      </c>
      <c r="D160" s="158">
        <f>$D$10</f>
        <v>0</v>
      </c>
      <c r="E160" s="159">
        <f>$E$10</f>
        <v>0</v>
      </c>
      <c r="F160" s="749"/>
      <c r="G160" s="160">
        <f>D160*E160*F159</f>
        <v>0</v>
      </c>
      <c r="H160" s="893"/>
      <c r="I160" s="730"/>
      <c r="J160" s="728"/>
      <c r="K160" s="161">
        <f>-D160*E160*H159</f>
        <v>0</v>
      </c>
      <c r="L160" s="162"/>
      <c r="M160" s="147"/>
      <c r="N160" s="163"/>
      <c r="O160" s="164"/>
      <c r="P160" s="165"/>
      <c r="Q160" s="165"/>
      <c r="R160" s="166"/>
      <c r="S160" s="167"/>
      <c r="T160" s="168">
        <f t="shared" si="27"/>
        <v>0</v>
      </c>
      <c r="U160" s="169"/>
      <c r="V160" s="155"/>
      <c r="W160" s="155"/>
      <c r="X160" s="156"/>
      <c r="Y160" s="156"/>
      <c r="Z160" s="136"/>
      <c r="AA160" s="136"/>
      <c r="AB160" s="136"/>
    </row>
    <row r="161" spans="1:28" ht="9" customHeight="1">
      <c r="A161" s="885"/>
      <c r="B161" s="903" t="str">
        <f>$B$11</f>
        <v>日祝</v>
      </c>
      <c r="C161" s="170">
        <f>C157</f>
        <v>0</v>
      </c>
      <c r="D161" s="142">
        <f>$D$11</f>
        <v>0</v>
      </c>
      <c r="E161" s="143">
        <f>$E$11</f>
        <v>0</v>
      </c>
      <c r="F161" s="748"/>
      <c r="G161" s="144">
        <f>D161*E161*F161</f>
        <v>0</v>
      </c>
      <c r="H161" s="892">
        <f>I161+J161</f>
        <v>0</v>
      </c>
      <c r="I161" s="729"/>
      <c r="J161" s="727"/>
      <c r="K161" s="145">
        <f>-D161*E161*H161</f>
        <v>0</v>
      </c>
      <c r="L161" s="146"/>
      <c r="M161" s="147"/>
      <c r="N161" s="163"/>
      <c r="O161" s="164"/>
      <c r="P161" s="165"/>
      <c r="Q161" s="165"/>
      <c r="R161" s="166"/>
      <c r="S161" s="167"/>
      <c r="T161" s="168">
        <f t="shared" si="27"/>
        <v>0</v>
      </c>
      <c r="U161" s="169"/>
      <c r="V161" s="155"/>
      <c r="W161" s="155"/>
      <c r="X161" s="156"/>
      <c r="Y161" s="156"/>
      <c r="Z161" s="136"/>
      <c r="AA161" s="136"/>
      <c r="AB161" s="136"/>
    </row>
    <row r="162" spans="1:28" ht="9" customHeight="1">
      <c r="A162" s="885"/>
      <c r="B162" s="739"/>
      <c r="C162" s="202">
        <f>C158</f>
        <v>0</v>
      </c>
      <c r="D162" s="158">
        <f>$D$12</f>
        <v>0</v>
      </c>
      <c r="E162" s="175">
        <f>$E$12</f>
        <v>0</v>
      </c>
      <c r="F162" s="748"/>
      <c r="G162" s="160">
        <f>D162*E162*F161</f>
        <v>0</v>
      </c>
      <c r="H162" s="893"/>
      <c r="I162" s="730"/>
      <c r="J162" s="728"/>
      <c r="K162" s="161">
        <f>-D162*E162*H161</f>
        <v>0</v>
      </c>
      <c r="L162" s="162"/>
      <c r="M162" s="147"/>
      <c r="N162" s="163"/>
      <c r="O162" s="164"/>
      <c r="P162" s="165"/>
      <c r="Q162" s="165"/>
      <c r="R162" s="166"/>
      <c r="S162" s="167"/>
      <c r="T162" s="168">
        <f t="shared" si="27"/>
        <v>0</v>
      </c>
      <c r="U162" s="169"/>
      <c r="V162" s="155"/>
      <c r="W162" s="155"/>
      <c r="X162" s="156"/>
      <c r="Y162" s="156"/>
      <c r="Z162" s="136"/>
      <c r="AA162" s="136"/>
      <c r="AB162" s="136"/>
    </row>
    <row r="163" spans="1:28" ht="9" customHeight="1">
      <c r="A163" s="885"/>
      <c r="B163" s="738" t="str">
        <f>$B$13</f>
        <v>学平日</v>
      </c>
      <c r="C163" s="170">
        <f>C157</f>
        <v>0</v>
      </c>
      <c r="D163" s="142">
        <f>$D$13</f>
        <v>0</v>
      </c>
      <c r="E163" s="143">
        <f>$E$13</f>
        <v>0</v>
      </c>
      <c r="F163" s="896"/>
      <c r="G163" s="144">
        <f>D163*E163*F163</f>
        <v>0</v>
      </c>
      <c r="H163" s="892">
        <f>I163+J163</f>
        <v>0</v>
      </c>
      <c r="I163" s="729"/>
      <c r="J163" s="727"/>
      <c r="K163" s="145">
        <f>-D163*E163*H163</f>
        <v>0</v>
      </c>
      <c r="L163" s="146"/>
      <c r="M163" s="147"/>
      <c r="N163" s="163"/>
      <c r="O163" s="164"/>
      <c r="P163" s="165"/>
      <c r="Q163" s="165"/>
      <c r="R163" s="166"/>
      <c r="S163" s="167"/>
      <c r="T163" s="168">
        <f t="shared" si="27"/>
        <v>0</v>
      </c>
      <c r="U163" s="169"/>
      <c r="V163" s="155"/>
      <c r="W163" s="155"/>
    </row>
    <row r="164" spans="1:28" ht="9" customHeight="1">
      <c r="A164" s="885"/>
      <c r="B164" s="739"/>
      <c r="C164" s="157">
        <f>C158</f>
        <v>0</v>
      </c>
      <c r="D164" s="158">
        <f>$D$14</f>
        <v>0</v>
      </c>
      <c r="E164" s="159">
        <f>$E$14</f>
        <v>0</v>
      </c>
      <c r="F164" s="749"/>
      <c r="G164" s="160">
        <f>D164*E164*F163</f>
        <v>0</v>
      </c>
      <c r="H164" s="893"/>
      <c r="I164" s="730"/>
      <c r="J164" s="728"/>
      <c r="K164" s="161">
        <f>-D164*E164*H163</f>
        <v>0</v>
      </c>
      <c r="L164" s="162"/>
      <c r="M164" s="147"/>
      <c r="N164" s="163"/>
      <c r="O164" s="164"/>
      <c r="P164" s="165"/>
      <c r="Q164" s="165"/>
      <c r="R164" s="166"/>
      <c r="S164" s="167"/>
      <c r="T164" s="168">
        <f t="shared" si="27"/>
        <v>0</v>
      </c>
      <c r="U164" s="169"/>
      <c r="V164" s="155"/>
      <c r="W164" s="155"/>
    </row>
    <row r="165" spans="1:28" ht="9" customHeight="1">
      <c r="A165" s="885"/>
      <c r="B165" s="738" t="str">
        <f>$B$15</f>
        <v>学休土</v>
      </c>
      <c r="C165" s="170">
        <f>C157</f>
        <v>0</v>
      </c>
      <c r="D165" s="142">
        <f>$D$15</f>
        <v>0</v>
      </c>
      <c r="E165" s="143">
        <f>$E$15</f>
        <v>0</v>
      </c>
      <c r="F165" s="748"/>
      <c r="G165" s="144">
        <f>D165*E165*F165</f>
        <v>0</v>
      </c>
      <c r="H165" s="892">
        <f>I165+J165</f>
        <v>0</v>
      </c>
      <c r="I165" s="729"/>
      <c r="J165" s="727"/>
      <c r="K165" s="145">
        <f>-D165*E165*H165</f>
        <v>0</v>
      </c>
      <c r="L165" s="146"/>
      <c r="M165" s="147"/>
      <c r="N165" s="163"/>
      <c r="O165" s="164"/>
      <c r="P165" s="165"/>
      <c r="Q165" s="165"/>
      <c r="R165" s="166"/>
      <c r="S165" s="167"/>
      <c r="T165" s="168">
        <f t="shared" si="27"/>
        <v>0</v>
      </c>
      <c r="U165" s="169"/>
      <c r="V165" s="155"/>
      <c r="W165" s="155"/>
      <c r="X165" s="908" t="s">
        <v>81</v>
      </c>
      <c r="Y165" s="909"/>
      <c r="Z165" s="909"/>
      <c r="AA165" s="909"/>
      <c r="AB165" s="910"/>
    </row>
    <row r="166" spans="1:28" ht="9" customHeight="1" thickBot="1">
      <c r="A166" s="885"/>
      <c r="B166" s="751"/>
      <c r="C166" s="157">
        <f>C158</f>
        <v>0</v>
      </c>
      <c r="D166" s="158">
        <f>$D$16</f>
        <v>0</v>
      </c>
      <c r="E166" s="175">
        <f>$E$16</f>
        <v>0</v>
      </c>
      <c r="F166" s="749"/>
      <c r="G166" s="160">
        <f>D166*E166*F165</f>
        <v>0</v>
      </c>
      <c r="H166" s="893"/>
      <c r="I166" s="730"/>
      <c r="J166" s="728"/>
      <c r="K166" s="161">
        <f>-D166*E166*H165</f>
        <v>0</v>
      </c>
      <c r="L166" s="162"/>
      <c r="M166" s="147"/>
      <c r="N166" s="177"/>
      <c r="O166" s="178"/>
      <c r="P166" s="179"/>
      <c r="Q166" s="179"/>
      <c r="R166" s="180"/>
      <c r="S166" s="181"/>
      <c r="T166" s="182">
        <f t="shared" si="27"/>
        <v>0</v>
      </c>
      <c r="U166" s="183"/>
      <c r="V166" s="184"/>
      <c r="W166" s="155"/>
      <c r="X166" s="905">
        <f>G167+K167+T167</f>
        <v>0</v>
      </c>
      <c r="Y166" s="906"/>
      <c r="Z166" s="906"/>
      <c r="AA166" s="906"/>
      <c r="AB166" s="185" t="s">
        <v>154</v>
      </c>
    </row>
    <row r="167" spans="1:28" ht="9" customHeight="1" thickBot="1">
      <c r="A167" s="882" t="s">
        <v>53</v>
      </c>
      <c r="B167" s="883"/>
      <c r="C167" s="186"/>
      <c r="D167" s="187">
        <f>IF(C157="往",(E157+E158)*(F157-H157)+(E159+E160)*(F159-H159),E157*(F157-H157)+E159*(F159-H159))</f>
        <v>0</v>
      </c>
      <c r="E167" s="188">
        <f>IF(C157="往",(E157+E158)*(F157-H157)+(E159+E160)*(F159-H159)+(E161+E162)*(F161-H161)+(E163+E164)*(F163-H163)+(E165+E166)*(F165-H165),E157*(F157-H157)+E159*(F159-H159)+E161*(F161-H161)+E163*(F163-H163)+E165*(F165-H165))</f>
        <v>0</v>
      </c>
      <c r="F167" s="189">
        <f t="shared" ref="F167:K167" si="28">SUM(F157:F166)</f>
        <v>0</v>
      </c>
      <c r="G167" s="190">
        <f t="shared" si="28"/>
        <v>0</v>
      </c>
      <c r="H167" s="186">
        <f t="shared" si="28"/>
        <v>0</v>
      </c>
      <c r="I167" s="191">
        <f t="shared" si="28"/>
        <v>0</v>
      </c>
      <c r="J167" s="187">
        <f t="shared" si="28"/>
        <v>0</v>
      </c>
      <c r="K167" s="192">
        <f t="shared" si="28"/>
        <v>0</v>
      </c>
      <c r="L167" s="187"/>
      <c r="M167" s="193"/>
      <c r="N167" s="194"/>
      <c r="O167" s="195">
        <f t="shared" ref="O167:T167" si="29">SUM(O157:O166)</f>
        <v>0</v>
      </c>
      <c r="P167" s="196">
        <f t="shared" si="29"/>
        <v>0</v>
      </c>
      <c r="Q167" s="196">
        <f t="shared" si="29"/>
        <v>0</v>
      </c>
      <c r="R167" s="197">
        <f t="shared" si="29"/>
        <v>0</v>
      </c>
      <c r="S167" s="198">
        <f t="shared" si="29"/>
        <v>0</v>
      </c>
      <c r="T167" s="199">
        <f t="shared" si="29"/>
        <v>0</v>
      </c>
      <c r="U167" s="200"/>
    </row>
    <row r="168" spans="1:28" ht="9" customHeight="1">
      <c r="A168" s="886" t="s">
        <v>55</v>
      </c>
      <c r="B168" s="742" t="s">
        <v>56</v>
      </c>
      <c r="C168" s="134"/>
      <c r="D168" s="745" t="s">
        <v>57</v>
      </c>
      <c r="E168" s="745" t="s">
        <v>58</v>
      </c>
      <c r="F168" s="890" t="s">
        <v>59</v>
      </c>
      <c r="G168" s="894" t="s">
        <v>151</v>
      </c>
      <c r="H168" s="899" t="s">
        <v>61</v>
      </c>
      <c r="I168" s="899"/>
      <c r="J168" s="899"/>
      <c r="K168" s="899"/>
      <c r="L168" s="900"/>
      <c r="M168" s="135"/>
      <c r="N168" s="857" t="s">
        <v>62</v>
      </c>
      <c r="O168" s="858"/>
      <c r="P168" s="858"/>
      <c r="Q168" s="858"/>
      <c r="R168" s="858"/>
      <c r="S168" s="858"/>
      <c r="T168" s="858"/>
      <c r="U168" s="859"/>
    </row>
    <row r="169" spans="1:28" ht="9" customHeight="1">
      <c r="A169" s="887"/>
      <c r="B169" s="743"/>
      <c r="C169" s="137" t="s">
        <v>24</v>
      </c>
      <c r="D169" s="746"/>
      <c r="E169" s="746"/>
      <c r="F169" s="891"/>
      <c r="G169" s="864"/>
      <c r="H169" s="860" t="s">
        <v>63</v>
      </c>
      <c r="I169" s="861"/>
      <c r="J169" s="862"/>
      <c r="K169" s="863" t="s">
        <v>152</v>
      </c>
      <c r="L169" s="874" t="s">
        <v>65</v>
      </c>
      <c r="M169" s="138"/>
      <c r="N169" s="863" t="s">
        <v>66</v>
      </c>
      <c r="O169" s="877" t="s">
        <v>67</v>
      </c>
      <c r="P169" s="878"/>
      <c r="Q169" s="878"/>
      <c r="R169" s="878"/>
      <c r="S169" s="879"/>
      <c r="T169" s="724" t="s">
        <v>153</v>
      </c>
      <c r="U169" s="854" t="s">
        <v>65</v>
      </c>
    </row>
    <row r="170" spans="1:28" ht="9" customHeight="1">
      <c r="A170" s="887"/>
      <c r="B170" s="743"/>
      <c r="C170" s="137" t="s">
        <v>69</v>
      </c>
      <c r="D170" s="746"/>
      <c r="E170" s="746"/>
      <c r="F170" s="891"/>
      <c r="G170" s="864"/>
      <c r="H170" s="880" t="s">
        <v>70</v>
      </c>
      <c r="I170" s="897" t="s">
        <v>71</v>
      </c>
      <c r="J170" s="901" t="s">
        <v>72</v>
      </c>
      <c r="K170" s="864"/>
      <c r="L170" s="875"/>
      <c r="M170" s="138"/>
      <c r="N170" s="864"/>
      <c r="O170" s="869" t="s">
        <v>73</v>
      </c>
      <c r="P170" s="754"/>
      <c r="Q170" s="754" t="s">
        <v>74</v>
      </c>
      <c r="R170" s="757" t="s">
        <v>75</v>
      </c>
      <c r="S170" s="752" t="s">
        <v>76</v>
      </c>
      <c r="T170" s="725"/>
      <c r="U170" s="855"/>
    </row>
    <row r="171" spans="1:28" ht="9" customHeight="1">
      <c r="A171" s="887"/>
      <c r="B171" s="743"/>
      <c r="C171" s="139" t="s">
        <v>77</v>
      </c>
      <c r="D171" s="746"/>
      <c r="E171" s="746"/>
      <c r="F171" s="891"/>
      <c r="G171" s="864"/>
      <c r="H171" s="880"/>
      <c r="I171" s="897"/>
      <c r="J171" s="901"/>
      <c r="K171" s="864"/>
      <c r="L171" s="875"/>
      <c r="M171" s="138"/>
      <c r="N171" s="864"/>
      <c r="O171" s="870" t="s">
        <v>71</v>
      </c>
      <c r="P171" s="872" t="s">
        <v>72</v>
      </c>
      <c r="Q171" s="755"/>
      <c r="R171" s="757"/>
      <c r="S171" s="752"/>
      <c r="T171" s="725"/>
      <c r="U171" s="855"/>
    </row>
    <row r="172" spans="1:28" ht="9" customHeight="1">
      <c r="A172" s="888"/>
      <c r="B172" s="744"/>
      <c r="C172" s="140" t="s">
        <v>78</v>
      </c>
      <c r="D172" s="747"/>
      <c r="E172" s="876"/>
      <c r="F172" s="726"/>
      <c r="G172" s="895"/>
      <c r="H172" s="881"/>
      <c r="I172" s="898"/>
      <c r="J172" s="902"/>
      <c r="K172" s="865"/>
      <c r="L172" s="876"/>
      <c r="N172" s="865"/>
      <c r="O172" s="871"/>
      <c r="P172" s="873"/>
      <c r="Q172" s="756"/>
      <c r="R172" s="758"/>
      <c r="S172" s="753"/>
      <c r="T172" s="726"/>
      <c r="U172" s="856"/>
    </row>
    <row r="173" spans="1:28" ht="9" customHeight="1">
      <c r="A173" s="884" t="s">
        <v>146</v>
      </c>
      <c r="B173" s="740" t="str">
        <f>$B$7</f>
        <v>平日</v>
      </c>
      <c r="C173" s="201">
        <f>C157</f>
        <v>0</v>
      </c>
      <c r="D173" s="142">
        <f>$D$7</f>
        <v>0</v>
      </c>
      <c r="E173" s="143">
        <f>$E$7</f>
        <v>0</v>
      </c>
      <c r="F173" s="896"/>
      <c r="G173" s="144">
        <f>D173*E173*F173</f>
        <v>0</v>
      </c>
      <c r="H173" s="892">
        <f>I173+J173</f>
        <v>0</v>
      </c>
      <c r="I173" s="729"/>
      <c r="J173" s="727"/>
      <c r="K173" s="145">
        <f>-D173*E173*H173</f>
        <v>0</v>
      </c>
      <c r="L173" s="146"/>
      <c r="M173" s="147"/>
      <c r="N173" s="148"/>
      <c r="O173" s="149"/>
      <c r="P173" s="150"/>
      <c r="Q173" s="150"/>
      <c r="R173" s="151"/>
      <c r="S173" s="152"/>
      <c r="T173" s="153">
        <f>IF(AND(P173=0,Q173=0,R173=0,S173=0),N173*-O173,IF(AND(O173=0,Q173=0,R173=0,S173=0),N173*-P173,IF(AND(O173=0,P173=0,R173=0,S173=0),N173*Q173,IF(AND(O173=0,P173=0,Q173=0,S173=0),N173*-R173,IF(AND(O173=0,P173=0,Q173=0,R173=0),N173*S173,IF(AND(O173=0,P173=0,Q173=0,R173=0),,"入力オーバー"))))))</f>
        <v>0</v>
      </c>
      <c r="U173" s="154"/>
      <c r="V173" s="155"/>
      <c r="W173" s="155"/>
      <c r="X173" s="156"/>
      <c r="Y173" s="156"/>
      <c r="Z173" s="156"/>
      <c r="AA173" s="156"/>
      <c r="AB173" s="156"/>
    </row>
    <row r="174" spans="1:28" ht="9" customHeight="1">
      <c r="A174" s="885"/>
      <c r="B174" s="741"/>
      <c r="C174" s="157">
        <f>IF(C173="往","復",)</f>
        <v>0</v>
      </c>
      <c r="D174" s="158">
        <f>$D$8</f>
        <v>0</v>
      </c>
      <c r="E174" s="159">
        <f>$E$8</f>
        <v>0</v>
      </c>
      <c r="F174" s="749"/>
      <c r="G174" s="160">
        <f>D174*E174*F173</f>
        <v>0</v>
      </c>
      <c r="H174" s="893"/>
      <c r="I174" s="730"/>
      <c r="J174" s="728"/>
      <c r="K174" s="161">
        <f>-D174*E174*H173</f>
        <v>0</v>
      </c>
      <c r="L174" s="162"/>
      <c r="M174" s="147"/>
      <c r="N174" s="163"/>
      <c r="O174" s="164"/>
      <c r="P174" s="165"/>
      <c r="Q174" s="165"/>
      <c r="R174" s="166"/>
      <c r="S174" s="167"/>
      <c r="T174" s="168">
        <f>IF(AND(P174=0,Q174=0,R174=0,S174=0),N174*-O174,IF(AND(O174=0,Q174=0,R174=0,S174=0),N174*-P174,IF(AND(O174=0,P174=0,R174=0,S174=0),N174*Q174,IF(AND(O174=0,P174=0,Q174=0,S174=0),N174*-R174,IF(AND(O174=0,P174=0,Q174=0,R174=0),N174*S174,IF(AND(O174=0,P174=0,Q174=0,R174=0),,"入力オーバー"))))))</f>
        <v>0</v>
      </c>
      <c r="U174" s="169"/>
      <c r="V174" s="155"/>
      <c r="W174" s="155"/>
      <c r="X174" s="156"/>
      <c r="Y174" s="156"/>
      <c r="Z174" s="156"/>
      <c r="AA174" s="156"/>
      <c r="AB174" s="156"/>
    </row>
    <row r="175" spans="1:28" ht="9" customHeight="1">
      <c r="A175" s="885"/>
      <c r="B175" s="740" t="str">
        <f>$B$9</f>
        <v>土曜</v>
      </c>
      <c r="C175" s="170">
        <f>C173</f>
        <v>0</v>
      </c>
      <c r="D175" s="142">
        <f>$D$9</f>
        <v>0</v>
      </c>
      <c r="E175" s="143">
        <f>$E$9</f>
        <v>0</v>
      </c>
      <c r="F175" s="896"/>
      <c r="G175" s="144">
        <f>D175*E175*F175</f>
        <v>0</v>
      </c>
      <c r="H175" s="892">
        <f>I175+J175</f>
        <v>0</v>
      </c>
      <c r="I175" s="729"/>
      <c r="J175" s="727"/>
      <c r="K175" s="145">
        <f>-D175*E175*H175</f>
        <v>0</v>
      </c>
      <c r="L175" s="146"/>
      <c r="M175" s="147"/>
      <c r="N175" s="163"/>
      <c r="O175" s="164"/>
      <c r="P175" s="165"/>
      <c r="Q175" s="165"/>
      <c r="R175" s="166"/>
      <c r="S175" s="167"/>
      <c r="T175" s="168">
        <f t="shared" ref="T175:T182" si="30">IF(AND(P175=0,Q175=0,R175=0,S175=0),N175*-O175,IF(AND(O175=0,Q175=0,R175=0,S175=0),N175*-P175,IF(AND(O175=0,P175=0,R175=0,S175=0),N175*Q175,IF(AND(O175=0,P175=0,Q175=0,S175=0),N175*-R175,IF(AND(O175=0,P175=0,Q175=0,R175=0),N175*S175,IF(AND(O175=0,P175=0,Q175=0,R175=0),,"入力オーバー"))))))</f>
        <v>0</v>
      </c>
      <c r="U175" s="169"/>
      <c r="V175" s="155"/>
      <c r="W175" s="155"/>
      <c r="X175" s="136"/>
      <c r="Y175" s="136"/>
      <c r="Z175" s="136"/>
      <c r="AA175" s="136"/>
      <c r="AB175" s="136"/>
    </row>
    <row r="176" spans="1:28" ht="9" customHeight="1" thickBot="1">
      <c r="A176" s="885"/>
      <c r="B176" s="904"/>
      <c r="C176" s="157">
        <f>C174</f>
        <v>0</v>
      </c>
      <c r="D176" s="158">
        <f>$D$10</f>
        <v>0</v>
      </c>
      <c r="E176" s="159">
        <f>$E$10</f>
        <v>0</v>
      </c>
      <c r="F176" s="749"/>
      <c r="G176" s="160">
        <f>D176*E176*F175</f>
        <v>0</v>
      </c>
      <c r="H176" s="893"/>
      <c r="I176" s="730"/>
      <c r="J176" s="728"/>
      <c r="K176" s="161">
        <f>-D176*E176*H175</f>
        <v>0</v>
      </c>
      <c r="L176" s="162"/>
      <c r="M176" s="147"/>
      <c r="N176" s="163"/>
      <c r="O176" s="164"/>
      <c r="P176" s="165"/>
      <c r="Q176" s="165"/>
      <c r="R176" s="166"/>
      <c r="S176" s="167"/>
      <c r="T176" s="168">
        <f t="shared" si="30"/>
        <v>0</v>
      </c>
      <c r="U176" s="169"/>
      <c r="V176" s="155"/>
      <c r="W176" s="155"/>
      <c r="X176" s="156"/>
      <c r="Y176" s="156"/>
      <c r="Z176" s="136"/>
      <c r="AA176" s="136"/>
      <c r="AB176" s="136"/>
    </row>
    <row r="177" spans="1:28" ht="9" customHeight="1">
      <c r="A177" s="885"/>
      <c r="B177" s="903" t="str">
        <f>$B$11</f>
        <v>日祝</v>
      </c>
      <c r="C177" s="170">
        <f>C173</f>
        <v>0</v>
      </c>
      <c r="D177" s="142">
        <f>$D$11</f>
        <v>0</v>
      </c>
      <c r="E177" s="143">
        <f>$E$11</f>
        <v>0</v>
      </c>
      <c r="F177" s="748"/>
      <c r="G177" s="144">
        <f>D177*E177*F177</f>
        <v>0</v>
      </c>
      <c r="H177" s="892">
        <f>I177+J177</f>
        <v>0</v>
      </c>
      <c r="I177" s="729"/>
      <c r="J177" s="727"/>
      <c r="K177" s="145">
        <f>-D177*E177*H177</f>
        <v>0</v>
      </c>
      <c r="L177" s="146"/>
      <c r="M177" s="147"/>
      <c r="N177" s="163"/>
      <c r="O177" s="164"/>
      <c r="P177" s="165"/>
      <c r="Q177" s="165"/>
      <c r="R177" s="166"/>
      <c r="S177" s="167"/>
      <c r="T177" s="168">
        <f t="shared" si="30"/>
        <v>0</v>
      </c>
      <c r="U177" s="169"/>
      <c r="V177" s="155"/>
      <c r="W177" s="155"/>
      <c r="X177" s="156"/>
      <c r="Y177" s="156"/>
      <c r="Z177" s="136"/>
      <c r="AA177" s="136"/>
      <c r="AB177" s="136"/>
    </row>
    <row r="178" spans="1:28" ht="9" customHeight="1">
      <c r="A178" s="885"/>
      <c r="B178" s="739"/>
      <c r="C178" s="202">
        <f>C174</f>
        <v>0</v>
      </c>
      <c r="D178" s="158">
        <f>$D$12</f>
        <v>0</v>
      </c>
      <c r="E178" s="175">
        <f>$E$12</f>
        <v>0</v>
      </c>
      <c r="F178" s="748"/>
      <c r="G178" s="160">
        <f>D178*E178*F177</f>
        <v>0</v>
      </c>
      <c r="H178" s="893"/>
      <c r="I178" s="730"/>
      <c r="J178" s="728"/>
      <c r="K178" s="161">
        <f>-D178*E178*H177</f>
        <v>0</v>
      </c>
      <c r="L178" s="162"/>
      <c r="M178" s="147"/>
      <c r="N178" s="163"/>
      <c r="O178" s="164"/>
      <c r="P178" s="165"/>
      <c r="Q178" s="165"/>
      <c r="R178" s="166"/>
      <c r="S178" s="167"/>
      <c r="T178" s="168">
        <f t="shared" si="30"/>
        <v>0</v>
      </c>
      <c r="U178" s="169"/>
      <c r="V178" s="155"/>
      <c r="W178" s="155"/>
      <c r="X178" s="156"/>
      <c r="Y178" s="156"/>
      <c r="Z178" s="136"/>
      <c r="AA178" s="136"/>
      <c r="AB178" s="136"/>
    </row>
    <row r="179" spans="1:28" ht="9" customHeight="1">
      <c r="A179" s="885"/>
      <c r="B179" s="738" t="str">
        <f>$B$13</f>
        <v>学平日</v>
      </c>
      <c r="C179" s="170">
        <f>C173</f>
        <v>0</v>
      </c>
      <c r="D179" s="142">
        <f>$D$13</f>
        <v>0</v>
      </c>
      <c r="E179" s="143">
        <f>$E$13</f>
        <v>0</v>
      </c>
      <c r="F179" s="896"/>
      <c r="G179" s="144">
        <f>D179*E179*F179</f>
        <v>0</v>
      </c>
      <c r="H179" s="892">
        <f>I179+J179</f>
        <v>0</v>
      </c>
      <c r="I179" s="729"/>
      <c r="J179" s="727"/>
      <c r="K179" s="145">
        <f>-D179*E179*H179</f>
        <v>0</v>
      </c>
      <c r="L179" s="146"/>
      <c r="M179" s="147"/>
      <c r="N179" s="163"/>
      <c r="O179" s="164"/>
      <c r="P179" s="165"/>
      <c r="Q179" s="165"/>
      <c r="R179" s="166"/>
      <c r="S179" s="167"/>
      <c r="T179" s="168">
        <f t="shared" si="30"/>
        <v>0</v>
      </c>
      <c r="U179" s="169"/>
      <c r="V179" s="155"/>
      <c r="W179" s="155"/>
    </row>
    <row r="180" spans="1:28" ht="9" customHeight="1">
      <c r="A180" s="885"/>
      <c r="B180" s="739"/>
      <c r="C180" s="157">
        <f>C174</f>
        <v>0</v>
      </c>
      <c r="D180" s="158">
        <f>$D$14</f>
        <v>0</v>
      </c>
      <c r="E180" s="159">
        <f>$E$14</f>
        <v>0</v>
      </c>
      <c r="F180" s="749"/>
      <c r="G180" s="160">
        <f>D180*E180*F179</f>
        <v>0</v>
      </c>
      <c r="H180" s="893"/>
      <c r="I180" s="730"/>
      <c r="J180" s="728"/>
      <c r="K180" s="161">
        <f>-D180*E180*H179</f>
        <v>0</v>
      </c>
      <c r="L180" s="162"/>
      <c r="M180" s="147"/>
      <c r="N180" s="163"/>
      <c r="O180" s="164"/>
      <c r="P180" s="165"/>
      <c r="Q180" s="165"/>
      <c r="R180" s="166"/>
      <c r="S180" s="167"/>
      <c r="T180" s="168">
        <f t="shared" si="30"/>
        <v>0</v>
      </c>
      <c r="U180" s="169"/>
      <c r="V180" s="155"/>
      <c r="W180" s="155"/>
    </row>
    <row r="181" spans="1:28" ht="9" customHeight="1">
      <c r="A181" s="885"/>
      <c r="B181" s="738" t="str">
        <f>$B$15</f>
        <v>学休土</v>
      </c>
      <c r="C181" s="170">
        <f>C173</f>
        <v>0</v>
      </c>
      <c r="D181" s="142">
        <f>$D$15</f>
        <v>0</v>
      </c>
      <c r="E181" s="143">
        <f>$E$15</f>
        <v>0</v>
      </c>
      <c r="F181" s="748"/>
      <c r="G181" s="144">
        <f>D181*E181*F181</f>
        <v>0</v>
      </c>
      <c r="H181" s="892">
        <f>I181+J181</f>
        <v>0</v>
      </c>
      <c r="I181" s="729"/>
      <c r="J181" s="727"/>
      <c r="K181" s="145">
        <f>-D181*E181*H181</f>
        <v>0</v>
      </c>
      <c r="L181" s="146"/>
      <c r="M181" s="147"/>
      <c r="N181" s="163"/>
      <c r="O181" s="164"/>
      <c r="P181" s="165"/>
      <c r="Q181" s="165"/>
      <c r="R181" s="166"/>
      <c r="S181" s="167"/>
      <c r="T181" s="168">
        <f t="shared" si="30"/>
        <v>0</v>
      </c>
      <c r="U181" s="169"/>
      <c r="V181" s="155"/>
      <c r="W181" s="155"/>
      <c r="X181" s="908" t="s">
        <v>81</v>
      </c>
      <c r="Y181" s="909"/>
      <c r="Z181" s="909"/>
      <c r="AA181" s="909"/>
      <c r="AB181" s="910"/>
    </row>
    <row r="182" spans="1:28" ht="9" customHeight="1" thickBot="1">
      <c r="A182" s="885"/>
      <c r="B182" s="751"/>
      <c r="C182" s="157">
        <f>C174</f>
        <v>0</v>
      </c>
      <c r="D182" s="158">
        <f>$D$16</f>
        <v>0</v>
      </c>
      <c r="E182" s="175">
        <f>$E$16</f>
        <v>0</v>
      </c>
      <c r="F182" s="749"/>
      <c r="G182" s="160">
        <f>D182*E182*F181</f>
        <v>0</v>
      </c>
      <c r="H182" s="893"/>
      <c r="I182" s="730"/>
      <c r="J182" s="728"/>
      <c r="K182" s="161">
        <f>-D182*E182*H181</f>
        <v>0</v>
      </c>
      <c r="L182" s="162"/>
      <c r="M182" s="147"/>
      <c r="N182" s="177"/>
      <c r="O182" s="178"/>
      <c r="P182" s="179"/>
      <c r="Q182" s="179"/>
      <c r="R182" s="180"/>
      <c r="S182" s="181"/>
      <c r="T182" s="182">
        <f t="shared" si="30"/>
        <v>0</v>
      </c>
      <c r="U182" s="183"/>
      <c r="V182" s="184"/>
      <c r="W182" s="155"/>
      <c r="X182" s="905">
        <f>G183+K183+T183</f>
        <v>0</v>
      </c>
      <c r="Y182" s="906"/>
      <c r="Z182" s="906"/>
      <c r="AA182" s="906"/>
      <c r="AB182" s="185" t="s">
        <v>155</v>
      </c>
    </row>
    <row r="183" spans="1:28" ht="9" customHeight="1" thickBot="1">
      <c r="A183" s="882" t="s">
        <v>53</v>
      </c>
      <c r="B183" s="883"/>
      <c r="C183" s="186"/>
      <c r="D183" s="187">
        <f>IF(C173="往",(E173+E174)*(F173-H173)+(E175+E176)*(F175-H175),E173*(F173-H173)+E175*(F175-H175))</f>
        <v>0</v>
      </c>
      <c r="E183" s="188">
        <f>IF(C173="往",(E173+E174)*(F173-H173)+(E175+E176)*(F175-H175)+(E177+E178)*(F177-H177)+(E179+E180)*(F179-H179)+(E181+E182)*(F181-H181),E173*(F173-H173)+E175*(F175-H175)+E177*(F177-H177)+E179*(F179-H179)+E181*(F181-H181))</f>
        <v>0</v>
      </c>
      <c r="F183" s="189">
        <f t="shared" ref="F183:K183" si="31">SUM(F173:F182)</f>
        <v>0</v>
      </c>
      <c r="G183" s="190">
        <f t="shared" si="31"/>
        <v>0</v>
      </c>
      <c r="H183" s="186">
        <f t="shared" si="31"/>
        <v>0</v>
      </c>
      <c r="I183" s="191">
        <f t="shared" si="31"/>
        <v>0</v>
      </c>
      <c r="J183" s="187">
        <f t="shared" si="31"/>
        <v>0</v>
      </c>
      <c r="K183" s="192">
        <f t="shared" si="31"/>
        <v>0</v>
      </c>
      <c r="L183" s="187"/>
      <c r="M183" s="193"/>
      <c r="N183" s="194"/>
      <c r="O183" s="195">
        <f t="shared" ref="O183:T183" si="32">SUM(O173:O182)</f>
        <v>0</v>
      </c>
      <c r="P183" s="196">
        <f t="shared" si="32"/>
        <v>0</v>
      </c>
      <c r="Q183" s="196">
        <f t="shared" si="32"/>
        <v>0</v>
      </c>
      <c r="R183" s="197">
        <f t="shared" si="32"/>
        <v>0</v>
      </c>
      <c r="S183" s="198">
        <f t="shared" si="32"/>
        <v>0</v>
      </c>
      <c r="T183" s="199">
        <f t="shared" si="32"/>
        <v>0</v>
      </c>
      <c r="U183" s="200"/>
    </row>
    <row r="184" spans="1:28" ht="9" customHeight="1">
      <c r="A184" s="886" t="s">
        <v>55</v>
      </c>
      <c r="B184" s="742" t="s">
        <v>56</v>
      </c>
      <c r="C184" s="134"/>
      <c r="D184" s="745" t="s">
        <v>57</v>
      </c>
      <c r="E184" s="745" t="s">
        <v>58</v>
      </c>
      <c r="F184" s="890" t="s">
        <v>59</v>
      </c>
      <c r="G184" s="894" t="s">
        <v>156</v>
      </c>
      <c r="H184" s="899" t="s">
        <v>61</v>
      </c>
      <c r="I184" s="899"/>
      <c r="J184" s="899"/>
      <c r="K184" s="899"/>
      <c r="L184" s="900"/>
      <c r="M184" s="135"/>
      <c r="N184" s="857" t="s">
        <v>62</v>
      </c>
      <c r="O184" s="858"/>
      <c r="P184" s="858"/>
      <c r="Q184" s="858"/>
      <c r="R184" s="858"/>
      <c r="S184" s="858"/>
      <c r="T184" s="858"/>
      <c r="U184" s="859"/>
    </row>
    <row r="185" spans="1:28" ht="9" customHeight="1">
      <c r="A185" s="887"/>
      <c r="B185" s="743"/>
      <c r="C185" s="137" t="s">
        <v>24</v>
      </c>
      <c r="D185" s="746"/>
      <c r="E185" s="746"/>
      <c r="F185" s="891"/>
      <c r="G185" s="864"/>
      <c r="H185" s="860" t="s">
        <v>63</v>
      </c>
      <c r="I185" s="861"/>
      <c r="J185" s="862"/>
      <c r="K185" s="863" t="s">
        <v>157</v>
      </c>
      <c r="L185" s="874" t="s">
        <v>65</v>
      </c>
      <c r="M185" s="138"/>
      <c r="N185" s="863" t="s">
        <v>66</v>
      </c>
      <c r="O185" s="877" t="s">
        <v>67</v>
      </c>
      <c r="P185" s="878"/>
      <c r="Q185" s="878"/>
      <c r="R185" s="878"/>
      <c r="S185" s="879"/>
      <c r="T185" s="724" t="s">
        <v>158</v>
      </c>
      <c r="U185" s="854" t="s">
        <v>65</v>
      </c>
    </row>
    <row r="186" spans="1:28" ht="9" customHeight="1">
      <c r="A186" s="887"/>
      <c r="B186" s="743"/>
      <c r="C186" s="137" t="s">
        <v>69</v>
      </c>
      <c r="D186" s="746"/>
      <c r="E186" s="746"/>
      <c r="F186" s="891"/>
      <c r="G186" s="864"/>
      <c r="H186" s="880" t="s">
        <v>70</v>
      </c>
      <c r="I186" s="897" t="s">
        <v>71</v>
      </c>
      <c r="J186" s="901" t="s">
        <v>72</v>
      </c>
      <c r="K186" s="864"/>
      <c r="L186" s="875"/>
      <c r="M186" s="138"/>
      <c r="N186" s="864"/>
      <c r="O186" s="869" t="s">
        <v>73</v>
      </c>
      <c r="P186" s="754"/>
      <c r="Q186" s="754" t="s">
        <v>74</v>
      </c>
      <c r="R186" s="757" t="s">
        <v>75</v>
      </c>
      <c r="S186" s="752" t="s">
        <v>76</v>
      </c>
      <c r="T186" s="725"/>
      <c r="U186" s="855"/>
    </row>
    <row r="187" spans="1:28" ht="9" customHeight="1">
      <c r="A187" s="887"/>
      <c r="B187" s="743"/>
      <c r="C187" s="139" t="s">
        <v>77</v>
      </c>
      <c r="D187" s="746"/>
      <c r="E187" s="746"/>
      <c r="F187" s="891"/>
      <c r="G187" s="864"/>
      <c r="H187" s="880"/>
      <c r="I187" s="897"/>
      <c r="J187" s="901"/>
      <c r="K187" s="864"/>
      <c r="L187" s="875"/>
      <c r="M187" s="138"/>
      <c r="N187" s="864"/>
      <c r="O187" s="870" t="s">
        <v>71</v>
      </c>
      <c r="P187" s="872" t="s">
        <v>72</v>
      </c>
      <c r="Q187" s="755"/>
      <c r="R187" s="757"/>
      <c r="S187" s="752"/>
      <c r="T187" s="725"/>
      <c r="U187" s="855"/>
    </row>
    <row r="188" spans="1:28" ht="9" customHeight="1">
      <c r="A188" s="888"/>
      <c r="B188" s="744"/>
      <c r="C188" s="140" t="s">
        <v>78</v>
      </c>
      <c r="D188" s="747"/>
      <c r="E188" s="876"/>
      <c r="F188" s="726"/>
      <c r="G188" s="895"/>
      <c r="H188" s="881"/>
      <c r="I188" s="898"/>
      <c r="J188" s="902"/>
      <c r="K188" s="865"/>
      <c r="L188" s="876"/>
      <c r="N188" s="865"/>
      <c r="O188" s="871"/>
      <c r="P188" s="873"/>
      <c r="Q188" s="756"/>
      <c r="R188" s="758"/>
      <c r="S188" s="753"/>
      <c r="T188" s="726"/>
      <c r="U188" s="856"/>
    </row>
    <row r="189" spans="1:28" ht="9" customHeight="1">
      <c r="A189" s="884" t="s">
        <v>147</v>
      </c>
      <c r="B189" s="740" t="str">
        <f>$B$7</f>
        <v>平日</v>
      </c>
      <c r="C189" s="201">
        <f>C173</f>
        <v>0</v>
      </c>
      <c r="D189" s="142">
        <f>$D$7</f>
        <v>0</v>
      </c>
      <c r="E189" s="143">
        <f>$E$7</f>
        <v>0</v>
      </c>
      <c r="F189" s="896"/>
      <c r="G189" s="144">
        <f>D189*E189*F189</f>
        <v>0</v>
      </c>
      <c r="H189" s="892">
        <f>I189+J189</f>
        <v>0</v>
      </c>
      <c r="I189" s="729"/>
      <c r="J189" s="727"/>
      <c r="K189" s="145">
        <f>-D189*E189*H189</f>
        <v>0</v>
      </c>
      <c r="L189" s="146"/>
      <c r="M189" s="147"/>
      <c r="N189" s="148"/>
      <c r="O189" s="149"/>
      <c r="P189" s="150"/>
      <c r="Q189" s="150"/>
      <c r="R189" s="151"/>
      <c r="S189" s="152"/>
      <c r="T189" s="153">
        <f>IF(AND(P189=0,Q189=0,R189=0,S189=0),N189*-O189,IF(AND(O189=0,Q189=0,R189=0,S189=0),N189*-P189,IF(AND(O189=0,P189=0,R189=0,S189=0),N189*Q189,IF(AND(O189=0,P189=0,Q189=0,S189=0),N189*-R189,IF(AND(O189=0,P189=0,Q189=0,R189=0),N189*S189,IF(AND(O189=0,P189=0,Q189=0,R189=0),,"入力オーバー"))))))</f>
        <v>0</v>
      </c>
      <c r="U189" s="154"/>
      <c r="V189" s="155"/>
      <c r="W189" s="155"/>
      <c r="X189" s="156"/>
      <c r="Y189" s="156"/>
      <c r="Z189" s="156"/>
      <c r="AA189" s="156"/>
      <c r="AB189" s="156"/>
    </row>
    <row r="190" spans="1:28" ht="9" customHeight="1">
      <c r="A190" s="885"/>
      <c r="B190" s="741"/>
      <c r="C190" s="157">
        <f>IF(C189="往","復",)</f>
        <v>0</v>
      </c>
      <c r="D190" s="158">
        <f>$D$8</f>
        <v>0</v>
      </c>
      <c r="E190" s="159">
        <f>$E$8</f>
        <v>0</v>
      </c>
      <c r="F190" s="749"/>
      <c r="G190" s="160">
        <f>D190*E190*F189</f>
        <v>0</v>
      </c>
      <c r="H190" s="893"/>
      <c r="I190" s="730"/>
      <c r="J190" s="728"/>
      <c r="K190" s="161">
        <f>-D190*E190*H189</f>
        <v>0</v>
      </c>
      <c r="L190" s="162"/>
      <c r="M190" s="147"/>
      <c r="N190" s="163"/>
      <c r="O190" s="164"/>
      <c r="P190" s="165"/>
      <c r="Q190" s="165"/>
      <c r="R190" s="166"/>
      <c r="S190" s="167"/>
      <c r="T190" s="168">
        <f>IF(AND(P190=0,Q190=0,R190=0,S190=0),N190*-O190,IF(AND(O190=0,Q190=0,R190=0,S190=0),N190*-P190,IF(AND(O190=0,P190=0,R190=0,S190=0),N190*Q190,IF(AND(O190=0,P190=0,Q190=0,S190=0),N190*-R190,IF(AND(O190=0,P190=0,Q190=0,R190=0),N190*S190,IF(AND(O190=0,P190=0,Q190=0,R190=0),,"入力オーバー"))))))</f>
        <v>0</v>
      </c>
      <c r="U190" s="169"/>
      <c r="V190" s="155"/>
      <c r="W190" s="155"/>
      <c r="X190" s="156"/>
      <c r="Y190" s="156"/>
      <c r="Z190" s="156"/>
      <c r="AA190" s="156"/>
      <c r="AB190" s="156"/>
    </row>
    <row r="191" spans="1:28" ht="9" customHeight="1">
      <c r="A191" s="885"/>
      <c r="B191" s="740" t="str">
        <f>$B$9</f>
        <v>土曜</v>
      </c>
      <c r="C191" s="170">
        <f>C189</f>
        <v>0</v>
      </c>
      <c r="D191" s="142">
        <f>$D$9</f>
        <v>0</v>
      </c>
      <c r="E191" s="143">
        <f>$E$9</f>
        <v>0</v>
      </c>
      <c r="F191" s="896"/>
      <c r="G191" s="144">
        <f>D191*E191*F191</f>
        <v>0</v>
      </c>
      <c r="H191" s="892">
        <f>I191+J191</f>
        <v>0</v>
      </c>
      <c r="I191" s="729"/>
      <c r="J191" s="727"/>
      <c r="K191" s="145">
        <f>-D191*E191*H191</f>
        <v>0</v>
      </c>
      <c r="L191" s="146"/>
      <c r="M191" s="147"/>
      <c r="N191" s="163"/>
      <c r="O191" s="164"/>
      <c r="P191" s="165"/>
      <c r="Q191" s="165"/>
      <c r="R191" s="166"/>
      <c r="S191" s="167"/>
      <c r="T191" s="168">
        <f t="shared" ref="T191:T198" si="33">IF(AND(P191=0,Q191=0,R191=0,S191=0),N191*-O191,IF(AND(O191=0,Q191=0,R191=0,S191=0),N191*-P191,IF(AND(O191=0,P191=0,R191=0,S191=0),N191*Q191,IF(AND(O191=0,P191=0,Q191=0,S191=0),N191*-R191,IF(AND(O191=0,P191=0,Q191=0,R191=0),N191*S191,IF(AND(O191=0,P191=0,Q191=0,R191=0),,"入力オーバー"))))))</f>
        <v>0</v>
      </c>
      <c r="U191" s="169"/>
      <c r="V191" s="155"/>
      <c r="W191" s="155"/>
      <c r="X191" s="136"/>
      <c r="Y191" s="136"/>
      <c r="Z191" s="136"/>
      <c r="AA191" s="136"/>
      <c r="AB191" s="136"/>
    </row>
    <row r="192" spans="1:28" ht="9" customHeight="1" thickBot="1">
      <c r="A192" s="885"/>
      <c r="B192" s="904"/>
      <c r="C192" s="157">
        <f>C190</f>
        <v>0</v>
      </c>
      <c r="D192" s="158">
        <f>$D$10</f>
        <v>0</v>
      </c>
      <c r="E192" s="159">
        <f>$E$10</f>
        <v>0</v>
      </c>
      <c r="F192" s="749"/>
      <c r="G192" s="160">
        <f>D192*E192*F191</f>
        <v>0</v>
      </c>
      <c r="H192" s="893"/>
      <c r="I192" s="730"/>
      <c r="J192" s="728"/>
      <c r="K192" s="161">
        <f>-D192*E192*H191</f>
        <v>0</v>
      </c>
      <c r="L192" s="162"/>
      <c r="M192" s="147"/>
      <c r="N192" s="163"/>
      <c r="O192" s="164"/>
      <c r="P192" s="165"/>
      <c r="Q192" s="165"/>
      <c r="R192" s="166"/>
      <c r="S192" s="167"/>
      <c r="T192" s="168">
        <f t="shared" si="33"/>
        <v>0</v>
      </c>
      <c r="U192" s="169"/>
      <c r="V192" s="155"/>
      <c r="W192" s="155"/>
      <c r="X192" s="156"/>
      <c r="Y192" s="156"/>
      <c r="Z192" s="136"/>
      <c r="AA192" s="136"/>
      <c r="AB192" s="136"/>
    </row>
    <row r="193" spans="1:28" ht="9" customHeight="1">
      <c r="A193" s="885"/>
      <c r="B193" s="903" t="str">
        <f>$B$11</f>
        <v>日祝</v>
      </c>
      <c r="C193" s="170">
        <f>C189</f>
        <v>0</v>
      </c>
      <c r="D193" s="142">
        <f>$D$11</f>
        <v>0</v>
      </c>
      <c r="E193" s="143">
        <f>$E$11</f>
        <v>0</v>
      </c>
      <c r="F193" s="748"/>
      <c r="G193" s="144">
        <f>D193*E193*F193</f>
        <v>0</v>
      </c>
      <c r="H193" s="892">
        <f>I193+J193</f>
        <v>0</v>
      </c>
      <c r="I193" s="729"/>
      <c r="J193" s="727"/>
      <c r="K193" s="145">
        <f>-D193*E193*H193</f>
        <v>0</v>
      </c>
      <c r="L193" s="146"/>
      <c r="M193" s="147"/>
      <c r="N193" s="163"/>
      <c r="O193" s="164"/>
      <c r="P193" s="165"/>
      <c r="Q193" s="165"/>
      <c r="R193" s="166"/>
      <c r="S193" s="167"/>
      <c r="T193" s="168">
        <f t="shared" si="33"/>
        <v>0</v>
      </c>
      <c r="U193" s="169"/>
      <c r="V193" s="155"/>
      <c r="W193" s="155"/>
      <c r="X193" s="156"/>
      <c r="Y193" s="156"/>
      <c r="Z193" s="136"/>
      <c r="AA193" s="136"/>
      <c r="AB193" s="136"/>
    </row>
    <row r="194" spans="1:28" ht="9" customHeight="1">
      <c r="A194" s="885"/>
      <c r="B194" s="739"/>
      <c r="C194" s="202">
        <f>C190</f>
        <v>0</v>
      </c>
      <c r="D194" s="158">
        <f>$D$12</f>
        <v>0</v>
      </c>
      <c r="E194" s="175">
        <f>$E$12</f>
        <v>0</v>
      </c>
      <c r="F194" s="748"/>
      <c r="G194" s="160">
        <f>D194*E194*F193</f>
        <v>0</v>
      </c>
      <c r="H194" s="893"/>
      <c r="I194" s="730"/>
      <c r="J194" s="728"/>
      <c r="K194" s="161">
        <f>-D194*E194*H193</f>
        <v>0</v>
      </c>
      <c r="L194" s="162"/>
      <c r="M194" s="147"/>
      <c r="N194" s="163"/>
      <c r="O194" s="164"/>
      <c r="P194" s="165"/>
      <c r="Q194" s="165"/>
      <c r="R194" s="166"/>
      <c r="S194" s="167"/>
      <c r="T194" s="168">
        <f t="shared" si="33"/>
        <v>0</v>
      </c>
      <c r="U194" s="169"/>
      <c r="V194" s="155"/>
      <c r="W194" s="155"/>
      <c r="X194" s="156"/>
      <c r="Y194" s="156"/>
      <c r="Z194" s="136"/>
      <c r="AA194" s="136"/>
      <c r="AB194" s="136"/>
    </row>
    <row r="195" spans="1:28" ht="9" customHeight="1">
      <c r="A195" s="885"/>
      <c r="B195" s="738" t="str">
        <f>$B$13</f>
        <v>学平日</v>
      </c>
      <c r="C195" s="170">
        <f>C189</f>
        <v>0</v>
      </c>
      <c r="D195" s="142">
        <f>$D$13</f>
        <v>0</v>
      </c>
      <c r="E195" s="143">
        <f>$E$13</f>
        <v>0</v>
      </c>
      <c r="F195" s="896"/>
      <c r="G195" s="144">
        <f>D195*E195*F195</f>
        <v>0</v>
      </c>
      <c r="H195" s="892">
        <f>I195+J195</f>
        <v>0</v>
      </c>
      <c r="I195" s="729"/>
      <c r="J195" s="727"/>
      <c r="K195" s="145">
        <f>-D195*E195*H195</f>
        <v>0</v>
      </c>
      <c r="L195" s="146"/>
      <c r="M195" s="147"/>
      <c r="N195" s="163"/>
      <c r="O195" s="164"/>
      <c r="P195" s="165"/>
      <c r="Q195" s="165"/>
      <c r="R195" s="166"/>
      <c r="S195" s="167"/>
      <c r="T195" s="168">
        <f t="shared" si="33"/>
        <v>0</v>
      </c>
      <c r="U195" s="169"/>
      <c r="V195" s="155"/>
      <c r="W195" s="155"/>
    </row>
    <row r="196" spans="1:28" ht="9" customHeight="1">
      <c r="A196" s="885"/>
      <c r="B196" s="739"/>
      <c r="C196" s="157">
        <f>C190</f>
        <v>0</v>
      </c>
      <c r="D196" s="158">
        <f>$D$14</f>
        <v>0</v>
      </c>
      <c r="E196" s="159">
        <f>$E$14</f>
        <v>0</v>
      </c>
      <c r="F196" s="749"/>
      <c r="G196" s="160">
        <f>D196*E196*F195</f>
        <v>0</v>
      </c>
      <c r="H196" s="893"/>
      <c r="I196" s="730"/>
      <c r="J196" s="728"/>
      <c r="K196" s="161">
        <f>-D196*E196*H195</f>
        <v>0</v>
      </c>
      <c r="L196" s="162"/>
      <c r="M196" s="147"/>
      <c r="N196" s="163"/>
      <c r="O196" s="164"/>
      <c r="P196" s="165"/>
      <c r="Q196" s="165"/>
      <c r="R196" s="166"/>
      <c r="S196" s="167"/>
      <c r="T196" s="168">
        <f t="shared" si="33"/>
        <v>0</v>
      </c>
      <c r="U196" s="169"/>
      <c r="V196" s="155"/>
      <c r="W196" s="155"/>
    </row>
    <row r="197" spans="1:28" ht="9" customHeight="1">
      <c r="A197" s="885"/>
      <c r="B197" s="738" t="str">
        <f>$B$15</f>
        <v>学休土</v>
      </c>
      <c r="C197" s="170">
        <f>C189</f>
        <v>0</v>
      </c>
      <c r="D197" s="142">
        <f>$D$15</f>
        <v>0</v>
      </c>
      <c r="E197" s="143">
        <f>$E$15</f>
        <v>0</v>
      </c>
      <c r="F197" s="748"/>
      <c r="G197" s="144">
        <f>D197*E197*F197</f>
        <v>0</v>
      </c>
      <c r="H197" s="892">
        <f>I197+J197</f>
        <v>0</v>
      </c>
      <c r="I197" s="729"/>
      <c r="J197" s="727"/>
      <c r="K197" s="145">
        <f>-D197*E197*H197</f>
        <v>0</v>
      </c>
      <c r="L197" s="146"/>
      <c r="M197" s="147"/>
      <c r="N197" s="163"/>
      <c r="O197" s="164"/>
      <c r="P197" s="165"/>
      <c r="Q197" s="165"/>
      <c r="R197" s="166"/>
      <c r="S197" s="167"/>
      <c r="T197" s="168">
        <f t="shared" si="33"/>
        <v>0</v>
      </c>
      <c r="U197" s="169"/>
      <c r="V197" s="155"/>
      <c r="W197" s="155"/>
      <c r="X197" s="908" t="s">
        <v>81</v>
      </c>
      <c r="Y197" s="909"/>
      <c r="Z197" s="909"/>
      <c r="AA197" s="909"/>
      <c r="AB197" s="910"/>
    </row>
    <row r="198" spans="1:28" ht="9" customHeight="1" thickBot="1">
      <c r="A198" s="885"/>
      <c r="B198" s="751"/>
      <c r="C198" s="157">
        <f>C190</f>
        <v>0</v>
      </c>
      <c r="D198" s="158">
        <f>$D$16</f>
        <v>0</v>
      </c>
      <c r="E198" s="175">
        <f>$E$16</f>
        <v>0</v>
      </c>
      <c r="F198" s="749"/>
      <c r="G198" s="160">
        <f>D198*E198*F197</f>
        <v>0</v>
      </c>
      <c r="H198" s="893"/>
      <c r="I198" s="730"/>
      <c r="J198" s="728"/>
      <c r="K198" s="161">
        <f>-D198*E198*H197</f>
        <v>0</v>
      </c>
      <c r="L198" s="162"/>
      <c r="M198" s="147"/>
      <c r="N198" s="177"/>
      <c r="O198" s="178"/>
      <c r="P198" s="179"/>
      <c r="Q198" s="179"/>
      <c r="R198" s="180"/>
      <c r="S198" s="181"/>
      <c r="T198" s="182">
        <f t="shared" si="33"/>
        <v>0</v>
      </c>
      <c r="U198" s="183"/>
      <c r="V198" s="184"/>
      <c r="W198" s="155"/>
      <c r="X198" s="905">
        <f>G199+K199+T199</f>
        <v>0</v>
      </c>
      <c r="Y198" s="906"/>
      <c r="Z198" s="906"/>
      <c r="AA198" s="906"/>
      <c r="AB198" s="185" t="s">
        <v>155</v>
      </c>
    </row>
    <row r="199" spans="1:28" ht="9" customHeight="1" thickBot="1">
      <c r="A199" s="882" t="s">
        <v>53</v>
      </c>
      <c r="B199" s="883"/>
      <c r="C199" s="186"/>
      <c r="D199" s="187">
        <f>IF(C189="往",(E189+E190)*(F189-H189)+(E191+E192)*(F191-H191),E189*(F189-H189)+E191*(F191-H191))</f>
        <v>0</v>
      </c>
      <c r="E199" s="188">
        <f>IF(C189="往",(E189+E190)*(F189-H189)+(E191+E192)*(F191-H191)+(E193+E194)*(F193-H193)+(E195+E196)*(F195-H195)+(E197+E198)*(F197-H197),E189*(F189-H189)+E191*(F191-H191)+E193*(F193-H193)+E195*(F195-H195)+E197*(F197-H197))</f>
        <v>0</v>
      </c>
      <c r="F199" s="189">
        <f t="shared" ref="F199:K199" si="34">SUM(F189:F198)</f>
        <v>0</v>
      </c>
      <c r="G199" s="190">
        <f t="shared" si="34"/>
        <v>0</v>
      </c>
      <c r="H199" s="186">
        <f t="shared" si="34"/>
        <v>0</v>
      </c>
      <c r="I199" s="191">
        <f t="shared" si="34"/>
        <v>0</v>
      </c>
      <c r="J199" s="187">
        <f t="shared" si="34"/>
        <v>0</v>
      </c>
      <c r="K199" s="192">
        <f t="shared" si="34"/>
        <v>0</v>
      </c>
      <c r="L199" s="187"/>
      <c r="M199" s="193"/>
      <c r="N199" s="194"/>
      <c r="O199" s="195">
        <f t="shared" ref="O199:T199" si="35">SUM(O189:O198)</f>
        <v>0</v>
      </c>
      <c r="P199" s="196">
        <f t="shared" si="35"/>
        <v>0</v>
      </c>
      <c r="Q199" s="196">
        <f t="shared" si="35"/>
        <v>0</v>
      </c>
      <c r="R199" s="197">
        <f t="shared" si="35"/>
        <v>0</v>
      </c>
      <c r="S199" s="198">
        <f t="shared" si="35"/>
        <v>0</v>
      </c>
      <c r="T199" s="199">
        <f t="shared" si="35"/>
        <v>0</v>
      </c>
      <c r="U199" s="200"/>
      <c r="V199" s="907" t="s">
        <v>83</v>
      </c>
      <c r="W199" s="858"/>
      <c r="X199" s="858"/>
      <c r="Y199" s="858"/>
      <c r="Z199" s="858"/>
      <c r="AA199" s="858"/>
      <c r="AB199" s="859"/>
    </row>
    <row r="200" spans="1:28" ht="9" customHeight="1" thickBot="1">
      <c r="A200" s="715" t="s">
        <v>112</v>
      </c>
      <c r="B200" s="716"/>
      <c r="C200" s="716"/>
      <c r="D200" s="717">
        <f>$C$1</f>
        <v>0</v>
      </c>
      <c r="E200" s="716"/>
      <c r="F200" s="716"/>
      <c r="G200" s="716"/>
      <c r="H200" s="716" t="s">
        <v>369</v>
      </c>
      <c r="I200" s="716"/>
      <c r="J200" s="716" t="s">
        <v>148</v>
      </c>
      <c r="K200" s="716"/>
      <c r="L200" s="717">
        <f>$M$1</f>
        <v>0</v>
      </c>
      <c r="M200" s="716"/>
      <c r="N200" s="716"/>
      <c r="O200" s="716"/>
      <c r="P200" s="716"/>
      <c r="Q200" s="718"/>
      <c r="R200" s="203"/>
      <c r="S200" s="203"/>
      <c r="T200" s="204"/>
      <c r="U200" s="136"/>
      <c r="V200" s="911">
        <f>V267</f>
        <v>0</v>
      </c>
      <c r="W200" s="912"/>
      <c r="X200" s="912"/>
      <c r="Y200" s="912"/>
      <c r="Z200" s="912"/>
      <c r="AA200" s="912"/>
      <c r="AB200" s="205" t="s">
        <v>155</v>
      </c>
    </row>
    <row r="201" spans="1:28" ht="9" customHeight="1">
      <c r="I201" s="206"/>
      <c r="J201" s="207"/>
      <c r="K201" s="207"/>
      <c r="L201" s="208"/>
      <c r="N201" s="136"/>
      <c r="O201" s="136"/>
      <c r="P201" s="136"/>
      <c r="V201" s="207"/>
      <c r="W201" s="207"/>
      <c r="X201" s="136"/>
      <c r="Y201" s="136"/>
      <c r="Z201" s="136"/>
      <c r="AA201" s="136"/>
      <c r="AB201" s="136"/>
    </row>
    <row r="202" spans="1:28" ht="9" hidden="1" customHeight="1" thickBot="1">
      <c r="L202" s="209"/>
      <c r="N202" s="210"/>
      <c r="O202" s="211"/>
      <c r="P202" s="211"/>
      <c r="Q202" s="211"/>
      <c r="R202" s="211"/>
      <c r="S202" s="211"/>
      <c r="T202" s="136"/>
      <c r="U202" s="207"/>
      <c r="V202" s="207"/>
      <c r="W202" s="207"/>
      <c r="X202" s="212"/>
      <c r="Y202" s="212"/>
      <c r="Z202" s="212"/>
      <c r="AA202" s="212"/>
      <c r="AB202" s="136"/>
    </row>
    <row r="203" spans="1:28" ht="9" hidden="1" customHeight="1">
      <c r="A203" s="886" t="s">
        <v>55</v>
      </c>
      <c r="B203" s="742" t="s">
        <v>56</v>
      </c>
      <c r="C203" s="134"/>
      <c r="D203" s="745" t="s">
        <v>57</v>
      </c>
      <c r="E203" s="745" t="s">
        <v>58</v>
      </c>
      <c r="F203" s="890" t="s">
        <v>59</v>
      </c>
      <c r="G203" s="894" t="s">
        <v>156</v>
      </c>
      <c r="H203" s="899" t="s">
        <v>61</v>
      </c>
      <c r="I203" s="899"/>
      <c r="J203" s="899"/>
      <c r="K203" s="899"/>
      <c r="L203" s="900"/>
      <c r="M203" s="135"/>
      <c r="N203" s="857" t="s">
        <v>62</v>
      </c>
      <c r="O203" s="858"/>
      <c r="P203" s="858"/>
      <c r="Q203" s="858"/>
      <c r="R203" s="858"/>
      <c r="S203" s="858"/>
      <c r="T203" s="858"/>
      <c r="U203" s="859"/>
    </row>
    <row r="204" spans="1:28" ht="9" hidden="1" customHeight="1">
      <c r="A204" s="887"/>
      <c r="B204" s="743"/>
      <c r="C204" s="137" t="s">
        <v>24</v>
      </c>
      <c r="D204" s="746"/>
      <c r="E204" s="746"/>
      <c r="F204" s="891"/>
      <c r="G204" s="864"/>
      <c r="H204" s="860" t="s">
        <v>63</v>
      </c>
      <c r="I204" s="861"/>
      <c r="J204" s="862"/>
      <c r="K204" s="863" t="s">
        <v>157</v>
      </c>
      <c r="L204" s="874" t="s">
        <v>65</v>
      </c>
      <c r="M204" s="138"/>
      <c r="N204" s="863" t="s">
        <v>66</v>
      </c>
      <c r="O204" s="877" t="s">
        <v>67</v>
      </c>
      <c r="P204" s="878"/>
      <c r="Q204" s="878"/>
      <c r="R204" s="878"/>
      <c r="S204" s="879"/>
      <c r="T204" s="724" t="s">
        <v>158</v>
      </c>
      <c r="U204" s="854" t="s">
        <v>65</v>
      </c>
    </row>
    <row r="205" spans="1:28" ht="9" hidden="1" customHeight="1">
      <c r="A205" s="887"/>
      <c r="B205" s="743"/>
      <c r="C205" s="137" t="s">
        <v>69</v>
      </c>
      <c r="D205" s="746"/>
      <c r="E205" s="746"/>
      <c r="F205" s="891"/>
      <c r="G205" s="864"/>
      <c r="H205" s="880" t="s">
        <v>70</v>
      </c>
      <c r="I205" s="897" t="s">
        <v>71</v>
      </c>
      <c r="J205" s="901" t="s">
        <v>72</v>
      </c>
      <c r="K205" s="864"/>
      <c r="L205" s="875"/>
      <c r="M205" s="138"/>
      <c r="N205" s="864"/>
      <c r="O205" s="869" t="s">
        <v>73</v>
      </c>
      <c r="P205" s="754"/>
      <c r="Q205" s="754" t="s">
        <v>74</v>
      </c>
      <c r="R205" s="757" t="s">
        <v>75</v>
      </c>
      <c r="S205" s="752" t="s">
        <v>76</v>
      </c>
      <c r="T205" s="725"/>
      <c r="U205" s="855"/>
    </row>
    <row r="206" spans="1:28" ht="9" hidden="1" customHeight="1">
      <c r="A206" s="887"/>
      <c r="B206" s="743"/>
      <c r="C206" s="139" t="s">
        <v>77</v>
      </c>
      <c r="D206" s="746"/>
      <c r="E206" s="746"/>
      <c r="F206" s="891"/>
      <c r="G206" s="864"/>
      <c r="H206" s="880"/>
      <c r="I206" s="897"/>
      <c r="J206" s="901"/>
      <c r="K206" s="864"/>
      <c r="L206" s="875"/>
      <c r="M206" s="138"/>
      <c r="N206" s="864"/>
      <c r="O206" s="870" t="s">
        <v>71</v>
      </c>
      <c r="P206" s="872" t="s">
        <v>72</v>
      </c>
      <c r="Q206" s="755"/>
      <c r="R206" s="757"/>
      <c r="S206" s="752"/>
      <c r="T206" s="725"/>
      <c r="U206" s="855"/>
    </row>
    <row r="207" spans="1:28" ht="9" hidden="1" customHeight="1">
      <c r="A207" s="888"/>
      <c r="B207" s="744"/>
      <c r="C207" s="140" t="s">
        <v>78</v>
      </c>
      <c r="D207" s="747"/>
      <c r="E207" s="876"/>
      <c r="F207" s="726"/>
      <c r="G207" s="895"/>
      <c r="H207" s="881"/>
      <c r="I207" s="898"/>
      <c r="J207" s="902"/>
      <c r="K207" s="865"/>
      <c r="L207" s="876"/>
      <c r="N207" s="865"/>
      <c r="O207" s="871"/>
      <c r="P207" s="873"/>
      <c r="Q207" s="756"/>
      <c r="R207" s="758"/>
      <c r="S207" s="753"/>
      <c r="T207" s="726"/>
      <c r="U207" s="856"/>
    </row>
    <row r="208" spans="1:28" ht="9" hidden="1" customHeight="1">
      <c r="A208" s="884" t="s">
        <v>79</v>
      </c>
      <c r="B208" s="740" t="s">
        <v>80</v>
      </c>
      <c r="C208" s="201">
        <f>C141</f>
        <v>0</v>
      </c>
      <c r="D208" s="142">
        <f>$D$7</f>
        <v>0</v>
      </c>
      <c r="E208" s="143">
        <f>$E$7</f>
        <v>0</v>
      </c>
      <c r="F208" s="896"/>
      <c r="G208" s="144">
        <f>D208*E208*F208</f>
        <v>0</v>
      </c>
      <c r="H208" s="892">
        <f>I208+J208</f>
        <v>0</v>
      </c>
      <c r="I208" s="729"/>
      <c r="J208" s="727"/>
      <c r="K208" s="145">
        <f>-D208*E208*H208</f>
        <v>0</v>
      </c>
      <c r="L208" s="146"/>
      <c r="M208" s="147"/>
      <c r="N208" s="148"/>
      <c r="O208" s="149"/>
      <c r="P208" s="150"/>
      <c r="Q208" s="150"/>
      <c r="R208" s="151"/>
      <c r="S208" s="152"/>
      <c r="T208" s="153">
        <f t="shared" ref="T208:T217" si="36">IF(AND(P208=0,Q208=0,R208=0,S208=0),N208*-O208,IF(AND(O208=0,Q208=0,R208=0,S208=0),N208*-P208,IF(AND(O208=0,P208=0,R208=0,S208=0),N208*Q208,IF(AND(O208=0,P208=0,Q208=0,S208=0),N208*-R208,IF(AND(O208=0,P208=0,Q208=0,R208=0),N208*S208,IF(AND(O208=0,P208=0,Q208=0,R208=0),,"入力オーバー"))))))</f>
        <v>0</v>
      </c>
      <c r="U208" s="213"/>
      <c r="V208" s="155"/>
      <c r="W208" s="155"/>
      <c r="X208" s="156"/>
      <c r="Y208" s="156"/>
      <c r="Z208" s="156"/>
      <c r="AA208" s="156"/>
      <c r="AB208" s="156"/>
    </row>
    <row r="209" spans="1:28" ht="9" hidden="1" customHeight="1">
      <c r="A209" s="885"/>
      <c r="B209" s="741"/>
      <c r="C209" s="157">
        <f>IF(C208="往","復",)</f>
        <v>0</v>
      </c>
      <c r="D209" s="158">
        <f>$D$8</f>
        <v>0</v>
      </c>
      <c r="E209" s="159">
        <f>$E$8</f>
        <v>0</v>
      </c>
      <c r="F209" s="749"/>
      <c r="G209" s="160">
        <f>D209*E209*F208</f>
        <v>0</v>
      </c>
      <c r="H209" s="893"/>
      <c r="I209" s="730"/>
      <c r="J209" s="728"/>
      <c r="K209" s="161">
        <f>-D209*E209*H208</f>
        <v>0</v>
      </c>
      <c r="L209" s="162"/>
      <c r="M209" s="147"/>
      <c r="N209" s="163"/>
      <c r="O209" s="164"/>
      <c r="P209" s="165"/>
      <c r="Q209" s="165"/>
      <c r="R209" s="166"/>
      <c r="S209" s="167"/>
      <c r="T209" s="168">
        <f t="shared" si="36"/>
        <v>0</v>
      </c>
      <c r="U209" s="169"/>
      <c r="V209" s="155"/>
      <c r="W209" s="155"/>
      <c r="X209" s="156"/>
      <c r="Y209" s="156"/>
      <c r="Z209" s="156"/>
      <c r="AA209" s="156"/>
      <c r="AB209" s="156"/>
    </row>
    <row r="210" spans="1:28" ht="9" hidden="1" customHeight="1">
      <c r="A210" s="885"/>
      <c r="B210" s="740"/>
      <c r="C210" s="170">
        <f>C208</f>
        <v>0</v>
      </c>
      <c r="D210" s="142">
        <f>$D$9</f>
        <v>0</v>
      </c>
      <c r="E210" s="143">
        <f>$E$9</f>
        <v>0</v>
      </c>
      <c r="F210" s="896"/>
      <c r="G210" s="144">
        <f>D210*E210*F210</f>
        <v>0</v>
      </c>
      <c r="H210" s="892">
        <f>I210+J210</f>
        <v>0</v>
      </c>
      <c r="I210" s="729"/>
      <c r="J210" s="727"/>
      <c r="K210" s="145">
        <f>-D210*E210*H210</f>
        <v>0</v>
      </c>
      <c r="L210" s="146"/>
      <c r="M210" s="147"/>
      <c r="N210" s="163"/>
      <c r="O210" s="164"/>
      <c r="P210" s="165"/>
      <c r="Q210" s="165"/>
      <c r="R210" s="166"/>
      <c r="S210" s="167"/>
      <c r="T210" s="168">
        <f t="shared" si="36"/>
        <v>0</v>
      </c>
      <c r="U210" s="169"/>
      <c r="V210" s="155"/>
      <c r="W210" s="155"/>
      <c r="X210" s="136"/>
      <c r="Y210" s="136"/>
      <c r="Z210" s="136"/>
      <c r="AA210" s="136"/>
      <c r="AB210" s="136"/>
    </row>
    <row r="211" spans="1:28" ht="9" hidden="1" customHeight="1" thickBot="1">
      <c r="A211" s="885"/>
      <c r="B211" s="889"/>
      <c r="C211" s="157">
        <f>C209</f>
        <v>0</v>
      </c>
      <c r="D211" s="158">
        <f>$D$10</f>
        <v>0</v>
      </c>
      <c r="E211" s="159">
        <f>$E$10</f>
        <v>0</v>
      </c>
      <c r="F211" s="749"/>
      <c r="G211" s="160">
        <f>D211*E211*F210</f>
        <v>0</v>
      </c>
      <c r="H211" s="893"/>
      <c r="I211" s="730"/>
      <c r="J211" s="728"/>
      <c r="K211" s="161">
        <f>-D211*E211*H210</f>
        <v>0</v>
      </c>
      <c r="L211" s="162"/>
      <c r="M211" s="147"/>
      <c r="N211" s="163"/>
      <c r="O211" s="164"/>
      <c r="P211" s="165"/>
      <c r="Q211" s="165"/>
      <c r="R211" s="166"/>
      <c r="S211" s="167"/>
      <c r="T211" s="168">
        <f t="shared" si="36"/>
        <v>0</v>
      </c>
      <c r="U211" s="169"/>
      <c r="V211" s="155"/>
      <c r="W211" s="155"/>
      <c r="X211" s="156"/>
      <c r="Y211" s="156"/>
      <c r="Z211" s="136"/>
      <c r="AA211" s="136"/>
      <c r="AB211" s="136"/>
    </row>
    <row r="212" spans="1:28" ht="9" hidden="1" customHeight="1">
      <c r="A212" s="885"/>
      <c r="B212" s="903"/>
      <c r="C212" s="170">
        <f>C208</f>
        <v>0</v>
      </c>
      <c r="D212" s="142">
        <f>$D$11</f>
        <v>0</v>
      </c>
      <c r="E212" s="143">
        <f>$E$11</f>
        <v>0</v>
      </c>
      <c r="F212" s="748"/>
      <c r="G212" s="144">
        <f>D212*E212*F212</f>
        <v>0</v>
      </c>
      <c r="H212" s="892">
        <f>I212+J212</f>
        <v>0</v>
      </c>
      <c r="I212" s="729"/>
      <c r="J212" s="727"/>
      <c r="K212" s="145">
        <f>-D212*E212*H212</f>
        <v>0</v>
      </c>
      <c r="L212" s="146"/>
      <c r="M212" s="147"/>
      <c r="N212" s="163"/>
      <c r="O212" s="164"/>
      <c r="P212" s="165"/>
      <c r="Q212" s="165"/>
      <c r="R212" s="166"/>
      <c r="S212" s="167"/>
      <c r="T212" s="168">
        <f t="shared" si="36"/>
        <v>0</v>
      </c>
      <c r="U212" s="169"/>
      <c r="V212" s="155"/>
      <c r="W212" s="155"/>
      <c r="X212" s="156"/>
      <c r="Y212" s="156"/>
      <c r="Z212" s="136"/>
      <c r="AA212" s="136"/>
      <c r="AB212" s="136"/>
    </row>
    <row r="213" spans="1:28" ht="9" hidden="1" customHeight="1">
      <c r="A213" s="885"/>
      <c r="B213" s="750"/>
      <c r="C213" s="202">
        <f>C209</f>
        <v>0</v>
      </c>
      <c r="D213" s="158">
        <f>$D$12</f>
        <v>0</v>
      </c>
      <c r="E213" s="175">
        <f>$E$12</f>
        <v>0</v>
      </c>
      <c r="F213" s="748"/>
      <c r="G213" s="160">
        <f>D213*E213*F212</f>
        <v>0</v>
      </c>
      <c r="H213" s="893"/>
      <c r="I213" s="730"/>
      <c r="J213" s="728"/>
      <c r="K213" s="161">
        <f>-D213*E213*H212</f>
        <v>0</v>
      </c>
      <c r="L213" s="162"/>
      <c r="M213" s="147"/>
      <c r="N213" s="163"/>
      <c r="O213" s="164"/>
      <c r="P213" s="165"/>
      <c r="Q213" s="165"/>
      <c r="R213" s="166"/>
      <c r="S213" s="167"/>
      <c r="T213" s="168">
        <f t="shared" si="36"/>
        <v>0</v>
      </c>
      <c r="U213" s="169"/>
      <c r="V213" s="155"/>
      <c r="W213" s="155"/>
      <c r="X213" s="156"/>
      <c r="Y213" s="156"/>
      <c r="Z213" s="136"/>
      <c r="AA213" s="136"/>
      <c r="AB213" s="136"/>
    </row>
    <row r="214" spans="1:28" ht="9" hidden="1" customHeight="1">
      <c r="A214" s="885"/>
      <c r="B214" s="738"/>
      <c r="C214" s="170">
        <f>C208</f>
        <v>0</v>
      </c>
      <c r="D214" s="142">
        <f>$D$13</f>
        <v>0</v>
      </c>
      <c r="E214" s="143">
        <f>$E$13</f>
        <v>0</v>
      </c>
      <c r="F214" s="896"/>
      <c r="G214" s="144">
        <f>D214*E214*F214</f>
        <v>0</v>
      </c>
      <c r="H214" s="892">
        <f>I214+J214</f>
        <v>0</v>
      </c>
      <c r="I214" s="729"/>
      <c r="J214" s="727"/>
      <c r="K214" s="145">
        <f>-D214*E214*H214</f>
        <v>0</v>
      </c>
      <c r="L214" s="146"/>
      <c r="M214" s="147"/>
      <c r="N214" s="163"/>
      <c r="O214" s="164"/>
      <c r="P214" s="165"/>
      <c r="Q214" s="165"/>
      <c r="R214" s="166"/>
      <c r="S214" s="167"/>
      <c r="T214" s="168">
        <f t="shared" si="36"/>
        <v>0</v>
      </c>
      <c r="U214" s="169"/>
      <c r="V214" s="155"/>
      <c r="W214" s="155"/>
      <c r="X214" s="156"/>
      <c r="Y214" s="156"/>
      <c r="Z214" s="136"/>
      <c r="AA214" s="136"/>
      <c r="AB214" s="136"/>
    </row>
    <row r="215" spans="1:28" ht="9" hidden="1" customHeight="1">
      <c r="A215" s="885"/>
      <c r="B215" s="739"/>
      <c r="C215" s="157">
        <f>C209</f>
        <v>0</v>
      </c>
      <c r="D215" s="158">
        <f>$D$14</f>
        <v>0</v>
      </c>
      <c r="E215" s="159">
        <f>$E$14</f>
        <v>0</v>
      </c>
      <c r="F215" s="749"/>
      <c r="G215" s="160">
        <f>D215*E215*F214</f>
        <v>0</v>
      </c>
      <c r="H215" s="893"/>
      <c r="I215" s="730"/>
      <c r="J215" s="728"/>
      <c r="K215" s="161">
        <f>-D215*E215*H214</f>
        <v>0</v>
      </c>
      <c r="L215" s="162"/>
      <c r="M215" s="147"/>
      <c r="N215" s="163"/>
      <c r="O215" s="164"/>
      <c r="P215" s="165"/>
      <c r="Q215" s="165"/>
      <c r="R215" s="166"/>
      <c r="S215" s="167"/>
      <c r="T215" s="168">
        <f t="shared" si="36"/>
        <v>0</v>
      </c>
      <c r="U215" s="169"/>
      <c r="V215" s="155"/>
      <c r="W215" s="155"/>
      <c r="X215" s="156"/>
      <c r="Y215" s="156"/>
      <c r="Z215" s="136"/>
      <c r="AA215" s="136"/>
      <c r="AB215" s="136"/>
    </row>
    <row r="216" spans="1:28" ht="9" hidden="1" customHeight="1">
      <c r="A216" s="885"/>
      <c r="B216" s="750"/>
      <c r="C216" s="170">
        <f>C208</f>
        <v>0</v>
      </c>
      <c r="D216" s="142">
        <f>$D$15</f>
        <v>0</v>
      </c>
      <c r="E216" s="143">
        <f>$E$15</f>
        <v>0</v>
      </c>
      <c r="F216" s="748"/>
      <c r="G216" s="144">
        <f>D216*E216*F216</f>
        <v>0</v>
      </c>
      <c r="H216" s="892">
        <f>I216+J216</f>
        <v>0</v>
      </c>
      <c r="I216" s="729"/>
      <c r="J216" s="727"/>
      <c r="K216" s="145">
        <f>-D216*E216*H216</f>
        <v>0</v>
      </c>
      <c r="L216" s="146"/>
      <c r="M216" s="147"/>
      <c r="N216" s="163"/>
      <c r="O216" s="164"/>
      <c r="P216" s="165"/>
      <c r="Q216" s="165"/>
      <c r="R216" s="166"/>
      <c r="S216" s="167"/>
      <c r="T216" s="168">
        <f t="shared" si="36"/>
        <v>0</v>
      </c>
      <c r="U216" s="169"/>
      <c r="V216" s="155"/>
      <c r="W216" s="155"/>
      <c r="X216" s="908" t="s">
        <v>81</v>
      </c>
      <c r="Y216" s="909"/>
      <c r="Z216" s="909"/>
      <c r="AA216" s="909"/>
      <c r="AB216" s="910"/>
    </row>
    <row r="217" spans="1:28" ht="9" hidden="1" customHeight="1" thickBot="1">
      <c r="A217" s="885"/>
      <c r="B217" s="751"/>
      <c r="C217" s="157">
        <f>C209</f>
        <v>0</v>
      </c>
      <c r="D217" s="158">
        <f>$D$16</f>
        <v>0</v>
      </c>
      <c r="E217" s="175">
        <f>$E$16</f>
        <v>0</v>
      </c>
      <c r="F217" s="749"/>
      <c r="G217" s="160">
        <f>D217*E217*F216</f>
        <v>0</v>
      </c>
      <c r="H217" s="893"/>
      <c r="I217" s="730"/>
      <c r="J217" s="728"/>
      <c r="K217" s="161">
        <f>-D217*E217*H216</f>
        <v>0</v>
      </c>
      <c r="L217" s="162"/>
      <c r="M217" s="147"/>
      <c r="N217" s="177"/>
      <c r="O217" s="178"/>
      <c r="P217" s="179"/>
      <c r="Q217" s="179"/>
      <c r="R217" s="180"/>
      <c r="S217" s="181"/>
      <c r="T217" s="182">
        <f t="shared" si="36"/>
        <v>0</v>
      </c>
      <c r="U217" s="183"/>
      <c r="V217" s="184"/>
      <c r="W217" s="155"/>
      <c r="X217" s="905">
        <f>G218+K218+T218</f>
        <v>0</v>
      </c>
      <c r="Y217" s="906"/>
      <c r="Z217" s="906"/>
      <c r="AA217" s="906"/>
      <c r="AB217" s="185" t="s">
        <v>155</v>
      </c>
    </row>
    <row r="218" spans="1:28" ht="9" hidden="1" customHeight="1" thickBot="1">
      <c r="A218" s="882" t="s">
        <v>53</v>
      </c>
      <c r="B218" s="883"/>
      <c r="C218" s="186"/>
      <c r="D218" s="187">
        <f>IF(C208="往",(E208+E209)*(F208-H208)+(E210+E211)*(F210-H210),E208*(F208-H208)+E210*(F210-H210))</f>
        <v>0</v>
      </c>
      <c r="E218" s="188">
        <f>IF(C208="往",(E208+E209)*(F208-H208)+(E210+E211)*(F210-H210)+(E212+E213)*(F212-H212)+(E214+E215)*(F214-H214)+(E216+E217)*(F216-H216),E208*(F208-H208)+E210*(F210-H210)+E212*(F212-H212)+E214*(F214-H214)+E216*(F216-H216))</f>
        <v>0</v>
      </c>
      <c r="F218" s="189">
        <f t="shared" ref="F218:K218" si="37">SUM(F208:F217)</f>
        <v>0</v>
      </c>
      <c r="G218" s="190">
        <f t="shared" si="37"/>
        <v>0</v>
      </c>
      <c r="H218" s="186">
        <f t="shared" si="37"/>
        <v>0</v>
      </c>
      <c r="I218" s="191">
        <f t="shared" si="37"/>
        <v>0</v>
      </c>
      <c r="J218" s="187">
        <f t="shared" si="37"/>
        <v>0</v>
      </c>
      <c r="K218" s="192">
        <f t="shared" si="37"/>
        <v>0</v>
      </c>
      <c r="L218" s="187"/>
      <c r="M218" s="193"/>
      <c r="N218" s="194"/>
      <c r="O218" s="195">
        <f t="shared" ref="O218:T218" si="38">SUM(O208:O217)</f>
        <v>0</v>
      </c>
      <c r="P218" s="196">
        <f t="shared" si="38"/>
        <v>0</v>
      </c>
      <c r="Q218" s="196">
        <f t="shared" si="38"/>
        <v>0</v>
      </c>
      <c r="R218" s="197">
        <f t="shared" si="38"/>
        <v>0</v>
      </c>
      <c r="S218" s="198">
        <f t="shared" si="38"/>
        <v>0</v>
      </c>
      <c r="T218" s="199">
        <f t="shared" si="38"/>
        <v>0</v>
      </c>
      <c r="U218" s="200"/>
    </row>
    <row r="219" spans="1:28" ht="9" hidden="1" customHeight="1">
      <c r="A219" s="886" t="s">
        <v>55</v>
      </c>
      <c r="B219" s="742" t="s">
        <v>56</v>
      </c>
      <c r="C219" s="134"/>
      <c r="D219" s="745" t="s">
        <v>57</v>
      </c>
      <c r="E219" s="745" t="s">
        <v>58</v>
      </c>
      <c r="F219" s="890" t="s">
        <v>59</v>
      </c>
      <c r="G219" s="894" t="s">
        <v>156</v>
      </c>
      <c r="H219" s="899" t="s">
        <v>61</v>
      </c>
      <c r="I219" s="899"/>
      <c r="J219" s="899"/>
      <c r="K219" s="899"/>
      <c r="L219" s="900"/>
      <c r="M219" s="135"/>
      <c r="N219" s="857" t="s">
        <v>62</v>
      </c>
      <c r="O219" s="858"/>
      <c r="P219" s="858"/>
      <c r="Q219" s="858"/>
      <c r="R219" s="858"/>
      <c r="S219" s="858"/>
      <c r="T219" s="858"/>
      <c r="U219" s="859"/>
    </row>
    <row r="220" spans="1:28" ht="9" hidden="1" customHeight="1">
      <c r="A220" s="887"/>
      <c r="B220" s="743"/>
      <c r="C220" s="137" t="s">
        <v>24</v>
      </c>
      <c r="D220" s="746"/>
      <c r="E220" s="746"/>
      <c r="F220" s="891"/>
      <c r="G220" s="864"/>
      <c r="H220" s="860" t="s">
        <v>63</v>
      </c>
      <c r="I220" s="861"/>
      <c r="J220" s="862"/>
      <c r="K220" s="863" t="s">
        <v>157</v>
      </c>
      <c r="L220" s="874" t="s">
        <v>65</v>
      </c>
      <c r="M220" s="138"/>
      <c r="N220" s="863" t="s">
        <v>66</v>
      </c>
      <c r="O220" s="877" t="s">
        <v>67</v>
      </c>
      <c r="P220" s="878"/>
      <c r="Q220" s="878"/>
      <c r="R220" s="878"/>
      <c r="S220" s="879"/>
      <c r="T220" s="724" t="s">
        <v>158</v>
      </c>
      <c r="U220" s="854" t="s">
        <v>65</v>
      </c>
    </row>
    <row r="221" spans="1:28" ht="9" hidden="1" customHeight="1">
      <c r="A221" s="887"/>
      <c r="B221" s="743"/>
      <c r="C221" s="137" t="s">
        <v>69</v>
      </c>
      <c r="D221" s="746"/>
      <c r="E221" s="746"/>
      <c r="F221" s="891"/>
      <c r="G221" s="864"/>
      <c r="H221" s="880" t="s">
        <v>70</v>
      </c>
      <c r="I221" s="897" t="s">
        <v>71</v>
      </c>
      <c r="J221" s="901" t="s">
        <v>72</v>
      </c>
      <c r="K221" s="864"/>
      <c r="L221" s="875"/>
      <c r="M221" s="138"/>
      <c r="N221" s="864"/>
      <c r="O221" s="869" t="s">
        <v>73</v>
      </c>
      <c r="P221" s="754"/>
      <c r="Q221" s="754" t="s">
        <v>74</v>
      </c>
      <c r="R221" s="757" t="s">
        <v>75</v>
      </c>
      <c r="S221" s="752" t="s">
        <v>76</v>
      </c>
      <c r="T221" s="725"/>
      <c r="U221" s="855"/>
    </row>
    <row r="222" spans="1:28" ht="9" hidden="1" customHeight="1">
      <c r="A222" s="887"/>
      <c r="B222" s="743"/>
      <c r="C222" s="139" t="s">
        <v>77</v>
      </c>
      <c r="D222" s="746"/>
      <c r="E222" s="746"/>
      <c r="F222" s="891"/>
      <c r="G222" s="864"/>
      <c r="H222" s="880"/>
      <c r="I222" s="897"/>
      <c r="J222" s="901"/>
      <c r="K222" s="864"/>
      <c r="L222" s="875"/>
      <c r="M222" s="138"/>
      <c r="N222" s="864"/>
      <c r="O222" s="870" t="s">
        <v>71</v>
      </c>
      <c r="P222" s="872" t="s">
        <v>72</v>
      </c>
      <c r="Q222" s="755"/>
      <c r="R222" s="757"/>
      <c r="S222" s="752"/>
      <c r="T222" s="725"/>
      <c r="U222" s="855"/>
    </row>
    <row r="223" spans="1:28" ht="9" hidden="1" customHeight="1">
      <c r="A223" s="888"/>
      <c r="B223" s="744"/>
      <c r="C223" s="140" t="s">
        <v>78</v>
      </c>
      <c r="D223" s="747"/>
      <c r="E223" s="876"/>
      <c r="F223" s="726"/>
      <c r="G223" s="895"/>
      <c r="H223" s="881"/>
      <c r="I223" s="898"/>
      <c r="J223" s="902"/>
      <c r="K223" s="865"/>
      <c r="L223" s="876"/>
      <c r="N223" s="865"/>
      <c r="O223" s="871"/>
      <c r="P223" s="873"/>
      <c r="Q223" s="756"/>
      <c r="R223" s="758"/>
      <c r="S223" s="753"/>
      <c r="T223" s="726"/>
      <c r="U223" s="856"/>
    </row>
    <row r="224" spans="1:28" ht="9" hidden="1" customHeight="1">
      <c r="A224" s="884" t="s">
        <v>79</v>
      </c>
      <c r="B224" s="740" t="s">
        <v>80</v>
      </c>
      <c r="C224" s="201">
        <f>C208</f>
        <v>0</v>
      </c>
      <c r="D224" s="142">
        <f>$D$7</f>
        <v>0</v>
      </c>
      <c r="E224" s="143">
        <f>$E$7</f>
        <v>0</v>
      </c>
      <c r="F224" s="896"/>
      <c r="G224" s="144">
        <f>D224*E224*F224</f>
        <v>0</v>
      </c>
      <c r="H224" s="892">
        <f>I224+J224</f>
        <v>0</v>
      </c>
      <c r="I224" s="729"/>
      <c r="J224" s="727"/>
      <c r="K224" s="145">
        <f>-D224*E224*H224</f>
        <v>0</v>
      </c>
      <c r="L224" s="146"/>
      <c r="M224" s="147"/>
      <c r="N224" s="148"/>
      <c r="O224" s="149"/>
      <c r="P224" s="150"/>
      <c r="Q224" s="150"/>
      <c r="R224" s="151"/>
      <c r="S224" s="152"/>
      <c r="T224" s="153">
        <f t="shared" ref="T224:T233" si="39">IF(AND(P224=0,Q224=0,R224=0,S224=0),N224*-O224,IF(AND(O224=0,Q224=0,R224=0,S224=0),N224*-P224,IF(AND(O224=0,P224=0,R224=0,S224=0),N224*Q224,IF(AND(O224=0,P224=0,Q224=0,S224=0),N224*-R224,IF(AND(O224=0,P224=0,Q224=0,R224=0),N224*S224,IF(AND(O224=0,P224=0,Q224=0,R224=0),,"入力オーバー"))))))</f>
        <v>0</v>
      </c>
      <c r="U224" s="213"/>
      <c r="V224" s="155"/>
      <c r="W224" s="155"/>
      <c r="X224" s="156"/>
      <c r="Y224" s="156"/>
      <c r="Z224" s="156"/>
      <c r="AA224" s="156"/>
      <c r="AB224" s="156"/>
    </row>
    <row r="225" spans="1:28" ht="9" hidden="1" customHeight="1">
      <c r="A225" s="885"/>
      <c r="B225" s="741"/>
      <c r="C225" s="157">
        <f>IF(C224="往","復",)</f>
        <v>0</v>
      </c>
      <c r="D225" s="158">
        <f>$D$8</f>
        <v>0</v>
      </c>
      <c r="E225" s="159">
        <f>$E$8</f>
        <v>0</v>
      </c>
      <c r="F225" s="749"/>
      <c r="G225" s="160">
        <f>D225*E225*F224</f>
        <v>0</v>
      </c>
      <c r="H225" s="893"/>
      <c r="I225" s="730"/>
      <c r="J225" s="728"/>
      <c r="K225" s="161">
        <f>-D225*E225*H224</f>
        <v>0</v>
      </c>
      <c r="L225" s="162"/>
      <c r="M225" s="147"/>
      <c r="N225" s="163"/>
      <c r="O225" s="164"/>
      <c r="P225" s="165"/>
      <c r="Q225" s="165"/>
      <c r="R225" s="166"/>
      <c r="S225" s="167"/>
      <c r="T225" s="168">
        <f t="shared" si="39"/>
        <v>0</v>
      </c>
      <c r="U225" s="169"/>
      <c r="V225" s="155"/>
      <c r="W225" s="155"/>
      <c r="X225" s="156"/>
      <c r="Y225" s="156"/>
      <c r="Z225" s="156"/>
      <c r="AA225" s="156"/>
      <c r="AB225" s="156"/>
    </row>
    <row r="226" spans="1:28" ht="9" hidden="1" customHeight="1">
      <c r="A226" s="885"/>
      <c r="B226" s="740"/>
      <c r="C226" s="170">
        <f>C224</f>
        <v>0</v>
      </c>
      <c r="D226" s="142">
        <f>$D$9</f>
        <v>0</v>
      </c>
      <c r="E226" s="143">
        <f>$E$9</f>
        <v>0</v>
      </c>
      <c r="F226" s="896"/>
      <c r="G226" s="144">
        <f>D226*E226*F226</f>
        <v>0</v>
      </c>
      <c r="H226" s="892">
        <f>I226+J226</f>
        <v>0</v>
      </c>
      <c r="I226" s="729"/>
      <c r="J226" s="727"/>
      <c r="K226" s="145">
        <f>-D226*E226*H226</f>
        <v>0</v>
      </c>
      <c r="L226" s="146"/>
      <c r="M226" s="147"/>
      <c r="N226" s="163"/>
      <c r="O226" s="164"/>
      <c r="P226" s="165"/>
      <c r="Q226" s="165"/>
      <c r="R226" s="166"/>
      <c r="S226" s="167"/>
      <c r="T226" s="168">
        <f t="shared" si="39"/>
        <v>0</v>
      </c>
      <c r="U226" s="169"/>
      <c r="V226" s="155"/>
      <c r="W226" s="155"/>
      <c r="X226" s="136"/>
      <c r="Y226" s="136"/>
      <c r="Z226" s="136"/>
      <c r="AA226" s="136"/>
      <c r="AB226" s="136"/>
    </row>
    <row r="227" spans="1:28" ht="9" hidden="1" customHeight="1" thickBot="1">
      <c r="A227" s="885"/>
      <c r="B227" s="889"/>
      <c r="C227" s="157">
        <f>C225</f>
        <v>0</v>
      </c>
      <c r="D227" s="158">
        <f>$D$10</f>
        <v>0</v>
      </c>
      <c r="E227" s="159">
        <f>$E$10</f>
        <v>0</v>
      </c>
      <c r="F227" s="749"/>
      <c r="G227" s="160">
        <f>D227*E227*F226</f>
        <v>0</v>
      </c>
      <c r="H227" s="893"/>
      <c r="I227" s="730"/>
      <c r="J227" s="728"/>
      <c r="K227" s="161">
        <f>-D227*E227*H226</f>
        <v>0</v>
      </c>
      <c r="L227" s="162"/>
      <c r="M227" s="147"/>
      <c r="N227" s="163"/>
      <c r="O227" s="164"/>
      <c r="P227" s="165"/>
      <c r="Q227" s="165"/>
      <c r="R227" s="166"/>
      <c r="S227" s="167"/>
      <c r="T227" s="168">
        <f t="shared" si="39"/>
        <v>0</v>
      </c>
      <c r="U227" s="169"/>
      <c r="V227" s="155"/>
      <c r="W227" s="155"/>
      <c r="X227" s="156"/>
      <c r="Y227" s="156"/>
      <c r="Z227" s="136"/>
      <c r="AA227" s="136"/>
      <c r="AB227" s="136"/>
    </row>
    <row r="228" spans="1:28" ht="9" hidden="1" customHeight="1">
      <c r="A228" s="885"/>
      <c r="B228" s="903"/>
      <c r="C228" s="170">
        <f>C224</f>
        <v>0</v>
      </c>
      <c r="D228" s="142">
        <f>$D$11</f>
        <v>0</v>
      </c>
      <c r="E228" s="143">
        <f>$E$11</f>
        <v>0</v>
      </c>
      <c r="F228" s="748"/>
      <c r="G228" s="144">
        <f>D228*E228*F228</f>
        <v>0</v>
      </c>
      <c r="H228" s="892">
        <f>I228+J228</f>
        <v>0</v>
      </c>
      <c r="I228" s="729"/>
      <c r="J228" s="727"/>
      <c r="K228" s="145">
        <f>-D228*E228*H228</f>
        <v>0</v>
      </c>
      <c r="L228" s="146"/>
      <c r="M228" s="147"/>
      <c r="N228" s="163"/>
      <c r="O228" s="164"/>
      <c r="P228" s="165"/>
      <c r="Q228" s="165"/>
      <c r="R228" s="166"/>
      <c r="S228" s="167"/>
      <c r="T228" s="168">
        <f t="shared" si="39"/>
        <v>0</v>
      </c>
      <c r="U228" s="169"/>
      <c r="V228" s="155"/>
      <c r="W228" s="155"/>
      <c r="X228" s="156"/>
      <c r="Y228" s="156"/>
      <c r="Z228" s="136"/>
      <c r="AA228" s="136"/>
      <c r="AB228" s="136"/>
    </row>
    <row r="229" spans="1:28" ht="9" hidden="1" customHeight="1">
      <c r="A229" s="885"/>
      <c r="B229" s="750"/>
      <c r="C229" s="202">
        <f>C225</f>
        <v>0</v>
      </c>
      <c r="D229" s="158">
        <f>$D$12</f>
        <v>0</v>
      </c>
      <c r="E229" s="175">
        <f>$E$12</f>
        <v>0</v>
      </c>
      <c r="F229" s="748"/>
      <c r="G229" s="160">
        <f>D229*E229*F228</f>
        <v>0</v>
      </c>
      <c r="H229" s="893"/>
      <c r="I229" s="730"/>
      <c r="J229" s="728"/>
      <c r="K229" s="161">
        <f>-D229*E229*H228</f>
        <v>0</v>
      </c>
      <c r="L229" s="162"/>
      <c r="M229" s="147"/>
      <c r="N229" s="163"/>
      <c r="O229" s="164"/>
      <c r="P229" s="165"/>
      <c r="Q229" s="165"/>
      <c r="R229" s="166"/>
      <c r="S229" s="167"/>
      <c r="T229" s="168">
        <f t="shared" si="39"/>
        <v>0</v>
      </c>
      <c r="U229" s="169"/>
      <c r="V229" s="155"/>
      <c r="W229" s="155"/>
      <c r="X229" s="156"/>
      <c r="Y229" s="156"/>
      <c r="Z229" s="136"/>
      <c r="AA229" s="136"/>
      <c r="AB229" s="136"/>
    </row>
    <row r="230" spans="1:28" ht="9" hidden="1" customHeight="1">
      <c r="A230" s="885"/>
      <c r="B230" s="738"/>
      <c r="C230" s="170">
        <f>C224</f>
        <v>0</v>
      </c>
      <c r="D230" s="142">
        <f>$D$13</f>
        <v>0</v>
      </c>
      <c r="E230" s="143">
        <f>$E$13</f>
        <v>0</v>
      </c>
      <c r="F230" s="896"/>
      <c r="G230" s="144">
        <f>D230*E230*F230</f>
        <v>0</v>
      </c>
      <c r="H230" s="892">
        <f>I230+J230</f>
        <v>0</v>
      </c>
      <c r="I230" s="729"/>
      <c r="J230" s="727"/>
      <c r="K230" s="145">
        <f>-D230*E230*H230</f>
        <v>0</v>
      </c>
      <c r="L230" s="146"/>
      <c r="M230" s="147"/>
      <c r="N230" s="163"/>
      <c r="O230" s="164"/>
      <c r="P230" s="165"/>
      <c r="Q230" s="165"/>
      <c r="R230" s="166"/>
      <c r="S230" s="167"/>
      <c r="T230" s="168">
        <f t="shared" si="39"/>
        <v>0</v>
      </c>
      <c r="U230" s="169"/>
      <c r="V230" s="155"/>
      <c r="W230" s="155"/>
    </row>
    <row r="231" spans="1:28" ht="9" hidden="1" customHeight="1">
      <c r="A231" s="885"/>
      <c r="B231" s="739"/>
      <c r="C231" s="157">
        <f>C225</f>
        <v>0</v>
      </c>
      <c r="D231" s="158">
        <f>$D$14</f>
        <v>0</v>
      </c>
      <c r="E231" s="159">
        <f>$E$14</f>
        <v>0</v>
      </c>
      <c r="F231" s="749"/>
      <c r="G231" s="160">
        <f>D231*E231*F230</f>
        <v>0</v>
      </c>
      <c r="H231" s="893"/>
      <c r="I231" s="730"/>
      <c r="J231" s="728"/>
      <c r="K231" s="161">
        <f>-D231*E231*H230</f>
        <v>0</v>
      </c>
      <c r="L231" s="162"/>
      <c r="M231" s="147"/>
      <c r="N231" s="163"/>
      <c r="O231" s="164"/>
      <c r="P231" s="165"/>
      <c r="Q231" s="165"/>
      <c r="R231" s="166"/>
      <c r="S231" s="167"/>
      <c r="T231" s="168">
        <f t="shared" si="39"/>
        <v>0</v>
      </c>
      <c r="U231" s="169"/>
      <c r="V231" s="155"/>
      <c r="W231" s="155"/>
    </row>
    <row r="232" spans="1:28" ht="9" hidden="1" customHeight="1">
      <c r="A232" s="885"/>
      <c r="B232" s="750"/>
      <c r="C232" s="170">
        <f>C224</f>
        <v>0</v>
      </c>
      <c r="D232" s="142">
        <f>$D$15</f>
        <v>0</v>
      </c>
      <c r="E232" s="143">
        <f>$E$15</f>
        <v>0</v>
      </c>
      <c r="F232" s="748"/>
      <c r="G232" s="144">
        <f>D232*E232*F232</f>
        <v>0</v>
      </c>
      <c r="H232" s="892">
        <f>I232+J232</f>
        <v>0</v>
      </c>
      <c r="I232" s="729"/>
      <c r="J232" s="727"/>
      <c r="K232" s="145">
        <f>-D232*E232*H232</f>
        <v>0</v>
      </c>
      <c r="L232" s="146"/>
      <c r="M232" s="147"/>
      <c r="N232" s="163"/>
      <c r="O232" s="164"/>
      <c r="P232" s="165"/>
      <c r="Q232" s="165"/>
      <c r="R232" s="166"/>
      <c r="S232" s="167"/>
      <c r="T232" s="168">
        <f t="shared" si="39"/>
        <v>0</v>
      </c>
      <c r="U232" s="169"/>
      <c r="V232" s="155"/>
      <c r="W232" s="155"/>
      <c r="X232" s="908" t="s">
        <v>81</v>
      </c>
      <c r="Y232" s="909"/>
      <c r="Z232" s="909"/>
      <c r="AA232" s="909"/>
      <c r="AB232" s="910"/>
    </row>
    <row r="233" spans="1:28" ht="9" hidden="1" customHeight="1" thickBot="1">
      <c r="A233" s="885"/>
      <c r="B233" s="751"/>
      <c r="C233" s="157">
        <f>C225</f>
        <v>0</v>
      </c>
      <c r="D233" s="158">
        <f>$D$16</f>
        <v>0</v>
      </c>
      <c r="E233" s="175">
        <f>$E$16</f>
        <v>0</v>
      </c>
      <c r="F233" s="749"/>
      <c r="G233" s="160">
        <f>D233*E233*F232</f>
        <v>0</v>
      </c>
      <c r="H233" s="893"/>
      <c r="I233" s="730"/>
      <c r="J233" s="728"/>
      <c r="K233" s="161">
        <f>-D233*E233*H232</f>
        <v>0</v>
      </c>
      <c r="L233" s="162"/>
      <c r="M233" s="147"/>
      <c r="N233" s="177"/>
      <c r="O233" s="178"/>
      <c r="P233" s="179"/>
      <c r="Q233" s="179"/>
      <c r="R233" s="180"/>
      <c r="S233" s="181"/>
      <c r="T233" s="182">
        <f t="shared" si="39"/>
        <v>0</v>
      </c>
      <c r="U233" s="183"/>
      <c r="V233" s="184"/>
      <c r="W233" s="155"/>
      <c r="X233" s="905">
        <f>G234+K234+T234</f>
        <v>0</v>
      </c>
      <c r="Y233" s="906"/>
      <c r="Z233" s="906"/>
      <c r="AA233" s="906"/>
      <c r="AB233" s="185" t="s">
        <v>155</v>
      </c>
    </row>
    <row r="234" spans="1:28" ht="9" hidden="1" customHeight="1" thickBot="1">
      <c r="A234" s="882" t="s">
        <v>53</v>
      </c>
      <c r="B234" s="883"/>
      <c r="C234" s="186"/>
      <c r="D234" s="187">
        <f>IF(C224="往",(E224+E225)*(F224-H224)+(E226+E227)*(F226-H226),E224*(F224-H224)+E226*(F226-H226))</f>
        <v>0</v>
      </c>
      <c r="E234" s="188">
        <f>IF(C224="往",(E224+E225)*(F224-H224)+(E226+E227)*(F226-H226)+(E228+E229)*(F228-H228)+(E230+E231)*(F230-H230)+(E232+E233)*(F232-H232),E224*(F224-H224)+E226*(F226-H226)+E228*(F228-H228)+E230*(F230-H230)+E232*(F232-H232))</f>
        <v>0</v>
      </c>
      <c r="F234" s="189">
        <f t="shared" ref="F234:K234" si="40">SUM(F224:F233)</f>
        <v>0</v>
      </c>
      <c r="G234" s="190">
        <f t="shared" si="40"/>
        <v>0</v>
      </c>
      <c r="H234" s="186">
        <f t="shared" si="40"/>
        <v>0</v>
      </c>
      <c r="I234" s="191">
        <f t="shared" si="40"/>
        <v>0</v>
      </c>
      <c r="J234" s="187">
        <f t="shared" si="40"/>
        <v>0</v>
      </c>
      <c r="K234" s="192">
        <f t="shared" si="40"/>
        <v>0</v>
      </c>
      <c r="L234" s="187"/>
      <c r="M234" s="193"/>
      <c r="N234" s="194"/>
      <c r="O234" s="195">
        <f t="shared" ref="O234:T234" si="41">SUM(O224:O233)</f>
        <v>0</v>
      </c>
      <c r="P234" s="196">
        <f t="shared" si="41"/>
        <v>0</v>
      </c>
      <c r="Q234" s="196">
        <f t="shared" si="41"/>
        <v>0</v>
      </c>
      <c r="R234" s="197">
        <f t="shared" si="41"/>
        <v>0</v>
      </c>
      <c r="S234" s="198">
        <f t="shared" si="41"/>
        <v>0</v>
      </c>
      <c r="T234" s="199">
        <f t="shared" si="41"/>
        <v>0</v>
      </c>
      <c r="U234" s="200"/>
    </row>
    <row r="235" spans="1:28" ht="9" hidden="1" customHeight="1">
      <c r="A235" s="886" t="s">
        <v>55</v>
      </c>
      <c r="B235" s="742" t="s">
        <v>56</v>
      </c>
      <c r="C235" s="134"/>
      <c r="D235" s="745" t="s">
        <v>57</v>
      </c>
      <c r="E235" s="745" t="s">
        <v>58</v>
      </c>
      <c r="F235" s="890" t="s">
        <v>59</v>
      </c>
      <c r="G235" s="894" t="s">
        <v>156</v>
      </c>
      <c r="H235" s="899" t="s">
        <v>61</v>
      </c>
      <c r="I235" s="899"/>
      <c r="J235" s="899"/>
      <c r="K235" s="899"/>
      <c r="L235" s="900"/>
      <c r="M235" s="135"/>
      <c r="N235" s="857" t="s">
        <v>62</v>
      </c>
      <c r="O235" s="858"/>
      <c r="P235" s="858"/>
      <c r="Q235" s="858"/>
      <c r="R235" s="858"/>
      <c r="S235" s="858"/>
      <c r="T235" s="858"/>
      <c r="U235" s="859"/>
    </row>
    <row r="236" spans="1:28" ht="9" hidden="1" customHeight="1">
      <c r="A236" s="887"/>
      <c r="B236" s="743"/>
      <c r="C236" s="137" t="s">
        <v>24</v>
      </c>
      <c r="D236" s="746"/>
      <c r="E236" s="746"/>
      <c r="F236" s="891"/>
      <c r="G236" s="864"/>
      <c r="H236" s="860" t="s">
        <v>63</v>
      </c>
      <c r="I236" s="861"/>
      <c r="J236" s="862"/>
      <c r="K236" s="863" t="s">
        <v>157</v>
      </c>
      <c r="L236" s="874" t="s">
        <v>65</v>
      </c>
      <c r="M236" s="138"/>
      <c r="N236" s="863" t="s">
        <v>66</v>
      </c>
      <c r="O236" s="877" t="s">
        <v>67</v>
      </c>
      <c r="P236" s="878"/>
      <c r="Q236" s="878"/>
      <c r="R236" s="878"/>
      <c r="S236" s="879"/>
      <c r="T236" s="724" t="s">
        <v>158</v>
      </c>
      <c r="U236" s="854" t="s">
        <v>65</v>
      </c>
    </row>
    <row r="237" spans="1:28" ht="9" hidden="1" customHeight="1">
      <c r="A237" s="887"/>
      <c r="B237" s="743"/>
      <c r="C237" s="137" t="s">
        <v>69</v>
      </c>
      <c r="D237" s="746"/>
      <c r="E237" s="746"/>
      <c r="F237" s="891"/>
      <c r="G237" s="864"/>
      <c r="H237" s="880" t="s">
        <v>70</v>
      </c>
      <c r="I237" s="897" t="s">
        <v>71</v>
      </c>
      <c r="J237" s="901" t="s">
        <v>72</v>
      </c>
      <c r="K237" s="864"/>
      <c r="L237" s="875"/>
      <c r="M237" s="138"/>
      <c r="N237" s="864"/>
      <c r="O237" s="869" t="s">
        <v>73</v>
      </c>
      <c r="P237" s="754"/>
      <c r="Q237" s="754" t="s">
        <v>74</v>
      </c>
      <c r="R237" s="757" t="s">
        <v>75</v>
      </c>
      <c r="S237" s="752" t="s">
        <v>76</v>
      </c>
      <c r="T237" s="725"/>
      <c r="U237" s="855"/>
    </row>
    <row r="238" spans="1:28" ht="9" hidden="1" customHeight="1">
      <c r="A238" s="887"/>
      <c r="B238" s="743"/>
      <c r="C238" s="139" t="s">
        <v>77</v>
      </c>
      <c r="D238" s="746"/>
      <c r="E238" s="746"/>
      <c r="F238" s="891"/>
      <c r="G238" s="864"/>
      <c r="H238" s="880"/>
      <c r="I238" s="897"/>
      <c r="J238" s="901"/>
      <c r="K238" s="864"/>
      <c r="L238" s="875"/>
      <c r="M238" s="138"/>
      <c r="N238" s="864"/>
      <c r="O238" s="870" t="s">
        <v>71</v>
      </c>
      <c r="P238" s="872" t="s">
        <v>72</v>
      </c>
      <c r="Q238" s="755"/>
      <c r="R238" s="757"/>
      <c r="S238" s="752"/>
      <c r="T238" s="725"/>
      <c r="U238" s="855"/>
    </row>
    <row r="239" spans="1:28" ht="9" hidden="1" customHeight="1">
      <c r="A239" s="888"/>
      <c r="B239" s="744"/>
      <c r="C239" s="140" t="s">
        <v>78</v>
      </c>
      <c r="D239" s="747"/>
      <c r="E239" s="876"/>
      <c r="F239" s="726"/>
      <c r="G239" s="895"/>
      <c r="H239" s="881"/>
      <c r="I239" s="898"/>
      <c r="J239" s="902"/>
      <c r="K239" s="865"/>
      <c r="L239" s="876"/>
      <c r="N239" s="865"/>
      <c r="O239" s="871"/>
      <c r="P239" s="873"/>
      <c r="Q239" s="756"/>
      <c r="R239" s="758"/>
      <c r="S239" s="753"/>
      <c r="T239" s="726"/>
      <c r="U239" s="856"/>
    </row>
    <row r="240" spans="1:28" ht="9" hidden="1" customHeight="1">
      <c r="A240" s="884" t="s">
        <v>79</v>
      </c>
      <c r="B240" s="740" t="s">
        <v>80</v>
      </c>
      <c r="C240" s="201">
        <f>C224</f>
        <v>0</v>
      </c>
      <c r="D240" s="142">
        <f>$D$7</f>
        <v>0</v>
      </c>
      <c r="E240" s="143">
        <f>$E$7</f>
        <v>0</v>
      </c>
      <c r="F240" s="896"/>
      <c r="G240" s="144">
        <f>D240*E240*F240</f>
        <v>0</v>
      </c>
      <c r="H240" s="892">
        <f>I240+J240</f>
        <v>0</v>
      </c>
      <c r="I240" s="729"/>
      <c r="J240" s="727"/>
      <c r="K240" s="145">
        <f>-D240*E240*H240</f>
        <v>0</v>
      </c>
      <c r="L240" s="146"/>
      <c r="M240" s="147"/>
      <c r="N240" s="148"/>
      <c r="O240" s="149"/>
      <c r="P240" s="150"/>
      <c r="Q240" s="150"/>
      <c r="R240" s="151"/>
      <c r="S240" s="152"/>
      <c r="T240" s="153">
        <f t="shared" ref="T240:T249" si="42">IF(AND(P240=0,Q240=0,R240=0,S240=0),N240*-O240,IF(AND(O240=0,Q240=0,R240=0,S240=0),N240*-P240,IF(AND(O240=0,P240=0,R240=0,S240=0),N240*Q240,IF(AND(O240=0,P240=0,Q240=0,S240=0),N240*-R240,IF(AND(O240=0,P240=0,Q240=0,R240=0),N240*S240,IF(AND(O240=0,P240=0,Q240=0,R240=0),,"入力オーバー"))))))</f>
        <v>0</v>
      </c>
      <c r="U240" s="213"/>
      <c r="V240" s="155"/>
      <c r="W240" s="155"/>
      <c r="X240" s="156"/>
      <c r="Y240" s="156"/>
      <c r="Z240" s="156"/>
      <c r="AA240" s="156"/>
      <c r="AB240" s="156"/>
    </row>
    <row r="241" spans="1:28" ht="9" hidden="1" customHeight="1">
      <c r="A241" s="885"/>
      <c r="B241" s="741"/>
      <c r="C241" s="157">
        <f>IF(C240="往","復",)</f>
        <v>0</v>
      </c>
      <c r="D241" s="158">
        <f>$D$8</f>
        <v>0</v>
      </c>
      <c r="E241" s="159">
        <f>$E$8</f>
        <v>0</v>
      </c>
      <c r="F241" s="749"/>
      <c r="G241" s="160">
        <f>D241*E241*F240</f>
        <v>0</v>
      </c>
      <c r="H241" s="893"/>
      <c r="I241" s="730"/>
      <c r="J241" s="728"/>
      <c r="K241" s="161">
        <f>-D241*E241*H240</f>
        <v>0</v>
      </c>
      <c r="L241" s="162"/>
      <c r="M241" s="147"/>
      <c r="N241" s="163"/>
      <c r="O241" s="164"/>
      <c r="P241" s="165"/>
      <c r="Q241" s="165"/>
      <c r="R241" s="166"/>
      <c r="S241" s="167"/>
      <c r="T241" s="168">
        <f t="shared" si="42"/>
        <v>0</v>
      </c>
      <c r="U241" s="169"/>
      <c r="V241" s="155"/>
      <c r="W241" s="155"/>
      <c r="X241" s="156"/>
      <c r="Y241" s="156"/>
      <c r="Z241" s="156"/>
      <c r="AA241" s="156"/>
      <c r="AB241" s="156"/>
    </row>
    <row r="242" spans="1:28" ht="9" hidden="1" customHeight="1">
      <c r="A242" s="885"/>
      <c r="B242" s="740"/>
      <c r="C242" s="170">
        <f>C240</f>
        <v>0</v>
      </c>
      <c r="D242" s="142">
        <f>$D$9</f>
        <v>0</v>
      </c>
      <c r="E242" s="143">
        <f>$E$9</f>
        <v>0</v>
      </c>
      <c r="F242" s="896"/>
      <c r="G242" s="144">
        <f>D242*E242*F242</f>
        <v>0</v>
      </c>
      <c r="H242" s="892">
        <f>I242+J242</f>
        <v>0</v>
      </c>
      <c r="I242" s="729"/>
      <c r="J242" s="727"/>
      <c r="K242" s="145">
        <f>-D242*E242*H242</f>
        <v>0</v>
      </c>
      <c r="L242" s="146"/>
      <c r="M242" s="147"/>
      <c r="N242" s="163"/>
      <c r="O242" s="164"/>
      <c r="P242" s="165"/>
      <c r="Q242" s="165"/>
      <c r="R242" s="166"/>
      <c r="S242" s="167"/>
      <c r="T242" s="168">
        <f t="shared" si="42"/>
        <v>0</v>
      </c>
      <c r="U242" s="169"/>
      <c r="V242" s="155"/>
      <c r="W242" s="155"/>
      <c r="X242" s="136"/>
      <c r="Y242" s="136"/>
      <c r="Z242" s="136"/>
      <c r="AA242" s="136"/>
      <c r="AB242" s="136"/>
    </row>
    <row r="243" spans="1:28" ht="9" hidden="1" customHeight="1" thickBot="1">
      <c r="A243" s="885"/>
      <c r="B243" s="889"/>
      <c r="C243" s="157">
        <f>C241</f>
        <v>0</v>
      </c>
      <c r="D243" s="158">
        <f>$D$10</f>
        <v>0</v>
      </c>
      <c r="E243" s="159">
        <f>$E$10</f>
        <v>0</v>
      </c>
      <c r="F243" s="749"/>
      <c r="G243" s="160">
        <f>D243*E243*F242</f>
        <v>0</v>
      </c>
      <c r="H243" s="893"/>
      <c r="I243" s="730"/>
      <c r="J243" s="728"/>
      <c r="K243" s="161">
        <f>-D243*E243*H242</f>
        <v>0</v>
      </c>
      <c r="L243" s="162"/>
      <c r="M243" s="147"/>
      <c r="N243" s="163"/>
      <c r="O243" s="164"/>
      <c r="P243" s="165"/>
      <c r="Q243" s="165"/>
      <c r="R243" s="166"/>
      <c r="S243" s="167"/>
      <c r="T243" s="168">
        <f t="shared" si="42"/>
        <v>0</v>
      </c>
      <c r="U243" s="169"/>
      <c r="V243" s="155"/>
      <c r="W243" s="155"/>
      <c r="X243" s="156"/>
      <c r="Y243" s="156"/>
      <c r="Z243" s="136"/>
      <c r="AA243" s="136"/>
      <c r="AB243" s="136"/>
    </row>
    <row r="244" spans="1:28" ht="9" hidden="1" customHeight="1">
      <c r="A244" s="885"/>
      <c r="B244" s="903"/>
      <c r="C244" s="170">
        <f>C240</f>
        <v>0</v>
      </c>
      <c r="D244" s="142">
        <f>$D$11</f>
        <v>0</v>
      </c>
      <c r="E244" s="143">
        <f>$E$11</f>
        <v>0</v>
      </c>
      <c r="F244" s="748"/>
      <c r="G244" s="144">
        <f>D244*E244*F244</f>
        <v>0</v>
      </c>
      <c r="H244" s="892">
        <f>I244+J244</f>
        <v>0</v>
      </c>
      <c r="I244" s="729"/>
      <c r="J244" s="727"/>
      <c r="K244" s="145">
        <f>-D244*E244*H244</f>
        <v>0</v>
      </c>
      <c r="L244" s="146"/>
      <c r="M244" s="147"/>
      <c r="N244" s="163"/>
      <c r="O244" s="164"/>
      <c r="P244" s="165"/>
      <c r="Q244" s="165"/>
      <c r="R244" s="166"/>
      <c r="S244" s="167"/>
      <c r="T244" s="168">
        <f t="shared" si="42"/>
        <v>0</v>
      </c>
      <c r="U244" s="169"/>
      <c r="V244" s="155"/>
      <c r="W244" s="155"/>
      <c r="X244" s="156"/>
      <c r="Y244" s="156"/>
      <c r="Z244" s="136"/>
      <c r="AA244" s="136"/>
      <c r="AB244" s="136"/>
    </row>
    <row r="245" spans="1:28" ht="9" hidden="1" customHeight="1">
      <c r="A245" s="885"/>
      <c r="B245" s="750"/>
      <c r="C245" s="202">
        <f>C241</f>
        <v>0</v>
      </c>
      <c r="D245" s="158">
        <f>$D$12</f>
        <v>0</v>
      </c>
      <c r="E245" s="175">
        <f>$E$12</f>
        <v>0</v>
      </c>
      <c r="F245" s="748"/>
      <c r="G245" s="160">
        <f>D245*E245*F244</f>
        <v>0</v>
      </c>
      <c r="H245" s="893"/>
      <c r="I245" s="730"/>
      <c r="J245" s="728"/>
      <c r="K245" s="161">
        <f>-D245*E245*H244</f>
        <v>0</v>
      </c>
      <c r="L245" s="162"/>
      <c r="M245" s="147"/>
      <c r="N245" s="163"/>
      <c r="O245" s="164"/>
      <c r="P245" s="165"/>
      <c r="Q245" s="165"/>
      <c r="R245" s="166"/>
      <c r="S245" s="167"/>
      <c r="T245" s="168">
        <f t="shared" si="42"/>
        <v>0</v>
      </c>
      <c r="U245" s="169"/>
      <c r="V245" s="155"/>
      <c r="W245" s="155"/>
      <c r="X245" s="156"/>
      <c r="Y245" s="156"/>
      <c r="Z245" s="136"/>
      <c r="AA245" s="136"/>
      <c r="AB245" s="136"/>
    </row>
    <row r="246" spans="1:28" ht="9" hidden="1" customHeight="1">
      <c r="A246" s="885"/>
      <c r="B246" s="738"/>
      <c r="C246" s="170">
        <f>C240</f>
        <v>0</v>
      </c>
      <c r="D246" s="142">
        <f>$D$13</f>
        <v>0</v>
      </c>
      <c r="E246" s="143">
        <f>$E$13</f>
        <v>0</v>
      </c>
      <c r="F246" s="896"/>
      <c r="G246" s="144">
        <f>D246*E246*F246</f>
        <v>0</v>
      </c>
      <c r="H246" s="892">
        <f>I246+J246</f>
        <v>0</v>
      </c>
      <c r="I246" s="729"/>
      <c r="J246" s="727"/>
      <c r="K246" s="145">
        <f>-D246*E246*H246</f>
        <v>0</v>
      </c>
      <c r="L246" s="146"/>
      <c r="M246" s="147"/>
      <c r="N246" s="163"/>
      <c r="O246" s="164"/>
      <c r="P246" s="165"/>
      <c r="Q246" s="165"/>
      <c r="R246" s="166"/>
      <c r="S246" s="167"/>
      <c r="T246" s="168">
        <f t="shared" si="42"/>
        <v>0</v>
      </c>
      <c r="U246" s="169"/>
      <c r="V246" s="155"/>
      <c r="W246" s="155"/>
    </row>
    <row r="247" spans="1:28" ht="9" hidden="1" customHeight="1">
      <c r="A247" s="885"/>
      <c r="B247" s="739"/>
      <c r="C247" s="157">
        <f>C241</f>
        <v>0</v>
      </c>
      <c r="D247" s="158">
        <f>$D$14</f>
        <v>0</v>
      </c>
      <c r="E247" s="159">
        <f>$E$14</f>
        <v>0</v>
      </c>
      <c r="F247" s="749"/>
      <c r="G247" s="160">
        <f>D247*E247*F246</f>
        <v>0</v>
      </c>
      <c r="H247" s="893"/>
      <c r="I247" s="730"/>
      <c r="J247" s="728"/>
      <c r="K247" s="161">
        <f>-D247*E247*H246</f>
        <v>0</v>
      </c>
      <c r="L247" s="162"/>
      <c r="M247" s="147"/>
      <c r="N247" s="163"/>
      <c r="O247" s="164"/>
      <c r="P247" s="165"/>
      <c r="Q247" s="165"/>
      <c r="R247" s="166"/>
      <c r="S247" s="167"/>
      <c r="T247" s="168">
        <f t="shared" si="42"/>
        <v>0</v>
      </c>
      <c r="U247" s="169"/>
      <c r="V247" s="155"/>
      <c r="W247" s="155"/>
    </row>
    <row r="248" spans="1:28" ht="9" hidden="1" customHeight="1">
      <c r="A248" s="885"/>
      <c r="B248" s="750"/>
      <c r="C248" s="170">
        <f>C240</f>
        <v>0</v>
      </c>
      <c r="D248" s="142">
        <f>$D$15</f>
        <v>0</v>
      </c>
      <c r="E248" s="143">
        <f>$E$15</f>
        <v>0</v>
      </c>
      <c r="F248" s="748"/>
      <c r="G248" s="144">
        <f>D248*E248*F248</f>
        <v>0</v>
      </c>
      <c r="H248" s="892">
        <f>I248+J248</f>
        <v>0</v>
      </c>
      <c r="I248" s="729"/>
      <c r="J248" s="727"/>
      <c r="K248" s="145">
        <f>-D248*E248*H248</f>
        <v>0</v>
      </c>
      <c r="L248" s="146"/>
      <c r="M248" s="147"/>
      <c r="N248" s="163"/>
      <c r="O248" s="164"/>
      <c r="P248" s="165"/>
      <c r="Q248" s="165"/>
      <c r="R248" s="166"/>
      <c r="S248" s="167"/>
      <c r="T248" s="168">
        <f t="shared" si="42"/>
        <v>0</v>
      </c>
      <c r="U248" s="169"/>
      <c r="V248" s="155"/>
      <c r="W248" s="155"/>
      <c r="X248" s="908" t="s">
        <v>81</v>
      </c>
      <c r="Y248" s="909"/>
      <c r="Z248" s="909"/>
      <c r="AA248" s="909"/>
      <c r="AB248" s="910"/>
    </row>
    <row r="249" spans="1:28" ht="9" hidden="1" customHeight="1" thickBot="1">
      <c r="A249" s="885"/>
      <c r="B249" s="751"/>
      <c r="C249" s="157">
        <f>C241</f>
        <v>0</v>
      </c>
      <c r="D249" s="158">
        <f>$D$16</f>
        <v>0</v>
      </c>
      <c r="E249" s="175">
        <f>$E$16</f>
        <v>0</v>
      </c>
      <c r="F249" s="749"/>
      <c r="G249" s="160">
        <f>D249*E249*F248</f>
        <v>0</v>
      </c>
      <c r="H249" s="893"/>
      <c r="I249" s="730"/>
      <c r="J249" s="728"/>
      <c r="K249" s="161">
        <f>-D249*E249*H248</f>
        <v>0</v>
      </c>
      <c r="L249" s="162"/>
      <c r="M249" s="147"/>
      <c r="N249" s="177"/>
      <c r="O249" s="178"/>
      <c r="P249" s="179"/>
      <c r="Q249" s="179"/>
      <c r="R249" s="180"/>
      <c r="S249" s="181"/>
      <c r="T249" s="182">
        <f t="shared" si="42"/>
        <v>0</v>
      </c>
      <c r="U249" s="183"/>
      <c r="V249" s="184"/>
      <c r="W249" s="155"/>
      <c r="X249" s="905">
        <f>G250+K250+T250</f>
        <v>0</v>
      </c>
      <c r="Y249" s="906"/>
      <c r="Z249" s="906"/>
      <c r="AA249" s="906"/>
      <c r="AB249" s="185" t="s">
        <v>155</v>
      </c>
    </row>
    <row r="250" spans="1:28" ht="9" hidden="1" customHeight="1" thickBot="1">
      <c r="A250" s="882" t="s">
        <v>53</v>
      </c>
      <c r="B250" s="883"/>
      <c r="C250" s="186"/>
      <c r="D250" s="187">
        <f>IF(C240="往",(E240+E241)*(F240-H240)+(E242+E243)*(F242-H242),E240*(F240-H240)+E242*(F242-H242))</f>
        <v>0</v>
      </c>
      <c r="E250" s="188">
        <f>IF(C240="往",(E240+E241)*(F240-H240)+(E242+E243)*(F242-H242)+(E244+E245)*(F244-H244)+(E246+E247)*(F246-H246)+(E248+E249)*(F248-H248),E240*(F240-H240)+E242*(F242-H242)+E244*(F244-H244)+E246*(F246-H246)+E248*(F248-H248))</f>
        <v>0</v>
      </c>
      <c r="F250" s="189">
        <f t="shared" ref="F250:K250" si="43">SUM(F240:F249)</f>
        <v>0</v>
      </c>
      <c r="G250" s="190">
        <f t="shared" si="43"/>
        <v>0</v>
      </c>
      <c r="H250" s="186">
        <f t="shared" si="43"/>
        <v>0</v>
      </c>
      <c r="I250" s="191">
        <f t="shared" si="43"/>
        <v>0</v>
      </c>
      <c r="J250" s="187">
        <f t="shared" si="43"/>
        <v>0</v>
      </c>
      <c r="K250" s="192">
        <f t="shared" si="43"/>
        <v>0</v>
      </c>
      <c r="L250" s="187"/>
      <c r="M250" s="193"/>
      <c r="N250" s="194"/>
      <c r="O250" s="195">
        <f t="shared" ref="O250:T250" si="44">SUM(O240:O249)</f>
        <v>0</v>
      </c>
      <c r="P250" s="196">
        <f t="shared" si="44"/>
        <v>0</v>
      </c>
      <c r="Q250" s="196">
        <f t="shared" si="44"/>
        <v>0</v>
      </c>
      <c r="R250" s="197">
        <f t="shared" si="44"/>
        <v>0</v>
      </c>
      <c r="S250" s="198">
        <f t="shared" si="44"/>
        <v>0</v>
      </c>
      <c r="T250" s="199">
        <f t="shared" si="44"/>
        <v>0</v>
      </c>
      <c r="U250" s="200"/>
    </row>
    <row r="251" spans="1:28" ht="9" hidden="1" customHeight="1">
      <c r="A251" s="886" t="s">
        <v>55</v>
      </c>
      <c r="B251" s="742" t="s">
        <v>56</v>
      </c>
      <c r="C251" s="134"/>
      <c r="D251" s="745" t="s">
        <v>57</v>
      </c>
      <c r="E251" s="745" t="s">
        <v>58</v>
      </c>
      <c r="F251" s="890" t="s">
        <v>59</v>
      </c>
      <c r="G251" s="894" t="s">
        <v>156</v>
      </c>
      <c r="H251" s="899" t="s">
        <v>61</v>
      </c>
      <c r="I251" s="899"/>
      <c r="J251" s="899"/>
      <c r="K251" s="899"/>
      <c r="L251" s="900"/>
      <c r="M251" s="135"/>
      <c r="N251" s="857" t="s">
        <v>62</v>
      </c>
      <c r="O251" s="858"/>
      <c r="P251" s="858"/>
      <c r="Q251" s="858"/>
      <c r="R251" s="858"/>
      <c r="S251" s="858"/>
      <c r="T251" s="858"/>
      <c r="U251" s="859"/>
    </row>
    <row r="252" spans="1:28" ht="9" hidden="1" customHeight="1">
      <c r="A252" s="887"/>
      <c r="B252" s="743"/>
      <c r="C252" s="137" t="s">
        <v>24</v>
      </c>
      <c r="D252" s="746"/>
      <c r="E252" s="746"/>
      <c r="F252" s="891"/>
      <c r="G252" s="864"/>
      <c r="H252" s="860" t="s">
        <v>63</v>
      </c>
      <c r="I252" s="861"/>
      <c r="J252" s="862"/>
      <c r="K252" s="863" t="s">
        <v>157</v>
      </c>
      <c r="L252" s="874" t="s">
        <v>65</v>
      </c>
      <c r="M252" s="138"/>
      <c r="N252" s="863" t="s">
        <v>66</v>
      </c>
      <c r="O252" s="877" t="s">
        <v>67</v>
      </c>
      <c r="P252" s="878"/>
      <c r="Q252" s="878"/>
      <c r="R252" s="878"/>
      <c r="S252" s="879"/>
      <c r="T252" s="724" t="s">
        <v>158</v>
      </c>
      <c r="U252" s="854" t="s">
        <v>65</v>
      </c>
    </row>
    <row r="253" spans="1:28" ht="9" hidden="1" customHeight="1">
      <c r="A253" s="887"/>
      <c r="B253" s="743"/>
      <c r="C253" s="137" t="s">
        <v>69</v>
      </c>
      <c r="D253" s="746"/>
      <c r="E253" s="746"/>
      <c r="F253" s="891"/>
      <c r="G253" s="864"/>
      <c r="H253" s="880" t="s">
        <v>70</v>
      </c>
      <c r="I253" s="897" t="s">
        <v>71</v>
      </c>
      <c r="J253" s="901" t="s">
        <v>72</v>
      </c>
      <c r="K253" s="864"/>
      <c r="L253" s="875"/>
      <c r="M253" s="138"/>
      <c r="N253" s="864"/>
      <c r="O253" s="869" t="s">
        <v>73</v>
      </c>
      <c r="P253" s="754"/>
      <c r="Q253" s="754" t="s">
        <v>74</v>
      </c>
      <c r="R253" s="757" t="s">
        <v>75</v>
      </c>
      <c r="S253" s="752" t="s">
        <v>76</v>
      </c>
      <c r="T253" s="725"/>
      <c r="U253" s="855"/>
    </row>
    <row r="254" spans="1:28" ht="9" hidden="1" customHeight="1">
      <c r="A254" s="887"/>
      <c r="B254" s="743"/>
      <c r="C254" s="139" t="s">
        <v>77</v>
      </c>
      <c r="D254" s="746"/>
      <c r="E254" s="746"/>
      <c r="F254" s="891"/>
      <c r="G254" s="864"/>
      <c r="H254" s="880"/>
      <c r="I254" s="897"/>
      <c r="J254" s="901"/>
      <c r="K254" s="864"/>
      <c r="L254" s="875"/>
      <c r="M254" s="138"/>
      <c r="N254" s="864"/>
      <c r="O254" s="870" t="s">
        <v>71</v>
      </c>
      <c r="P254" s="872" t="s">
        <v>72</v>
      </c>
      <c r="Q254" s="755"/>
      <c r="R254" s="757"/>
      <c r="S254" s="752"/>
      <c r="T254" s="725"/>
      <c r="U254" s="855"/>
    </row>
    <row r="255" spans="1:28" ht="9" hidden="1" customHeight="1">
      <c r="A255" s="888"/>
      <c r="B255" s="744"/>
      <c r="C255" s="140" t="s">
        <v>78</v>
      </c>
      <c r="D255" s="747"/>
      <c r="E255" s="876"/>
      <c r="F255" s="726"/>
      <c r="G255" s="895"/>
      <c r="H255" s="881"/>
      <c r="I255" s="898"/>
      <c r="J255" s="902"/>
      <c r="K255" s="865"/>
      <c r="L255" s="876"/>
      <c r="N255" s="865"/>
      <c r="O255" s="871"/>
      <c r="P255" s="873"/>
      <c r="Q255" s="756"/>
      <c r="R255" s="758"/>
      <c r="S255" s="753"/>
      <c r="T255" s="726"/>
      <c r="U255" s="856"/>
    </row>
    <row r="256" spans="1:28" ht="9" hidden="1" customHeight="1">
      <c r="A256" s="884" t="s">
        <v>79</v>
      </c>
      <c r="B256" s="740" t="s">
        <v>80</v>
      </c>
      <c r="C256" s="201">
        <f>C240</f>
        <v>0</v>
      </c>
      <c r="D256" s="142">
        <f>$D$7</f>
        <v>0</v>
      </c>
      <c r="E256" s="143">
        <f>$E$7</f>
        <v>0</v>
      </c>
      <c r="F256" s="896"/>
      <c r="G256" s="144">
        <f>D256*E256*F256</f>
        <v>0</v>
      </c>
      <c r="H256" s="892">
        <f>I256+J256</f>
        <v>0</v>
      </c>
      <c r="I256" s="729"/>
      <c r="J256" s="727"/>
      <c r="K256" s="145">
        <f>-D256*E256*H256</f>
        <v>0</v>
      </c>
      <c r="L256" s="146"/>
      <c r="M256" s="147"/>
      <c r="N256" s="148"/>
      <c r="O256" s="149"/>
      <c r="P256" s="150"/>
      <c r="Q256" s="150"/>
      <c r="R256" s="151"/>
      <c r="S256" s="152"/>
      <c r="T256" s="153">
        <f t="shared" ref="T256:T265" si="45">IF(AND(P256=0,Q256=0,R256=0,S256=0),N256*-O256,IF(AND(O256=0,Q256=0,R256=0,S256=0),N256*-P256,IF(AND(O256=0,P256=0,R256=0,S256=0),N256*Q256,IF(AND(O256=0,P256=0,Q256=0,S256=0),N256*-R256,IF(AND(O256=0,P256=0,Q256=0,R256=0),N256*S256,IF(AND(O256=0,P256=0,Q256=0,R256=0),,"入力オーバー"))))))</f>
        <v>0</v>
      </c>
      <c r="U256" s="213"/>
      <c r="V256" s="155"/>
      <c r="W256" s="155"/>
      <c r="X256" s="156"/>
      <c r="Y256" s="156"/>
      <c r="Z256" s="156"/>
      <c r="AA256" s="156"/>
      <c r="AB256" s="156"/>
    </row>
    <row r="257" spans="1:28" ht="9" hidden="1" customHeight="1">
      <c r="A257" s="885"/>
      <c r="B257" s="741"/>
      <c r="C257" s="157">
        <f>IF(C256="往","復",)</f>
        <v>0</v>
      </c>
      <c r="D257" s="158">
        <f>$D$8</f>
        <v>0</v>
      </c>
      <c r="E257" s="159">
        <f>$E$8</f>
        <v>0</v>
      </c>
      <c r="F257" s="749"/>
      <c r="G257" s="160">
        <f>D257*E257*F256</f>
        <v>0</v>
      </c>
      <c r="H257" s="893"/>
      <c r="I257" s="730"/>
      <c r="J257" s="728"/>
      <c r="K257" s="161">
        <f>-D257*E257*H256</f>
        <v>0</v>
      </c>
      <c r="L257" s="162"/>
      <c r="M257" s="147"/>
      <c r="N257" s="163"/>
      <c r="O257" s="164"/>
      <c r="P257" s="165"/>
      <c r="Q257" s="165"/>
      <c r="R257" s="166"/>
      <c r="S257" s="167"/>
      <c r="T257" s="168">
        <f t="shared" si="45"/>
        <v>0</v>
      </c>
      <c r="U257" s="169"/>
      <c r="V257" s="155"/>
      <c r="W257" s="155"/>
      <c r="X257" s="156"/>
      <c r="Y257" s="156"/>
      <c r="Z257" s="156"/>
      <c r="AA257" s="156"/>
      <c r="AB257" s="156"/>
    </row>
    <row r="258" spans="1:28" ht="9" hidden="1" customHeight="1">
      <c r="A258" s="885"/>
      <c r="B258" s="740"/>
      <c r="C258" s="170">
        <f>C256</f>
        <v>0</v>
      </c>
      <c r="D258" s="142">
        <f>$D$9</f>
        <v>0</v>
      </c>
      <c r="E258" s="143">
        <f>$E$9</f>
        <v>0</v>
      </c>
      <c r="F258" s="896"/>
      <c r="G258" s="144">
        <f>D258*E258*F258</f>
        <v>0</v>
      </c>
      <c r="H258" s="892">
        <f>I258+J258</f>
        <v>0</v>
      </c>
      <c r="I258" s="729"/>
      <c r="J258" s="727"/>
      <c r="K258" s="145">
        <f>-D258*E258*H258</f>
        <v>0</v>
      </c>
      <c r="L258" s="146"/>
      <c r="M258" s="147"/>
      <c r="N258" s="163"/>
      <c r="O258" s="164"/>
      <c r="P258" s="165"/>
      <c r="Q258" s="165"/>
      <c r="R258" s="166"/>
      <c r="S258" s="167"/>
      <c r="T258" s="168">
        <f t="shared" si="45"/>
        <v>0</v>
      </c>
      <c r="U258" s="169"/>
      <c r="V258" s="155"/>
      <c r="W258" s="155"/>
      <c r="X258" s="136"/>
      <c r="Y258" s="136"/>
      <c r="Z258" s="136"/>
      <c r="AA258" s="136"/>
      <c r="AB258" s="136"/>
    </row>
    <row r="259" spans="1:28" ht="9" hidden="1" customHeight="1" thickBot="1">
      <c r="A259" s="885"/>
      <c r="B259" s="889"/>
      <c r="C259" s="157">
        <f>C257</f>
        <v>0</v>
      </c>
      <c r="D259" s="158">
        <f>$D$10</f>
        <v>0</v>
      </c>
      <c r="E259" s="159">
        <f>$E$10</f>
        <v>0</v>
      </c>
      <c r="F259" s="749"/>
      <c r="G259" s="160">
        <f>D259*E259*F258</f>
        <v>0</v>
      </c>
      <c r="H259" s="893"/>
      <c r="I259" s="730"/>
      <c r="J259" s="728"/>
      <c r="K259" s="161">
        <f>-D259*E259*H258</f>
        <v>0</v>
      </c>
      <c r="L259" s="162"/>
      <c r="M259" s="147"/>
      <c r="N259" s="163"/>
      <c r="O259" s="164"/>
      <c r="P259" s="165"/>
      <c r="Q259" s="165"/>
      <c r="R259" s="166"/>
      <c r="S259" s="167"/>
      <c r="T259" s="168">
        <f t="shared" si="45"/>
        <v>0</v>
      </c>
      <c r="U259" s="169"/>
      <c r="V259" s="155"/>
      <c r="W259" s="155"/>
      <c r="X259" s="156"/>
      <c r="Y259" s="156"/>
      <c r="Z259" s="136"/>
      <c r="AA259" s="136"/>
      <c r="AB259" s="136"/>
    </row>
    <row r="260" spans="1:28" ht="9" hidden="1" customHeight="1">
      <c r="A260" s="885"/>
      <c r="B260" s="903"/>
      <c r="C260" s="170">
        <f>C256</f>
        <v>0</v>
      </c>
      <c r="D260" s="142">
        <f>$D$11</f>
        <v>0</v>
      </c>
      <c r="E260" s="143">
        <f>$E$11</f>
        <v>0</v>
      </c>
      <c r="F260" s="748"/>
      <c r="G260" s="144">
        <f>D260*E260*F260</f>
        <v>0</v>
      </c>
      <c r="H260" s="892">
        <f>I260+J260</f>
        <v>0</v>
      </c>
      <c r="I260" s="729"/>
      <c r="J260" s="727"/>
      <c r="K260" s="145">
        <f>-D260*E260*H260</f>
        <v>0</v>
      </c>
      <c r="L260" s="146"/>
      <c r="M260" s="147"/>
      <c r="N260" s="163"/>
      <c r="O260" s="164"/>
      <c r="P260" s="165"/>
      <c r="Q260" s="165"/>
      <c r="R260" s="166"/>
      <c r="S260" s="167"/>
      <c r="T260" s="168">
        <f t="shared" si="45"/>
        <v>0</v>
      </c>
      <c r="U260" s="169"/>
      <c r="V260" s="155"/>
      <c r="W260" s="155"/>
      <c r="X260" s="156"/>
      <c r="Y260" s="156"/>
      <c r="Z260" s="136"/>
      <c r="AA260" s="136"/>
      <c r="AB260" s="136"/>
    </row>
    <row r="261" spans="1:28" ht="9" hidden="1" customHeight="1">
      <c r="A261" s="885"/>
      <c r="B261" s="750"/>
      <c r="C261" s="202">
        <f>C257</f>
        <v>0</v>
      </c>
      <c r="D261" s="158">
        <f>$D$12</f>
        <v>0</v>
      </c>
      <c r="E261" s="175">
        <f>$E$12</f>
        <v>0</v>
      </c>
      <c r="F261" s="748"/>
      <c r="G261" s="160">
        <f>D261*E261*F260</f>
        <v>0</v>
      </c>
      <c r="H261" s="893"/>
      <c r="I261" s="730"/>
      <c r="J261" s="728"/>
      <c r="K261" s="161">
        <f>-D261*E261*H260</f>
        <v>0</v>
      </c>
      <c r="L261" s="162"/>
      <c r="M261" s="147"/>
      <c r="N261" s="163"/>
      <c r="O261" s="164"/>
      <c r="P261" s="165"/>
      <c r="Q261" s="165"/>
      <c r="R261" s="166"/>
      <c r="S261" s="167"/>
      <c r="T261" s="168">
        <f t="shared" si="45"/>
        <v>0</v>
      </c>
      <c r="U261" s="169"/>
      <c r="V261" s="155"/>
      <c r="W261" s="155"/>
      <c r="X261" s="156"/>
      <c r="Y261" s="156"/>
      <c r="Z261" s="136"/>
      <c r="AA261" s="136"/>
      <c r="AB261" s="136"/>
    </row>
    <row r="262" spans="1:28" ht="9" hidden="1" customHeight="1">
      <c r="A262" s="885"/>
      <c r="B262" s="738"/>
      <c r="C262" s="170">
        <f>C256</f>
        <v>0</v>
      </c>
      <c r="D262" s="142">
        <f>$D$13</f>
        <v>0</v>
      </c>
      <c r="E262" s="143">
        <f>$E$13</f>
        <v>0</v>
      </c>
      <c r="F262" s="896"/>
      <c r="G262" s="144">
        <f>D262*E262*F262</f>
        <v>0</v>
      </c>
      <c r="H262" s="892">
        <f>I262+J262</f>
        <v>0</v>
      </c>
      <c r="I262" s="729"/>
      <c r="J262" s="727"/>
      <c r="K262" s="145">
        <f>-D262*E262*H262</f>
        <v>0</v>
      </c>
      <c r="L262" s="146"/>
      <c r="M262" s="147"/>
      <c r="N262" s="163"/>
      <c r="O262" s="164"/>
      <c r="P262" s="165"/>
      <c r="Q262" s="165"/>
      <c r="R262" s="166"/>
      <c r="S262" s="167"/>
      <c r="T262" s="168">
        <f t="shared" si="45"/>
        <v>0</v>
      </c>
      <c r="U262" s="169"/>
      <c r="V262" s="155"/>
      <c r="W262" s="155"/>
    </row>
    <row r="263" spans="1:28" ht="9" hidden="1" customHeight="1">
      <c r="A263" s="885"/>
      <c r="B263" s="739"/>
      <c r="C263" s="157">
        <f>C257</f>
        <v>0</v>
      </c>
      <c r="D263" s="158">
        <f>$D$14</f>
        <v>0</v>
      </c>
      <c r="E263" s="159">
        <f>$E$14</f>
        <v>0</v>
      </c>
      <c r="F263" s="749"/>
      <c r="G263" s="160">
        <f>D263*E263*F262</f>
        <v>0</v>
      </c>
      <c r="H263" s="893"/>
      <c r="I263" s="730"/>
      <c r="J263" s="728"/>
      <c r="K263" s="161">
        <f>-D263*E263*H262</f>
        <v>0</v>
      </c>
      <c r="L263" s="162"/>
      <c r="M263" s="147"/>
      <c r="N263" s="163"/>
      <c r="O263" s="164"/>
      <c r="P263" s="165"/>
      <c r="Q263" s="165"/>
      <c r="R263" s="166"/>
      <c r="S263" s="167"/>
      <c r="T263" s="168">
        <f t="shared" si="45"/>
        <v>0</v>
      </c>
      <c r="U263" s="169"/>
      <c r="V263" s="155"/>
      <c r="W263" s="155"/>
    </row>
    <row r="264" spans="1:28" ht="9" hidden="1" customHeight="1">
      <c r="A264" s="885"/>
      <c r="B264" s="750"/>
      <c r="C264" s="170">
        <f>C256</f>
        <v>0</v>
      </c>
      <c r="D264" s="142">
        <f>$D$15</f>
        <v>0</v>
      </c>
      <c r="E264" s="143">
        <f>$E$15</f>
        <v>0</v>
      </c>
      <c r="F264" s="748"/>
      <c r="G264" s="144">
        <f>D264*E264*F264</f>
        <v>0</v>
      </c>
      <c r="H264" s="892">
        <f>I264+J264</f>
        <v>0</v>
      </c>
      <c r="I264" s="729"/>
      <c r="J264" s="727"/>
      <c r="K264" s="145">
        <f>-D264*E264*H264</f>
        <v>0</v>
      </c>
      <c r="L264" s="146"/>
      <c r="M264" s="147"/>
      <c r="N264" s="163"/>
      <c r="O264" s="164"/>
      <c r="P264" s="165"/>
      <c r="Q264" s="165"/>
      <c r="R264" s="166"/>
      <c r="S264" s="167"/>
      <c r="T264" s="168">
        <f t="shared" si="45"/>
        <v>0</v>
      </c>
      <c r="U264" s="169"/>
      <c r="V264" s="155"/>
      <c r="X264" s="908" t="s">
        <v>81</v>
      </c>
      <c r="Y264" s="909"/>
      <c r="Z264" s="909"/>
      <c r="AA264" s="909"/>
      <c r="AB264" s="910"/>
    </row>
    <row r="265" spans="1:28" ht="9" hidden="1" customHeight="1" thickBot="1">
      <c r="A265" s="885"/>
      <c r="B265" s="751"/>
      <c r="C265" s="157">
        <f>C257</f>
        <v>0</v>
      </c>
      <c r="D265" s="158">
        <f>$D$16</f>
        <v>0</v>
      </c>
      <c r="E265" s="175">
        <f>$E$16</f>
        <v>0</v>
      </c>
      <c r="F265" s="749"/>
      <c r="G265" s="160">
        <f>D265*E265*F264</f>
        <v>0</v>
      </c>
      <c r="H265" s="893"/>
      <c r="I265" s="730"/>
      <c r="J265" s="728"/>
      <c r="K265" s="161">
        <f>-D265*E265*H264</f>
        <v>0</v>
      </c>
      <c r="L265" s="162"/>
      <c r="M265" s="147"/>
      <c r="N265" s="177"/>
      <c r="O265" s="178"/>
      <c r="P265" s="179"/>
      <c r="Q265" s="179"/>
      <c r="R265" s="180"/>
      <c r="S265" s="181"/>
      <c r="T265" s="182">
        <f t="shared" si="45"/>
        <v>0</v>
      </c>
      <c r="U265" s="183"/>
      <c r="V265" s="184"/>
      <c r="X265" s="905">
        <f>G266+K266+T266</f>
        <v>0</v>
      </c>
      <c r="Y265" s="906"/>
      <c r="Z265" s="906"/>
      <c r="AA265" s="906"/>
      <c r="AB265" s="214" t="s">
        <v>155</v>
      </c>
    </row>
    <row r="266" spans="1:28" ht="9" hidden="1" customHeight="1" thickBot="1">
      <c r="A266" s="882" t="s">
        <v>53</v>
      </c>
      <c r="B266" s="883"/>
      <c r="C266" s="186"/>
      <c r="D266" s="187">
        <f>IF(C256="往",(E256+E257)*(F256-H256)+(E258+E259)*(F258-H258),E256*(F256-H256)+E258*(F258-H258))</f>
        <v>0</v>
      </c>
      <c r="E266" s="188">
        <f>IF(C256="往",(E256+E257)*(F256-H256)+(E258+E259)*(F258-H258)+(E260+E261)*(F260-H260)+(E262+E263)*(F262-H262)+(E264+E265)*(F264-H264),E256*(F256-H256)+E258*(F258-H258)+E260*(F260-H260)+E262*(F262-H262)+E264*(F264-H264))</f>
        <v>0</v>
      </c>
      <c r="F266" s="189">
        <f t="shared" ref="F266:K266" si="46">SUM(F256:F265)</f>
        <v>0</v>
      </c>
      <c r="G266" s="190">
        <f t="shared" si="46"/>
        <v>0</v>
      </c>
      <c r="H266" s="186">
        <f t="shared" si="46"/>
        <v>0</v>
      </c>
      <c r="I266" s="191">
        <f t="shared" si="46"/>
        <v>0</v>
      </c>
      <c r="J266" s="187">
        <f t="shared" si="46"/>
        <v>0</v>
      </c>
      <c r="K266" s="192">
        <f t="shared" si="46"/>
        <v>0</v>
      </c>
      <c r="L266" s="187"/>
      <c r="M266" s="193"/>
      <c r="N266" s="194"/>
      <c r="O266" s="195">
        <f t="shared" ref="O266:T266" si="47">SUM(O256:O265)</f>
        <v>0</v>
      </c>
      <c r="P266" s="196">
        <f t="shared" si="47"/>
        <v>0</v>
      </c>
      <c r="Q266" s="196">
        <f t="shared" si="47"/>
        <v>0</v>
      </c>
      <c r="R266" s="197">
        <f t="shared" si="47"/>
        <v>0</v>
      </c>
      <c r="S266" s="198">
        <f t="shared" si="47"/>
        <v>0</v>
      </c>
      <c r="T266" s="199">
        <f t="shared" si="47"/>
        <v>0</v>
      </c>
      <c r="U266" s="186"/>
      <c r="V266" s="907" t="s">
        <v>83</v>
      </c>
      <c r="W266" s="858"/>
      <c r="X266" s="858"/>
      <c r="Y266" s="858"/>
      <c r="Z266" s="858"/>
      <c r="AA266" s="858"/>
      <c r="AB266" s="859"/>
    </row>
    <row r="267" spans="1:28" ht="9" hidden="1" customHeight="1" thickBot="1">
      <c r="A267" s="715" t="s">
        <v>112</v>
      </c>
      <c r="B267" s="716"/>
      <c r="C267" s="716"/>
      <c r="D267" s="717">
        <f>$C$1</f>
        <v>0</v>
      </c>
      <c r="E267" s="716"/>
      <c r="F267" s="716"/>
      <c r="G267" s="716"/>
      <c r="H267" s="716" t="s">
        <v>54</v>
      </c>
      <c r="I267" s="716"/>
      <c r="J267" s="716" t="s">
        <v>148</v>
      </c>
      <c r="K267" s="716"/>
      <c r="L267" s="717">
        <f>$M$1</f>
        <v>0</v>
      </c>
      <c r="M267" s="716"/>
      <c r="N267" s="716"/>
      <c r="O267" s="716"/>
      <c r="P267" s="716"/>
      <c r="Q267" s="718"/>
      <c r="R267" s="203"/>
      <c r="S267" s="203"/>
      <c r="T267" s="204"/>
      <c r="U267" s="136"/>
      <c r="V267" s="911">
        <f>X16+X32+X48+X64+X83+X99+X115+X131+X150+X166+X182+X198+X217+X233+X249+X265</f>
        <v>0</v>
      </c>
      <c r="W267" s="912"/>
      <c r="X267" s="912"/>
      <c r="Y267" s="912"/>
      <c r="Z267" s="912"/>
      <c r="AA267" s="912"/>
      <c r="AB267" s="205" t="s">
        <v>155</v>
      </c>
    </row>
    <row r="268" spans="1:28" ht="9" hidden="1" customHeight="1">
      <c r="I268" s="206"/>
      <c r="J268" s="207"/>
      <c r="K268" s="207"/>
      <c r="L268" s="208"/>
      <c r="N268" s="136"/>
      <c r="O268" s="136"/>
      <c r="P268" s="136"/>
    </row>
    <row r="269" spans="1:28" ht="9" customHeight="1">
      <c r="L269" s="209"/>
      <c r="N269" s="210"/>
      <c r="O269" s="211"/>
      <c r="P269" s="211"/>
      <c r="Q269" s="211"/>
      <c r="R269" s="211"/>
      <c r="S269" s="211"/>
      <c r="T269" s="136"/>
      <c r="U269" s="207"/>
    </row>
    <row r="270" spans="1:28" ht="9" customHeight="1">
      <c r="L270" s="209"/>
      <c r="N270" s="210"/>
      <c r="O270" s="211"/>
      <c r="P270" s="211"/>
      <c r="Q270" s="211"/>
      <c r="R270" s="211"/>
      <c r="S270" s="211"/>
      <c r="T270" s="136"/>
      <c r="U270" s="207"/>
    </row>
    <row r="271" spans="1:28" ht="9" customHeight="1">
      <c r="B271" s="222"/>
      <c r="C271" s="222"/>
      <c r="D271" s="222"/>
      <c r="E271" s="222"/>
      <c r="F271" s="222"/>
      <c r="G271" s="222"/>
      <c r="H271" s="222"/>
      <c r="L271" s="209"/>
      <c r="N271" s="210"/>
      <c r="O271" s="211"/>
      <c r="P271" s="211"/>
      <c r="Q271" s="211"/>
      <c r="R271" s="211"/>
      <c r="S271" s="211"/>
      <c r="T271" s="136"/>
      <c r="U271" s="207"/>
    </row>
    <row r="272" spans="1:28" ht="9" customHeight="1">
      <c r="B272" s="222"/>
      <c r="C272" s="222"/>
      <c r="D272" s="222"/>
      <c r="E272" s="222"/>
      <c r="F272" s="222"/>
      <c r="G272" s="222"/>
      <c r="H272" s="222"/>
      <c r="L272" s="209"/>
      <c r="N272" s="210"/>
      <c r="O272" s="211"/>
      <c r="P272" s="211"/>
      <c r="Q272" s="211"/>
      <c r="R272" s="211"/>
      <c r="S272" s="211"/>
      <c r="T272" s="136"/>
      <c r="U272" s="207"/>
    </row>
    <row r="273" spans="2:23" ht="9" customHeight="1">
      <c r="B273" s="222"/>
      <c r="C273" s="222"/>
      <c r="D273" s="222"/>
      <c r="E273" s="222"/>
      <c r="F273" s="222"/>
      <c r="G273" s="222"/>
      <c r="H273" s="222"/>
      <c r="L273" s="209"/>
      <c r="N273" s="210"/>
      <c r="O273" s="211"/>
      <c r="P273" s="211"/>
      <c r="Q273" s="211"/>
      <c r="R273" s="211"/>
      <c r="S273" s="211"/>
      <c r="T273" s="136"/>
      <c r="U273" s="207"/>
    </row>
    <row r="274" spans="2:23" ht="9" customHeight="1">
      <c r="B274" s="222"/>
      <c r="C274" s="222"/>
      <c r="D274" s="222"/>
      <c r="E274" s="222"/>
      <c r="F274" s="222"/>
      <c r="G274" s="222"/>
      <c r="H274" s="222"/>
      <c r="I274" s="816" t="s">
        <v>112</v>
      </c>
      <c r="J274" s="817"/>
      <c r="K274" s="817"/>
      <c r="L274" s="820">
        <f>$C$1</f>
        <v>0</v>
      </c>
      <c r="M274" s="820"/>
      <c r="N274" s="820"/>
      <c r="O274" s="820"/>
      <c r="P274" s="820"/>
      <c r="Q274" s="820"/>
      <c r="R274" s="820"/>
      <c r="S274" s="821"/>
      <c r="U274" s="215"/>
    </row>
    <row r="275" spans="2:23" ht="9" customHeight="1">
      <c r="B275" s="222"/>
      <c r="C275" s="222"/>
      <c r="D275" s="222"/>
      <c r="E275" s="222"/>
      <c r="F275" s="222"/>
      <c r="G275" s="222"/>
      <c r="H275" s="222"/>
      <c r="I275" s="818"/>
      <c r="J275" s="819"/>
      <c r="K275" s="819"/>
      <c r="L275" s="822"/>
      <c r="M275" s="822"/>
      <c r="N275" s="822"/>
      <c r="O275" s="822"/>
      <c r="P275" s="822"/>
      <c r="Q275" s="822"/>
      <c r="R275" s="822"/>
      <c r="S275" s="823"/>
      <c r="U275" s="215"/>
    </row>
    <row r="276" spans="2:23" ht="9" customHeight="1">
      <c r="B276" s="222"/>
      <c r="C276" s="222"/>
      <c r="D276" s="222"/>
      <c r="E276" s="222"/>
      <c r="F276" s="222"/>
      <c r="G276" s="222"/>
      <c r="H276" s="174"/>
      <c r="I276" s="824" t="s">
        <v>150</v>
      </c>
      <c r="J276" s="825"/>
      <c r="K276" s="825"/>
      <c r="L276" s="827">
        <f>$M$1</f>
        <v>0</v>
      </c>
      <c r="M276" s="827"/>
      <c r="N276" s="827"/>
      <c r="O276" s="827"/>
      <c r="P276" s="827"/>
      <c r="Q276" s="827"/>
      <c r="R276" s="827"/>
      <c r="S276" s="828"/>
      <c r="U276" s="215"/>
    </row>
    <row r="277" spans="2:23" ht="9" customHeight="1">
      <c r="B277" s="222"/>
      <c r="C277" s="222"/>
      <c r="D277" s="222"/>
      <c r="E277" s="222"/>
      <c r="F277" s="222"/>
      <c r="G277" s="222"/>
      <c r="H277" s="174"/>
      <c r="I277" s="826"/>
      <c r="J277" s="819"/>
      <c r="K277" s="819"/>
      <c r="L277" s="829"/>
      <c r="M277" s="829"/>
      <c r="N277" s="829"/>
      <c r="O277" s="829"/>
      <c r="P277" s="829"/>
      <c r="Q277" s="829"/>
      <c r="R277" s="829"/>
      <c r="S277" s="830"/>
      <c r="U277" s="215"/>
    </row>
    <row r="278" spans="2:23" ht="9" customHeight="1">
      <c r="B278" s="222"/>
      <c r="C278" s="222"/>
      <c r="D278" s="222"/>
      <c r="E278" s="222"/>
      <c r="F278" s="222"/>
      <c r="G278" s="222"/>
      <c r="H278" s="222"/>
      <c r="U278" s="215"/>
    </row>
    <row r="279" spans="2:23" ht="9" customHeight="1">
      <c r="B279" s="222"/>
      <c r="C279" s="222"/>
      <c r="D279" s="222"/>
      <c r="E279" s="222"/>
      <c r="F279" s="222"/>
      <c r="G279" s="222"/>
      <c r="H279" s="222"/>
      <c r="U279" s="215"/>
    </row>
    <row r="280" spans="2:23" ht="9" customHeight="1">
      <c r="B280" s="222"/>
      <c r="C280" s="222"/>
      <c r="D280" s="222"/>
      <c r="E280" s="222"/>
      <c r="F280" s="222"/>
      <c r="G280" s="222"/>
      <c r="H280" s="222"/>
      <c r="I280" s="868"/>
      <c r="J280" s="868"/>
      <c r="K280" s="868"/>
      <c r="L280" s="868"/>
      <c r="M280" s="868"/>
      <c r="N280" s="831" t="s">
        <v>93</v>
      </c>
      <c r="O280" s="831"/>
      <c r="P280" s="831"/>
      <c r="Q280" s="831" t="s">
        <v>104</v>
      </c>
      <c r="R280" s="831"/>
      <c r="S280" s="831"/>
      <c r="U280" s="215"/>
    </row>
    <row r="281" spans="2:23" ht="9" customHeight="1">
      <c r="B281" s="222"/>
      <c r="C281" s="222"/>
      <c r="D281" s="222"/>
      <c r="E281" s="222"/>
      <c r="F281" s="222"/>
      <c r="G281" s="222"/>
      <c r="H281" s="222"/>
      <c r="I281" s="868"/>
      <c r="J281" s="868"/>
      <c r="K281" s="868"/>
      <c r="L281" s="868"/>
      <c r="M281" s="868"/>
      <c r="N281" s="831"/>
      <c r="O281" s="831"/>
      <c r="P281" s="831"/>
      <c r="Q281" s="831"/>
      <c r="R281" s="831"/>
      <c r="S281" s="831"/>
      <c r="U281" s="215"/>
    </row>
    <row r="282" spans="2:23" ht="9" customHeight="1">
      <c r="B282" s="222"/>
      <c r="C282" s="222"/>
      <c r="D282" s="222"/>
      <c r="E282" s="222"/>
      <c r="F282" s="222"/>
      <c r="G282" s="222"/>
      <c r="H282" s="222"/>
      <c r="I282" s="838" t="s">
        <v>209</v>
      </c>
      <c r="J282" s="839"/>
      <c r="K282" s="839"/>
      <c r="L282" s="839"/>
      <c r="M282" s="840"/>
      <c r="N282" s="832">
        <f>F17+F33+F49+F65+F84+F100+F116+F132+F151+F167+F183+F199+F218+F234+F250+F266</f>
        <v>0</v>
      </c>
      <c r="O282" s="833"/>
      <c r="P282" s="719" t="s">
        <v>1</v>
      </c>
      <c r="Q282" s="832">
        <f>IF(U301="有",F7+F23+F39+F55+F74+F90+F106+F122+F141+F157+F173+F189+F208+F224+F240+F256+F9+F25+F41+F57+F76+F92+F108+F124+F143+F159+F175+F191+F210+F226+F242+F258,)</f>
        <v>0</v>
      </c>
      <c r="R282" s="833"/>
      <c r="S282" s="719" t="s">
        <v>1</v>
      </c>
      <c r="T282" s="215"/>
      <c r="U282" s="136"/>
      <c r="W282" s="133"/>
    </row>
    <row r="283" spans="2:23" ht="9" customHeight="1">
      <c r="B283" s="222"/>
      <c r="C283" s="222"/>
      <c r="D283" s="222"/>
      <c r="E283" s="222"/>
      <c r="F283" s="222"/>
      <c r="G283" s="222"/>
      <c r="H283" s="222"/>
      <c r="I283" s="841"/>
      <c r="J283" s="842"/>
      <c r="K283" s="842"/>
      <c r="L283" s="842"/>
      <c r="M283" s="843"/>
      <c r="N283" s="834"/>
      <c r="O283" s="835"/>
      <c r="P283" s="720"/>
      <c r="Q283" s="834"/>
      <c r="R283" s="835"/>
      <c r="S283" s="720"/>
      <c r="T283" s="215"/>
      <c r="U283" s="136"/>
      <c r="W283" s="133"/>
    </row>
    <row r="284" spans="2:23" ht="9" customHeight="1">
      <c r="B284" s="222"/>
      <c r="C284" s="222"/>
      <c r="D284" s="222"/>
      <c r="E284" s="222"/>
      <c r="F284" s="222"/>
      <c r="G284" s="222"/>
      <c r="H284" s="222"/>
      <c r="I284" s="844" t="s">
        <v>91</v>
      </c>
      <c r="J284" s="866" t="s">
        <v>90</v>
      </c>
      <c r="K284" s="866"/>
      <c r="L284" s="866"/>
      <c r="M284" s="866"/>
      <c r="N284" s="836">
        <f>I17+I33+I49+I65+I84+I100+I116+I132+I151+I167+I183+I199+I218+I234+I250+I266</f>
        <v>0</v>
      </c>
      <c r="O284" s="837"/>
      <c r="P284" s="719" t="s">
        <v>1</v>
      </c>
      <c r="Q284" s="836">
        <f>IF(U301="有",I7+I23+I39+I55+I74+I90+I106+I122+I141+I157+I173+I189+I208+I224+I240+I256+I9+I25+I41+I57+I76+I92+I108+I124+I143+I159+I175+I191+I210+I226+I242+I258,)</f>
        <v>0</v>
      </c>
      <c r="R284" s="837"/>
      <c r="S284" s="719" t="s">
        <v>1</v>
      </c>
      <c r="T284" s="215"/>
      <c r="U284" s="136"/>
      <c r="W284" s="133"/>
    </row>
    <row r="285" spans="2:23" ht="9" customHeight="1">
      <c r="B285" s="222"/>
      <c r="C285" s="222"/>
      <c r="D285" s="222"/>
      <c r="E285" s="222"/>
      <c r="F285" s="222"/>
      <c r="G285" s="222"/>
      <c r="H285" s="222"/>
      <c r="I285" s="845"/>
      <c r="J285" s="866"/>
      <c r="K285" s="866"/>
      <c r="L285" s="866"/>
      <c r="M285" s="866"/>
      <c r="N285" s="781"/>
      <c r="O285" s="782"/>
      <c r="P285" s="720"/>
      <c r="Q285" s="781"/>
      <c r="R285" s="782"/>
      <c r="S285" s="720"/>
      <c r="T285" s="215"/>
      <c r="U285" s="136"/>
      <c r="W285" s="133"/>
    </row>
    <row r="286" spans="2:23" ht="9" customHeight="1">
      <c r="B286" s="222"/>
      <c r="C286" s="222"/>
      <c r="D286" s="222"/>
      <c r="E286" s="222"/>
      <c r="F286" s="222"/>
      <c r="G286" s="222"/>
      <c r="H286" s="222"/>
      <c r="I286" s="845"/>
      <c r="J286" s="867" t="s">
        <v>97</v>
      </c>
      <c r="K286" s="867"/>
      <c r="L286" s="867"/>
      <c r="M286" s="867"/>
      <c r="N286" s="783">
        <f>J17+J33+J49+J65+J84+J100+J116+J132+J151+J167+J183+J199+J218+J234+J250+J266</f>
        <v>0</v>
      </c>
      <c r="O286" s="784"/>
      <c r="P286" s="719" t="s">
        <v>1</v>
      </c>
      <c r="Q286" s="783">
        <f>IF(U301="有",J7+J23+J39+J55+J74+J90+J106+J122+J141+J157+J173+J189+J208+J224+J240+J256+J9+J25+J41+J57+J76+J92+J108+J124+J143+J159+J175+J191+J210+J226+J242+J258,)</f>
        <v>0</v>
      </c>
      <c r="R286" s="784"/>
      <c r="S286" s="719" t="s">
        <v>1</v>
      </c>
      <c r="T286" s="216"/>
      <c r="U286" s="136"/>
      <c r="W286" s="133"/>
    </row>
    <row r="287" spans="2:23" ht="9" customHeight="1">
      <c r="B287" s="222"/>
      <c r="C287" s="222"/>
      <c r="D287" s="222"/>
      <c r="E287" s="222"/>
      <c r="F287" s="222"/>
      <c r="G287" s="222"/>
      <c r="H287" s="222"/>
      <c r="I287" s="845"/>
      <c r="J287" s="867"/>
      <c r="K287" s="867"/>
      <c r="L287" s="867"/>
      <c r="M287" s="867"/>
      <c r="N287" s="785"/>
      <c r="O287" s="786"/>
      <c r="P287" s="720"/>
      <c r="Q287" s="785"/>
      <c r="R287" s="786"/>
      <c r="S287" s="720"/>
      <c r="T287" s="215"/>
      <c r="U287" s="136"/>
      <c r="W287" s="133"/>
    </row>
    <row r="288" spans="2:23" ht="9" customHeight="1">
      <c r="B288" s="222"/>
      <c r="C288" s="222"/>
      <c r="D288" s="222"/>
      <c r="E288" s="222"/>
      <c r="F288" s="222"/>
      <c r="G288" s="222"/>
      <c r="H288" s="222"/>
      <c r="I288" s="721" t="s">
        <v>210</v>
      </c>
      <c r="J288" s="721"/>
      <c r="K288" s="721"/>
      <c r="L288" s="721"/>
      <c r="M288" s="721"/>
      <c r="N288" s="783">
        <f>N282-N286</f>
        <v>0</v>
      </c>
      <c r="O288" s="784"/>
      <c r="P288" s="719" t="s">
        <v>1</v>
      </c>
      <c r="Q288" s="783">
        <f>Q282-Q286</f>
        <v>0</v>
      </c>
      <c r="R288" s="784"/>
      <c r="S288" s="719" t="s">
        <v>1</v>
      </c>
      <c r="T288" s="215"/>
      <c r="U288" s="136"/>
      <c r="W288" s="133"/>
    </row>
    <row r="289" spans="2:24" ht="9" customHeight="1" thickBot="1">
      <c r="B289" s="222"/>
      <c r="C289" s="222"/>
      <c r="D289" s="222"/>
      <c r="E289" s="222"/>
      <c r="F289" s="222"/>
      <c r="G289" s="222"/>
      <c r="H289" s="222"/>
      <c r="I289" s="722"/>
      <c r="J289" s="722"/>
      <c r="K289" s="722"/>
      <c r="L289" s="722"/>
      <c r="M289" s="722"/>
      <c r="N289" s="796"/>
      <c r="O289" s="797"/>
      <c r="P289" s="723"/>
      <c r="Q289" s="796"/>
      <c r="R289" s="797"/>
      <c r="S289" s="723"/>
      <c r="T289" s="215"/>
      <c r="U289" s="136"/>
      <c r="W289" s="133"/>
    </row>
    <row r="290" spans="2:24" ht="9" customHeight="1" thickTop="1">
      <c r="I290" s="852" t="s">
        <v>92</v>
      </c>
      <c r="J290" s="810" t="s">
        <v>85</v>
      </c>
      <c r="K290" s="811"/>
      <c r="L290" s="811"/>
      <c r="M290" s="812"/>
      <c r="N290" s="779">
        <f>O17+O33+O49+O65+O84+O100+O116+O132+O151+O167+O183+O199+O218+O234+O250+O266</f>
        <v>0</v>
      </c>
      <c r="O290" s="780"/>
      <c r="P290" s="787" t="s">
        <v>86</v>
      </c>
      <c r="Q290" s="794">
        <f>IF(U301="有",SUM(O7:O10,O23:O26,O39:O42,O55:O58,O74:O77,O90:O93,O106:O109,O122:O125,O141:O144,O157:O160,O173:O176,O189:O192,O208:O211,O224:O227,O240:O243,O256:O259),)</f>
        <v>0</v>
      </c>
      <c r="R290" s="795"/>
      <c r="S290" s="787" t="s">
        <v>86</v>
      </c>
      <c r="T290" s="217"/>
      <c r="U290" s="218"/>
      <c r="W290" s="133"/>
    </row>
    <row r="291" spans="2:24" ht="9" customHeight="1">
      <c r="I291" s="852"/>
      <c r="J291" s="813"/>
      <c r="K291" s="814"/>
      <c r="L291" s="814"/>
      <c r="M291" s="815"/>
      <c r="N291" s="781"/>
      <c r="O291" s="782"/>
      <c r="P291" s="720"/>
      <c r="Q291" s="781"/>
      <c r="R291" s="782"/>
      <c r="S291" s="720"/>
      <c r="T291" s="217"/>
      <c r="U291" s="218"/>
      <c r="W291" s="133"/>
    </row>
    <row r="292" spans="2:24" ht="9" customHeight="1">
      <c r="I292" s="852"/>
      <c r="J292" s="804" t="s">
        <v>87</v>
      </c>
      <c r="K292" s="805"/>
      <c r="L292" s="805"/>
      <c r="M292" s="806"/>
      <c r="N292" s="783">
        <f>P17+P33+P49+P65+P84+P100+P116+P132+P151+P167+P183+P199+P218+P234+P250+P266</f>
        <v>0</v>
      </c>
      <c r="O292" s="784"/>
      <c r="P292" s="719" t="s">
        <v>86</v>
      </c>
      <c r="Q292" s="783">
        <f>IF(U301="有",SUM(P7:P10,P23:P26,P39:P42,P55:P58,P74:P77,P90:P93,P106:P109,P122:P125,P141:P144,P157:P160,P173:P176,P189:P192,P208:P211,P224:P227,P240:P243,P256:P259),0)</f>
        <v>0</v>
      </c>
      <c r="R292" s="784"/>
      <c r="S292" s="719" t="s">
        <v>86</v>
      </c>
      <c r="U292" s="712" t="s">
        <v>260</v>
      </c>
      <c r="W292" s="133"/>
    </row>
    <row r="293" spans="2:24" ht="9" customHeight="1">
      <c r="I293" s="853"/>
      <c r="J293" s="807"/>
      <c r="K293" s="808"/>
      <c r="L293" s="808"/>
      <c r="M293" s="809"/>
      <c r="N293" s="785"/>
      <c r="O293" s="786"/>
      <c r="P293" s="720"/>
      <c r="Q293" s="785"/>
      <c r="R293" s="786"/>
      <c r="S293" s="720"/>
      <c r="U293" s="712"/>
      <c r="W293" s="133"/>
    </row>
    <row r="294" spans="2:24" ht="9" customHeight="1">
      <c r="I294" s="846" t="s">
        <v>88</v>
      </c>
      <c r="J294" s="847"/>
      <c r="K294" s="847"/>
      <c r="L294" s="847"/>
      <c r="M294" s="848"/>
      <c r="N294" s="788">
        <f>Q17+Q33+Q49+Q65+Q84+Q100+Q116+Q132+Q151+Q167+Q183+Q199+Q218+Q234+Q250+Q266</f>
        <v>0</v>
      </c>
      <c r="O294" s="789"/>
      <c r="P294" s="719" t="s">
        <v>86</v>
      </c>
      <c r="Q294" s="788">
        <f>IF(U301="有",SUM(Q7:Q10,Q23:Q26,Q39:Q42,Q55:Q58,Q74:Q77,Q90:Q93,Q106:Q109,Q122:Q125,Q141:Q144,Q157:Q160,Q173:Q176,Q189:Q192,Q208:Q211,Q224:Q227,Q240:Q243,Q256:Q259),0)</f>
        <v>0</v>
      </c>
      <c r="R294" s="789"/>
      <c r="S294" s="719" t="s">
        <v>86</v>
      </c>
      <c r="U294" s="713">
        <f>$V$267</f>
        <v>0</v>
      </c>
      <c r="W294" s="133"/>
    </row>
    <row r="295" spans="2:24" ht="9" customHeight="1">
      <c r="I295" s="849"/>
      <c r="J295" s="850"/>
      <c r="K295" s="850"/>
      <c r="L295" s="850"/>
      <c r="M295" s="851"/>
      <c r="N295" s="785"/>
      <c r="O295" s="786"/>
      <c r="P295" s="720"/>
      <c r="Q295" s="785"/>
      <c r="R295" s="786"/>
      <c r="S295" s="720"/>
      <c r="U295" s="714"/>
      <c r="W295" s="133"/>
    </row>
    <row r="296" spans="2:24" ht="9" customHeight="1">
      <c r="I296" s="798" t="s">
        <v>211</v>
      </c>
      <c r="J296" s="799"/>
      <c r="K296" s="799"/>
      <c r="L296" s="799"/>
      <c r="M296" s="800"/>
      <c r="N296" s="790">
        <f>IF(C7="往",ROUNDDOWN((E17+E33+E49+E65+E84+E100+E116+E132+E151+E167+E183+E199+E218+E234+E250+E266-N290+N294)/2,1),IF(C7="循",ROUNDDOWN(E17+E33+E49+E65+E84+E100+E116+E132+E151+E167+E183+E199+E218+E234+E250+E266-N290+N294,1),))</f>
        <v>0</v>
      </c>
      <c r="O296" s="791"/>
      <c r="P296" s="719" t="s">
        <v>86</v>
      </c>
      <c r="Q296" s="790">
        <f>IF(U301="有",IF(C7="往",ROUNDDOWN((D17+D33+D49+D65+D84+D100+D116+D132+D151+D167+D183+D199+D218+D234+D250+D266-Q290+Q294)/2,1),IF(C7="循",ROUNDDOWN(D17+D33+D49+D65+D84+D100+D116+D132+D151+D167+D183+D199+D218+D234+D250+D266-Q290+Q294,1),)),)</f>
        <v>0</v>
      </c>
      <c r="R296" s="791"/>
      <c r="S296" s="719" t="s">
        <v>86</v>
      </c>
      <c r="U296" s="136"/>
      <c r="W296" s="133"/>
    </row>
    <row r="297" spans="2:24" ht="9" customHeight="1" thickBot="1">
      <c r="I297" s="801"/>
      <c r="J297" s="802"/>
      <c r="K297" s="802"/>
      <c r="L297" s="802"/>
      <c r="M297" s="803"/>
      <c r="N297" s="792"/>
      <c r="O297" s="793"/>
      <c r="P297" s="720"/>
      <c r="Q297" s="792"/>
      <c r="R297" s="793"/>
      <c r="S297" s="720"/>
      <c r="U297" s="136"/>
      <c r="W297" s="133"/>
    </row>
    <row r="298" spans="2:24" ht="9" customHeight="1">
      <c r="I298" s="773" t="s">
        <v>212</v>
      </c>
      <c r="J298" s="774"/>
      <c r="K298" s="774"/>
      <c r="L298" s="774"/>
      <c r="M298" s="775"/>
      <c r="N298" s="759">
        <f>IF(OR(N296=0,N288=0),,ROUNDDOWN(N296/N288,1))</f>
        <v>0</v>
      </c>
      <c r="O298" s="760"/>
      <c r="P298" s="763" t="s">
        <v>86</v>
      </c>
      <c r="Q298" s="759">
        <f>IF(OR(Q296=0,Q288=0),,ROUNDDOWN(Q296/Q288,1))</f>
        <v>0</v>
      </c>
      <c r="R298" s="760"/>
      <c r="S298" s="763" t="s">
        <v>86</v>
      </c>
      <c r="U298" s="771" t="s">
        <v>375</v>
      </c>
      <c r="W298" s="133"/>
    </row>
    <row r="299" spans="2:24" ht="9" customHeight="1" thickBot="1">
      <c r="I299" s="776"/>
      <c r="J299" s="777"/>
      <c r="K299" s="777"/>
      <c r="L299" s="777"/>
      <c r="M299" s="778"/>
      <c r="N299" s="761"/>
      <c r="O299" s="762"/>
      <c r="P299" s="764"/>
      <c r="Q299" s="761"/>
      <c r="R299" s="762"/>
      <c r="S299" s="764"/>
      <c r="U299" s="771"/>
      <c r="V299" s="219"/>
      <c r="W299" s="219"/>
      <c r="X299" s="220" t="s">
        <v>95</v>
      </c>
    </row>
    <row r="300" spans="2:24" ht="9" customHeight="1" thickBot="1">
      <c r="Q300" s="221"/>
      <c r="R300" s="221"/>
      <c r="U300" s="771"/>
      <c r="V300" s="219"/>
      <c r="W300" s="219"/>
      <c r="X300" s="220" t="s">
        <v>96</v>
      </c>
    </row>
    <row r="301" spans="2:24" ht="9" customHeight="1">
      <c r="I301" s="765" t="s">
        <v>94</v>
      </c>
      <c r="J301" s="766"/>
      <c r="K301" s="766"/>
      <c r="L301" s="766"/>
      <c r="M301" s="766"/>
      <c r="N301" s="766"/>
      <c r="O301" s="766"/>
      <c r="P301" s="767"/>
      <c r="Q301" s="759">
        <f>IF(U301="有",IF(N298&lt;3,Q298,N298),N298)</f>
        <v>0</v>
      </c>
      <c r="R301" s="760"/>
      <c r="S301" s="763" t="s">
        <v>86</v>
      </c>
      <c r="U301" s="772"/>
      <c r="W301" s="133"/>
    </row>
    <row r="302" spans="2:24" ht="9" customHeight="1" thickBot="1">
      <c r="I302" s="768"/>
      <c r="J302" s="769"/>
      <c r="K302" s="769"/>
      <c r="L302" s="769"/>
      <c r="M302" s="769"/>
      <c r="N302" s="769"/>
      <c r="O302" s="769"/>
      <c r="P302" s="770"/>
      <c r="Q302" s="761"/>
      <c r="R302" s="762"/>
      <c r="S302" s="764"/>
      <c r="U302" s="772"/>
      <c r="W302" s="133"/>
    </row>
  </sheetData>
  <mergeCells count="941">
    <mergeCell ref="J76:J77"/>
    <mergeCell ref="I80:I81"/>
    <mergeCell ref="J80:J81"/>
    <mergeCell ref="H78:H79"/>
    <mergeCell ref="I78:I79"/>
    <mergeCell ref="J78:J79"/>
    <mergeCell ref="H80:H81"/>
    <mergeCell ref="V200:AA200"/>
    <mergeCell ref="V65:AB65"/>
    <mergeCell ref="V66:AA66"/>
    <mergeCell ref="V132:AB132"/>
    <mergeCell ref="V133:AA133"/>
    <mergeCell ref="X197:AB197"/>
    <mergeCell ref="X130:AB130"/>
    <mergeCell ref="X131:AA131"/>
    <mergeCell ref="X149:AB149"/>
    <mergeCell ref="X82:AB82"/>
    <mergeCell ref="X83:AA83"/>
    <mergeCell ref="X181:AB181"/>
    <mergeCell ref="X182:AA182"/>
    <mergeCell ref="X198:AA198"/>
    <mergeCell ref="H76:H77"/>
    <mergeCell ref="I76:I77"/>
    <mergeCell ref="T70:T73"/>
    <mergeCell ref="A85:A89"/>
    <mergeCell ref="E85:E89"/>
    <mergeCell ref="F85:F89"/>
    <mergeCell ref="A74:A83"/>
    <mergeCell ref="F69:F73"/>
    <mergeCell ref="B78:B79"/>
    <mergeCell ref="B74:B75"/>
    <mergeCell ref="F74:F75"/>
    <mergeCell ref="B76:B77"/>
    <mergeCell ref="F76:F77"/>
    <mergeCell ref="B82:B83"/>
    <mergeCell ref="A69:A73"/>
    <mergeCell ref="B69:B73"/>
    <mergeCell ref="D69:D73"/>
    <mergeCell ref="E69:E73"/>
    <mergeCell ref="F78:F79"/>
    <mergeCell ref="B80:B81"/>
    <mergeCell ref="F80:F81"/>
    <mergeCell ref="B85:B89"/>
    <mergeCell ref="D85:D89"/>
    <mergeCell ref="A84:B84"/>
    <mergeCell ref="F82:F83"/>
    <mergeCell ref="B25:B26"/>
    <mergeCell ref="F25:F26"/>
    <mergeCell ref="B23:B24"/>
    <mergeCell ref="F23:F24"/>
    <mergeCell ref="B27:B28"/>
    <mergeCell ref="F27:F28"/>
    <mergeCell ref="A65:B65"/>
    <mergeCell ref="B59:B60"/>
    <mergeCell ref="A55:A64"/>
    <mergeCell ref="B55:B56"/>
    <mergeCell ref="B57:B58"/>
    <mergeCell ref="F61:F62"/>
    <mergeCell ref="B61:B62"/>
    <mergeCell ref="B63:B64"/>
    <mergeCell ref="F63:F64"/>
    <mergeCell ref="A49:B49"/>
    <mergeCell ref="A50:A54"/>
    <mergeCell ref="B50:B54"/>
    <mergeCell ref="D50:D54"/>
    <mergeCell ref="F55:F56"/>
    <mergeCell ref="F45:F46"/>
    <mergeCell ref="F47:F48"/>
    <mergeCell ref="A39:A48"/>
    <mergeCell ref="B39:B40"/>
    <mergeCell ref="E184:E188"/>
    <mergeCell ref="F184:F188"/>
    <mergeCell ref="G184:G188"/>
    <mergeCell ref="B181:B182"/>
    <mergeCell ref="F181:F182"/>
    <mergeCell ref="A183:B183"/>
    <mergeCell ref="A184:A188"/>
    <mergeCell ref="B184:B188"/>
    <mergeCell ref="D184:D188"/>
    <mergeCell ref="A173:A182"/>
    <mergeCell ref="B179:B180"/>
    <mergeCell ref="F179:F180"/>
    <mergeCell ref="B175:B176"/>
    <mergeCell ref="F175:F176"/>
    <mergeCell ref="B177:B178"/>
    <mergeCell ref="F177:F178"/>
    <mergeCell ref="B173:B174"/>
    <mergeCell ref="F173:F174"/>
    <mergeCell ref="A218:B218"/>
    <mergeCell ref="A219:A223"/>
    <mergeCell ref="N219:U219"/>
    <mergeCell ref="H220:J220"/>
    <mergeCell ref="H221:H223"/>
    <mergeCell ref="I221:I223"/>
    <mergeCell ref="G219:G223"/>
    <mergeCell ref="F203:F207"/>
    <mergeCell ref="B219:B223"/>
    <mergeCell ref="D219:D223"/>
    <mergeCell ref="B212:B213"/>
    <mergeCell ref="F212:F213"/>
    <mergeCell ref="B216:B217"/>
    <mergeCell ref="A208:A217"/>
    <mergeCell ref="B208:B209"/>
    <mergeCell ref="B210:B211"/>
    <mergeCell ref="F210:F211"/>
    <mergeCell ref="B214:B215"/>
    <mergeCell ref="F216:F217"/>
    <mergeCell ref="F208:F209"/>
    <mergeCell ref="G203:G207"/>
    <mergeCell ref="A203:A207"/>
    <mergeCell ref="K204:K207"/>
    <mergeCell ref="L204:L207"/>
    <mergeCell ref="H2:L2"/>
    <mergeCell ref="N2:U2"/>
    <mergeCell ref="X31:AB31"/>
    <mergeCell ref="S4:S6"/>
    <mergeCell ref="H3:J3"/>
    <mergeCell ref="Q4:Q6"/>
    <mergeCell ref="R4:R6"/>
    <mergeCell ref="N3:N6"/>
    <mergeCell ref="O3:S3"/>
    <mergeCell ref="H4:H6"/>
    <mergeCell ref="I4:I6"/>
    <mergeCell ref="K3:K6"/>
    <mergeCell ref="L3:L6"/>
    <mergeCell ref="J4:J6"/>
    <mergeCell ref="O5:O6"/>
    <mergeCell ref="P5:P6"/>
    <mergeCell ref="J11:J12"/>
    <mergeCell ref="J9:J10"/>
    <mergeCell ref="O4:P4"/>
    <mergeCell ref="J29:J30"/>
    <mergeCell ref="J31:J32"/>
    <mergeCell ref="H18:L18"/>
    <mergeCell ref="J27:J28"/>
    <mergeCell ref="H31:H32"/>
    <mergeCell ref="X48:AA48"/>
    <mergeCell ref="T3:T6"/>
    <mergeCell ref="U3:U6"/>
    <mergeCell ref="U19:U22"/>
    <mergeCell ref="N34:U34"/>
    <mergeCell ref="N35:N38"/>
    <mergeCell ref="N19:N22"/>
    <mergeCell ref="O19:S19"/>
    <mergeCell ref="T35:T38"/>
    <mergeCell ref="O35:S35"/>
    <mergeCell ref="P37:P38"/>
    <mergeCell ref="U35:U38"/>
    <mergeCell ref="O36:P36"/>
    <mergeCell ref="Q36:Q38"/>
    <mergeCell ref="R36:R38"/>
    <mergeCell ref="S36:S38"/>
    <mergeCell ref="O37:O38"/>
    <mergeCell ref="X32:AA32"/>
    <mergeCell ref="N18:U18"/>
    <mergeCell ref="Q20:Q22"/>
    <mergeCell ref="A2:A6"/>
    <mergeCell ref="B2:B6"/>
    <mergeCell ref="D2:D6"/>
    <mergeCell ref="E2:E6"/>
    <mergeCell ref="J13:J14"/>
    <mergeCell ref="I7:I8"/>
    <mergeCell ref="J7:J8"/>
    <mergeCell ref="X47:AB47"/>
    <mergeCell ref="F2:F6"/>
    <mergeCell ref="G2:G6"/>
    <mergeCell ref="F13:F14"/>
    <mergeCell ref="J15:J16"/>
    <mergeCell ref="X15:AB15"/>
    <mergeCell ref="X16:AA16"/>
    <mergeCell ref="I15:I16"/>
    <mergeCell ref="A17:B17"/>
    <mergeCell ref="B15:B16"/>
    <mergeCell ref="F15:F16"/>
    <mergeCell ref="H15:H16"/>
    <mergeCell ref="A7:A16"/>
    <mergeCell ref="B7:B8"/>
    <mergeCell ref="F7:F8"/>
    <mergeCell ref="H7:H8"/>
    <mergeCell ref="B11:B12"/>
    <mergeCell ref="F11:F12"/>
    <mergeCell ref="H11:H12"/>
    <mergeCell ref="I11:I12"/>
    <mergeCell ref="B9:B10"/>
    <mergeCell ref="H9:H10"/>
    <mergeCell ref="I9:I10"/>
    <mergeCell ref="F9:F10"/>
    <mergeCell ref="H13:H14"/>
    <mergeCell ref="I13:I14"/>
    <mergeCell ref="B13:B14"/>
    <mergeCell ref="A18:A22"/>
    <mergeCell ref="B18:B22"/>
    <mergeCell ref="D18:D22"/>
    <mergeCell ref="E18:E22"/>
    <mergeCell ref="F18:F22"/>
    <mergeCell ref="G18:G22"/>
    <mergeCell ref="H19:J19"/>
    <mergeCell ref="I27:I28"/>
    <mergeCell ref="T19:T22"/>
    <mergeCell ref="R20:R22"/>
    <mergeCell ref="S20:S22"/>
    <mergeCell ref="O21:O22"/>
    <mergeCell ref="P21:P22"/>
    <mergeCell ref="O20:P20"/>
    <mergeCell ref="K19:K22"/>
    <mergeCell ref="H20:H22"/>
    <mergeCell ref="H25:H26"/>
    <mergeCell ref="L19:L22"/>
    <mergeCell ref="I20:I22"/>
    <mergeCell ref="J20:J22"/>
    <mergeCell ref="H23:H24"/>
    <mergeCell ref="I23:I24"/>
    <mergeCell ref="J23:J24"/>
    <mergeCell ref="J25:J26"/>
    <mergeCell ref="I31:I32"/>
    <mergeCell ref="B29:B30"/>
    <mergeCell ref="F29:F30"/>
    <mergeCell ref="A33:B33"/>
    <mergeCell ref="A34:A38"/>
    <mergeCell ref="B34:B38"/>
    <mergeCell ref="D34:D38"/>
    <mergeCell ref="A23:A32"/>
    <mergeCell ref="B31:B32"/>
    <mergeCell ref="F31:F32"/>
    <mergeCell ref="E34:E38"/>
    <mergeCell ref="F34:F38"/>
    <mergeCell ref="G34:G38"/>
    <mergeCell ref="H34:L34"/>
    <mergeCell ref="H35:J35"/>
    <mergeCell ref="K35:K38"/>
    <mergeCell ref="L35:L38"/>
    <mergeCell ref="H36:H38"/>
    <mergeCell ref="I36:I38"/>
    <mergeCell ref="I25:I26"/>
    <mergeCell ref="H29:H30"/>
    <mergeCell ref="I29:I30"/>
    <mergeCell ref="H27:H28"/>
    <mergeCell ref="J36:J38"/>
    <mergeCell ref="F39:F40"/>
    <mergeCell ref="H39:H40"/>
    <mergeCell ref="H43:H44"/>
    <mergeCell ref="B45:B46"/>
    <mergeCell ref="B47:B48"/>
    <mergeCell ref="I39:I40"/>
    <mergeCell ref="J39:J40"/>
    <mergeCell ref="B41:B42"/>
    <mergeCell ref="F41:F42"/>
    <mergeCell ref="H41:H42"/>
    <mergeCell ref="B43:B44"/>
    <mergeCell ref="F43:F44"/>
    <mergeCell ref="I41:I42"/>
    <mergeCell ref="J47:J48"/>
    <mergeCell ref="J41:J42"/>
    <mergeCell ref="J45:J46"/>
    <mergeCell ref="J43:J44"/>
    <mergeCell ref="I43:I44"/>
    <mergeCell ref="I45:I46"/>
    <mergeCell ref="H45:H46"/>
    <mergeCell ref="H47:H48"/>
    <mergeCell ref="I47:I48"/>
    <mergeCell ref="G50:G54"/>
    <mergeCell ref="H50:L50"/>
    <mergeCell ref="S52:S54"/>
    <mergeCell ref="O53:O54"/>
    <mergeCell ref="L51:L54"/>
    <mergeCell ref="T51:T54"/>
    <mergeCell ref="U51:U54"/>
    <mergeCell ref="I52:I54"/>
    <mergeCell ref="O52:P52"/>
    <mergeCell ref="Q52:Q54"/>
    <mergeCell ref="R52:R54"/>
    <mergeCell ref="P53:P54"/>
    <mergeCell ref="J52:J54"/>
    <mergeCell ref="K51:K54"/>
    <mergeCell ref="N51:N54"/>
    <mergeCell ref="O51:S51"/>
    <mergeCell ref="H52:H54"/>
    <mergeCell ref="X63:AB63"/>
    <mergeCell ref="X64:AA64"/>
    <mergeCell ref="H61:H62"/>
    <mergeCell ref="I61:I62"/>
    <mergeCell ref="J61:J62"/>
    <mergeCell ref="I63:I64"/>
    <mergeCell ref="J63:J64"/>
    <mergeCell ref="H63:H64"/>
    <mergeCell ref="N69:U69"/>
    <mergeCell ref="H69:L69"/>
    <mergeCell ref="U70:U73"/>
    <mergeCell ref="H71:H73"/>
    <mergeCell ref="G69:G73"/>
    <mergeCell ref="S71:S73"/>
    <mergeCell ref="O72:O73"/>
    <mergeCell ref="P72:P73"/>
    <mergeCell ref="H74:H75"/>
    <mergeCell ref="I74:I75"/>
    <mergeCell ref="J74:J75"/>
    <mergeCell ref="N70:N73"/>
    <mergeCell ref="O70:S70"/>
    <mergeCell ref="H70:J70"/>
    <mergeCell ref="I71:I73"/>
    <mergeCell ref="J71:J73"/>
    <mergeCell ref="O71:P71"/>
    <mergeCell ref="Q71:Q73"/>
    <mergeCell ref="R71:R73"/>
    <mergeCell ref="L70:L73"/>
    <mergeCell ref="K70:K73"/>
    <mergeCell ref="H82:H83"/>
    <mergeCell ref="I82:I83"/>
    <mergeCell ref="J82:J83"/>
    <mergeCell ref="G85:G89"/>
    <mergeCell ref="H85:L85"/>
    <mergeCell ref="I90:I91"/>
    <mergeCell ref="N85:U85"/>
    <mergeCell ref="H86:J86"/>
    <mergeCell ref="K86:K89"/>
    <mergeCell ref="U86:U89"/>
    <mergeCell ref="H87:H89"/>
    <mergeCell ref="S87:S89"/>
    <mergeCell ref="O88:O89"/>
    <mergeCell ref="Q87:Q89"/>
    <mergeCell ref="R87:R89"/>
    <mergeCell ref="T86:T89"/>
    <mergeCell ref="P88:P89"/>
    <mergeCell ref="O87:P87"/>
    <mergeCell ref="N86:N89"/>
    <mergeCell ref="O86:S86"/>
    <mergeCell ref="L86:L89"/>
    <mergeCell ref="I87:I89"/>
    <mergeCell ref="J87:J89"/>
    <mergeCell ref="B92:B93"/>
    <mergeCell ref="F92:F93"/>
    <mergeCell ref="H92:H93"/>
    <mergeCell ref="F94:F95"/>
    <mergeCell ref="J92:J93"/>
    <mergeCell ref="A90:A99"/>
    <mergeCell ref="B94:B95"/>
    <mergeCell ref="B90:B91"/>
    <mergeCell ref="H98:H99"/>
    <mergeCell ref="I92:I93"/>
    <mergeCell ref="H90:H91"/>
    <mergeCell ref="J90:J91"/>
    <mergeCell ref="F90:F91"/>
    <mergeCell ref="H94:H95"/>
    <mergeCell ref="B98:B99"/>
    <mergeCell ref="H106:H107"/>
    <mergeCell ref="B106:B107"/>
    <mergeCell ref="H101:L101"/>
    <mergeCell ref="I94:I95"/>
    <mergeCell ref="J96:J97"/>
    <mergeCell ref="F98:F99"/>
    <mergeCell ref="J98:J99"/>
    <mergeCell ref="G101:G105"/>
    <mergeCell ref="J94:J95"/>
    <mergeCell ref="F106:F107"/>
    <mergeCell ref="F101:F105"/>
    <mergeCell ref="K102:K105"/>
    <mergeCell ref="L102:L105"/>
    <mergeCell ref="A100:B100"/>
    <mergeCell ref="E101:E105"/>
    <mergeCell ref="A101:A105"/>
    <mergeCell ref="B101:B105"/>
    <mergeCell ref="D101:D105"/>
    <mergeCell ref="H102:J102"/>
    <mergeCell ref="H103:H105"/>
    <mergeCell ref="B96:B97"/>
    <mergeCell ref="F96:F97"/>
    <mergeCell ref="H96:H97"/>
    <mergeCell ref="I96:I97"/>
    <mergeCell ref="J108:J109"/>
    <mergeCell ref="O103:P103"/>
    <mergeCell ref="J103:J105"/>
    <mergeCell ref="O104:O105"/>
    <mergeCell ref="P104:P105"/>
    <mergeCell ref="I103:I105"/>
    <mergeCell ref="X98:AB98"/>
    <mergeCell ref="U102:U105"/>
    <mergeCell ref="I106:I107"/>
    <mergeCell ref="J106:J107"/>
    <mergeCell ref="X99:AA99"/>
    <mergeCell ref="N101:U101"/>
    <mergeCell ref="N102:N105"/>
    <mergeCell ref="O102:S102"/>
    <mergeCell ref="T102:T105"/>
    <mergeCell ref="I98:I99"/>
    <mergeCell ref="Q103:Q105"/>
    <mergeCell ref="R103:R105"/>
    <mergeCell ref="S103:S105"/>
    <mergeCell ref="A116:B116"/>
    <mergeCell ref="A117:A121"/>
    <mergeCell ref="B117:B121"/>
    <mergeCell ref="D117:D121"/>
    <mergeCell ref="I110:I111"/>
    <mergeCell ref="J110:J111"/>
    <mergeCell ref="J112:J113"/>
    <mergeCell ref="I114:I115"/>
    <mergeCell ref="I112:I113"/>
    <mergeCell ref="H112:H113"/>
    <mergeCell ref="H114:H115"/>
    <mergeCell ref="A106:A115"/>
    <mergeCell ref="J119:J121"/>
    <mergeCell ref="H108:H109"/>
    <mergeCell ref="B108:B109"/>
    <mergeCell ref="B112:B113"/>
    <mergeCell ref="F112:F113"/>
    <mergeCell ref="H110:H111"/>
    <mergeCell ref="F108:F109"/>
    <mergeCell ref="B114:B115"/>
    <mergeCell ref="F114:F115"/>
    <mergeCell ref="I108:I109"/>
    <mergeCell ref="B110:B111"/>
    <mergeCell ref="F110:F111"/>
    <mergeCell ref="O118:S118"/>
    <mergeCell ref="X114:AB114"/>
    <mergeCell ref="X115:AA115"/>
    <mergeCell ref="J114:J115"/>
    <mergeCell ref="F117:F121"/>
    <mergeCell ref="N118:N121"/>
    <mergeCell ref="T118:T121"/>
    <mergeCell ref="U118:U121"/>
    <mergeCell ref="Q119:Q121"/>
    <mergeCell ref="R119:R121"/>
    <mergeCell ref="S119:S121"/>
    <mergeCell ref="G117:G121"/>
    <mergeCell ref="H117:L117"/>
    <mergeCell ref="H118:J118"/>
    <mergeCell ref="K118:K121"/>
    <mergeCell ref="L118:L121"/>
    <mergeCell ref="H119:H121"/>
    <mergeCell ref="I119:I121"/>
    <mergeCell ref="N117:U117"/>
    <mergeCell ref="O120:O121"/>
    <mergeCell ref="P120:P121"/>
    <mergeCell ref="O119:P119"/>
    <mergeCell ref="E117:E121"/>
    <mergeCell ref="B124:B125"/>
    <mergeCell ref="F124:F125"/>
    <mergeCell ref="B122:B123"/>
    <mergeCell ref="F122:F123"/>
    <mergeCell ref="J128:J129"/>
    <mergeCell ref="I122:I123"/>
    <mergeCell ref="J122:J123"/>
    <mergeCell ref="J126:J127"/>
    <mergeCell ref="H124:H125"/>
    <mergeCell ref="H126:H127"/>
    <mergeCell ref="J130:J131"/>
    <mergeCell ref="I130:I131"/>
    <mergeCell ref="B128:B129"/>
    <mergeCell ref="F128:F129"/>
    <mergeCell ref="H128:H129"/>
    <mergeCell ref="I128:I129"/>
    <mergeCell ref="I124:I125"/>
    <mergeCell ref="J124:J125"/>
    <mergeCell ref="J138:J140"/>
    <mergeCell ref="A133:C133"/>
    <mergeCell ref="D133:G133"/>
    <mergeCell ref="A132:B132"/>
    <mergeCell ref="A122:A131"/>
    <mergeCell ref="H122:H123"/>
    <mergeCell ref="B126:B127"/>
    <mergeCell ref="F126:F127"/>
    <mergeCell ref="B130:B131"/>
    <mergeCell ref="F130:F131"/>
    <mergeCell ref="H130:H131"/>
    <mergeCell ref="I126:I127"/>
    <mergeCell ref="H133:I133"/>
    <mergeCell ref="J133:K133"/>
    <mergeCell ref="O138:P138"/>
    <mergeCell ref="I138:I140"/>
    <mergeCell ref="H137:J137"/>
    <mergeCell ref="K137:K140"/>
    <mergeCell ref="L137:L140"/>
    <mergeCell ref="A136:A140"/>
    <mergeCell ref="B136:B140"/>
    <mergeCell ref="D136:D140"/>
    <mergeCell ref="E136:E140"/>
    <mergeCell ref="F136:F140"/>
    <mergeCell ref="G136:G140"/>
    <mergeCell ref="N137:N140"/>
    <mergeCell ref="H136:L136"/>
    <mergeCell ref="H138:H140"/>
    <mergeCell ref="O139:O140"/>
    <mergeCell ref="P139:P140"/>
    <mergeCell ref="N136:U136"/>
    <mergeCell ref="S138:S140"/>
    <mergeCell ref="T137:T140"/>
    <mergeCell ref="U137:U140"/>
    <mergeCell ref="O137:S137"/>
    <mergeCell ref="Q138:Q140"/>
    <mergeCell ref="R138:R140"/>
    <mergeCell ref="F143:F144"/>
    <mergeCell ref="J145:J146"/>
    <mergeCell ref="A141:A150"/>
    <mergeCell ref="B141:B142"/>
    <mergeCell ref="F141:F142"/>
    <mergeCell ref="H141:H142"/>
    <mergeCell ref="B143:B144"/>
    <mergeCell ref="B147:B148"/>
    <mergeCell ref="B145:B146"/>
    <mergeCell ref="F145:F146"/>
    <mergeCell ref="B149:B150"/>
    <mergeCell ref="F149:F150"/>
    <mergeCell ref="H149:H150"/>
    <mergeCell ref="H147:H148"/>
    <mergeCell ref="J141:J142"/>
    <mergeCell ref="H143:H144"/>
    <mergeCell ref="I143:I144"/>
    <mergeCell ref="J143:J144"/>
    <mergeCell ref="I141:I142"/>
    <mergeCell ref="A151:B151"/>
    <mergeCell ref="A152:A156"/>
    <mergeCell ref="B152:B156"/>
    <mergeCell ref="D152:D156"/>
    <mergeCell ref="G152:G156"/>
    <mergeCell ref="H152:L152"/>
    <mergeCell ref="H145:H146"/>
    <mergeCell ref="F147:F148"/>
    <mergeCell ref="I149:I150"/>
    <mergeCell ref="H153:J153"/>
    <mergeCell ref="H154:H156"/>
    <mergeCell ref="I154:I156"/>
    <mergeCell ref="I145:I146"/>
    <mergeCell ref="I147:I148"/>
    <mergeCell ref="E152:E156"/>
    <mergeCell ref="F152:F156"/>
    <mergeCell ref="J147:J148"/>
    <mergeCell ref="T153:T156"/>
    <mergeCell ref="X150:AA150"/>
    <mergeCell ref="N152:U152"/>
    <mergeCell ref="U153:U156"/>
    <mergeCell ref="J149:J150"/>
    <mergeCell ref="J154:J156"/>
    <mergeCell ref="O154:P154"/>
    <mergeCell ref="Q154:Q156"/>
    <mergeCell ref="J163:J164"/>
    <mergeCell ref="R154:R156"/>
    <mergeCell ref="S154:S156"/>
    <mergeCell ref="O155:O156"/>
    <mergeCell ref="K153:K156"/>
    <mergeCell ref="L153:L156"/>
    <mergeCell ref="N153:N156"/>
    <mergeCell ref="O153:S153"/>
    <mergeCell ref="P155:P156"/>
    <mergeCell ref="F165:F166"/>
    <mergeCell ref="H161:H162"/>
    <mergeCell ref="I161:I162"/>
    <mergeCell ref="J161:J162"/>
    <mergeCell ref="H157:H158"/>
    <mergeCell ref="I157:I158"/>
    <mergeCell ref="J157:J158"/>
    <mergeCell ref="H159:H160"/>
    <mergeCell ref="I159:I160"/>
    <mergeCell ref="J159:J160"/>
    <mergeCell ref="H163:H164"/>
    <mergeCell ref="I163:I164"/>
    <mergeCell ref="F161:F162"/>
    <mergeCell ref="J170:J172"/>
    <mergeCell ref="A168:A172"/>
    <mergeCell ref="B168:B172"/>
    <mergeCell ref="D168:D172"/>
    <mergeCell ref="E168:E172"/>
    <mergeCell ref="X165:AB165"/>
    <mergeCell ref="A167:B167"/>
    <mergeCell ref="F168:F172"/>
    <mergeCell ref="G168:G172"/>
    <mergeCell ref="N168:U168"/>
    <mergeCell ref="H168:L168"/>
    <mergeCell ref="H165:H166"/>
    <mergeCell ref="I165:I166"/>
    <mergeCell ref="J165:J166"/>
    <mergeCell ref="X166:AA166"/>
    <mergeCell ref="A157:A166"/>
    <mergeCell ref="B157:B158"/>
    <mergeCell ref="F157:F158"/>
    <mergeCell ref="B159:B160"/>
    <mergeCell ref="F159:F160"/>
    <mergeCell ref="B161:B162"/>
    <mergeCell ref="B163:B164"/>
    <mergeCell ref="F163:F164"/>
    <mergeCell ref="B165:B166"/>
    <mergeCell ref="H179:H180"/>
    <mergeCell ref="I179:I180"/>
    <mergeCell ref="J179:J180"/>
    <mergeCell ref="U169:U172"/>
    <mergeCell ref="S170:S172"/>
    <mergeCell ref="O171:O172"/>
    <mergeCell ref="H173:H174"/>
    <mergeCell ref="I173:I174"/>
    <mergeCell ref="J173:J174"/>
    <mergeCell ref="O170:P170"/>
    <mergeCell ref="Q170:Q172"/>
    <mergeCell ref="R170:R172"/>
    <mergeCell ref="H169:J169"/>
    <mergeCell ref="K169:K172"/>
    <mergeCell ref="L169:L172"/>
    <mergeCell ref="N169:N172"/>
    <mergeCell ref="O169:S169"/>
    <mergeCell ref="P171:P172"/>
    <mergeCell ref="T169:T172"/>
    <mergeCell ref="H175:H176"/>
    <mergeCell ref="I175:I176"/>
    <mergeCell ref="J175:J176"/>
    <mergeCell ref="H170:H172"/>
    <mergeCell ref="I170:I172"/>
    <mergeCell ref="T185:T188"/>
    <mergeCell ref="O186:P186"/>
    <mergeCell ref="Q186:Q188"/>
    <mergeCell ref="U185:U188"/>
    <mergeCell ref="S186:S188"/>
    <mergeCell ref="N184:U184"/>
    <mergeCell ref="N185:N188"/>
    <mergeCell ref="R186:R188"/>
    <mergeCell ref="O187:O188"/>
    <mergeCell ref="P187:P188"/>
    <mergeCell ref="V199:AB199"/>
    <mergeCell ref="A189:A198"/>
    <mergeCell ref="I197:I198"/>
    <mergeCell ref="B197:B198"/>
    <mergeCell ref="I195:I196"/>
    <mergeCell ref="J195:J196"/>
    <mergeCell ref="B189:B190"/>
    <mergeCell ref="F189:F190"/>
    <mergeCell ref="J197:J198"/>
    <mergeCell ref="B195:B196"/>
    <mergeCell ref="F195:F196"/>
    <mergeCell ref="B191:B192"/>
    <mergeCell ref="F191:F192"/>
    <mergeCell ref="H195:H196"/>
    <mergeCell ref="F197:F198"/>
    <mergeCell ref="H197:H198"/>
    <mergeCell ref="B193:B194"/>
    <mergeCell ref="H193:H194"/>
    <mergeCell ref="I193:I194"/>
    <mergeCell ref="H189:H190"/>
    <mergeCell ref="I189:I190"/>
    <mergeCell ref="J189:J190"/>
    <mergeCell ref="J191:J192"/>
    <mergeCell ref="H191:H192"/>
    <mergeCell ref="J205:J207"/>
    <mergeCell ref="O204:S204"/>
    <mergeCell ref="R205:R207"/>
    <mergeCell ref="N204:N207"/>
    <mergeCell ref="H204:J204"/>
    <mergeCell ref="N203:U203"/>
    <mergeCell ref="U204:U207"/>
    <mergeCell ref="S205:S207"/>
    <mergeCell ref="T204:T207"/>
    <mergeCell ref="O205:P205"/>
    <mergeCell ref="Q205:Q207"/>
    <mergeCell ref="X216:AB216"/>
    <mergeCell ref="H216:H217"/>
    <mergeCell ref="I216:I217"/>
    <mergeCell ref="J216:J217"/>
    <mergeCell ref="X217:AA217"/>
    <mergeCell ref="H212:H213"/>
    <mergeCell ref="I212:I213"/>
    <mergeCell ref="J212:J213"/>
    <mergeCell ref="B203:B207"/>
    <mergeCell ref="D203:D207"/>
    <mergeCell ref="E203:E207"/>
    <mergeCell ref="H210:H211"/>
    <mergeCell ref="H208:H209"/>
    <mergeCell ref="I208:I209"/>
    <mergeCell ref="J208:J209"/>
    <mergeCell ref="F214:F215"/>
    <mergeCell ref="H214:H215"/>
    <mergeCell ref="I214:I215"/>
    <mergeCell ref="J214:J215"/>
    <mergeCell ref="H203:L203"/>
    <mergeCell ref="H205:H207"/>
    <mergeCell ref="O206:O207"/>
    <mergeCell ref="P206:P207"/>
    <mergeCell ref="I205:I207"/>
    <mergeCell ref="Q221:Q223"/>
    <mergeCell ref="N220:N223"/>
    <mergeCell ref="K220:K223"/>
    <mergeCell ref="L220:L223"/>
    <mergeCell ref="H219:L219"/>
    <mergeCell ref="I210:I211"/>
    <mergeCell ref="J210:J211"/>
    <mergeCell ref="J221:J223"/>
    <mergeCell ref="I224:I225"/>
    <mergeCell ref="J224:J225"/>
    <mergeCell ref="J226:J227"/>
    <mergeCell ref="I226:I227"/>
    <mergeCell ref="U220:U223"/>
    <mergeCell ref="S221:S223"/>
    <mergeCell ref="O222:O223"/>
    <mergeCell ref="A234:B234"/>
    <mergeCell ref="B232:B233"/>
    <mergeCell ref="F232:F233"/>
    <mergeCell ref="B226:B227"/>
    <mergeCell ref="A224:A233"/>
    <mergeCell ref="B230:B231"/>
    <mergeCell ref="F230:F231"/>
    <mergeCell ref="R221:R223"/>
    <mergeCell ref="O220:S220"/>
    <mergeCell ref="T220:T223"/>
    <mergeCell ref="P222:P223"/>
    <mergeCell ref="O221:P221"/>
    <mergeCell ref="E219:E223"/>
    <mergeCell ref="F219:F223"/>
    <mergeCell ref="H230:H231"/>
    <mergeCell ref="H232:H233"/>
    <mergeCell ref="J230:J231"/>
    <mergeCell ref="J232:J233"/>
    <mergeCell ref="I230:I231"/>
    <mergeCell ref="H228:H229"/>
    <mergeCell ref="I228:I229"/>
    <mergeCell ref="B224:B225"/>
    <mergeCell ref="F226:F227"/>
    <mergeCell ref="H226:H227"/>
    <mergeCell ref="F224:F225"/>
    <mergeCell ref="H224:H225"/>
    <mergeCell ref="B228:B229"/>
    <mergeCell ref="F228:F229"/>
    <mergeCell ref="J228:J229"/>
    <mergeCell ref="A235:A239"/>
    <mergeCell ref="B235:B239"/>
    <mergeCell ref="D235:D239"/>
    <mergeCell ref="E235:E239"/>
    <mergeCell ref="F235:F239"/>
    <mergeCell ref="G235:G239"/>
    <mergeCell ref="X232:AB232"/>
    <mergeCell ref="X233:AA233"/>
    <mergeCell ref="I232:I233"/>
    <mergeCell ref="N235:U235"/>
    <mergeCell ref="U236:U239"/>
    <mergeCell ref="H236:J236"/>
    <mergeCell ref="O237:P237"/>
    <mergeCell ref="T236:T239"/>
    <mergeCell ref="H237:H239"/>
    <mergeCell ref="N236:N239"/>
    <mergeCell ref="K236:K239"/>
    <mergeCell ref="H235:L235"/>
    <mergeCell ref="I237:I239"/>
    <mergeCell ref="O236:S236"/>
    <mergeCell ref="Q237:Q239"/>
    <mergeCell ref="R237:R239"/>
    <mergeCell ref="S237:S239"/>
    <mergeCell ref="X248:AB248"/>
    <mergeCell ref="X249:AA249"/>
    <mergeCell ref="H251:L251"/>
    <mergeCell ref="J253:J255"/>
    <mergeCell ref="I253:I255"/>
    <mergeCell ref="J248:J249"/>
    <mergeCell ref="H240:H241"/>
    <mergeCell ref="I240:I241"/>
    <mergeCell ref="S253:S255"/>
    <mergeCell ref="O254:O255"/>
    <mergeCell ref="K252:K255"/>
    <mergeCell ref="L252:L255"/>
    <mergeCell ref="N252:N255"/>
    <mergeCell ref="P254:P255"/>
    <mergeCell ref="J242:J243"/>
    <mergeCell ref="I242:I243"/>
    <mergeCell ref="J244:J245"/>
    <mergeCell ref="F244:F245"/>
    <mergeCell ref="H244:H245"/>
    <mergeCell ref="I244:I245"/>
    <mergeCell ref="H246:H247"/>
    <mergeCell ref="I246:I247"/>
    <mergeCell ref="O238:O239"/>
    <mergeCell ref="O252:S252"/>
    <mergeCell ref="T252:T255"/>
    <mergeCell ref="O253:P253"/>
    <mergeCell ref="Q253:Q255"/>
    <mergeCell ref="R253:R255"/>
    <mergeCell ref="N251:U251"/>
    <mergeCell ref="H252:J252"/>
    <mergeCell ref="U252:U255"/>
    <mergeCell ref="F246:F247"/>
    <mergeCell ref="P238:P239"/>
    <mergeCell ref="J237:J239"/>
    <mergeCell ref="L236:L239"/>
    <mergeCell ref="A251:A255"/>
    <mergeCell ref="I256:I257"/>
    <mergeCell ref="J256:J257"/>
    <mergeCell ref="D251:D255"/>
    <mergeCell ref="A240:A249"/>
    <mergeCell ref="B244:B245"/>
    <mergeCell ref="J246:J247"/>
    <mergeCell ref="E251:E255"/>
    <mergeCell ref="F251:F255"/>
    <mergeCell ref="B246:B247"/>
    <mergeCell ref="H253:H255"/>
    <mergeCell ref="B251:B255"/>
    <mergeCell ref="G251:G255"/>
    <mergeCell ref="H248:H249"/>
    <mergeCell ref="I248:I249"/>
    <mergeCell ref="J240:J241"/>
    <mergeCell ref="A250:B250"/>
    <mergeCell ref="B242:B243"/>
    <mergeCell ref="F242:F243"/>
    <mergeCell ref="H242:H243"/>
    <mergeCell ref="B240:B241"/>
    <mergeCell ref="F240:F241"/>
    <mergeCell ref="B248:B249"/>
    <mergeCell ref="F248:F249"/>
    <mergeCell ref="F264:F265"/>
    <mergeCell ref="B262:B263"/>
    <mergeCell ref="F262:F263"/>
    <mergeCell ref="H262:H263"/>
    <mergeCell ref="H264:H265"/>
    <mergeCell ref="B264:B265"/>
    <mergeCell ref="A266:B266"/>
    <mergeCell ref="A256:A265"/>
    <mergeCell ref="B256:B257"/>
    <mergeCell ref="F256:F257"/>
    <mergeCell ref="H256:H257"/>
    <mergeCell ref="B260:B261"/>
    <mergeCell ref="F260:F261"/>
    <mergeCell ref="H260:H261"/>
    <mergeCell ref="B258:B259"/>
    <mergeCell ref="F258:F259"/>
    <mergeCell ref="H258:H259"/>
    <mergeCell ref="S288:S289"/>
    <mergeCell ref="V266:AB266"/>
    <mergeCell ref="V267:AA267"/>
    <mergeCell ref="I280:M281"/>
    <mergeCell ref="N280:P281"/>
    <mergeCell ref="Q280:S281"/>
    <mergeCell ref="I258:I259"/>
    <mergeCell ref="J258:J259"/>
    <mergeCell ref="I262:I263"/>
    <mergeCell ref="J262:J263"/>
    <mergeCell ref="I260:I261"/>
    <mergeCell ref="J260:J261"/>
    <mergeCell ref="X264:AB264"/>
    <mergeCell ref="X265:AA265"/>
    <mergeCell ref="I282:M283"/>
    <mergeCell ref="I264:I265"/>
    <mergeCell ref="N282:O283"/>
    <mergeCell ref="J264:J265"/>
    <mergeCell ref="P282:P283"/>
    <mergeCell ref="Q282:R283"/>
    <mergeCell ref="S282:S283"/>
    <mergeCell ref="I288:M289"/>
    <mergeCell ref="N288:O289"/>
    <mergeCell ref="P288:P289"/>
    <mergeCell ref="Q284:R285"/>
    <mergeCell ref="I284:I287"/>
    <mergeCell ref="J284:M285"/>
    <mergeCell ref="N284:O285"/>
    <mergeCell ref="P284:P285"/>
    <mergeCell ref="Q288:R289"/>
    <mergeCell ref="A267:C267"/>
    <mergeCell ref="I301:P302"/>
    <mergeCell ref="Q301:R302"/>
    <mergeCell ref="S301:S302"/>
    <mergeCell ref="U301:U302"/>
    <mergeCell ref="S298:S299"/>
    <mergeCell ref="I296:M297"/>
    <mergeCell ref="N296:O297"/>
    <mergeCell ref="U298:U300"/>
    <mergeCell ref="I298:M299"/>
    <mergeCell ref="N298:O299"/>
    <mergeCell ref="P298:P299"/>
    <mergeCell ref="Q298:R299"/>
    <mergeCell ref="S294:S295"/>
    <mergeCell ref="P292:P293"/>
    <mergeCell ref="Q292:R293"/>
    <mergeCell ref="P296:P297"/>
    <mergeCell ref="Q296:R297"/>
    <mergeCell ref="S296:S297"/>
    <mergeCell ref="I294:M295"/>
    <mergeCell ref="N294:O295"/>
    <mergeCell ref="P294:P295"/>
    <mergeCell ref="Q294:R295"/>
    <mergeCell ref="I290:I293"/>
    <mergeCell ref="L133:Q133"/>
    <mergeCell ref="A200:C200"/>
    <mergeCell ref="D200:G200"/>
    <mergeCell ref="H200:I200"/>
    <mergeCell ref="J200:K200"/>
    <mergeCell ref="L200:Q200"/>
    <mergeCell ref="A199:B199"/>
    <mergeCell ref="F193:F194"/>
    <mergeCell ref="J193:J194"/>
    <mergeCell ref="L185:L188"/>
    <mergeCell ref="I186:I188"/>
    <mergeCell ref="I191:I192"/>
    <mergeCell ref="O185:S185"/>
    <mergeCell ref="J181:J182"/>
    <mergeCell ref="H185:J185"/>
    <mergeCell ref="K185:K188"/>
    <mergeCell ref="H186:H188"/>
    <mergeCell ref="H184:L184"/>
    <mergeCell ref="H181:H182"/>
    <mergeCell ref="I181:I182"/>
    <mergeCell ref="J186:J188"/>
    <mergeCell ref="H177:H178"/>
    <mergeCell ref="I177:I178"/>
    <mergeCell ref="J177:J178"/>
    <mergeCell ref="A1:B1"/>
    <mergeCell ref="C1:H1"/>
    <mergeCell ref="I1:J1"/>
    <mergeCell ref="M1:U1"/>
    <mergeCell ref="A66:C66"/>
    <mergeCell ref="D66:G66"/>
    <mergeCell ref="H66:I66"/>
    <mergeCell ref="J66:K66"/>
    <mergeCell ref="L66:Q66"/>
    <mergeCell ref="J55:J56"/>
    <mergeCell ref="H55:H56"/>
    <mergeCell ref="J59:J60"/>
    <mergeCell ref="J57:J58"/>
    <mergeCell ref="F57:F58"/>
    <mergeCell ref="H57:H58"/>
    <mergeCell ref="I59:I60"/>
    <mergeCell ref="I57:I58"/>
    <mergeCell ref="F59:F60"/>
    <mergeCell ref="H59:H60"/>
    <mergeCell ref="I55:I56"/>
    <mergeCell ref="N50:U50"/>
    <mergeCell ref="H51:J51"/>
    <mergeCell ref="E50:E54"/>
    <mergeCell ref="F50:F54"/>
    <mergeCell ref="U294:U295"/>
    <mergeCell ref="D267:G267"/>
    <mergeCell ref="H267:I267"/>
    <mergeCell ref="J267:K267"/>
    <mergeCell ref="L267:Q267"/>
    <mergeCell ref="I274:K275"/>
    <mergeCell ref="L274:S275"/>
    <mergeCell ref="I276:K277"/>
    <mergeCell ref="L276:S277"/>
    <mergeCell ref="U292:U293"/>
    <mergeCell ref="J290:M291"/>
    <mergeCell ref="N290:O291"/>
    <mergeCell ref="P290:P291"/>
    <mergeCell ref="Q290:R291"/>
    <mergeCell ref="S290:S291"/>
    <mergeCell ref="J292:M293"/>
    <mergeCell ref="N292:O293"/>
    <mergeCell ref="S292:S293"/>
    <mergeCell ref="S284:S285"/>
    <mergeCell ref="J286:M287"/>
    <mergeCell ref="N286:O287"/>
    <mergeCell ref="P286:P287"/>
    <mergeCell ref="Q286:R287"/>
    <mergeCell ref="S286:S287"/>
  </mergeCells>
  <phoneticPr fontId="2"/>
  <dataValidations count="2">
    <dataValidation type="list" allowBlank="1" showInputMessage="1" showErrorMessage="1" sqref="C7">
      <formula1>$C$2:$C$4</formula1>
    </dataValidation>
    <dataValidation type="list" allowBlank="1" showInputMessage="1" showErrorMessage="1" sqref="U301:U302">
      <formula1>$X$299:$X$300</formula1>
    </dataValidation>
  </dataValidations>
  <pageMargins left="0.39370078740157483" right="0.19685039370078741" top="0.39370078740157483" bottom="0.19685039370078741" header="0.19685039370078741" footer="0.11811023622047245"/>
  <pageSetup paperSize="9" scale="96" orientation="landscape" r:id="rId1"/>
  <headerFooter alignWithMargins="0">
    <oddHeader>&amp;C計画実車走行キロ算定表</oddHeader>
    <oddFooter>&amp;C&amp;P／&amp;N</oddFooter>
  </headerFooter>
  <rowBreaks count="2" manualBreakCount="2">
    <brk id="67" max="27" man="1"/>
    <brk id="134" max="27"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B302"/>
  <sheetViews>
    <sheetView showZeros="0" view="pageBreakPreview" topLeftCell="A16" zoomScaleNormal="100" zoomScaleSheetLayoutView="100" workbookViewId="0">
      <selection activeCell="AE68" sqref="AE68"/>
    </sheetView>
  </sheetViews>
  <sheetFormatPr defaultColWidth="9.33203125" defaultRowHeight="9" customHeight="1"/>
  <cols>
    <col min="1" max="2" width="6" style="133" customWidth="1"/>
    <col min="3" max="3" width="2" style="133" customWidth="1"/>
    <col min="4" max="6" width="6" style="133" customWidth="1"/>
    <col min="7" max="7" width="8" style="133" customWidth="1"/>
    <col min="8" max="10" width="6" style="133" customWidth="1"/>
    <col min="11" max="11" width="8" style="133" customWidth="1"/>
    <col min="12" max="12" width="22" style="133" customWidth="1"/>
    <col min="13" max="13" width="0.77734375" style="136" customWidth="1"/>
    <col min="14" max="19" width="6" style="133" customWidth="1"/>
    <col min="20" max="20" width="8" style="133" customWidth="1"/>
    <col min="21" max="21" width="25.44140625" style="133" customWidth="1"/>
    <col min="22" max="23" width="2" style="136" customWidth="1"/>
    <col min="24" max="28" width="2.44140625" style="133" customWidth="1"/>
    <col min="29" max="16384" width="9.33203125" style="133"/>
  </cols>
  <sheetData>
    <row r="1" spans="1:28" ht="22.5" customHeight="1" thickBot="1">
      <c r="A1" s="734" t="s">
        <v>112</v>
      </c>
      <c r="B1" s="735"/>
      <c r="C1" s="736">
        <f>表２【R7計画】!F3</f>
        <v>0</v>
      </c>
      <c r="D1" s="737"/>
      <c r="E1" s="737"/>
      <c r="F1" s="737"/>
      <c r="G1" s="737"/>
      <c r="H1" s="737"/>
      <c r="I1" s="734" t="s">
        <v>149</v>
      </c>
      <c r="J1" s="735"/>
      <c r="K1" s="129">
        <v>8</v>
      </c>
      <c r="L1" s="130" t="s">
        <v>148</v>
      </c>
      <c r="M1" s="731">
        <f>【R7計画】輸送量見込・平均乗車密度!B26</f>
        <v>0</v>
      </c>
      <c r="N1" s="732"/>
      <c r="O1" s="732"/>
      <c r="P1" s="732"/>
      <c r="Q1" s="732"/>
      <c r="R1" s="732"/>
      <c r="S1" s="732"/>
      <c r="T1" s="732"/>
      <c r="U1" s="732"/>
      <c r="V1" s="131"/>
      <c r="W1" s="131"/>
      <c r="X1" s="132"/>
      <c r="Y1" s="132"/>
      <c r="Z1" s="132"/>
      <c r="AA1" s="132"/>
      <c r="AB1" s="132"/>
    </row>
    <row r="2" spans="1:28" ht="9" customHeight="1">
      <c r="A2" s="886" t="s">
        <v>55</v>
      </c>
      <c r="B2" s="742" t="s">
        <v>56</v>
      </c>
      <c r="C2" s="134"/>
      <c r="D2" s="745" t="s">
        <v>57</v>
      </c>
      <c r="E2" s="745" t="s">
        <v>58</v>
      </c>
      <c r="F2" s="890" t="s">
        <v>59</v>
      </c>
      <c r="G2" s="894" t="s">
        <v>151</v>
      </c>
      <c r="H2" s="899" t="s">
        <v>61</v>
      </c>
      <c r="I2" s="899"/>
      <c r="J2" s="899"/>
      <c r="K2" s="899"/>
      <c r="L2" s="900"/>
      <c r="M2" s="135"/>
      <c r="N2" s="857" t="s">
        <v>62</v>
      </c>
      <c r="O2" s="858"/>
      <c r="P2" s="858"/>
      <c r="Q2" s="858"/>
      <c r="R2" s="858"/>
      <c r="S2" s="858"/>
      <c r="T2" s="858"/>
      <c r="U2" s="859"/>
    </row>
    <row r="3" spans="1:28" ht="9" customHeight="1">
      <c r="A3" s="887"/>
      <c r="B3" s="743"/>
      <c r="C3" s="137" t="s">
        <v>24</v>
      </c>
      <c r="D3" s="746"/>
      <c r="E3" s="746"/>
      <c r="F3" s="891"/>
      <c r="G3" s="864"/>
      <c r="H3" s="860" t="s">
        <v>63</v>
      </c>
      <c r="I3" s="861"/>
      <c r="J3" s="862"/>
      <c r="K3" s="863" t="s">
        <v>152</v>
      </c>
      <c r="L3" s="874" t="s">
        <v>65</v>
      </c>
      <c r="M3" s="138"/>
      <c r="N3" s="863" t="s">
        <v>66</v>
      </c>
      <c r="O3" s="877" t="s">
        <v>67</v>
      </c>
      <c r="P3" s="878"/>
      <c r="Q3" s="878"/>
      <c r="R3" s="878"/>
      <c r="S3" s="879"/>
      <c r="T3" s="724" t="s">
        <v>153</v>
      </c>
      <c r="U3" s="854" t="s">
        <v>65</v>
      </c>
    </row>
    <row r="4" spans="1:28" ht="9" customHeight="1">
      <c r="A4" s="887"/>
      <c r="B4" s="743"/>
      <c r="C4" s="137" t="s">
        <v>69</v>
      </c>
      <c r="D4" s="746"/>
      <c r="E4" s="746"/>
      <c r="F4" s="891"/>
      <c r="G4" s="864"/>
      <c r="H4" s="880" t="s">
        <v>70</v>
      </c>
      <c r="I4" s="897" t="s">
        <v>71</v>
      </c>
      <c r="J4" s="901" t="s">
        <v>72</v>
      </c>
      <c r="K4" s="864"/>
      <c r="L4" s="875"/>
      <c r="M4" s="138"/>
      <c r="N4" s="864"/>
      <c r="O4" s="869" t="s">
        <v>73</v>
      </c>
      <c r="P4" s="754"/>
      <c r="Q4" s="754" t="s">
        <v>74</v>
      </c>
      <c r="R4" s="757" t="s">
        <v>75</v>
      </c>
      <c r="S4" s="752" t="s">
        <v>76</v>
      </c>
      <c r="T4" s="725"/>
      <c r="U4" s="855"/>
    </row>
    <row r="5" spans="1:28" ht="9" customHeight="1">
      <c r="A5" s="887"/>
      <c r="B5" s="743"/>
      <c r="C5" s="139" t="s">
        <v>77</v>
      </c>
      <c r="D5" s="746"/>
      <c r="E5" s="746"/>
      <c r="F5" s="891"/>
      <c r="G5" s="864"/>
      <c r="H5" s="880"/>
      <c r="I5" s="897"/>
      <c r="J5" s="901"/>
      <c r="K5" s="864"/>
      <c r="L5" s="875"/>
      <c r="M5" s="138"/>
      <c r="N5" s="864"/>
      <c r="O5" s="870" t="s">
        <v>71</v>
      </c>
      <c r="P5" s="872" t="s">
        <v>72</v>
      </c>
      <c r="Q5" s="755"/>
      <c r="R5" s="757"/>
      <c r="S5" s="752"/>
      <c r="T5" s="725"/>
      <c r="U5" s="855"/>
    </row>
    <row r="6" spans="1:28" ht="9" customHeight="1">
      <c r="A6" s="888"/>
      <c r="B6" s="744"/>
      <c r="C6" s="140" t="s">
        <v>78</v>
      </c>
      <c r="D6" s="747"/>
      <c r="E6" s="876"/>
      <c r="F6" s="726"/>
      <c r="G6" s="895"/>
      <c r="H6" s="881"/>
      <c r="I6" s="898"/>
      <c r="J6" s="902"/>
      <c r="K6" s="865"/>
      <c r="L6" s="876"/>
      <c r="N6" s="865"/>
      <c r="O6" s="871"/>
      <c r="P6" s="873"/>
      <c r="Q6" s="756"/>
      <c r="R6" s="758"/>
      <c r="S6" s="753"/>
      <c r="T6" s="726"/>
      <c r="U6" s="856"/>
    </row>
    <row r="7" spans="1:28" ht="9" customHeight="1">
      <c r="A7" s="884" t="s">
        <v>136</v>
      </c>
      <c r="B7" s="740" t="s">
        <v>80</v>
      </c>
      <c r="C7" s="141"/>
      <c r="D7" s="142"/>
      <c r="E7" s="143"/>
      <c r="F7" s="896"/>
      <c r="G7" s="144">
        <f>D7*E7*F7</f>
        <v>0</v>
      </c>
      <c r="H7" s="892">
        <f>I7+J7</f>
        <v>0</v>
      </c>
      <c r="I7" s="729"/>
      <c r="J7" s="727"/>
      <c r="K7" s="145">
        <f>-D7*E7*H7</f>
        <v>0</v>
      </c>
      <c r="L7" s="146"/>
      <c r="M7" s="147"/>
      <c r="N7" s="148"/>
      <c r="O7" s="149"/>
      <c r="P7" s="150"/>
      <c r="Q7" s="150"/>
      <c r="R7" s="151"/>
      <c r="S7" s="152"/>
      <c r="T7" s="153">
        <f>IF(AND(P7=0,Q7=0,R7=0,S7=0),N7*-O7,IF(AND(O7=0,Q7=0,R7=0,S7=0),N7*-P7,IF(AND(O7=0,P7=0,R7=0,S7=0),N7*Q7,IF(AND(O7=0,P7=0,Q7=0,S7=0),N7*-R7,IF(AND(O7=0,P7=0,Q7=0,R7=0),N7*S7,IF(AND(O7=0,P7=0,Q7=0,R7=0),,"入力オーバー"))))))</f>
        <v>0</v>
      </c>
      <c r="U7" s="154"/>
      <c r="V7" s="155"/>
      <c r="W7" s="155"/>
      <c r="X7" s="156"/>
      <c r="Y7" s="156"/>
      <c r="Z7" s="156"/>
      <c r="AA7" s="156"/>
      <c r="AB7" s="156"/>
    </row>
    <row r="8" spans="1:28" ht="9" customHeight="1">
      <c r="A8" s="885"/>
      <c r="B8" s="741"/>
      <c r="C8" s="157">
        <f>IF(C7="往","復",)</f>
        <v>0</v>
      </c>
      <c r="D8" s="158"/>
      <c r="E8" s="159"/>
      <c r="F8" s="749"/>
      <c r="G8" s="160">
        <f>D8*E8*F7</f>
        <v>0</v>
      </c>
      <c r="H8" s="893"/>
      <c r="I8" s="730"/>
      <c r="J8" s="728"/>
      <c r="K8" s="161">
        <f>-D8*E8*H7</f>
        <v>0</v>
      </c>
      <c r="L8" s="162"/>
      <c r="M8" s="147"/>
      <c r="N8" s="163"/>
      <c r="O8" s="164"/>
      <c r="P8" s="165"/>
      <c r="Q8" s="165"/>
      <c r="R8" s="166"/>
      <c r="S8" s="167"/>
      <c r="T8" s="168">
        <f>IF(AND(P8=0,Q8=0,R8=0,S8=0),N8*-O8,IF(AND(O8=0,Q8=0,R8=0,S8=0),N8*-P8,IF(AND(O8=0,P8=0,R8=0,S8=0),N8*Q8,IF(AND(O8=0,P8=0,Q8=0,S8=0),N8*-R8,IF(AND(O8=0,P8=0,Q8=0,R8=0),N8*S8,IF(AND(O8=0,P8=0,Q8=0,R8=0),,"入力オーバー"))))))</f>
        <v>0</v>
      </c>
      <c r="U8" s="169"/>
      <c r="V8" s="155"/>
      <c r="W8" s="155"/>
      <c r="X8" s="156"/>
      <c r="Y8" s="156"/>
      <c r="Z8" s="156"/>
      <c r="AA8" s="156"/>
      <c r="AB8" s="156"/>
    </row>
    <row r="9" spans="1:28" ht="9" customHeight="1">
      <c r="A9" s="885"/>
      <c r="B9" s="740" t="s">
        <v>346</v>
      </c>
      <c r="C9" s="170">
        <f>C7</f>
        <v>0</v>
      </c>
      <c r="D9" s="142"/>
      <c r="E9" s="143"/>
      <c r="F9" s="896"/>
      <c r="G9" s="144">
        <f>D9*E9*F9</f>
        <v>0</v>
      </c>
      <c r="H9" s="892">
        <f>I9+J9</f>
        <v>0</v>
      </c>
      <c r="I9" s="729"/>
      <c r="J9" s="727"/>
      <c r="K9" s="145">
        <f>-D9*E9*H9</f>
        <v>0</v>
      </c>
      <c r="L9" s="146"/>
      <c r="M9" s="147"/>
      <c r="N9" s="163"/>
      <c r="O9" s="164"/>
      <c r="P9" s="165"/>
      <c r="Q9" s="165"/>
      <c r="R9" s="166"/>
      <c r="S9" s="167"/>
      <c r="T9" s="168">
        <f t="shared" ref="T9:T16" si="0">IF(AND(P9=0,Q9=0,R9=0,S9=0),N9*-O9,IF(AND(O9=0,Q9=0,R9=0,S9=0),N9*-P9,IF(AND(O9=0,P9=0,R9=0,S9=0),N9*Q9,IF(AND(O9=0,P9=0,Q9=0,S9=0),N9*-R9,IF(AND(O9=0,P9=0,Q9=0,R9=0),N9*S9,IF(AND(O9=0,P9=0,Q9=0,R9=0),,"入力オーバー"))))))</f>
        <v>0</v>
      </c>
      <c r="U9" s="169"/>
      <c r="V9" s="155"/>
      <c r="W9" s="155"/>
      <c r="X9" s="136"/>
      <c r="Y9" s="136"/>
      <c r="Z9" s="136"/>
      <c r="AA9" s="136"/>
      <c r="AB9" s="136"/>
    </row>
    <row r="10" spans="1:28" ht="9" customHeight="1" thickBot="1">
      <c r="A10" s="885"/>
      <c r="B10" s="889"/>
      <c r="C10" s="157">
        <f>C8</f>
        <v>0</v>
      </c>
      <c r="D10" s="158"/>
      <c r="E10" s="159"/>
      <c r="F10" s="749"/>
      <c r="G10" s="160">
        <f>D10*E10*F9</f>
        <v>0</v>
      </c>
      <c r="H10" s="893"/>
      <c r="I10" s="730"/>
      <c r="J10" s="728"/>
      <c r="K10" s="161">
        <f>-D10*E10*H9</f>
        <v>0</v>
      </c>
      <c r="L10" s="162"/>
      <c r="M10" s="147"/>
      <c r="N10" s="171"/>
      <c r="O10" s="164"/>
      <c r="P10" s="165"/>
      <c r="Q10" s="165"/>
      <c r="R10" s="166"/>
      <c r="S10" s="167"/>
      <c r="T10" s="168">
        <f t="shared" si="0"/>
        <v>0</v>
      </c>
      <c r="U10" s="169"/>
      <c r="V10" s="155"/>
      <c r="W10" s="155"/>
      <c r="X10" s="156"/>
      <c r="Y10" s="156"/>
      <c r="Z10" s="136"/>
      <c r="AA10" s="136"/>
      <c r="AB10" s="136"/>
    </row>
    <row r="11" spans="1:28" ht="9" customHeight="1">
      <c r="A11" s="885"/>
      <c r="B11" s="903" t="s">
        <v>347</v>
      </c>
      <c r="C11" s="172">
        <f>C7</f>
        <v>0</v>
      </c>
      <c r="D11" s="173"/>
      <c r="E11" s="143"/>
      <c r="F11" s="748"/>
      <c r="G11" s="144">
        <f>D11*E11*F11</f>
        <v>0</v>
      </c>
      <c r="H11" s="892">
        <f>I11+J11</f>
        <v>0</v>
      </c>
      <c r="I11" s="729"/>
      <c r="J11" s="727"/>
      <c r="K11" s="145">
        <f>-D11*E11*H11</f>
        <v>0</v>
      </c>
      <c r="L11" s="146"/>
      <c r="M11" s="147"/>
      <c r="N11" s="163"/>
      <c r="O11" s="164"/>
      <c r="P11" s="165"/>
      <c r="Q11" s="165"/>
      <c r="R11" s="166"/>
      <c r="S11" s="167"/>
      <c r="T11" s="168">
        <f t="shared" si="0"/>
        <v>0</v>
      </c>
      <c r="U11" s="169"/>
      <c r="V11" s="155"/>
      <c r="W11" s="155"/>
      <c r="X11" s="156"/>
      <c r="Y11" s="156"/>
      <c r="Z11" s="136"/>
      <c r="AA11" s="136"/>
      <c r="AB11" s="136"/>
    </row>
    <row r="12" spans="1:28" ht="9" customHeight="1">
      <c r="A12" s="885"/>
      <c r="B12" s="750"/>
      <c r="C12" s="174">
        <f>C8</f>
        <v>0</v>
      </c>
      <c r="D12" s="173"/>
      <c r="E12" s="175"/>
      <c r="F12" s="748"/>
      <c r="G12" s="160">
        <f>D12*E12*F11</f>
        <v>0</v>
      </c>
      <c r="H12" s="893"/>
      <c r="I12" s="730"/>
      <c r="J12" s="728"/>
      <c r="K12" s="161">
        <f>-D12*E12*H11</f>
        <v>0</v>
      </c>
      <c r="L12" s="162"/>
      <c r="M12" s="147"/>
      <c r="N12" s="163"/>
      <c r="O12" s="164"/>
      <c r="P12" s="165"/>
      <c r="Q12" s="165"/>
      <c r="R12" s="166"/>
      <c r="S12" s="167"/>
      <c r="T12" s="168">
        <f t="shared" si="0"/>
        <v>0</v>
      </c>
      <c r="U12" s="169"/>
      <c r="V12" s="155"/>
      <c r="W12" s="155"/>
    </row>
    <row r="13" spans="1:28" ht="9" customHeight="1">
      <c r="A13" s="885"/>
      <c r="B13" s="738" t="s">
        <v>348</v>
      </c>
      <c r="C13" s="172">
        <f>C7</f>
        <v>0</v>
      </c>
      <c r="D13" s="142"/>
      <c r="E13" s="143"/>
      <c r="F13" s="896"/>
      <c r="G13" s="144">
        <f>D13*E13*F13</f>
        <v>0</v>
      </c>
      <c r="H13" s="892">
        <f>I13+J13</f>
        <v>0</v>
      </c>
      <c r="I13" s="729"/>
      <c r="J13" s="727"/>
      <c r="K13" s="145">
        <f>-D13*E13*H13</f>
        <v>0</v>
      </c>
      <c r="L13" s="146"/>
      <c r="M13" s="147"/>
      <c r="N13" s="163"/>
      <c r="O13" s="164"/>
      <c r="P13" s="165"/>
      <c r="Q13" s="165"/>
      <c r="R13" s="166"/>
      <c r="S13" s="167"/>
      <c r="T13" s="168">
        <f t="shared" si="0"/>
        <v>0</v>
      </c>
      <c r="U13" s="169"/>
      <c r="V13" s="155"/>
      <c r="W13" s="155"/>
    </row>
    <row r="14" spans="1:28" ht="9" customHeight="1">
      <c r="A14" s="885"/>
      <c r="B14" s="739"/>
      <c r="C14" s="176">
        <f>C8</f>
        <v>0</v>
      </c>
      <c r="D14" s="158"/>
      <c r="E14" s="159"/>
      <c r="F14" s="749"/>
      <c r="G14" s="160">
        <f>D14*E14*F13</f>
        <v>0</v>
      </c>
      <c r="H14" s="893"/>
      <c r="I14" s="730"/>
      <c r="J14" s="728"/>
      <c r="K14" s="161">
        <f>-D14*E14*H13</f>
        <v>0</v>
      </c>
      <c r="L14" s="162"/>
      <c r="M14" s="147"/>
      <c r="N14" s="163"/>
      <c r="O14" s="164"/>
      <c r="P14" s="165"/>
      <c r="Q14" s="165"/>
      <c r="R14" s="166"/>
      <c r="S14" s="167"/>
      <c r="T14" s="168">
        <f t="shared" si="0"/>
        <v>0</v>
      </c>
      <c r="U14" s="169"/>
      <c r="V14" s="155"/>
      <c r="W14" s="155"/>
    </row>
    <row r="15" spans="1:28" ht="9" customHeight="1">
      <c r="A15" s="885"/>
      <c r="B15" s="750" t="s">
        <v>349</v>
      </c>
      <c r="C15" s="172">
        <f>C7</f>
        <v>0</v>
      </c>
      <c r="D15" s="142"/>
      <c r="E15" s="143"/>
      <c r="F15" s="748"/>
      <c r="G15" s="144">
        <f>D15*E15*F15</f>
        <v>0</v>
      </c>
      <c r="H15" s="892">
        <f>I15+J15</f>
        <v>0</v>
      </c>
      <c r="I15" s="729"/>
      <c r="J15" s="727"/>
      <c r="K15" s="145">
        <f>-D15*E15*H15</f>
        <v>0</v>
      </c>
      <c r="L15" s="146"/>
      <c r="M15" s="147"/>
      <c r="N15" s="163"/>
      <c r="O15" s="164"/>
      <c r="P15" s="165"/>
      <c r="Q15" s="165"/>
      <c r="R15" s="166"/>
      <c r="S15" s="167"/>
      <c r="T15" s="168">
        <f t="shared" si="0"/>
        <v>0</v>
      </c>
      <c r="U15" s="169"/>
      <c r="V15" s="155"/>
      <c r="W15" s="155"/>
      <c r="X15" s="908" t="s">
        <v>81</v>
      </c>
      <c r="Y15" s="909"/>
      <c r="Z15" s="909"/>
      <c r="AA15" s="909"/>
      <c r="AB15" s="910"/>
    </row>
    <row r="16" spans="1:28" ht="9" customHeight="1" thickBot="1">
      <c r="A16" s="885"/>
      <c r="B16" s="751"/>
      <c r="C16" s="176">
        <f>C8</f>
        <v>0</v>
      </c>
      <c r="D16" s="158"/>
      <c r="E16" s="175"/>
      <c r="F16" s="749"/>
      <c r="G16" s="160">
        <f>D16*E16*F15</f>
        <v>0</v>
      </c>
      <c r="H16" s="893"/>
      <c r="I16" s="730"/>
      <c r="J16" s="728"/>
      <c r="K16" s="161">
        <f>-D16*E16*H15</f>
        <v>0</v>
      </c>
      <c r="L16" s="162"/>
      <c r="M16" s="147"/>
      <c r="N16" s="177"/>
      <c r="O16" s="178"/>
      <c r="P16" s="179"/>
      <c r="Q16" s="179"/>
      <c r="R16" s="180"/>
      <c r="S16" s="181"/>
      <c r="T16" s="182">
        <f t="shared" si="0"/>
        <v>0</v>
      </c>
      <c r="U16" s="183"/>
      <c r="V16" s="184"/>
      <c r="W16" s="155"/>
      <c r="X16" s="905">
        <f>G17+K17+T17</f>
        <v>0</v>
      </c>
      <c r="Y16" s="906"/>
      <c r="Z16" s="906"/>
      <c r="AA16" s="906"/>
      <c r="AB16" s="185" t="s">
        <v>154</v>
      </c>
    </row>
    <row r="17" spans="1:28" ht="9" customHeight="1" thickBot="1">
      <c r="A17" s="882" t="s">
        <v>53</v>
      </c>
      <c r="B17" s="883"/>
      <c r="C17" s="186"/>
      <c r="D17" s="187">
        <f>IF(C7="往",(E7+E8)*(F7-H7)+(E9+E10)*(F9-H9),E7*(F7-H7)+E9*(F9-H9))</f>
        <v>0</v>
      </c>
      <c r="E17" s="188">
        <f>IF(C7="往",(E7+E8)*(F7-H7)+(E9+E10)*(F9-H9)+(E11+E12)*(F11-H11)+(E13+E14)*(F13-H13)+(E15+E16)*(F15-H15),E7*(F7-H7)+E9*(F9-H9)+E11*(F11-H11)+E13*(F13-H13)+E15*(F15-H15))</f>
        <v>0</v>
      </c>
      <c r="F17" s="189">
        <f t="shared" ref="F17:K17" si="1">SUM(F7:F16)</f>
        <v>0</v>
      </c>
      <c r="G17" s="190">
        <f t="shared" si="1"/>
        <v>0</v>
      </c>
      <c r="H17" s="186">
        <f t="shared" si="1"/>
        <v>0</v>
      </c>
      <c r="I17" s="191">
        <f t="shared" si="1"/>
        <v>0</v>
      </c>
      <c r="J17" s="187">
        <f t="shared" si="1"/>
        <v>0</v>
      </c>
      <c r="K17" s="192">
        <f t="shared" si="1"/>
        <v>0</v>
      </c>
      <c r="L17" s="187"/>
      <c r="M17" s="193"/>
      <c r="N17" s="194"/>
      <c r="O17" s="195">
        <f t="shared" ref="O17:T17" si="2">SUM(O7:O16)</f>
        <v>0</v>
      </c>
      <c r="P17" s="196">
        <f t="shared" si="2"/>
        <v>0</v>
      </c>
      <c r="Q17" s="196">
        <f t="shared" si="2"/>
        <v>0</v>
      </c>
      <c r="R17" s="197">
        <f t="shared" si="2"/>
        <v>0</v>
      </c>
      <c r="S17" s="198">
        <f t="shared" si="2"/>
        <v>0</v>
      </c>
      <c r="T17" s="199">
        <f t="shared" si="2"/>
        <v>0</v>
      </c>
      <c r="U17" s="200"/>
    </row>
    <row r="18" spans="1:28" ht="9" customHeight="1">
      <c r="A18" s="886" t="s">
        <v>55</v>
      </c>
      <c r="B18" s="742" t="s">
        <v>56</v>
      </c>
      <c r="C18" s="134"/>
      <c r="D18" s="745" t="s">
        <v>57</v>
      </c>
      <c r="E18" s="745" t="s">
        <v>58</v>
      </c>
      <c r="F18" s="890" t="s">
        <v>59</v>
      </c>
      <c r="G18" s="894" t="s">
        <v>151</v>
      </c>
      <c r="H18" s="899" t="s">
        <v>61</v>
      </c>
      <c r="I18" s="899"/>
      <c r="J18" s="899"/>
      <c r="K18" s="899"/>
      <c r="L18" s="900"/>
      <c r="M18" s="135"/>
      <c r="N18" s="857" t="s">
        <v>62</v>
      </c>
      <c r="O18" s="858"/>
      <c r="P18" s="858"/>
      <c r="Q18" s="858"/>
      <c r="R18" s="858"/>
      <c r="S18" s="858"/>
      <c r="T18" s="858"/>
      <c r="U18" s="859"/>
    </row>
    <row r="19" spans="1:28" ht="9" customHeight="1">
      <c r="A19" s="887"/>
      <c r="B19" s="743"/>
      <c r="C19" s="137" t="s">
        <v>24</v>
      </c>
      <c r="D19" s="746"/>
      <c r="E19" s="746"/>
      <c r="F19" s="891"/>
      <c r="G19" s="864"/>
      <c r="H19" s="860" t="s">
        <v>63</v>
      </c>
      <c r="I19" s="861"/>
      <c r="J19" s="862"/>
      <c r="K19" s="863" t="s">
        <v>152</v>
      </c>
      <c r="L19" s="874" t="s">
        <v>65</v>
      </c>
      <c r="M19" s="138"/>
      <c r="N19" s="863" t="s">
        <v>66</v>
      </c>
      <c r="O19" s="877" t="s">
        <v>67</v>
      </c>
      <c r="P19" s="878"/>
      <c r="Q19" s="878"/>
      <c r="R19" s="878"/>
      <c r="S19" s="879"/>
      <c r="T19" s="724" t="s">
        <v>153</v>
      </c>
      <c r="U19" s="854" t="s">
        <v>65</v>
      </c>
    </row>
    <row r="20" spans="1:28" ht="9" customHeight="1">
      <c r="A20" s="887"/>
      <c r="B20" s="743"/>
      <c r="C20" s="137" t="s">
        <v>69</v>
      </c>
      <c r="D20" s="746"/>
      <c r="E20" s="746"/>
      <c r="F20" s="891"/>
      <c r="G20" s="864"/>
      <c r="H20" s="880" t="s">
        <v>70</v>
      </c>
      <c r="I20" s="897" t="s">
        <v>71</v>
      </c>
      <c r="J20" s="901" t="s">
        <v>72</v>
      </c>
      <c r="K20" s="864"/>
      <c r="L20" s="875"/>
      <c r="M20" s="138"/>
      <c r="N20" s="864"/>
      <c r="O20" s="869" t="s">
        <v>73</v>
      </c>
      <c r="P20" s="754"/>
      <c r="Q20" s="754" t="s">
        <v>74</v>
      </c>
      <c r="R20" s="757" t="s">
        <v>75</v>
      </c>
      <c r="S20" s="752" t="s">
        <v>76</v>
      </c>
      <c r="T20" s="725"/>
      <c r="U20" s="855"/>
    </row>
    <row r="21" spans="1:28" ht="9" customHeight="1">
      <c r="A21" s="887"/>
      <c r="B21" s="743"/>
      <c r="C21" s="139" t="s">
        <v>77</v>
      </c>
      <c r="D21" s="746"/>
      <c r="E21" s="746"/>
      <c r="F21" s="891"/>
      <c r="G21" s="864"/>
      <c r="H21" s="880"/>
      <c r="I21" s="897"/>
      <c r="J21" s="901"/>
      <c r="K21" s="864"/>
      <c r="L21" s="875"/>
      <c r="M21" s="138"/>
      <c r="N21" s="864"/>
      <c r="O21" s="870" t="s">
        <v>71</v>
      </c>
      <c r="P21" s="872" t="s">
        <v>72</v>
      </c>
      <c r="Q21" s="755"/>
      <c r="R21" s="757"/>
      <c r="S21" s="752"/>
      <c r="T21" s="725"/>
      <c r="U21" s="855"/>
    </row>
    <row r="22" spans="1:28" ht="9" customHeight="1">
      <c r="A22" s="888"/>
      <c r="B22" s="744"/>
      <c r="C22" s="140" t="s">
        <v>78</v>
      </c>
      <c r="D22" s="747"/>
      <c r="E22" s="876"/>
      <c r="F22" s="726"/>
      <c r="G22" s="895"/>
      <c r="H22" s="881"/>
      <c r="I22" s="898"/>
      <c r="J22" s="902"/>
      <c r="K22" s="865"/>
      <c r="L22" s="876"/>
      <c r="N22" s="865"/>
      <c r="O22" s="871"/>
      <c r="P22" s="873"/>
      <c r="Q22" s="756"/>
      <c r="R22" s="758"/>
      <c r="S22" s="753"/>
      <c r="T22" s="726"/>
      <c r="U22" s="856"/>
    </row>
    <row r="23" spans="1:28" ht="9" customHeight="1">
      <c r="A23" s="884" t="s">
        <v>137</v>
      </c>
      <c r="B23" s="740" t="str">
        <f>$B$7</f>
        <v>平日</v>
      </c>
      <c r="C23" s="201">
        <f>C7</f>
        <v>0</v>
      </c>
      <c r="D23" s="142">
        <f>$D$7</f>
        <v>0</v>
      </c>
      <c r="E23" s="143">
        <f>$E$7</f>
        <v>0</v>
      </c>
      <c r="F23" s="896"/>
      <c r="G23" s="144">
        <f>D23*E23*F23</f>
        <v>0</v>
      </c>
      <c r="H23" s="892">
        <f>I23+J23</f>
        <v>0</v>
      </c>
      <c r="I23" s="729"/>
      <c r="J23" s="727"/>
      <c r="K23" s="145">
        <f>-D23*E23*H23</f>
        <v>0</v>
      </c>
      <c r="L23" s="146"/>
      <c r="M23" s="147"/>
      <c r="N23" s="148"/>
      <c r="O23" s="149"/>
      <c r="P23" s="150"/>
      <c r="Q23" s="150"/>
      <c r="R23" s="151"/>
      <c r="S23" s="152"/>
      <c r="T23" s="153">
        <f>IF(AND(P23=0,Q23=0,R23=0,S23=0),N23*-O23,IF(AND(O23=0,Q23=0,R23=0,S23=0),N23*-P23,IF(AND(O23=0,P23=0,R23=0,S23=0),N23*Q23,IF(AND(O23=0,P23=0,Q23=0,S23=0),N23*-R23,IF(AND(O23=0,P23=0,Q23=0,R23=0),N23*S23,IF(AND(O23=0,P23=0,Q23=0,R23=0),,"入力オーバー"))))))</f>
        <v>0</v>
      </c>
      <c r="U23" s="154"/>
      <c r="V23" s="155"/>
      <c r="W23" s="155"/>
      <c r="X23" s="156"/>
      <c r="Y23" s="156"/>
      <c r="Z23" s="156"/>
      <c r="AA23" s="156"/>
      <c r="AB23" s="156"/>
    </row>
    <row r="24" spans="1:28" ht="9" customHeight="1">
      <c r="A24" s="885"/>
      <c r="B24" s="741"/>
      <c r="C24" s="157">
        <f>IF(C23="往","復",)</f>
        <v>0</v>
      </c>
      <c r="D24" s="158">
        <f>$D$8</f>
        <v>0</v>
      </c>
      <c r="E24" s="159">
        <f>$E$8</f>
        <v>0</v>
      </c>
      <c r="F24" s="749"/>
      <c r="G24" s="160">
        <f>D24*E24*F23</f>
        <v>0</v>
      </c>
      <c r="H24" s="893"/>
      <c r="I24" s="730"/>
      <c r="J24" s="728"/>
      <c r="K24" s="161">
        <f>-D24*E24*H23</f>
        <v>0</v>
      </c>
      <c r="L24" s="162"/>
      <c r="M24" s="147"/>
      <c r="N24" s="163"/>
      <c r="O24" s="164"/>
      <c r="P24" s="165"/>
      <c r="Q24" s="165"/>
      <c r="R24" s="166"/>
      <c r="S24" s="167"/>
      <c r="T24" s="168">
        <f>IF(AND(P24=0,Q24=0,R24=0,S24=0),N24*-O24,IF(AND(O24=0,Q24=0,R24=0,S24=0),N24*-P24,IF(AND(O24=0,P24=0,R24=0,S24=0),N24*Q24,IF(AND(O24=0,P24=0,Q24=0,S24=0),N24*-R24,IF(AND(O24=0,P24=0,Q24=0,R24=0),N24*S24,IF(AND(O24=0,P24=0,Q24=0,R24=0),,"入力オーバー"))))))</f>
        <v>0</v>
      </c>
      <c r="U24" s="169"/>
      <c r="V24" s="155"/>
      <c r="W24" s="155"/>
      <c r="X24" s="156"/>
      <c r="Y24" s="156"/>
      <c r="Z24" s="156"/>
      <c r="AA24" s="156"/>
      <c r="AB24" s="156"/>
    </row>
    <row r="25" spans="1:28" ht="9" customHeight="1">
      <c r="A25" s="885"/>
      <c r="B25" s="740" t="str">
        <f>$B$9</f>
        <v>土曜</v>
      </c>
      <c r="C25" s="170">
        <f>C23</f>
        <v>0</v>
      </c>
      <c r="D25" s="142">
        <f>$D$9</f>
        <v>0</v>
      </c>
      <c r="E25" s="143">
        <f>$E$9</f>
        <v>0</v>
      </c>
      <c r="F25" s="896"/>
      <c r="G25" s="144">
        <f>D25*E25*F25</f>
        <v>0</v>
      </c>
      <c r="H25" s="892">
        <f>I25+J25</f>
        <v>0</v>
      </c>
      <c r="I25" s="729"/>
      <c r="J25" s="727"/>
      <c r="K25" s="145">
        <f>-D25*E25*H25</f>
        <v>0</v>
      </c>
      <c r="L25" s="146"/>
      <c r="M25" s="147"/>
      <c r="N25" s="163"/>
      <c r="O25" s="164"/>
      <c r="P25" s="165"/>
      <c r="Q25" s="165"/>
      <c r="R25" s="166"/>
      <c r="S25" s="167"/>
      <c r="T25" s="168">
        <f t="shared" ref="T25:T32" si="3">IF(AND(P25=0,Q25=0,R25=0,S25=0),N25*-O25,IF(AND(O25=0,Q25=0,R25=0,S25=0),N25*-P25,IF(AND(O25=0,P25=0,R25=0,S25=0),N25*Q25,IF(AND(O25=0,P25=0,Q25=0,S25=0),N25*-R25,IF(AND(O25=0,P25=0,Q25=0,R25=0),N25*S25,IF(AND(O25=0,P25=0,Q25=0,R25=0),,"入力オーバー"))))))</f>
        <v>0</v>
      </c>
      <c r="U25" s="169"/>
      <c r="V25" s="155"/>
      <c r="W25" s="155"/>
      <c r="X25" s="136"/>
      <c r="Y25" s="136"/>
      <c r="Z25" s="136"/>
      <c r="AA25" s="136"/>
      <c r="AB25" s="136"/>
    </row>
    <row r="26" spans="1:28" ht="9" customHeight="1" thickBot="1">
      <c r="A26" s="885"/>
      <c r="B26" s="904"/>
      <c r="C26" s="157">
        <f>C24</f>
        <v>0</v>
      </c>
      <c r="D26" s="158">
        <f>$D$10</f>
        <v>0</v>
      </c>
      <c r="E26" s="159">
        <f>$E$10</f>
        <v>0</v>
      </c>
      <c r="F26" s="749"/>
      <c r="G26" s="160">
        <f>D26*E26*F25</f>
        <v>0</v>
      </c>
      <c r="H26" s="893"/>
      <c r="I26" s="730"/>
      <c r="J26" s="728"/>
      <c r="K26" s="161">
        <f>-D26*E26*H25</f>
        <v>0</v>
      </c>
      <c r="L26" s="162"/>
      <c r="M26" s="147"/>
      <c r="N26" s="163"/>
      <c r="O26" s="164"/>
      <c r="P26" s="165"/>
      <c r="Q26" s="165"/>
      <c r="R26" s="166"/>
      <c r="S26" s="167"/>
      <c r="T26" s="168">
        <f t="shared" si="3"/>
        <v>0</v>
      </c>
      <c r="U26" s="169"/>
      <c r="V26" s="155"/>
      <c r="W26" s="155"/>
      <c r="X26" s="156"/>
      <c r="Y26" s="156"/>
      <c r="Z26" s="136"/>
      <c r="AA26" s="136"/>
      <c r="AB26" s="136"/>
    </row>
    <row r="27" spans="1:28" ht="9" customHeight="1">
      <c r="A27" s="885"/>
      <c r="B27" s="903" t="str">
        <f>$B$11</f>
        <v>日祝</v>
      </c>
      <c r="C27" s="170">
        <f>C23</f>
        <v>0</v>
      </c>
      <c r="D27" s="142">
        <f>$D$11</f>
        <v>0</v>
      </c>
      <c r="E27" s="143">
        <f>$E$11</f>
        <v>0</v>
      </c>
      <c r="F27" s="748"/>
      <c r="G27" s="144">
        <f>D27*E27*F27</f>
        <v>0</v>
      </c>
      <c r="H27" s="892">
        <f>I27+J27</f>
        <v>0</v>
      </c>
      <c r="I27" s="729"/>
      <c r="J27" s="727"/>
      <c r="K27" s="145">
        <f>-D27*E27*H27</f>
        <v>0</v>
      </c>
      <c r="L27" s="146"/>
      <c r="M27" s="147"/>
      <c r="N27" s="163"/>
      <c r="O27" s="164"/>
      <c r="P27" s="165"/>
      <c r="Q27" s="165"/>
      <c r="R27" s="166"/>
      <c r="S27" s="167"/>
      <c r="T27" s="168">
        <f t="shared" si="3"/>
        <v>0</v>
      </c>
      <c r="U27" s="169"/>
      <c r="V27" s="155"/>
      <c r="W27" s="155"/>
      <c r="X27" s="156"/>
      <c r="Y27" s="156"/>
      <c r="Z27" s="136"/>
      <c r="AA27" s="136"/>
      <c r="AB27" s="136"/>
    </row>
    <row r="28" spans="1:28" ht="9" customHeight="1">
      <c r="A28" s="885"/>
      <c r="B28" s="739"/>
      <c r="C28" s="202">
        <f>C24</f>
        <v>0</v>
      </c>
      <c r="D28" s="158">
        <f>$D$12</f>
        <v>0</v>
      </c>
      <c r="E28" s="175">
        <f>$E$12</f>
        <v>0</v>
      </c>
      <c r="F28" s="748"/>
      <c r="G28" s="160">
        <f>D28*E28*F27</f>
        <v>0</v>
      </c>
      <c r="H28" s="893"/>
      <c r="I28" s="730"/>
      <c r="J28" s="728"/>
      <c r="K28" s="161">
        <f>-D28*E28*H27</f>
        <v>0</v>
      </c>
      <c r="L28" s="162"/>
      <c r="M28" s="147"/>
      <c r="N28" s="163"/>
      <c r="O28" s="164"/>
      <c r="P28" s="165"/>
      <c r="Q28" s="165"/>
      <c r="R28" s="166"/>
      <c r="S28" s="167"/>
      <c r="T28" s="168">
        <f t="shared" si="3"/>
        <v>0</v>
      </c>
      <c r="U28" s="169"/>
      <c r="V28" s="155"/>
      <c r="W28" s="155"/>
      <c r="X28" s="156"/>
      <c r="Y28" s="156"/>
      <c r="Z28" s="136"/>
      <c r="AA28" s="136"/>
      <c r="AB28" s="136"/>
    </row>
    <row r="29" spans="1:28" ht="9" customHeight="1">
      <c r="A29" s="885"/>
      <c r="B29" s="738" t="str">
        <f>$B$13</f>
        <v>学平日</v>
      </c>
      <c r="C29" s="170">
        <f>C23</f>
        <v>0</v>
      </c>
      <c r="D29" s="142">
        <f>$D$13</f>
        <v>0</v>
      </c>
      <c r="E29" s="143">
        <f>$E$13</f>
        <v>0</v>
      </c>
      <c r="F29" s="896"/>
      <c r="G29" s="144">
        <f>D29*E29*F29</f>
        <v>0</v>
      </c>
      <c r="H29" s="892">
        <f>I29+J29</f>
        <v>0</v>
      </c>
      <c r="I29" s="729"/>
      <c r="J29" s="727"/>
      <c r="K29" s="145">
        <f>-D29*E29*H29</f>
        <v>0</v>
      </c>
      <c r="L29" s="146"/>
      <c r="M29" s="147"/>
      <c r="N29" s="163"/>
      <c r="O29" s="164"/>
      <c r="P29" s="165"/>
      <c r="Q29" s="165"/>
      <c r="R29" s="166"/>
      <c r="S29" s="167"/>
      <c r="T29" s="168">
        <f t="shared" si="3"/>
        <v>0</v>
      </c>
      <c r="U29" s="169"/>
      <c r="V29" s="155"/>
      <c r="W29" s="155"/>
    </row>
    <row r="30" spans="1:28" ht="9" customHeight="1">
      <c r="A30" s="885"/>
      <c r="B30" s="739"/>
      <c r="C30" s="157">
        <f>C24</f>
        <v>0</v>
      </c>
      <c r="D30" s="158">
        <f>$D$14</f>
        <v>0</v>
      </c>
      <c r="E30" s="159">
        <f>$E$14</f>
        <v>0</v>
      </c>
      <c r="F30" s="749"/>
      <c r="G30" s="160">
        <f>D30*E30*F29</f>
        <v>0</v>
      </c>
      <c r="H30" s="893"/>
      <c r="I30" s="730"/>
      <c r="J30" s="728"/>
      <c r="K30" s="161">
        <f>-D30*E30*H29</f>
        <v>0</v>
      </c>
      <c r="L30" s="162"/>
      <c r="M30" s="147"/>
      <c r="N30" s="163"/>
      <c r="O30" s="164"/>
      <c r="P30" s="165"/>
      <c r="Q30" s="165"/>
      <c r="R30" s="166"/>
      <c r="S30" s="167"/>
      <c r="T30" s="168">
        <f t="shared" si="3"/>
        <v>0</v>
      </c>
      <c r="U30" s="169"/>
      <c r="V30" s="155"/>
      <c r="W30" s="155"/>
    </row>
    <row r="31" spans="1:28" ht="9" customHeight="1">
      <c r="A31" s="885"/>
      <c r="B31" s="738" t="str">
        <f>$B$15</f>
        <v>学休土</v>
      </c>
      <c r="C31" s="170">
        <f>C23</f>
        <v>0</v>
      </c>
      <c r="D31" s="142">
        <f>$D$15</f>
        <v>0</v>
      </c>
      <c r="E31" s="143">
        <f>$E$15</f>
        <v>0</v>
      </c>
      <c r="F31" s="748"/>
      <c r="G31" s="144">
        <f>D31*E31*F31</f>
        <v>0</v>
      </c>
      <c r="H31" s="892">
        <f>I31+J31</f>
        <v>0</v>
      </c>
      <c r="I31" s="729"/>
      <c r="J31" s="727"/>
      <c r="K31" s="145">
        <f>-D31*E31*H31</f>
        <v>0</v>
      </c>
      <c r="L31" s="146"/>
      <c r="M31" s="147"/>
      <c r="N31" s="163"/>
      <c r="O31" s="164"/>
      <c r="P31" s="165"/>
      <c r="Q31" s="165"/>
      <c r="R31" s="166"/>
      <c r="S31" s="167"/>
      <c r="T31" s="168">
        <f t="shared" si="3"/>
        <v>0</v>
      </c>
      <c r="U31" s="169"/>
      <c r="V31" s="155"/>
      <c r="W31" s="155"/>
      <c r="X31" s="908" t="s">
        <v>81</v>
      </c>
      <c r="Y31" s="909"/>
      <c r="Z31" s="909"/>
      <c r="AA31" s="909"/>
      <c r="AB31" s="910"/>
    </row>
    <row r="32" spans="1:28" ht="9" customHeight="1" thickBot="1">
      <c r="A32" s="885"/>
      <c r="B32" s="751"/>
      <c r="C32" s="157">
        <f>C24</f>
        <v>0</v>
      </c>
      <c r="D32" s="158">
        <f>$D$16</f>
        <v>0</v>
      </c>
      <c r="E32" s="175">
        <f>$E$16</f>
        <v>0</v>
      </c>
      <c r="F32" s="749"/>
      <c r="G32" s="160">
        <f>D32*E32*F31</f>
        <v>0</v>
      </c>
      <c r="H32" s="893"/>
      <c r="I32" s="730"/>
      <c r="J32" s="728"/>
      <c r="K32" s="161">
        <f>-D32*E32*H31</f>
        <v>0</v>
      </c>
      <c r="L32" s="162"/>
      <c r="M32" s="147"/>
      <c r="N32" s="177"/>
      <c r="O32" s="178"/>
      <c r="P32" s="179"/>
      <c r="Q32" s="179"/>
      <c r="R32" s="180"/>
      <c r="S32" s="181"/>
      <c r="T32" s="182">
        <f t="shared" si="3"/>
        <v>0</v>
      </c>
      <c r="U32" s="183"/>
      <c r="V32" s="184"/>
      <c r="W32" s="155"/>
      <c r="X32" s="905">
        <f>G33+K33+T33</f>
        <v>0</v>
      </c>
      <c r="Y32" s="906"/>
      <c r="Z32" s="906"/>
      <c r="AA32" s="906"/>
      <c r="AB32" s="185" t="s">
        <v>154</v>
      </c>
    </row>
    <row r="33" spans="1:28" ht="9" customHeight="1" thickBot="1">
      <c r="A33" s="882" t="s">
        <v>53</v>
      </c>
      <c r="B33" s="883"/>
      <c r="C33" s="186"/>
      <c r="D33" s="187">
        <f>IF(C23="往",(E23+E24)*(F23-H23)+(E25+E26)*(F25-H25),E23*(F23-H23)+E25*(F25-H25))</f>
        <v>0</v>
      </c>
      <c r="E33" s="188">
        <f>IF(C23="往",(E23+E24)*(F23-H23)+(E25+E26)*(F25-H25)+(E27+E28)*(F27-H27)+(E29+E30)*(F29-H29)+(E31+E32)*(F31-H31),E23*(F23-H23)+E25*(F25-H25)+E27*(F27-H27)+E29*(F29-H29)+E31*(F31-H31))</f>
        <v>0</v>
      </c>
      <c r="F33" s="189">
        <f t="shared" ref="F33:K33" si="4">SUM(F23:F32)</f>
        <v>0</v>
      </c>
      <c r="G33" s="190">
        <f t="shared" si="4"/>
        <v>0</v>
      </c>
      <c r="H33" s="186">
        <f t="shared" si="4"/>
        <v>0</v>
      </c>
      <c r="I33" s="191">
        <f t="shared" si="4"/>
        <v>0</v>
      </c>
      <c r="J33" s="187">
        <f t="shared" si="4"/>
        <v>0</v>
      </c>
      <c r="K33" s="192">
        <f t="shared" si="4"/>
        <v>0</v>
      </c>
      <c r="L33" s="187"/>
      <c r="M33" s="193"/>
      <c r="N33" s="194"/>
      <c r="O33" s="195">
        <f t="shared" ref="O33:T33" si="5">SUM(O23:O32)</f>
        <v>0</v>
      </c>
      <c r="P33" s="196">
        <f t="shared" si="5"/>
        <v>0</v>
      </c>
      <c r="Q33" s="196">
        <f t="shared" si="5"/>
        <v>0</v>
      </c>
      <c r="R33" s="197">
        <f t="shared" si="5"/>
        <v>0</v>
      </c>
      <c r="S33" s="198">
        <f t="shared" si="5"/>
        <v>0</v>
      </c>
      <c r="T33" s="199">
        <f t="shared" si="5"/>
        <v>0</v>
      </c>
      <c r="U33" s="200"/>
    </row>
    <row r="34" spans="1:28" ht="9" customHeight="1">
      <c r="A34" s="886" t="s">
        <v>55</v>
      </c>
      <c r="B34" s="742" t="s">
        <v>56</v>
      </c>
      <c r="C34" s="134"/>
      <c r="D34" s="745" t="s">
        <v>57</v>
      </c>
      <c r="E34" s="745" t="s">
        <v>58</v>
      </c>
      <c r="F34" s="890" t="s">
        <v>59</v>
      </c>
      <c r="G34" s="894" t="s">
        <v>151</v>
      </c>
      <c r="H34" s="899" t="s">
        <v>61</v>
      </c>
      <c r="I34" s="899"/>
      <c r="J34" s="899"/>
      <c r="K34" s="899"/>
      <c r="L34" s="900"/>
      <c r="M34" s="135"/>
      <c r="N34" s="857" t="s">
        <v>62</v>
      </c>
      <c r="O34" s="858"/>
      <c r="P34" s="858"/>
      <c r="Q34" s="858"/>
      <c r="R34" s="858"/>
      <c r="S34" s="858"/>
      <c r="T34" s="858"/>
      <c r="U34" s="859"/>
    </row>
    <row r="35" spans="1:28" ht="9" customHeight="1">
      <c r="A35" s="887"/>
      <c r="B35" s="743"/>
      <c r="C35" s="137" t="s">
        <v>24</v>
      </c>
      <c r="D35" s="746"/>
      <c r="E35" s="746"/>
      <c r="F35" s="891"/>
      <c r="G35" s="864"/>
      <c r="H35" s="860" t="s">
        <v>63</v>
      </c>
      <c r="I35" s="861"/>
      <c r="J35" s="862"/>
      <c r="K35" s="863" t="s">
        <v>152</v>
      </c>
      <c r="L35" s="874" t="s">
        <v>65</v>
      </c>
      <c r="M35" s="138"/>
      <c r="N35" s="863" t="s">
        <v>66</v>
      </c>
      <c r="O35" s="877" t="s">
        <v>67</v>
      </c>
      <c r="P35" s="878"/>
      <c r="Q35" s="878"/>
      <c r="R35" s="878"/>
      <c r="S35" s="879"/>
      <c r="T35" s="724" t="s">
        <v>153</v>
      </c>
      <c r="U35" s="854" t="s">
        <v>65</v>
      </c>
    </row>
    <row r="36" spans="1:28" ht="9" customHeight="1">
      <c r="A36" s="887"/>
      <c r="B36" s="743"/>
      <c r="C36" s="137" t="s">
        <v>69</v>
      </c>
      <c r="D36" s="746"/>
      <c r="E36" s="746"/>
      <c r="F36" s="891"/>
      <c r="G36" s="864"/>
      <c r="H36" s="880" t="s">
        <v>70</v>
      </c>
      <c r="I36" s="897" t="s">
        <v>71</v>
      </c>
      <c r="J36" s="901" t="s">
        <v>72</v>
      </c>
      <c r="K36" s="864"/>
      <c r="L36" s="875"/>
      <c r="M36" s="138"/>
      <c r="N36" s="864"/>
      <c r="O36" s="869" t="s">
        <v>73</v>
      </c>
      <c r="P36" s="754"/>
      <c r="Q36" s="754" t="s">
        <v>74</v>
      </c>
      <c r="R36" s="757" t="s">
        <v>75</v>
      </c>
      <c r="S36" s="752" t="s">
        <v>76</v>
      </c>
      <c r="T36" s="725"/>
      <c r="U36" s="855"/>
    </row>
    <row r="37" spans="1:28" ht="9" customHeight="1">
      <c r="A37" s="887"/>
      <c r="B37" s="743"/>
      <c r="C37" s="139" t="s">
        <v>77</v>
      </c>
      <c r="D37" s="746"/>
      <c r="E37" s="746"/>
      <c r="F37" s="891"/>
      <c r="G37" s="864"/>
      <c r="H37" s="880"/>
      <c r="I37" s="897"/>
      <c r="J37" s="901"/>
      <c r="K37" s="864"/>
      <c r="L37" s="875"/>
      <c r="M37" s="138"/>
      <c r="N37" s="864"/>
      <c r="O37" s="870" t="s">
        <v>71</v>
      </c>
      <c r="P37" s="872" t="s">
        <v>72</v>
      </c>
      <c r="Q37" s="755"/>
      <c r="R37" s="757"/>
      <c r="S37" s="752"/>
      <c r="T37" s="725"/>
      <c r="U37" s="855"/>
    </row>
    <row r="38" spans="1:28" ht="9" customHeight="1">
      <c r="A38" s="888"/>
      <c r="B38" s="744"/>
      <c r="C38" s="140" t="s">
        <v>78</v>
      </c>
      <c r="D38" s="747"/>
      <c r="E38" s="876"/>
      <c r="F38" s="726"/>
      <c r="G38" s="895"/>
      <c r="H38" s="881"/>
      <c r="I38" s="898"/>
      <c r="J38" s="902"/>
      <c r="K38" s="865"/>
      <c r="L38" s="876"/>
      <c r="N38" s="865"/>
      <c r="O38" s="871"/>
      <c r="P38" s="873"/>
      <c r="Q38" s="756"/>
      <c r="R38" s="758"/>
      <c r="S38" s="753"/>
      <c r="T38" s="726"/>
      <c r="U38" s="856"/>
    </row>
    <row r="39" spans="1:28" ht="9" customHeight="1">
      <c r="A39" s="884" t="s">
        <v>138</v>
      </c>
      <c r="B39" s="740" t="str">
        <f>$B$7</f>
        <v>平日</v>
      </c>
      <c r="C39" s="201">
        <f>C23</f>
        <v>0</v>
      </c>
      <c r="D39" s="142">
        <f>$D$7</f>
        <v>0</v>
      </c>
      <c r="E39" s="143">
        <f>$E$7</f>
        <v>0</v>
      </c>
      <c r="F39" s="896"/>
      <c r="G39" s="144">
        <f>D39*E39*F39</f>
        <v>0</v>
      </c>
      <c r="H39" s="892">
        <f>I39+J39</f>
        <v>0</v>
      </c>
      <c r="I39" s="729"/>
      <c r="J39" s="727"/>
      <c r="K39" s="145">
        <f>-D39*E39*H39</f>
        <v>0</v>
      </c>
      <c r="L39" s="146"/>
      <c r="M39" s="147"/>
      <c r="N39" s="148"/>
      <c r="O39" s="149"/>
      <c r="P39" s="150"/>
      <c r="Q39" s="150"/>
      <c r="R39" s="151"/>
      <c r="S39" s="152"/>
      <c r="T39" s="153">
        <f>IF(AND(P39=0,Q39=0,R39=0,S39=0),N39*-O39,IF(AND(O39=0,Q39=0,R39=0,S39=0),N39*-P39,IF(AND(O39=0,P39=0,R39=0,S39=0),N39*Q39,IF(AND(O39=0,P39=0,Q39=0,S39=0),N39*-R39,IF(AND(O39=0,P39=0,Q39=0,R39=0),N39*S39,IF(AND(O39=0,P39=0,Q39=0,R39=0),,"入力オーバー"))))))</f>
        <v>0</v>
      </c>
      <c r="U39" s="154"/>
      <c r="V39" s="155"/>
      <c r="W39" s="155"/>
      <c r="X39" s="156"/>
      <c r="Y39" s="156"/>
      <c r="Z39" s="156"/>
      <c r="AA39" s="156"/>
      <c r="AB39" s="156"/>
    </row>
    <row r="40" spans="1:28" ht="9" customHeight="1">
      <c r="A40" s="885"/>
      <c r="B40" s="741"/>
      <c r="C40" s="157">
        <f>IF(C39="往","復",)</f>
        <v>0</v>
      </c>
      <c r="D40" s="158">
        <f>$D$8</f>
        <v>0</v>
      </c>
      <c r="E40" s="159">
        <f>$E$8</f>
        <v>0</v>
      </c>
      <c r="F40" s="749"/>
      <c r="G40" s="160">
        <f>D40*E40*F39</f>
        <v>0</v>
      </c>
      <c r="H40" s="893"/>
      <c r="I40" s="730"/>
      <c r="J40" s="728"/>
      <c r="K40" s="161">
        <f>-D40*E40*H39</f>
        <v>0</v>
      </c>
      <c r="L40" s="162"/>
      <c r="M40" s="147"/>
      <c r="N40" s="163"/>
      <c r="O40" s="164"/>
      <c r="P40" s="165"/>
      <c r="Q40" s="165"/>
      <c r="R40" s="166"/>
      <c r="S40" s="167"/>
      <c r="T40" s="168">
        <f>IF(AND(P40=0,Q40=0,R40=0,S40=0),N40*-O40,IF(AND(O40=0,Q40=0,R40=0,S40=0),N40*-P40,IF(AND(O40=0,P40=0,R40=0,S40=0),N40*Q40,IF(AND(O40=0,P40=0,Q40=0,S40=0),N40*-R40,IF(AND(O40=0,P40=0,Q40=0,R40=0),N40*S40,IF(AND(O40=0,P40=0,Q40=0,R40=0),,"入力オーバー"))))))</f>
        <v>0</v>
      </c>
      <c r="U40" s="169"/>
      <c r="V40" s="155"/>
      <c r="W40" s="155"/>
      <c r="X40" s="156"/>
      <c r="Y40" s="156"/>
      <c r="Z40" s="156"/>
      <c r="AA40" s="156"/>
      <c r="AB40" s="156"/>
    </row>
    <row r="41" spans="1:28" ht="9" customHeight="1">
      <c r="A41" s="885"/>
      <c r="B41" s="740" t="str">
        <f>$B$9</f>
        <v>土曜</v>
      </c>
      <c r="C41" s="170">
        <f>C39</f>
        <v>0</v>
      </c>
      <c r="D41" s="142">
        <f>$D$9</f>
        <v>0</v>
      </c>
      <c r="E41" s="143">
        <f>$E$9</f>
        <v>0</v>
      </c>
      <c r="F41" s="896"/>
      <c r="G41" s="144">
        <f>D41*E41*F41</f>
        <v>0</v>
      </c>
      <c r="H41" s="892">
        <f>I41+J41</f>
        <v>0</v>
      </c>
      <c r="I41" s="729"/>
      <c r="J41" s="727"/>
      <c r="K41" s="145">
        <f>-D41*E41*H41</f>
        <v>0</v>
      </c>
      <c r="L41" s="146"/>
      <c r="M41" s="147"/>
      <c r="N41" s="163"/>
      <c r="O41" s="164"/>
      <c r="P41" s="165"/>
      <c r="Q41" s="165"/>
      <c r="R41" s="166"/>
      <c r="S41" s="167"/>
      <c r="T41" s="168">
        <f t="shared" ref="T41:T48" si="6">IF(AND(P41=0,Q41=0,R41=0,S41=0),N41*-O41,IF(AND(O41=0,Q41=0,R41=0,S41=0),N41*-P41,IF(AND(O41=0,P41=0,R41=0,S41=0),N41*Q41,IF(AND(O41=0,P41=0,Q41=0,S41=0),N41*-R41,IF(AND(O41=0,P41=0,Q41=0,R41=0),N41*S41,IF(AND(O41=0,P41=0,Q41=0,R41=0),,"入力オーバー"))))))</f>
        <v>0</v>
      </c>
      <c r="U41" s="169"/>
      <c r="V41" s="155"/>
      <c r="W41" s="155"/>
      <c r="X41" s="136"/>
      <c r="Y41" s="136"/>
      <c r="Z41" s="136"/>
      <c r="AA41" s="136"/>
      <c r="AB41" s="136"/>
    </row>
    <row r="42" spans="1:28" ht="9" customHeight="1" thickBot="1">
      <c r="A42" s="885"/>
      <c r="B42" s="904"/>
      <c r="C42" s="157">
        <f>C40</f>
        <v>0</v>
      </c>
      <c r="D42" s="158">
        <f>$D$10</f>
        <v>0</v>
      </c>
      <c r="E42" s="159">
        <f>$E$10</f>
        <v>0</v>
      </c>
      <c r="F42" s="749"/>
      <c r="G42" s="160">
        <f>D42*E42*F41</f>
        <v>0</v>
      </c>
      <c r="H42" s="893"/>
      <c r="I42" s="730"/>
      <c r="J42" s="728"/>
      <c r="K42" s="161">
        <f>-D42*E42*H41</f>
        <v>0</v>
      </c>
      <c r="L42" s="162"/>
      <c r="M42" s="147"/>
      <c r="N42" s="163"/>
      <c r="O42" s="164"/>
      <c r="P42" s="165"/>
      <c r="Q42" s="165"/>
      <c r="R42" s="166"/>
      <c r="S42" s="167"/>
      <c r="T42" s="168">
        <f t="shared" si="6"/>
        <v>0</v>
      </c>
      <c r="U42" s="169"/>
      <c r="V42" s="155"/>
      <c r="W42" s="155"/>
      <c r="X42" s="156"/>
      <c r="Y42" s="156"/>
      <c r="Z42" s="136"/>
      <c r="AA42" s="136"/>
      <c r="AB42" s="136"/>
    </row>
    <row r="43" spans="1:28" ht="9" customHeight="1">
      <c r="A43" s="885"/>
      <c r="B43" s="903" t="str">
        <f>$B$11</f>
        <v>日祝</v>
      </c>
      <c r="C43" s="170">
        <f>C39</f>
        <v>0</v>
      </c>
      <c r="D43" s="142">
        <f>$D$11</f>
        <v>0</v>
      </c>
      <c r="E43" s="143">
        <f>$E$11</f>
        <v>0</v>
      </c>
      <c r="F43" s="748"/>
      <c r="G43" s="144">
        <f>D43*E43*F43</f>
        <v>0</v>
      </c>
      <c r="H43" s="892">
        <f>I43+J43</f>
        <v>0</v>
      </c>
      <c r="I43" s="729"/>
      <c r="J43" s="727"/>
      <c r="K43" s="145">
        <f>-D43*E43*H43</f>
        <v>0</v>
      </c>
      <c r="L43" s="146"/>
      <c r="M43" s="147"/>
      <c r="N43" s="163"/>
      <c r="O43" s="164"/>
      <c r="P43" s="165"/>
      <c r="Q43" s="165"/>
      <c r="R43" s="166"/>
      <c r="S43" s="167"/>
      <c r="T43" s="168">
        <f t="shared" si="6"/>
        <v>0</v>
      </c>
      <c r="U43" s="169"/>
      <c r="V43" s="155"/>
      <c r="W43" s="155"/>
      <c r="X43" s="156"/>
      <c r="Y43" s="156"/>
      <c r="Z43" s="136"/>
      <c r="AA43" s="136"/>
      <c r="AB43" s="136"/>
    </row>
    <row r="44" spans="1:28" ht="9" customHeight="1">
      <c r="A44" s="885"/>
      <c r="B44" s="739"/>
      <c r="C44" s="202">
        <f>C40</f>
        <v>0</v>
      </c>
      <c r="D44" s="158">
        <f>$D$12</f>
        <v>0</v>
      </c>
      <c r="E44" s="175">
        <f>$E$12</f>
        <v>0</v>
      </c>
      <c r="F44" s="748"/>
      <c r="G44" s="160">
        <f>D44*E44*F43</f>
        <v>0</v>
      </c>
      <c r="H44" s="893"/>
      <c r="I44" s="730"/>
      <c r="J44" s="728"/>
      <c r="K44" s="161">
        <f>-D44*E44*H43</f>
        <v>0</v>
      </c>
      <c r="L44" s="162"/>
      <c r="M44" s="147"/>
      <c r="N44" s="163"/>
      <c r="O44" s="164"/>
      <c r="P44" s="165"/>
      <c r="Q44" s="165"/>
      <c r="R44" s="166"/>
      <c r="S44" s="167"/>
      <c r="T44" s="168">
        <f t="shared" si="6"/>
        <v>0</v>
      </c>
      <c r="U44" s="169"/>
      <c r="V44" s="155"/>
      <c r="W44" s="155"/>
      <c r="X44" s="156"/>
      <c r="Y44" s="156"/>
      <c r="Z44" s="136"/>
      <c r="AA44" s="136"/>
      <c r="AB44" s="136"/>
    </row>
    <row r="45" spans="1:28" ht="9" customHeight="1">
      <c r="A45" s="885"/>
      <c r="B45" s="738" t="str">
        <f>$B$13</f>
        <v>学平日</v>
      </c>
      <c r="C45" s="170">
        <f>C39</f>
        <v>0</v>
      </c>
      <c r="D45" s="142">
        <f>$D$13</f>
        <v>0</v>
      </c>
      <c r="E45" s="143">
        <f>$E$13</f>
        <v>0</v>
      </c>
      <c r="F45" s="896"/>
      <c r="G45" s="144">
        <f>D45*E45*F45</f>
        <v>0</v>
      </c>
      <c r="H45" s="892">
        <f>I45+J45</f>
        <v>0</v>
      </c>
      <c r="I45" s="729"/>
      <c r="J45" s="727"/>
      <c r="K45" s="145">
        <f>-D45*E45*H45</f>
        <v>0</v>
      </c>
      <c r="L45" s="146"/>
      <c r="M45" s="147"/>
      <c r="N45" s="163"/>
      <c r="O45" s="164"/>
      <c r="P45" s="165"/>
      <c r="Q45" s="165"/>
      <c r="R45" s="166"/>
      <c r="S45" s="167"/>
      <c r="T45" s="168">
        <f t="shared" si="6"/>
        <v>0</v>
      </c>
      <c r="U45" s="169"/>
      <c r="V45" s="155"/>
      <c r="W45" s="155"/>
    </row>
    <row r="46" spans="1:28" ht="9" customHeight="1">
      <c r="A46" s="885"/>
      <c r="B46" s="739"/>
      <c r="C46" s="157">
        <f>C40</f>
        <v>0</v>
      </c>
      <c r="D46" s="158">
        <f>$D$14</f>
        <v>0</v>
      </c>
      <c r="E46" s="159">
        <f>$E$14</f>
        <v>0</v>
      </c>
      <c r="F46" s="749"/>
      <c r="G46" s="160">
        <f>D46*E46*F45</f>
        <v>0</v>
      </c>
      <c r="H46" s="893"/>
      <c r="I46" s="730"/>
      <c r="J46" s="728"/>
      <c r="K46" s="161">
        <f>-D46*E46*H45</f>
        <v>0</v>
      </c>
      <c r="L46" s="162"/>
      <c r="M46" s="147"/>
      <c r="N46" s="163"/>
      <c r="O46" s="164"/>
      <c r="P46" s="165"/>
      <c r="Q46" s="165"/>
      <c r="R46" s="166"/>
      <c r="S46" s="167"/>
      <c r="T46" s="168">
        <f t="shared" si="6"/>
        <v>0</v>
      </c>
      <c r="U46" s="169"/>
      <c r="V46" s="155"/>
      <c r="W46" s="155"/>
    </row>
    <row r="47" spans="1:28" ht="9" customHeight="1">
      <c r="A47" s="885"/>
      <c r="B47" s="738" t="str">
        <f>$B$15</f>
        <v>学休土</v>
      </c>
      <c r="C47" s="170">
        <f>C39</f>
        <v>0</v>
      </c>
      <c r="D47" s="142">
        <f>$D$15</f>
        <v>0</v>
      </c>
      <c r="E47" s="143">
        <f>$E$15</f>
        <v>0</v>
      </c>
      <c r="F47" s="748"/>
      <c r="G47" s="144">
        <f>D47*E47*F47</f>
        <v>0</v>
      </c>
      <c r="H47" s="892">
        <f>I47+J47</f>
        <v>0</v>
      </c>
      <c r="I47" s="729"/>
      <c r="J47" s="727"/>
      <c r="K47" s="145">
        <f>-D47*E47*H47</f>
        <v>0</v>
      </c>
      <c r="L47" s="146"/>
      <c r="M47" s="147"/>
      <c r="N47" s="163"/>
      <c r="O47" s="164"/>
      <c r="P47" s="165"/>
      <c r="Q47" s="165"/>
      <c r="R47" s="166"/>
      <c r="S47" s="167"/>
      <c r="T47" s="168">
        <f t="shared" si="6"/>
        <v>0</v>
      </c>
      <c r="U47" s="169"/>
      <c r="V47" s="155"/>
      <c r="W47" s="155"/>
      <c r="X47" s="908" t="s">
        <v>81</v>
      </c>
      <c r="Y47" s="909"/>
      <c r="Z47" s="909"/>
      <c r="AA47" s="909"/>
      <c r="AB47" s="910"/>
    </row>
    <row r="48" spans="1:28" ht="9" customHeight="1" thickBot="1">
      <c r="A48" s="885"/>
      <c r="B48" s="751"/>
      <c r="C48" s="157">
        <f>C40</f>
        <v>0</v>
      </c>
      <c r="D48" s="158">
        <f>$D$16</f>
        <v>0</v>
      </c>
      <c r="E48" s="175">
        <f>$E$16</f>
        <v>0</v>
      </c>
      <c r="F48" s="749"/>
      <c r="G48" s="160">
        <f>D48*E48*F47</f>
        <v>0</v>
      </c>
      <c r="H48" s="893"/>
      <c r="I48" s="730"/>
      <c r="J48" s="728"/>
      <c r="K48" s="161">
        <f>-D48*E48*H47</f>
        <v>0</v>
      </c>
      <c r="L48" s="162"/>
      <c r="M48" s="147"/>
      <c r="N48" s="177"/>
      <c r="O48" s="178"/>
      <c r="P48" s="179"/>
      <c r="Q48" s="179"/>
      <c r="R48" s="180"/>
      <c r="S48" s="181"/>
      <c r="T48" s="182">
        <f t="shared" si="6"/>
        <v>0</v>
      </c>
      <c r="U48" s="183"/>
      <c r="V48" s="184"/>
      <c r="W48" s="155"/>
      <c r="X48" s="905">
        <f>G49+K49+T49</f>
        <v>0</v>
      </c>
      <c r="Y48" s="906"/>
      <c r="Z48" s="906"/>
      <c r="AA48" s="906"/>
      <c r="AB48" s="185" t="s">
        <v>154</v>
      </c>
    </row>
    <row r="49" spans="1:28" ht="9" customHeight="1" thickBot="1">
      <c r="A49" s="882" t="s">
        <v>53</v>
      </c>
      <c r="B49" s="883"/>
      <c r="C49" s="186"/>
      <c r="D49" s="187">
        <f>IF(C39="往",(E39+E40)*(F39-H39)+(E41+E42)*(F41-H41),E39*(F39-H39)+E41*(F41-H41))</f>
        <v>0</v>
      </c>
      <c r="E49" s="188">
        <f>IF(C39="往",(E39+E40)*(F39-H39)+(E41+E42)*(F41-H41)+(E43+E44)*(F43-H43)+(E45+E46)*(F45-H45)+(E47+E48)*(F47-H47),E39*(F39-H39)+E41*(F41-H41)+E43*(F43-H43)+E45*(F45-H45)+E47*(F47-H47))</f>
        <v>0</v>
      </c>
      <c r="F49" s="189">
        <f t="shared" ref="F49:K49" si="7">SUM(F39:F48)</f>
        <v>0</v>
      </c>
      <c r="G49" s="190">
        <f t="shared" si="7"/>
        <v>0</v>
      </c>
      <c r="H49" s="186">
        <f t="shared" si="7"/>
        <v>0</v>
      </c>
      <c r="I49" s="191">
        <f t="shared" si="7"/>
        <v>0</v>
      </c>
      <c r="J49" s="187">
        <f t="shared" si="7"/>
        <v>0</v>
      </c>
      <c r="K49" s="192">
        <f t="shared" si="7"/>
        <v>0</v>
      </c>
      <c r="L49" s="187"/>
      <c r="M49" s="193"/>
      <c r="N49" s="194"/>
      <c r="O49" s="195">
        <f t="shared" ref="O49:T49" si="8">SUM(O39:O48)</f>
        <v>0</v>
      </c>
      <c r="P49" s="196">
        <f t="shared" si="8"/>
        <v>0</v>
      </c>
      <c r="Q49" s="196">
        <f t="shared" si="8"/>
        <v>0</v>
      </c>
      <c r="R49" s="197">
        <f t="shared" si="8"/>
        <v>0</v>
      </c>
      <c r="S49" s="198">
        <f t="shared" si="8"/>
        <v>0</v>
      </c>
      <c r="T49" s="199">
        <f t="shared" si="8"/>
        <v>0</v>
      </c>
      <c r="U49" s="200"/>
    </row>
    <row r="50" spans="1:28" ht="9" customHeight="1">
      <c r="A50" s="886" t="s">
        <v>55</v>
      </c>
      <c r="B50" s="742" t="s">
        <v>56</v>
      </c>
      <c r="C50" s="134"/>
      <c r="D50" s="745" t="s">
        <v>57</v>
      </c>
      <c r="E50" s="745" t="s">
        <v>58</v>
      </c>
      <c r="F50" s="890" t="s">
        <v>59</v>
      </c>
      <c r="G50" s="894" t="s">
        <v>151</v>
      </c>
      <c r="H50" s="899" t="s">
        <v>61</v>
      </c>
      <c r="I50" s="899"/>
      <c r="J50" s="899"/>
      <c r="K50" s="899"/>
      <c r="L50" s="900"/>
      <c r="M50" s="135"/>
      <c r="N50" s="857" t="s">
        <v>62</v>
      </c>
      <c r="O50" s="858"/>
      <c r="P50" s="858"/>
      <c r="Q50" s="858"/>
      <c r="R50" s="858"/>
      <c r="S50" s="858"/>
      <c r="T50" s="858"/>
      <c r="U50" s="859"/>
    </row>
    <row r="51" spans="1:28" ht="9" customHeight="1">
      <c r="A51" s="887"/>
      <c r="B51" s="743"/>
      <c r="C51" s="137" t="s">
        <v>24</v>
      </c>
      <c r="D51" s="746"/>
      <c r="E51" s="746"/>
      <c r="F51" s="891"/>
      <c r="G51" s="864"/>
      <c r="H51" s="860" t="s">
        <v>63</v>
      </c>
      <c r="I51" s="861"/>
      <c r="J51" s="862"/>
      <c r="K51" s="863" t="s">
        <v>152</v>
      </c>
      <c r="L51" s="874" t="s">
        <v>65</v>
      </c>
      <c r="M51" s="138"/>
      <c r="N51" s="863" t="s">
        <v>66</v>
      </c>
      <c r="O51" s="877" t="s">
        <v>67</v>
      </c>
      <c r="P51" s="878"/>
      <c r="Q51" s="878"/>
      <c r="R51" s="878"/>
      <c r="S51" s="879"/>
      <c r="T51" s="724" t="s">
        <v>153</v>
      </c>
      <c r="U51" s="854" t="s">
        <v>65</v>
      </c>
    </row>
    <row r="52" spans="1:28" ht="9" customHeight="1">
      <c r="A52" s="887"/>
      <c r="B52" s="743"/>
      <c r="C52" s="137" t="s">
        <v>69</v>
      </c>
      <c r="D52" s="746"/>
      <c r="E52" s="746"/>
      <c r="F52" s="891"/>
      <c r="G52" s="864"/>
      <c r="H52" s="880" t="s">
        <v>70</v>
      </c>
      <c r="I52" s="897" t="s">
        <v>71</v>
      </c>
      <c r="J52" s="901" t="s">
        <v>72</v>
      </c>
      <c r="K52" s="864"/>
      <c r="L52" s="875"/>
      <c r="M52" s="138"/>
      <c r="N52" s="864"/>
      <c r="O52" s="869" t="s">
        <v>73</v>
      </c>
      <c r="P52" s="754"/>
      <c r="Q52" s="754" t="s">
        <v>74</v>
      </c>
      <c r="R52" s="757" t="s">
        <v>75</v>
      </c>
      <c r="S52" s="752" t="s">
        <v>76</v>
      </c>
      <c r="T52" s="725"/>
      <c r="U52" s="855"/>
    </row>
    <row r="53" spans="1:28" ht="9" customHeight="1">
      <c r="A53" s="887"/>
      <c r="B53" s="743"/>
      <c r="C53" s="139" t="s">
        <v>77</v>
      </c>
      <c r="D53" s="746"/>
      <c r="E53" s="746"/>
      <c r="F53" s="891"/>
      <c r="G53" s="864"/>
      <c r="H53" s="880"/>
      <c r="I53" s="897"/>
      <c r="J53" s="901"/>
      <c r="K53" s="864"/>
      <c r="L53" s="875"/>
      <c r="M53" s="138"/>
      <c r="N53" s="864"/>
      <c r="O53" s="870" t="s">
        <v>71</v>
      </c>
      <c r="P53" s="872" t="s">
        <v>72</v>
      </c>
      <c r="Q53" s="755"/>
      <c r="R53" s="757"/>
      <c r="S53" s="752"/>
      <c r="T53" s="725"/>
      <c r="U53" s="855"/>
    </row>
    <row r="54" spans="1:28" ht="9" customHeight="1">
      <c r="A54" s="888"/>
      <c r="B54" s="744"/>
      <c r="C54" s="140" t="s">
        <v>78</v>
      </c>
      <c r="D54" s="747"/>
      <c r="E54" s="876"/>
      <c r="F54" s="726"/>
      <c r="G54" s="895"/>
      <c r="H54" s="881"/>
      <c r="I54" s="898"/>
      <c r="J54" s="902"/>
      <c r="K54" s="865"/>
      <c r="L54" s="876"/>
      <c r="N54" s="865"/>
      <c r="O54" s="871"/>
      <c r="P54" s="873"/>
      <c r="Q54" s="756"/>
      <c r="R54" s="758"/>
      <c r="S54" s="753"/>
      <c r="T54" s="726"/>
      <c r="U54" s="856"/>
    </row>
    <row r="55" spans="1:28" ht="9" customHeight="1">
      <c r="A55" s="884" t="s">
        <v>139</v>
      </c>
      <c r="B55" s="740" t="str">
        <f>$B$7</f>
        <v>平日</v>
      </c>
      <c r="C55" s="201">
        <f>C39</f>
        <v>0</v>
      </c>
      <c r="D55" s="142">
        <f>$D$7</f>
        <v>0</v>
      </c>
      <c r="E55" s="143">
        <f>$E$7</f>
        <v>0</v>
      </c>
      <c r="F55" s="896"/>
      <c r="G55" s="144">
        <f>D55*E55*F55</f>
        <v>0</v>
      </c>
      <c r="H55" s="892">
        <f>I55+J55</f>
        <v>0</v>
      </c>
      <c r="I55" s="729"/>
      <c r="J55" s="727"/>
      <c r="K55" s="145">
        <f>-D55*E55*H55</f>
        <v>0</v>
      </c>
      <c r="L55" s="146"/>
      <c r="M55" s="147"/>
      <c r="N55" s="148"/>
      <c r="O55" s="149"/>
      <c r="P55" s="150"/>
      <c r="Q55" s="150"/>
      <c r="R55" s="151"/>
      <c r="S55" s="152"/>
      <c r="T55" s="153">
        <f>IF(AND(P55=0,Q55=0,R55=0,S55=0),N55*-O55,IF(AND(O55=0,Q55=0,R55=0,S55=0),N55*-P55,IF(AND(O55=0,P55=0,R55=0,S55=0),N55*Q55,IF(AND(O55=0,P55=0,Q55=0,S55=0),N55*-R55,IF(AND(O55=0,P55=0,Q55=0,R55=0),N55*S55,IF(AND(O55=0,P55=0,Q55=0,R55=0),,"入力オーバー"))))))</f>
        <v>0</v>
      </c>
      <c r="U55" s="154"/>
      <c r="V55" s="155"/>
      <c r="W55" s="155"/>
      <c r="X55" s="156"/>
      <c r="Y55" s="156"/>
      <c r="Z55" s="156"/>
      <c r="AA55" s="156"/>
      <c r="AB55" s="156"/>
    </row>
    <row r="56" spans="1:28" ht="9" customHeight="1">
      <c r="A56" s="885"/>
      <c r="B56" s="741"/>
      <c r="C56" s="157">
        <f>IF(C55="往","復",)</f>
        <v>0</v>
      </c>
      <c r="D56" s="158">
        <f>$D$8</f>
        <v>0</v>
      </c>
      <c r="E56" s="159">
        <f>$E$8</f>
        <v>0</v>
      </c>
      <c r="F56" s="749"/>
      <c r="G56" s="160">
        <f>D56*E56*F55</f>
        <v>0</v>
      </c>
      <c r="H56" s="893"/>
      <c r="I56" s="730"/>
      <c r="J56" s="728"/>
      <c r="K56" s="161">
        <f>-D56*E56*H55</f>
        <v>0</v>
      </c>
      <c r="L56" s="162"/>
      <c r="M56" s="147"/>
      <c r="N56" s="163"/>
      <c r="O56" s="164"/>
      <c r="P56" s="165"/>
      <c r="Q56" s="165"/>
      <c r="R56" s="166"/>
      <c r="S56" s="167"/>
      <c r="T56" s="168">
        <f>IF(AND(P56=0,Q56=0,R56=0,S56=0),N56*-O56,IF(AND(O56=0,Q56=0,R56=0,S56=0),N56*-P56,IF(AND(O56=0,P56=0,R56=0,S56=0),N56*Q56,IF(AND(O56=0,P56=0,Q56=0,S56=0),N56*-R56,IF(AND(O56=0,P56=0,Q56=0,R56=0),N56*S56,IF(AND(O56=0,P56=0,Q56=0,R56=0),,"入力オーバー"))))))</f>
        <v>0</v>
      </c>
      <c r="U56" s="169"/>
      <c r="V56" s="155"/>
      <c r="W56" s="155"/>
      <c r="X56" s="156"/>
      <c r="Y56" s="156"/>
      <c r="Z56" s="156"/>
      <c r="AA56" s="156"/>
      <c r="AB56" s="156"/>
    </row>
    <row r="57" spans="1:28" ht="9" customHeight="1">
      <c r="A57" s="885"/>
      <c r="B57" s="740" t="str">
        <f>$B$9</f>
        <v>土曜</v>
      </c>
      <c r="C57" s="170">
        <f>C55</f>
        <v>0</v>
      </c>
      <c r="D57" s="142">
        <f>$D$9</f>
        <v>0</v>
      </c>
      <c r="E57" s="143">
        <f>$E$9</f>
        <v>0</v>
      </c>
      <c r="F57" s="896"/>
      <c r="G57" s="144">
        <f>D57*E57*F57</f>
        <v>0</v>
      </c>
      <c r="H57" s="892">
        <f>I57+J57</f>
        <v>0</v>
      </c>
      <c r="I57" s="729"/>
      <c r="J57" s="727"/>
      <c r="K57" s="145">
        <f>-D57*E57*H57</f>
        <v>0</v>
      </c>
      <c r="L57" s="146"/>
      <c r="M57" s="147"/>
      <c r="N57" s="163"/>
      <c r="O57" s="164"/>
      <c r="P57" s="165"/>
      <c r="Q57" s="165"/>
      <c r="R57" s="166"/>
      <c r="S57" s="167"/>
      <c r="T57" s="168">
        <f t="shared" ref="T57:T64" si="9">IF(AND(P57=0,Q57=0,R57=0,S57=0),N57*-O57,IF(AND(O57=0,Q57=0,R57=0,S57=0),N57*-P57,IF(AND(O57=0,P57=0,R57=0,S57=0),N57*Q57,IF(AND(O57=0,P57=0,Q57=0,S57=0),N57*-R57,IF(AND(O57=0,P57=0,Q57=0,R57=0),N57*S57,IF(AND(O57=0,P57=0,Q57=0,R57=0),,"入力オーバー"))))))</f>
        <v>0</v>
      </c>
      <c r="U57" s="169"/>
      <c r="V57" s="155"/>
      <c r="W57" s="155"/>
      <c r="X57" s="136"/>
      <c r="Y57" s="136"/>
      <c r="Z57" s="136"/>
      <c r="AA57" s="136"/>
      <c r="AB57" s="136"/>
    </row>
    <row r="58" spans="1:28" ht="9" customHeight="1" thickBot="1">
      <c r="A58" s="885"/>
      <c r="B58" s="904"/>
      <c r="C58" s="157">
        <f>C56</f>
        <v>0</v>
      </c>
      <c r="D58" s="158">
        <f>$D$10</f>
        <v>0</v>
      </c>
      <c r="E58" s="159">
        <f>$E$10</f>
        <v>0</v>
      </c>
      <c r="F58" s="749"/>
      <c r="G58" s="160">
        <f>D58*E58*F57</f>
        <v>0</v>
      </c>
      <c r="H58" s="893"/>
      <c r="I58" s="730"/>
      <c r="J58" s="728"/>
      <c r="K58" s="161">
        <f>-D58*E58*H57</f>
        <v>0</v>
      </c>
      <c r="L58" s="162"/>
      <c r="M58" s="147"/>
      <c r="N58" s="163"/>
      <c r="O58" s="164"/>
      <c r="P58" s="165"/>
      <c r="Q58" s="165"/>
      <c r="R58" s="166"/>
      <c r="S58" s="167"/>
      <c r="T58" s="168">
        <f t="shared" si="9"/>
        <v>0</v>
      </c>
      <c r="U58" s="169"/>
      <c r="V58" s="155"/>
      <c r="W58" s="155"/>
      <c r="X58" s="156"/>
      <c r="Y58" s="156"/>
      <c r="Z58" s="136"/>
      <c r="AA58" s="136"/>
      <c r="AB58" s="136"/>
    </row>
    <row r="59" spans="1:28" ht="9" customHeight="1">
      <c r="A59" s="885"/>
      <c r="B59" s="903" t="str">
        <f>$B$11</f>
        <v>日祝</v>
      </c>
      <c r="C59" s="170">
        <f>C55</f>
        <v>0</v>
      </c>
      <c r="D59" s="142">
        <f>$D$11</f>
        <v>0</v>
      </c>
      <c r="E59" s="143">
        <f>$E$11</f>
        <v>0</v>
      </c>
      <c r="F59" s="748"/>
      <c r="G59" s="144">
        <f>D59*E59*F59</f>
        <v>0</v>
      </c>
      <c r="H59" s="892">
        <f>I59+J59</f>
        <v>0</v>
      </c>
      <c r="I59" s="729"/>
      <c r="J59" s="727"/>
      <c r="K59" s="145">
        <f>-D59*E59*H59</f>
        <v>0</v>
      </c>
      <c r="L59" s="146"/>
      <c r="M59" s="147"/>
      <c r="N59" s="163"/>
      <c r="O59" s="164"/>
      <c r="P59" s="165"/>
      <c r="Q59" s="165"/>
      <c r="R59" s="166"/>
      <c r="S59" s="167"/>
      <c r="T59" s="168">
        <f t="shared" si="9"/>
        <v>0</v>
      </c>
      <c r="U59" s="169"/>
      <c r="V59" s="155"/>
      <c r="W59" s="155"/>
      <c r="X59" s="156"/>
      <c r="Y59" s="156"/>
      <c r="Z59" s="136"/>
      <c r="AA59" s="136"/>
      <c r="AB59" s="136"/>
    </row>
    <row r="60" spans="1:28" ht="9" customHeight="1">
      <c r="A60" s="885"/>
      <c r="B60" s="739"/>
      <c r="C60" s="202">
        <f>C56</f>
        <v>0</v>
      </c>
      <c r="D60" s="158">
        <f>$D$12</f>
        <v>0</v>
      </c>
      <c r="E60" s="175">
        <f>$E$12</f>
        <v>0</v>
      </c>
      <c r="F60" s="748"/>
      <c r="G60" s="160">
        <f>D60*E60*F59</f>
        <v>0</v>
      </c>
      <c r="H60" s="893"/>
      <c r="I60" s="730"/>
      <c r="J60" s="728"/>
      <c r="K60" s="161">
        <f>-D60*E60*H59</f>
        <v>0</v>
      </c>
      <c r="L60" s="162"/>
      <c r="M60" s="147"/>
      <c r="N60" s="163"/>
      <c r="O60" s="164"/>
      <c r="P60" s="165"/>
      <c r="Q60" s="165"/>
      <c r="R60" s="166"/>
      <c r="S60" s="167"/>
      <c r="T60" s="168">
        <f t="shared" si="9"/>
        <v>0</v>
      </c>
      <c r="U60" s="169"/>
      <c r="V60" s="155"/>
      <c r="W60" s="155"/>
      <c r="X60" s="156"/>
      <c r="Y60" s="156"/>
      <c r="Z60" s="136"/>
      <c r="AA60" s="136"/>
      <c r="AB60" s="136"/>
    </row>
    <row r="61" spans="1:28" ht="9" customHeight="1">
      <c r="A61" s="885"/>
      <c r="B61" s="738" t="str">
        <f>$B$13</f>
        <v>学平日</v>
      </c>
      <c r="C61" s="170">
        <f>C55</f>
        <v>0</v>
      </c>
      <c r="D61" s="142">
        <f>$D$13</f>
        <v>0</v>
      </c>
      <c r="E61" s="143">
        <f>$E$13</f>
        <v>0</v>
      </c>
      <c r="F61" s="896"/>
      <c r="G61" s="144">
        <f>D61*E61*F61</f>
        <v>0</v>
      </c>
      <c r="H61" s="892">
        <f>I61+J61</f>
        <v>0</v>
      </c>
      <c r="I61" s="729"/>
      <c r="J61" s="727"/>
      <c r="K61" s="145">
        <f>-D61*E61*H61</f>
        <v>0</v>
      </c>
      <c r="L61" s="146"/>
      <c r="M61" s="147"/>
      <c r="N61" s="163"/>
      <c r="O61" s="164"/>
      <c r="P61" s="165"/>
      <c r="Q61" s="165"/>
      <c r="R61" s="166"/>
      <c r="S61" s="167"/>
      <c r="T61" s="168">
        <f t="shared" si="9"/>
        <v>0</v>
      </c>
      <c r="U61" s="169"/>
      <c r="V61" s="155"/>
      <c r="W61" s="155"/>
    </row>
    <row r="62" spans="1:28" ht="9" customHeight="1">
      <c r="A62" s="885"/>
      <c r="B62" s="739"/>
      <c r="C62" s="157">
        <f>C56</f>
        <v>0</v>
      </c>
      <c r="D62" s="158">
        <f>$D$14</f>
        <v>0</v>
      </c>
      <c r="E62" s="159">
        <f>$E$14</f>
        <v>0</v>
      </c>
      <c r="F62" s="749"/>
      <c r="G62" s="160">
        <f>D62*E62*F61</f>
        <v>0</v>
      </c>
      <c r="H62" s="893"/>
      <c r="I62" s="730"/>
      <c r="J62" s="728"/>
      <c r="K62" s="161">
        <f>-D62*E62*H61</f>
        <v>0</v>
      </c>
      <c r="L62" s="162"/>
      <c r="M62" s="147"/>
      <c r="N62" s="163"/>
      <c r="O62" s="164"/>
      <c r="P62" s="165"/>
      <c r="Q62" s="165"/>
      <c r="R62" s="166"/>
      <c r="S62" s="167"/>
      <c r="T62" s="168">
        <f t="shared" si="9"/>
        <v>0</v>
      </c>
      <c r="U62" s="169"/>
      <c r="V62" s="155"/>
      <c r="W62" s="155"/>
    </row>
    <row r="63" spans="1:28" ht="9" customHeight="1">
      <c r="A63" s="885"/>
      <c r="B63" s="738" t="str">
        <f>$B$15</f>
        <v>学休土</v>
      </c>
      <c r="C63" s="170">
        <f>C55</f>
        <v>0</v>
      </c>
      <c r="D63" s="142">
        <f>$D$15</f>
        <v>0</v>
      </c>
      <c r="E63" s="143">
        <f>$E$15</f>
        <v>0</v>
      </c>
      <c r="F63" s="748"/>
      <c r="G63" s="144">
        <f>D63*E63*F63</f>
        <v>0</v>
      </c>
      <c r="H63" s="892">
        <f>I63+J63</f>
        <v>0</v>
      </c>
      <c r="I63" s="729"/>
      <c r="J63" s="727"/>
      <c r="K63" s="145">
        <f>-D63*E63*H63</f>
        <v>0</v>
      </c>
      <c r="L63" s="146"/>
      <c r="M63" s="147"/>
      <c r="N63" s="163"/>
      <c r="O63" s="164"/>
      <c r="P63" s="165"/>
      <c r="Q63" s="165"/>
      <c r="R63" s="166"/>
      <c r="S63" s="167"/>
      <c r="T63" s="168">
        <f t="shared" si="9"/>
        <v>0</v>
      </c>
      <c r="U63" s="169"/>
      <c r="V63" s="155"/>
      <c r="W63" s="155"/>
      <c r="X63" s="908" t="s">
        <v>81</v>
      </c>
      <c r="Y63" s="909"/>
      <c r="Z63" s="909"/>
      <c r="AA63" s="909"/>
      <c r="AB63" s="910"/>
    </row>
    <row r="64" spans="1:28" ht="9" customHeight="1" thickBot="1">
      <c r="A64" s="885"/>
      <c r="B64" s="751"/>
      <c r="C64" s="157">
        <f>C56</f>
        <v>0</v>
      </c>
      <c r="D64" s="158">
        <f>$D$16</f>
        <v>0</v>
      </c>
      <c r="E64" s="175">
        <f>$E$16</f>
        <v>0</v>
      </c>
      <c r="F64" s="749"/>
      <c r="G64" s="160">
        <f>D64*E64*F63</f>
        <v>0</v>
      </c>
      <c r="H64" s="893"/>
      <c r="I64" s="730"/>
      <c r="J64" s="728"/>
      <c r="K64" s="161">
        <f>-D64*E64*H63</f>
        <v>0</v>
      </c>
      <c r="L64" s="162"/>
      <c r="M64" s="147"/>
      <c r="N64" s="177"/>
      <c r="O64" s="178"/>
      <c r="P64" s="179"/>
      <c r="Q64" s="179"/>
      <c r="R64" s="180"/>
      <c r="S64" s="181"/>
      <c r="T64" s="182">
        <f t="shared" si="9"/>
        <v>0</v>
      </c>
      <c r="U64" s="183"/>
      <c r="V64" s="184"/>
      <c r="W64" s="155"/>
      <c r="X64" s="905">
        <f>G65+K65+T65</f>
        <v>0</v>
      </c>
      <c r="Y64" s="906"/>
      <c r="Z64" s="906"/>
      <c r="AA64" s="906"/>
      <c r="AB64" s="185" t="s">
        <v>154</v>
      </c>
    </row>
    <row r="65" spans="1:28" ht="9" customHeight="1" thickBot="1">
      <c r="A65" s="882" t="s">
        <v>53</v>
      </c>
      <c r="B65" s="883"/>
      <c r="C65" s="186"/>
      <c r="D65" s="187">
        <f>IF(C55="往",(E55+E56)*(F55-H55)+(E57+E58)*(F57-H57),E55*(F55-H55)+E57*(F57-H57))</f>
        <v>0</v>
      </c>
      <c r="E65" s="188">
        <f>IF(C55="往",(E55+E56)*(F55-H55)+(E57+E58)*(F57-H57)+(E59+E60)*(F59-H59)+(E61+E62)*(F61-H61)+(E63+E64)*(F63-H63),E55*(F55-H55)+E57*(F57-H57)+E59*(F59-H59)+E61*(F61-H61)+E63*(F63-H63))</f>
        <v>0</v>
      </c>
      <c r="F65" s="189">
        <f t="shared" ref="F65:K65" si="10">SUM(F55:F64)</f>
        <v>0</v>
      </c>
      <c r="G65" s="190">
        <f t="shared" si="10"/>
        <v>0</v>
      </c>
      <c r="H65" s="186">
        <f t="shared" si="10"/>
        <v>0</v>
      </c>
      <c r="I65" s="191">
        <f t="shared" si="10"/>
        <v>0</v>
      </c>
      <c r="J65" s="187">
        <f t="shared" si="10"/>
        <v>0</v>
      </c>
      <c r="K65" s="192">
        <f t="shared" si="10"/>
        <v>0</v>
      </c>
      <c r="L65" s="187"/>
      <c r="M65" s="193"/>
      <c r="N65" s="194"/>
      <c r="O65" s="195">
        <f t="shared" ref="O65:T65" si="11">SUM(O55:O64)</f>
        <v>0</v>
      </c>
      <c r="P65" s="196">
        <f t="shared" si="11"/>
        <v>0</v>
      </c>
      <c r="Q65" s="196">
        <f t="shared" si="11"/>
        <v>0</v>
      </c>
      <c r="R65" s="197">
        <f t="shared" si="11"/>
        <v>0</v>
      </c>
      <c r="S65" s="198">
        <f t="shared" si="11"/>
        <v>0</v>
      </c>
      <c r="T65" s="199">
        <f t="shared" si="11"/>
        <v>0</v>
      </c>
      <c r="U65" s="200"/>
      <c r="V65" s="907" t="s">
        <v>83</v>
      </c>
      <c r="W65" s="858"/>
      <c r="X65" s="858"/>
      <c r="Y65" s="858"/>
      <c r="Z65" s="858"/>
      <c r="AA65" s="858"/>
      <c r="AB65" s="859"/>
    </row>
    <row r="66" spans="1:28" ht="9" customHeight="1" thickBot="1">
      <c r="A66" s="715" t="s">
        <v>112</v>
      </c>
      <c r="B66" s="716"/>
      <c r="C66" s="716"/>
      <c r="D66" s="717">
        <f>$C$1</f>
        <v>0</v>
      </c>
      <c r="E66" s="716"/>
      <c r="F66" s="716"/>
      <c r="G66" s="716"/>
      <c r="H66" s="733">
        <f>$K$1</f>
        <v>8</v>
      </c>
      <c r="I66" s="733"/>
      <c r="J66" s="716" t="s">
        <v>148</v>
      </c>
      <c r="K66" s="716"/>
      <c r="L66" s="717">
        <f>$M$1</f>
        <v>0</v>
      </c>
      <c r="M66" s="716"/>
      <c r="N66" s="716"/>
      <c r="O66" s="716"/>
      <c r="P66" s="716"/>
      <c r="Q66" s="718"/>
      <c r="R66" s="203"/>
      <c r="S66" s="203"/>
      <c r="T66" s="204"/>
      <c r="U66" s="136"/>
      <c r="V66" s="911">
        <f>V267</f>
        <v>0</v>
      </c>
      <c r="W66" s="912"/>
      <c r="X66" s="912"/>
      <c r="Y66" s="912"/>
      <c r="Z66" s="912"/>
      <c r="AA66" s="912"/>
      <c r="AB66" s="205" t="s">
        <v>154</v>
      </c>
    </row>
    <row r="67" spans="1:28" ht="9" customHeight="1">
      <c r="I67" s="206"/>
      <c r="J67" s="207"/>
      <c r="K67" s="207"/>
      <c r="L67" s="208"/>
      <c r="N67" s="136"/>
      <c r="O67" s="136"/>
      <c r="P67" s="136"/>
      <c r="V67" s="133"/>
      <c r="W67" s="133"/>
    </row>
    <row r="68" spans="1:28" ht="9" customHeight="1" thickBot="1">
      <c r="L68" s="209"/>
      <c r="N68" s="210"/>
      <c r="O68" s="211"/>
      <c r="P68" s="211"/>
      <c r="Q68" s="211"/>
      <c r="R68" s="211"/>
      <c r="S68" s="211"/>
      <c r="T68" s="136"/>
      <c r="U68" s="207"/>
      <c r="V68" s="207"/>
      <c r="W68" s="207"/>
      <c r="X68" s="212"/>
      <c r="Y68" s="212"/>
      <c r="Z68" s="212"/>
      <c r="AA68" s="212"/>
      <c r="AB68" s="136"/>
    </row>
    <row r="69" spans="1:28" ht="9" customHeight="1">
      <c r="A69" s="886" t="s">
        <v>55</v>
      </c>
      <c r="B69" s="742" t="s">
        <v>56</v>
      </c>
      <c r="C69" s="134"/>
      <c r="D69" s="745" t="s">
        <v>57</v>
      </c>
      <c r="E69" s="745" t="s">
        <v>58</v>
      </c>
      <c r="F69" s="890" t="s">
        <v>59</v>
      </c>
      <c r="G69" s="894" t="s">
        <v>151</v>
      </c>
      <c r="H69" s="899" t="s">
        <v>61</v>
      </c>
      <c r="I69" s="899"/>
      <c r="J69" s="899"/>
      <c r="K69" s="899"/>
      <c r="L69" s="900"/>
      <c r="M69" s="135"/>
      <c r="N69" s="857" t="s">
        <v>62</v>
      </c>
      <c r="O69" s="858"/>
      <c r="P69" s="858"/>
      <c r="Q69" s="858"/>
      <c r="R69" s="858"/>
      <c r="S69" s="858"/>
      <c r="T69" s="858"/>
      <c r="U69" s="859"/>
    </row>
    <row r="70" spans="1:28" ht="9" customHeight="1">
      <c r="A70" s="887"/>
      <c r="B70" s="743"/>
      <c r="C70" s="137" t="s">
        <v>24</v>
      </c>
      <c r="D70" s="746"/>
      <c r="E70" s="746"/>
      <c r="F70" s="891"/>
      <c r="G70" s="864"/>
      <c r="H70" s="860" t="s">
        <v>63</v>
      </c>
      <c r="I70" s="861"/>
      <c r="J70" s="862"/>
      <c r="K70" s="863" t="s">
        <v>152</v>
      </c>
      <c r="L70" s="874" t="s">
        <v>65</v>
      </c>
      <c r="M70" s="138"/>
      <c r="N70" s="863" t="s">
        <v>66</v>
      </c>
      <c r="O70" s="877" t="s">
        <v>67</v>
      </c>
      <c r="P70" s="878"/>
      <c r="Q70" s="878"/>
      <c r="R70" s="878"/>
      <c r="S70" s="879"/>
      <c r="T70" s="724" t="s">
        <v>153</v>
      </c>
      <c r="U70" s="854" t="s">
        <v>65</v>
      </c>
    </row>
    <row r="71" spans="1:28" ht="9" customHeight="1">
      <c r="A71" s="887"/>
      <c r="B71" s="743"/>
      <c r="C71" s="137" t="s">
        <v>69</v>
      </c>
      <c r="D71" s="746"/>
      <c r="E71" s="746"/>
      <c r="F71" s="891"/>
      <c r="G71" s="864"/>
      <c r="H71" s="880" t="s">
        <v>70</v>
      </c>
      <c r="I71" s="897" t="s">
        <v>71</v>
      </c>
      <c r="J71" s="901" t="s">
        <v>72</v>
      </c>
      <c r="K71" s="864"/>
      <c r="L71" s="875"/>
      <c r="M71" s="138"/>
      <c r="N71" s="864"/>
      <c r="O71" s="869" t="s">
        <v>73</v>
      </c>
      <c r="P71" s="754"/>
      <c r="Q71" s="754" t="s">
        <v>74</v>
      </c>
      <c r="R71" s="757" t="s">
        <v>75</v>
      </c>
      <c r="S71" s="752" t="s">
        <v>76</v>
      </c>
      <c r="T71" s="725"/>
      <c r="U71" s="855"/>
    </row>
    <row r="72" spans="1:28" ht="9" customHeight="1">
      <c r="A72" s="887"/>
      <c r="B72" s="743"/>
      <c r="C72" s="139" t="s">
        <v>77</v>
      </c>
      <c r="D72" s="746"/>
      <c r="E72" s="746"/>
      <c r="F72" s="891"/>
      <c r="G72" s="864"/>
      <c r="H72" s="880"/>
      <c r="I72" s="897"/>
      <c r="J72" s="901"/>
      <c r="K72" s="864"/>
      <c r="L72" s="875"/>
      <c r="M72" s="138"/>
      <c r="N72" s="864"/>
      <c r="O72" s="870" t="s">
        <v>71</v>
      </c>
      <c r="P72" s="872" t="s">
        <v>72</v>
      </c>
      <c r="Q72" s="755"/>
      <c r="R72" s="757"/>
      <c r="S72" s="752"/>
      <c r="T72" s="725"/>
      <c r="U72" s="855"/>
    </row>
    <row r="73" spans="1:28" ht="9" customHeight="1">
      <c r="A73" s="888"/>
      <c r="B73" s="744"/>
      <c r="C73" s="140" t="s">
        <v>78</v>
      </c>
      <c r="D73" s="747"/>
      <c r="E73" s="876"/>
      <c r="F73" s="726"/>
      <c r="G73" s="895"/>
      <c r="H73" s="881"/>
      <c r="I73" s="898"/>
      <c r="J73" s="902"/>
      <c r="K73" s="865"/>
      <c r="L73" s="876"/>
      <c r="N73" s="865"/>
      <c r="O73" s="871"/>
      <c r="P73" s="873"/>
      <c r="Q73" s="756"/>
      <c r="R73" s="758"/>
      <c r="S73" s="753"/>
      <c r="T73" s="726"/>
      <c r="U73" s="856"/>
    </row>
    <row r="74" spans="1:28" ht="9" customHeight="1">
      <c r="A74" s="884" t="s">
        <v>140</v>
      </c>
      <c r="B74" s="740" t="str">
        <f>$B$7</f>
        <v>平日</v>
      </c>
      <c r="C74" s="201">
        <f>C7</f>
        <v>0</v>
      </c>
      <c r="D74" s="142">
        <f>$D$7</f>
        <v>0</v>
      </c>
      <c r="E74" s="143">
        <f>$E$7</f>
        <v>0</v>
      </c>
      <c r="F74" s="896"/>
      <c r="G74" s="144">
        <f>D74*E74*F74</f>
        <v>0</v>
      </c>
      <c r="H74" s="892">
        <f>I74+J74</f>
        <v>0</v>
      </c>
      <c r="I74" s="729"/>
      <c r="J74" s="727"/>
      <c r="K74" s="145">
        <f>-D74*E74*H74</f>
        <v>0</v>
      </c>
      <c r="L74" s="146"/>
      <c r="M74" s="147"/>
      <c r="N74" s="148"/>
      <c r="O74" s="149"/>
      <c r="P74" s="150"/>
      <c r="Q74" s="150"/>
      <c r="R74" s="151"/>
      <c r="S74" s="152"/>
      <c r="T74" s="153">
        <f>IF(AND(P74=0,Q74=0,R74=0,S74=0),N74*-O74,IF(AND(O74=0,Q74=0,R74=0,S74=0),N74*-P74,IF(AND(O74=0,P74=0,R74=0,S74=0),N74*Q74,IF(AND(O74=0,P74=0,Q74=0,S74=0),N74*-R74,IF(AND(O74=0,P74=0,Q74=0,R74=0),N74*S74,IF(AND(O74=0,P74=0,Q74=0,R74=0),,"入力オーバー"))))))</f>
        <v>0</v>
      </c>
      <c r="U74" s="154"/>
      <c r="V74" s="155"/>
      <c r="W74" s="155"/>
      <c r="X74" s="156"/>
      <c r="Y74" s="156"/>
      <c r="Z74" s="156"/>
      <c r="AA74" s="156"/>
      <c r="AB74" s="156"/>
    </row>
    <row r="75" spans="1:28" ht="9" customHeight="1">
      <c r="A75" s="885"/>
      <c r="B75" s="741"/>
      <c r="C75" s="157">
        <f>IF(C74="往","復",)</f>
        <v>0</v>
      </c>
      <c r="D75" s="158">
        <f>$D$8</f>
        <v>0</v>
      </c>
      <c r="E75" s="159">
        <f>$E$8</f>
        <v>0</v>
      </c>
      <c r="F75" s="749"/>
      <c r="G75" s="160">
        <f>D75*E75*F74</f>
        <v>0</v>
      </c>
      <c r="H75" s="893"/>
      <c r="I75" s="730"/>
      <c r="J75" s="728"/>
      <c r="K75" s="161">
        <f>-D75*E75*H74</f>
        <v>0</v>
      </c>
      <c r="L75" s="162"/>
      <c r="M75" s="147"/>
      <c r="N75" s="163"/>
      <c r="O75" s="164"/>
      <c r="P75" s="165"/>
      <c r="Q75" s="165"/>
      <c r="R75" s="166"/>
      <c r="S75" s="167"/>
      <c r="T75" s="168">
        <f>IF(AND(P75=0,Q75=0,R75=0,S75=0),N75*-O75,IF(AND(O75=0,Q75=0,R75=0,S75=0),N75*-P75,IF(AND(O75=0,P75=0,R75=0,S75=0),N75*Q75,IF(AND(O75=0,P75=0,Q75=0,S75=0),N75*-R75,IF(AND(O75=0,P75=0,Q75=0,R75=0),N75*S75,IF(AND(O75=0,P75=0,Q75=0,R75=0),,"入力オーバー"))))))</f>
        <v>0</v>
      </c>
      <c r="U75" s="169"/>
      <c r="V75" s="155"/>
      <c r="W75" s="155"/>
      <c r="X75" s="156"/>
      <c r="Y75" s="156"/>
      <c r="Z75" s="156"/>
      <c r="AA75" s="156"/>
      <c r="AB75" s="156"/>
    </row>
    <row r="76" spans="1:28" ht="9" customHeight="1">
      <c r="A76" s="885"/>
      <c r="B76" s="740" t="str">
        <f>$B$9</f>
        <v>土曜</v>
      </c>
      <c r="C76" s="170">
        <f>C74</f>
        <v>0</v>
      </c>
      <c r="D76" s="142">
        <f>$D$9</f>
        <v>0</v>
      </c>
      <c r="E76" s="143">
        <f>$E$9</f>
        <v>0</v>
      </c>
      <c r="F76" s="896"/>
      <c r="G76" s="144">
        <f>D76*E76*F76</f>
        <v>0</v>
      </c>
      <c r="H76" s="892">
        <f>I76+J76</f>
        <v>0</v>
      </c>
      <c r="I76" s="729"/>
      <c r="J76" s="727"/>
      <c r="K76" s="145">
        <f>-D76*E76*H76</f>
        <v>0</v>
      </c>
      <c r="L76" s="146"/>
      <c r="M76" s="147"/>
      <c r="N76" s="163"/>
      <c r="O76" s="164"/>
      <c r="P76" s="165"/>
      <c r="Q76" s="165"/>
      <c r="R76" s="166"/>
      <c r="S76" s="167"/>
      <c r="T76" s="168">
        <f t="shared" ref="T76:T83" si="12">IF(AND(P76=0,Q76=0,R76=0,S76=0),N76*-O76,IF(AND(O76=0,Q76=0,R76=0,S76=0),N76*-P76,IF(AND(O76=0,P76=0,R76=0,S76=0),N76*Q76,IF(AND(O76=0,P76=0,Q76=0,S76=0),N76*-R76,IF(AND(O76=0,P76=0,Q76=0,R76=0),N76*S76,IF(AND(O76=0,P76=0,Q76=0,R76=0),,"入力オーバー"))))))</f>
        <v>0</v>
      </c>
      <c r="U76" s="169"/>
      <c r="V76" s="155"/>
      <c r="W76" s="155"/>
      <c r="X76" s="136"/>
      <c r="Y76" s="136"/>
      <c r="Z76" s="136"/>
      <c r="AA76" s="136"/>
      <c r="AB76" s="136"/>
    </row>
    <row r="77" spans="1:28" ht="9" customHeight="1" thickBot="1">
      <c r="A77" s="885"/>
      <c r="B77" s="904"/>
      <c r="C77" s="157">
        <f>C75</f>
        <v>0</v>
      </c>
      <c r="D77" s="158">
        <f>$D$10</f>
        <v>0</v>
      </c>
      <c r="E77" s="159">
        <f>$E$10</f>
        <v>0</v>
      </c>
      <c r="F77" s="749"/>
      <c r="G77" s="160">
        <f>D77*E77*F76</f>
        <v>0</v>
      </c>
      <c r="H77" s="893"/>
      <c r="I77" s="730"/>
      <c r="J77" s="728"/>
      <c r="K77" s="161">
        <f>-D77*E77*H76</f>
        <v>0</v>
      </c>
      <c r="L77" s="162"/>
      <c r="M77" s="147"/>
      <c r="N77" s="163"/>
      <c r="O77" s="164"/>
      <c r="P77" s="165"/>
      <c r="Q77" s="165"/>
      <c r="R77" s="166"/>
      <c r="S77" s="167"/>
      <c r="T77" s="168">
        <f t="shared" si="12"/>
        <v>0</v>
      </c>
      <c r="U77" s="169"/>
      <c r="V77" s="155"/>
      <c r="W77" s="155"/>
      <c r="X77" s="156"/>
      <c r="Y77" s="156"/>
      <c r="Z77" s="136"/>
      <c r="AA77" s="136"/>
      <c r="AB77" s="136"/>
    </row>
    <row r="78" spans="1:28" ht="9" customHeight="1">
      <c r="A78" s="885"/>
      <c r="B78" s="903" t="str">
        <f>$B$11</f>
        <v>日祝</v>
      </c>
      <c r="C78" s="170">
        <f>C74</f>
        <v>0</v>
      </c>
      <c r="D78" s="142">
        <f>$D$11</f>
        <v>0</v>
      </c>
      <c r="E78" s="143">
        <f>$E$11</f>
        <v>0</v>
      </c>
      <c r="F78" s="748"/>
      <c r="G78" s="144">
        <f>D78*E78*F78</f>
        <v>0</v>
      </c>
      <c r="H78" s="892">
        <f>I78+J78</f>
        <v>0</v>
      </c>
      <c r="I78" s="729"/>
      <c r="J78" s="727"/>
      <c r="K78" s="145">
        <f>-D78*E78*H78</f>
        <v>0</v>
      </c>
      <c r="L78" s="146"/>
      <c r="M78" s="147"/>
      <c r="N78" s="163"/>
      <c r="O78" s="164"/>
      <c r="P78" s="165"/>
      <c r="Q78" s="165"/>
      <c r="R78" s="166"/>
      <c r="S78" s="167"/>
      <c r="T78" s="168">
        <f t="shared" si="12"/>
        <v>0</v>
      </c>
      <c r="U78" s="169"/>
      <c r="V78" s="155"/>
      <c r="W78" s="155"/>
      <c r="X78" s="156"/>
      <c r="Y78" s="156"/>
      <c r="Z78" s="136"/>
      <c r="AA78" s="136"/>
      <c r="AB78" s="136"/>
    </row>
    <row r="79" spans="1:28" ht="9" customHeight="1">
      <c r="A79" s="885"/>
      <c r="B79" s="739"/>
      <c r="C79" s="202">
        <f>C75</f>
        <v>0</v>
      </c>
      <c r="D79" s="158">
        <f>$D$12</f>
        <v>0</v>
      </c>
      <c r="E79" s="175">
        <f>$E$12</f>
        <v>0</v>
      </c>
      <c r="F79" s="748"/>
      <c r="G79" s="160">
        <f>D79*E79*F78</f>
        <v>0</v>
      </c>
      <c r="H79" s="893"/>
      <c r="I79" s="730"/>
      <c r="J79" s="728"/>
      <c r="K79" s="161">
        <f>-D79*E79*H78</f>
        <v>0</v>
      </c>
      <c r="L79" s="162"/>
      <c r="M79" s="147"/>
      <c r="N79" s="163"/>
      <c r="O79" s="164"/>
      <c r="P79" s="165"/>
      <c r="Q79" s="165"/>
      <c r="R79" s="166"/>
      <c r="S79" s="167"/>
      <c r="T79" s="168">
        <f t="shared" si="12"/>
        <v>0</v>
      </c>
      <c r="U79" s="169"/>
      <c r="V79" s="155"/>
      <c r="W79" s="155"/>
      <c r="X79" s="156"/>
      <c r="Y79" s="156"/>
      <c r="Z79" s="136"/>
      <c r="AA79" s="136"/>
      <c r="AB79" s="136"/>
    </row>
    <row r="80" spans="1:28" ht="9" customHeight="1">
      <c r="A80" s="885"/>
      <c r="B80" s="738" t="str">
        <f>$B$13</f>
        <v>学平日</v>
      </c>
      <c r="C80" s="170">
        <f>C74</f>
        <v>0</v>
      </c>
      <c r="D80" s="142">
        <f>$D$13</f>
        <v>0</v>
      </c>
      <c r="E80" s="143">
        <f>$E$13</f>
        <v>0</v>
      </c>
      <c r="F80" s="896"/>
      <c r="G80" s="144">
        <f>D80*E80*F80</f>
        <v>0</v>
      </c>
      <c r="H80" s="892">
        <f>I80+J80</f>
        <v>0</v>
      </c>
      <c r="I80" s="729"/>
      <c r="J80" s="727"/>
      <c r="K80" s="145">
        <f>-D80*E80*H80</f>
        <v>0</v>
      </c>
      <c r="L80" s="146"/>
      <c r="M80" s="147"/>
      <c r="N80" s="163"/>
      <c r="O80" s="164"/>
      <c r="P80" s="165"/>
      <c r="Q80" s="165"/>
      <c r="R80" s="166"/>
      <c r="S80" s="167"/>
      <c r="T80" s="168">
        <f t="shared" si="12"/>
        <v>0</v>
      </c>
      <c r="U80" s="169"/>
      <c r="V80" s="155"/>
      <c r="W80" s="155"/>
      <c r="X80" s="156"/>
      <c r="Y80" s="156"/>
      <c r="Z80" s="136"/>
      <c r="AA80" s="136"/>
      <c r="AB80" s="136"/>
    </row>
    <row r="81" spans="1:28" ht="9" customHeight="1">
      <c r="A81" s="885"/>
      <c r="B81" s="739"/>
      <c r="C81" s="157">
        <f>C75</f>
        <v>0</v>
      </c>
      <c r="D81" s="158">
        <f>$D$14</f>
        <v>0</v>
      </c>
      <c r="E81" s="159">
        <f>$E$14</f>
        <v>0</v>
      </c>
      <c r="F81" s="749"/>
      <c r="G81" s="160">
        <f>D81*E81*F80</f>
        <v>0</v>
      </c>
      <c r="H81" s="893"/>
      <c r="I81" s="730"/>
      <c r="J81" s="728"/>
      <c r="K81" s="161">
        <f>-D81*E81*H80</f>
        <v>0</v>
      </c>
      <c r="L81" s="162"/>
      <c r="M81" s="147"/>
      <c r="N81" s="163"/>
      <c r="O81" s="164"/>
      <c r="P81" s="165"/>
      <c r="Q81" s="165"/>
      <c r="R81" s="166"/>
      <c r="S81" s="167"/>
      <c r="T81" s="168">
        <f t="shared" si="12"/>
        <v>0</v>
      </c>
      <c r="U81" s="169"/>
      <c r="V81" s="155"/>
      <c r="W81" s="155"/>
      <c r="X81" s="156"/>
      <c r="Y81" s="156"/>
      <c r="Z81" s="136"/>
      <c r="AA81" s="136"/>
      <c r="AB81" s="136"/>
    </row>
    <row r="82" spans="1:28" ht="9" customHeight="1">
      <c r="A82" s="885"/>
      <c r="B82" s="738" t="str">
        <f>$B$15</f>
        <v>学休土</v>
      </c>
      <c r="C82" s="170">
        <f>C74</f>
        <v>0</v>
      </c>
      <c r="D82" s="142">
        <f>$D$15</f>
        <v>0</v>
      </c>
      <c r="E82" s="143">
        <f>$E$15</f>
        <v>0</v>
      </c>
      <c r="F82" s="748"/>
      <c r="G82" s="144">
        <f>D82*E82*F82</f>
        <v>0</v>
      </c>
      <c r="H82" s="892">
        <f>I82+J82</f>
        <v>0</v>
      </c>
      <c r="I82" s="729"/>
      <c r="J82" s="727"/>
      <c r="K82" s="145">
        <f>-D82*E82*H82</f>
        <v>0</v>
      </c>
      <c r="L82" s="146"/>
      <c r="M82" s="147"/>
      <c r="N82" s="163"/>
      <c r="O82" s="164"/>
      <c r="P82" s="165"/>
      <c r="Q82" s="165"/>
      <c r="R82" s="166"/>
      <c r="S82" s="167"/>
      <c r="T82" s="168">
        <f t="shared" si="12"/>
        <v>0</v>
      </c>
      <c r="U82" s="169"/>
      <c r="V82" s="155"/>
      <c r="W82" s="155"/>
      <c r="X82" s="908" t="s">
        <v>81</v>
      </c>
      <c r="Y82" s="909"/>
      <c r="Z82" s="909"/>
      <c r="AA82" s="909"/>
      <c r="AB82" s="910"/>
    </row>
    <row r="83" spans="1:28" ht="9" customHeight="1" thickBot="1">
      <c r="A83" s="885"/>
      <c r="B83" s="751"/>
      <c r="C83" s="157">
        <f>C75</f>
        <v>0</v>
      </c>
      <c r="D83" s="158">
        <f>$D$16</f>
        <v>0</v>
      </c>
      <c r="E83" s="175">
        <f>$E$16</f>
        <v>0</v>
      </c>
      <c r="F83" s="749"/>
      <c r="G83" s="160">
        <f>D83*E83*F82</f>
        <v>0</v>
      </c>
      <c r="H83" s="893"/>
      <c r="I83" s="730"/>
      <c r="J83" s="728"/>
      <c r="K83" s="161">
        <f>-D83*E83*H82</f>
        <v>0</v>
      </c>
      <c r="L83" s="162"/>
      <c r="M83" s="147"/>
      <c r="N83" s="177"/>
      <c r="O83" s="178"/>
      <c r="P83" s="179"/>
      <c r="Q83" s="179"/>
      <c r="R83" s="180"/>
      <c r="S83" s="181"/>
      <c r="T83" s="182">
        <f t="shared" si="12"/>
        <v>0</v>
      </c>
      <c r="U83" s="183"/>
      <c r="V83" s="184"/>
      <c r="W83" s="155"/>
      <c r="X83" s="905">
        <f>G84+K84+T84</f>
        <v>0</v>
      </c>
      <c r="Y83" s="906"/>
      <c r="Z83" s="906"/>
      <c r="AA83" s="906"/>
      <c r="AB83" s="185" t="s">
        <v>154</v>
      </c>
    </row>
    <row r="84" spans="1:28" ht="9" customHeight="1" thickBot="1">
      <c r="A84" s="882" t="s">
        <v>53</v>
      </c>
      <c r="B84" s="883"/>
      <c r="C84" s="186"/>
      <c r="D84" s="187">
        <f>IF(C74="往",(E74+E75)*(F74-H74)+(E76+E77)*(F76-H76),E74*(F74-H74)+E76*(F76-H76))</f>
        <v>0</v>
      </c>
      <c r="E84" s="188">
        <f>IF(C74="往",(E74+E75)*(F74-H74)+(E76+E77)*(F76-H76)+(E78+E79)*(F78-H78)+(E80+E81)*(F80-H80)+(E82+E83)*(F82-H82),E74*(F74-H74)+E76*(F76-H76)+E78*(F78-H78)+E80*(F80-H80)+E82*(F82-H82))</f>
        <v>0</v>
      </c>
      <c r="F84" s="189">
        <f t="shared" ref="F84:K84" si="13">SUM(F74:F83)</f>
        <v>0</v>
      </c>
      <c r="G84" s="190">
        <f t="shared" si="13"/>
        <v>0</v>
      </c>
      <c r="H84" s="186">
        <f t="shared" si="13"/>
        <v>0</v>
      </c>
      <c r="I84" s="191">
        <f t="shared" si="13"/>
        <v>0</v>
      </c>
      <c r="J84" s="187">
        <f t="shared" si="13"/>
        <v>0</v>
      </c>
      <c r="K84" s="192">
        <f t="shared" si="13"/>
        <v>0</v>
      </c>
      <c r="L84" s="187"/>
      <c r="M84" s="193"/>
      <c r="N84" s="194"/>
      <c r="O84" s="195">
        <f t="shared" ref="O84:T84" si="14">SUM(O74:O83)</f>
        <v>0</v>
      </c>
      <c r="P84" s="196">
        <f t="shared" si="14"/>
        <v>0</v>
      </c>
      <c r="Q84" s="196">
        <f t="shared" si="14"/>
        <v>0</v>
      </c>
      <c r="R84" s="197">
        <f t="shared" si="14"/>
        <v>0</v>
      </c>
      <c r="S84" s="198">
        <f t="shared" si="14"/>
        <v>0</v>
      </c>
      <c r="T84" s="199">
        <f t="shared" si="14"/>
        <v>0</v>
      </c>
      <c r="U84" s="200"/>
    </row>
    <row r="85" spans="1:28" ht="9" customHeight="1">
      <c r="A85" s="886" t="s">
        <v>55</v>
      </c>
      <c r="B85" s="742" t="s">
        <v>56</v>
      </c>
      <c r="C85" s="134"/>
      <c r="D85" s="745" t="s">
        <v>57</v>
      </c>
      <c r="E85" s="745" t="s">
        <v>58</v>
      </c>
      <c r="F85" s="890" t="s">
        <v>59</v>
      </c>
      <c r="G85" s="894" t="s">
        <v>151</v>
      </c>
      <c r="H85" s="899" t="s">
        <v>61</v>
      </c>
      <c r="I85" s="899"/>
      <c r="J85" s="899"/>
      <c r="K85" s="899"/>
      <c r="L85" s="900"/>
      <c r="M85" s="135"/>
      <c r="N85" s="857" t="s">
        <v>62</v>
      </c>
      <c r="O85" s="858"/>
      <c r="P85" s="858"/>
      <c r="Q85" s="858"/>
      <c r="R85" s="858"/>
      <c r="S85" s="858"/>
      <c r="T85" s="858"/>
      <c r="U85" s="859"/>
    </row>
    <row r="86" spans="1:28" ht="9" customHeight="1">
      <c r="A86" s="887"/>
      <c r="B86" s="743"/>
      <c r="C86" s="137" t="s">
        <v>24</v>
      </c>
      <c r="D86" s="746"/>
      <c r="E86" s="746"/>
      <c r="F86" s="891"/>
      <c r="G86" s="864"/>
      <c r="H86" s="860" t="s">
        <v>63</v>
      </c>
      <c r="I86" s="861"/>
      <c r="J86" s="862"/>
      <c r="K86" s="863" t="s">
        <v>152</v>
      </c>
      <c r="L86" s="874" t="s">
        <v>65</v>
      </c>
      <c r="M86" s="138"/>
      <c r="N86" s="863" t="s">
        <v>66</v>
      </c>
      <c r="O86" s="877" t="s">
        <v>67</v>
      </c>
      <c r="P86" s="878"/>
      <c r="Q86" s="878"/>
      <c r="R86" s="878"/>
      <c r="S86" s="879"/>
      <c r="T86" s="724" t="s">
        <v>153</v>
      </c>
      <c r="U86" s="854" t="s">
        <v>65</v>
      </c>
    </row>
    <row r="87" spans="1:28" ht="9" customHeight="1">
      <c r="A87" s="887"/>
      <c r="B87" s="743"/>
      <c r="C87" s="137" t="s">
        <v>69</v>
      </c>
      <c r="D87" s="746"/>
      <c r="E87" s="746"/>
      <c r="F87" s="891"/>
      <c r="G87" s="864"/>
      <c r="H87" s="880" t="s">
        <v>70</v>
      </c>
      <c r="I87" s="897" t="s">
        <v>71</v>
      </c>
      <c r="J87" s="901" t="s">
        <v>72</v>
      </c>
      <c r="K87" s="864"/>
      <c r="L87" s="875"/>
      <c r="M87" s="138"/>
      <c r="N87" s="864"/>
      <c r="O87" s="869" t="s">
        <v>73</v>
      </c>
      <c r="P87" s="754"/>
      <c r="Q87" s="754" t="s">
        <v>74</v>
      </c>
      <c r="R87" s="757" t="s">
        <v>75</v>
      </c>
      <c r="S87" s="752" t="s">
        <v>76</v>
      </c>
      <c r="T87" s="725"/>
      <c r="U87" s="855"/>
    </row>
    <row r="88" spans="1:28" ht="9" customHeight="1">
      <c r="A88" s="887"/>
      <c r="B88" s="743"/>
      <c r="C88" s="139" t="s">
        <v>77</v>
      </c>
      <c r="D88" s="746"/>
      <c r="E88" s="746"/>
      <c r="F88" s="891"/>
      <c r="G88" s="864"/>
      <c r="H88" s="880"/>
      <c r="I88" s="897"/>
      <c r="J88" s="901"/>
      <c r="K88" s="864"/>
      <c r="L88" s="875"/>
      <c r="M88" s="138"/>
      <c r="N88" s="864"/>
      <c r="O88" s="870" t="s">
        <v>71</v>
      </c>
      <c r="P88" s="872" t="s">
        <v>72</v>
      </c>
      <c r="Q88" s="755"/>
      <c r="R88" s="757"/>
      <c r="S88" s="752"/>
      <c r="T88" s="725"/>
      <c r="U88" s="855"/>
    </row>
    <row r="89" spans="1:28" ht="9" customHeight="1">
      <c r="A89" s="888"/>
      <c r="B89" s="744"/>
      <c r="C89" s="140" t="s">
        <v>78</v>
      </c>
      <c r="D89" s="747"/>
      <c r="E89" s="876"/>
      <c r="F89" s="726"/>
      <c r="G89" s="895"/>
      <c r="H89" s="881"/>
      <c r="I89" s="898"/>
      <c r="J89" s="902"/>
      <c r="K89" s="865"/>
      <c r="L89" s="876"/>
      <c r="N89" s="865"/>
      <c r="O89" s="871"/>
      <c r="P89" s="873"/>
      <c r="Q89" s="756"/>
      <c r="R89" s="758"/>
      <c r="S89" s="753"/>
      <c r="T89" s="726"/>
      <c r="U89" s="856"/>
    </row>
    <row r="90" spans="1:28" ht="9" customHeight="1">
      <c r="A90" s="884" t="s">
        <v>141</v>
      </c>
      <c r="B90" s="740" t="str">
        <f>$B$7</f>
        <v>平日</v>
      </c>
      <c r="C90" s="201">
        <f>C74</f>
        <v>0</v>
      </c>
      <c r="D90" s="142">
        <f>$D$7</f>
        <v>0</v>
      </c>
      <c r="E90" s="143">
        <f>$E$7</f>
        <v>0</v>
      </c>
      <c r="F90" s="896"/>
      <c r="G90" s="144">
        <f>D90*E90*F90</f>
        <v>0</v>
      </c>
      <c r="H90" s="892">
        <f>I90+J90</f>
        <v>0</v>
      </c>
      <c r="I90" s="729"/>
      <c r="J90" s="727"/>
      <c r="K90" s="145">
        <f>-D90*E90*H90</f>
        <v>0</v>
      </c>
      <c r="L90" s="146"/>
      <c r="M90" s="147"/>
      <c r="N90" s="148"/>
      <c r="O90" s="149"/>
      <c r="P90" s="150"/>
      <c r="Q90" s="150"/>
      <c r="R90" s="151"/>
      <c r="S90" s="152"/>
      <c r="T90" s="153">
        <f>IF(AND(P90=0,Q90=0,R90=0,S90=0),N90*-O90,IF(AND(O90=0,Q90=0,R90=0,S90=0),N90*-P90,IF(AND(O90=0,P90=0,R90=0,S90=0),N90*Q90,IF(AND(O90=0,P90=0,Q90=0,S90=0),N90*-R90,IF(AND(O90=0,P90=0,Q90=0,R90=0),N90*S90,IF(AND(O90=0,P90=0,Q90=0,R90=0),,"入力オーバー"))))))</f>
        <v>0</v>
      </c>
      <c r="U90" s="154"/>
      <c r="V90" s="155"/>
      <c r="W90" s="155"/>
      <c r="X90" s="156"/>
      <c r="Y90" s="156"/>
      <c r="Z90" s="156"/>
      <c r="AA90" s="156"/>
      <c r="AB90" s="156"/>
    </row>
    <row r="91" spans="1:28" ht="9" customHeight="1">
      <c r="A91" s="885"/>
      <c r="B91" s="741"/>
      <c r="C91" s="157">
        <f>IF(C90="往","復",)</f>
        <v>0</v>
      </c>
      <c r="D91" s="158">
        <f>$D$8</f>
        <v>0</v>
      </c>
      <c r="E91" s="159">
        <f>$E$8</f>
        <v>0</v>
      </c>
      <c r="F91" s="749"/>
      <c r="G91" s="160">
        <f>D91*E91*F90</f>
        <v>0</v>
      </c>
      <c r="H91" s="893"/>
      <c r="I91" s="730"/>
      <c r="J91" s="728"/>
      <c r="K91" s="161">
        <f>-D91*E91*H90</f>
        <v>0</v>
      </c>
      <c r="L91" s="162"/>
      <c r="M91" s="147"/>
      <c r="N91" s="163"/>
      <c r="O91" s="164"/>
      <c r="P91" s="165"/>
      <c r="Q91" s="165"/>
      <c r="R91" s="166"/>
      <c r="S91" s="167"/>
      <c r="T91" s="168">
        <f>IF(AND(P91=0,Q91=0,R91=0,S91=0),N91*-O91,IF(AND(O91=0,Q91=0,R91=0,S91=0),N91*-P91,IF(AND(O91=0,P91=0,R91=0,S91=0),N91*Q91,IF(AND(O91=0,P91=0,Q91=0,S91=0),N91*-R91,IF(AND(O91=0,P91=0,Q91=0,R91=0),N91*S91,IF(AND(O91=0,P91=0,Q91=0,R91=0),,"入力オーバー"))))))</f>
        <v>0</v>
      </c>
      <c r="U91" s="169"/>
      <c r="V91" s="155"/>
      <c r="W91" s="155"/>
      <c r="X91" s="156"/>
      <c r="Y91" s="156"/>
      <c r="Z91" s="156"/>
      <c r="AA91" s="156"/>
      <c r="AB91" s="156"/>
    </row>
    <row r="92" spans="1:28" ht="9" customHeight="1">
      <c r="A92" s="885"/>
      <c r="B92" s="740" t="str">
        <f>$B$9</f>
        <v>土曜</v>
      </c>
      <c r="C92" s="170">
        <f>C90</f>
        <v>0</v>
      </c>
      <c r="D92" s="142">
        <f>$D$9</f>
        <v>0</v>
      </c>
      <c r="E92" s="143">
        <f>$E$9</f>
        <v>0</v>
      </c>
      <c r="F92" s="896"/>
      <c r="G92" s="144">
        <f>D92*E92*F92</f>
        <v>0</v>
      </c>
      <c r="H92" s="892">
        <f>I92+J92</f>
        <v>0</v>
      </c>
      <c r="I92" s="729"/>
      <c r="J92" s="727"/>
      <c r="K92" s="145">
        <f>-D92*E92*H92</f>
        <v>0</v>
      </c>
      <c r="L92" s="146"/>
      <c r="M92" s="147"/>
      <c r="N92" s="163"/>
      <c r="O92" s="164"/>
      <c r="P92" s="165"/>
      <c r="Q92" s="165"/>
      <c r="R92" s="166"/>
      <c r="S92" s="167"/>
      <c r="T92" s="168">
        <f t="shared" ref="T92:T99" si="15">IF(AND(P92=0,Q92=0,R92=0,S92=0),N92*-O92,IF(AND(O92=0,Q92=0,R92=0,S92=0),N92*-P92,IF(AND(O92=0,P92=0,R92=0,S92=0),N92*Q92,IF(AND(O92=0,P92=0,Q92=0,S92=0),N92*-R92,IF(AND(O92=0,P92=0,Q92=0,R92=0),N92*S92,IF(AND(O92=0,P92=0,Q92=0,R92=0),,"入力オーバー"))))))</f>
        <v>0</v>
      </c>
      <c r="U92" s="169"/>
      <c r="V92" s="155"/>
      <c r="W92" s="155"/>
      <c r="X92" s="136"/>
      <c r="Y92" s="136"/>
      <c r="Z92" s="136"/>
      <c r="AA92" s="136"/>
      <c r="AB92" s="136"/>
    </row>
    <row r="93" spans="1:28" ht="9" customHeight="1" thickBot="1">
      <c r="A93" s="885"/>
      <c r="B93" s="904"/>
      <c r="C93" s="157">
        <f>C91</f>
        <v>0</v>
      </c>
      <c r="D93" s="158">
        <f>$D$10</f>
        <v>0</v>
      </c>
      <c r="E93" s="159">
        <f>$E$10</f>
        <v>0</v>
      </c>
      <c r="F93" s="749"/>
      <c r="G93" s="160">
        <f>D93*E93*F92</f>
        <v>0</v>
      </c>
      <c r="H93" s="893"/>
      <c r="I93" s="730"/>
      <c r="J93" s="728"/>
      <c r="K93" s="161">
        <f>-D93*E93*H92</f>
        <v>0</v>
      </c>
      <c r="L93" s="162"/>
      <c r="M93" s="147"/>
      <c r="N93" s="163"/>
      <c r="O93" s="164"/>
      <c r="P93" s="165"/>
      <c r="Q93" s="165"/>
      <c r="R93" s="166"/>
      <c r="S93" s="167"/>
      <c r="T93" s="168">
        <f t="shared" si="15"/>
        <v>0</v>
      </c>
      <c r="U93" s="169"/>
      <c r="V93" s="155"/>
      <c r="W93" s="155"/>
      <c r="X93" s="156"/>
      <c r="Y93" s="156"/>
      <c r="Z93" s="136"/>
      <c r="AA93" s="136"/>
      <c r="AB93" s="136"/>
    </row>
    <row r="94" spans="1:28" ht="9" customHeight="1">
      <c r="A94" s="885"/>
      <c r="B94" s="903" t="str">
        <f>$B$11</f>
        <v>日祝</v>
      </c>
      <c r="C94" s="170">
        <f>C90</f>
        <v>0</v>
      </c>
      <c r="D94" s="142">
        <f>$D$11</f>
        <v>0</v>
      </c>
      <c r="E94" s="143">
        <f>$E$11</f>
        <v>0</v>
      </c>
      <c r="F94" s="748"/>
      <c r="G94" s="144">
        <f>D94*E94*F94</f>
        <v>0</v>
      </c>
      <c r="H94" s="892">
        <f>I94+J94</f>
        <v>0</v>
      </c>
      <c r="I94" s="729"/>
      <c r="J94" s="727"/>
      <c r="K94" s="145">
        <f>-D94*E94*H94</f>
        <v>0</v>
      </c>
      <c r="L94" s="146"/>
      <c r="M94" s="147"/>
      <c r="N94" s="163"/>
      <c r="O94" s="164"/>
      <c r="P94" s="165"/>
      <c r="Q94" s="165"/>
      <c r="R94" s="166"/>
      <c r="S94" s="167"/>
      <c r="T94" s="168">
        <f t="shared" si="15"/>
        <v>0</v>
      </c>
      <c r="U94" s="169"/>
      <c r="V94" s="155"/>
      <c r="W94" s="155"/>
      <c r="X94" s="156"/>
      <c r="Y94" s="156"/>
      <c r="Z94" s="136"/>
      <c r="AA94" s="136"/>
      <c r="AB94" s="136"/>
    </row>
    <row r="95" spans="1:28" ht="9" customHeight="1">
      <c r="A95" s="885"/>
      <c r="B95" s="739"/>
      <c r="C95" s="202">
        <f>C91</f>
        <v>0</v>
      </c>
      <c r="D95" s="158">
        <f>$D$12</f>
        <v>0</v>
      </c>
      <c r="E95" s="175">
        <f>$E$12</f>
        <v>0</v>
      </c>
      <c r="F95" s="748"/>
      <c r="G95" s="160">
        <f>D95*E95*F94</f>
        <v>0</v>
      </c>
      <c r="H95" s="893"/>
      <c r="I95" s="730"/>
      <c r="J95" s="728"/>
      <c r="K95" s="161">
        <f>-D95*E95*H94</f>
        <v>0</v>
      </c>
      <c r="L95" s="162"/>
      <c r="M95" s="147"/>
      <c r="N95" s="163"/>
      <c r="O95" s="164"/>
      <c r="P95" s="165"/>
      <c r="Q95" s="165"/>
      <c r="R95" s="166"/>
      <c r="S95" s="167"/>
      <c r="T95" s="168">
        <f t="shared" si="15"/>
        <v>0</v>
      </c>
      <c r="U95" s="169"/>
      <c r="V95" s="155"/>
      <c r="W95" s="155"/>
      <c r="X95" s="156"/>
      <c r="Y95" s="156"/>
      <c r="Z95" s="136"/>
      <c r="AA95" s="136"/>
      <c r="AB95" s="136"/>
    </row>
    <row r="96" spans="1:28" ht="9" customHeight="1">
      <c r="A96" s="885"/>
      <c r="B96" s="738" t="str">
        <f>$B$13</f>
        <v>学平日</v>
      </c>
      <c r="C96" s="170">
        <f>C90</f>
        <v>0</v>
      </c>
      <c r="D96" s="142">
        <f>$D$13</f>
        <v>0</v>
      </c>
      <c r="E96" s="143">
        <f>$E$13</f>
        <v>0</v>
      </c>
      <c r="F96" s="896"/>
      <c r="G96" s="144">
        <f>D96*E96*F96</f>
        <v>0</v>
      </c>
      <c r="H96" s="892">
        <f>I96+J96</f>
        <v>0</v>
      </c>
      <c r="I96" s="729"/>
      <c r="J96" s="727"/>
      <c r="K96" s="145">
        <f>-D96*E96*H96</f>
        <v>0</v>
      </c>
      <c r="L96" s="146"/>
      <c r="M96" s="147"/>
      <c r="N96" s="163"/>
      <c r="O96" s="164"/>
      <c r="P96" s="165"/>
      <c r="Q96" s="165"/>
      <c r="R96" s="166"/>
      <c r="S96" s="167"/>
      <c r="T96" s="168">
        <f t="shared" si="15"/>
        <v>0</v>
      </c>
      <c r="U96" s="169"/>
      <c r="V96" s="155"/>
      <c r="W96" s="155"/>
    </row>
    <row r="97" spans="1:28" ht="9" customHeight="1">
      <c r="A97" s="885"/>
      <c r="B97" s="739"/>
      <c r="C97" s="157">
        <f>C91</f>
        <v>0</v>
      </c>
      <c r="D97" s="158">
        <f>$D$14</f>
        <v>0</v>
      </c>
      <c r="E97" s="159">
        <f>$E$14</f>
        <v>0</v>
      </c>
      <c r="F97" s="749"/>
      <c r="G97" s="160">
        <f>D97*E97*F96</f>
        <v>0</v>
      </c>
      <c r="H97" s="893"/>
      <c r="I97" s="730"/>
      <c r="J97" s="728"/>
      <c r="K97" s="161">
        <f>-D97*E97*H96</f>
        <v>0</v>
      </c>
      <c r="L97" s="162"/>
      <c r="M97" s="147"/>
      <c r="N97" s="163"/>
      <c r="O97" s="164"/>
      <c r="P97" s="165"/>
      <c r="Q97" s="165"/>
      <c r="R97" s="166"/>
      <c r="S97" s="167"/>
      <c r="T97" s="168">
        <f t="shared" si="15"/>
        <v>0</v>
      </c>
      <c r="U97" s="169"/>
      <c r="V97" s="155"/>
      <c r="W97" s="155"/>
    </row>
    <row r="98" spans="1:28" ht="9" customHeight="1">
      <c r="A98" s="885"/>
      <c r="B98" s="738" t="str">
        <f>$B$15</f>
        <v>学休土</v>
      </c>
      <c r="C98" s="170">
        <f>C90</f>
        <v>0</v>
      </c>
      <c r="D98" s="142">
        <f>$D$15</f>
        <v>0</v>
      </c>
      <c r="E98" s="143">
        <f>$E$15</f>
        <v>0</v>
      </c>
      <c r="F98" s="748"/>
      <c r="G98" s="144">
        <f>D98*E98*F98</f>
        <v>0</v>
      </c>
      <c r="H98" s="892">
        <f>I98+J98</f>
        <v>0</v>
      </c>
      <c r="I98" s="729"/>
      <c r="J98" s="727"/>
      <c r="K98" s="145">
        <f>-D98*E98*H98</f>
        <v>0</v>
      </c>
      <c r="L98" s="146"/>
      <c r="M98" s="147"/>
      <c r="N98" s="163"/>
      <c r="O98" s="164"/>
      <c r="P98" s="165"/>
      <c r="Q98" s="165"/>
      <c r="R98" s="166"/>
      <c r="S98" s="167"/>
      <c r="T98" s="168">
        <f t="shared" si="15"/>
        <v>0</v>
      </c>
      <c r="U98" s="169"/>
      <c r="V98" s="155"/>
      <c r="W98" s="155"/>
      <c r="X98" s="908" t="s">
        <v>81</v>
      </c>
      <c r="Y98" s="909"/>
      <c r="Z98" s="909"/>
      <c r="AA98" s="909"/>
      <c r="AB98" s="910"/>
    </row>
    <row r="99" spans="1:28" ht="9" customHeight="1" thickBot="1">
      <c r="A99" s="885"/>
      <c r="B99" s="751"/>
      <c r="C99" s="157">
        <f>C91</f>
        <v>0</v>
      </c>
      <c r="D99" s="158">
        <f>$D$16</f>
        <v>0</v>
      </c>
      <c r="E99" s="175">
        <f>$E$16</f>
        <v>0</v>
      </c>
      <c r="F99" s="749"/>
      <c r="G99" s="160">
        <f>D99*E99*F98</f>
        <v>0</v>
      </c>
      <c r="H99" s="893"/>
      <c r="I99" s="730"/>
      <c r="J99" s="728"/>
      <c r="K99" s="161">
        <f>-D99*E99*H98</f>
        <v>0</v>
      </c>
      <c r="L99" s="162"/>
      <c r="M99" s="147"/>
      <c r="N99" s="177"/>
      <c r="O99" s="178"/>
      <c r="P99" s="179"/>
      <c r="Q99" s="179"/>
      <c r="R99" s="180"/>
      <c r="S99" s="181"/>
      <c r="T99" s="182">
        <f t="shared" si="15"/>
        <v>0</v>
      </c>
      <c r="U99" s="183"/>
      <c r="V99" s="184"/>
      <c r="W99" s="155"/>
      <c r="X99" s="905">
        <f>G100+K100+T100</f>
        <v>0</v>
      </c>
      <c r="Y99" s="906"/>
      <c r="Z99" s="906"/>
      <c r="AA99" s="906"/>
      <c r="AB99" s="185" t="s">
        <v>154</v>
      </c>
    </row>
    <row r="100" spans="1:28" ht="9" customHeight="1" thickBot="1">
      <c r="A100" s="882" t="s">
        <v>53</v>
      </c>
      <c r="B100" s="883"/>
      <c r="C100" s="186"/>
      <c r="D100" s="187">
        <f>IF(C90="往",(E90+E91)*(F90-H90)+(E92+E93)*(F92-H92),E90*(F90-H90)+E92*(F92-H92))</f>
        <v>0</v>
      </c>
      <c r="E100" s="188">
        <f>IF(C90="往",(E90+E91)*(F90-H90)+(E92+E93)*(F92-H92)+(E94+E95)*(F94-H94)+(E96+E97)*(F96-H96)+(E98+E99)*(F98-H98),E90*(F90-H90)+E92*(F92-H92)+E94*(F94-H94)+E96*(F96-H96)+E98*(F98-H98))</f>
        <v>0</v>
      </c>
      <c r="F100" s="189">
        <f t="shared" ref="F100:K100" si="16">SUM(F90:F99)</f>
        <v>0</v>
      </c>
      <c r="G100" s="190">
        <f t="shared" si="16"/>
        <v>0</v>
      </c>
      <c r="H100" s="186">
        <f t="shared" si="16"/>
        <v>0</v>
      </c>
      <c r="I100" s="191">
        <f t="shared" si="16"/>
        <v>0</v>
      </c>
      <c r="J100" s="187">
        <f t="shared" si="16"/>
        <v>0</v>
      </c>
      <c r="K100" s="192">
        <f t="shared" si="16"/>
        <v>0</v>
      </c>
      <c r="L100" s="187"/>
      <c r="M100" s="193"/>
      <c r="N100" s="194"/>
      <c r="O100" s="195">
        <f t="shared" ref="O100:T100" si="17">SUM(O90:O99)</f>
        <v>0</v>
      </c>
      <c r="P100" s="196">
        <f t="shared" si="17"/>
        <v>0</v>
      </c>
      <c r="Q100" s="196">
        <f t="shared" si="17"/>
        <v>0</v>
      </c>
      <c r="R100" s="197">
        <f t="shared" si="17"/>
        <v>0</v>
      </c>
      <c r="S100" s="198">
        <f t="shared" si="17"/>
        <v>0</v>
      </c>
      <c r="T100" s="199">
        <f t="shared" si="17"/>
        <v>0</v>
      </c>
      <c r="U100" s="200"/>
    </row>
    <row r="101" spans="1:28" ht="9" customHeight="1">
      <c r="A101" s="886" t="s">
        <v>55</v>
      </c>
      <c r="B101" s="742" t="s">
        <v>56</v>
      </c>
      <c r="C101" s="134"/>
      <c r="D101" s="745" t="s">
        <v>57</v>
      </c>
      <c r="E101" s="745" t="s">
        <v>58</v>
      </c>
      <c r="F101" s="890" t="s">
        <v>59</v>
      </c>
      <c r="G101" s="894" t="s">
        <v>151</v>
      </c>
      <c r="H101" s="899" t="s">
        <v>61</v>
      </c>
      <c r="I101" s="899"/>
      <c r="J101" s="899"/>
      <c r="K101" s="899"/>
      <c r="L101" s="900"/>
      <c r="M101" s="135"/>
      <c r="N101" s="857" t="s">
        <v>62</v>
      </c>
      <c r="O101" s="858"/>
      <c r="P101" s="858"/>
      <c r="Q101" s="858"/>
      <c r="R101" s="858"/>
      <c r="S101" s="858"/>
      <c r="T101" s="858"/>
      <c r="U101" s="859"/>
    </row>
    <row r="102" spans="1:28" ht="9" customHeight="1">
      <c r="A102" s="887"/>
      <c r="B102" s="743"/>
      <c r="C102" s="137" t="s">
        <v>24</v>
      </c>
      <c r="D102" s="746"/>
      <c r="E102" s="746"/>
      <c r="F102" s="891"/>
      <c r="G102" s="864"/>
      <c r="H102" s="860" t="s">
        <v>63</v>
      </c>
      <c r="I102" s="861"/>
      <c r="J102" s="862"/>
      <c r="K102" s="863" t="s">
        <v>152</v>
      </c>
      <c r="L102" s="874" t="s">
        <v>65</v>
      </c>
      <c r="M102" s="138"/>
      <c r="N102" s="863" t="s">
        <v>66</v>
      </c>
      <c r="O102" s="877" t="s">
        <v>67</v>
      </c>
      <c r="P102" s="878"/>
      <c r="Q102" s="878"/>
      <c r="R102" s="878"/>
      <c r="S102" s="879"/>
      <c r="T102" s="724" t="s">
        <v>153</v>
      </c>
      <c r="U102" s="854" t="s">
        <v>65</v>
      </c>
    </row>
    <row r="103" spans="1:28" ht="9" customHeight="1">
      <c r="A103" s="887"/>
      <c r="B103" s="743"/>
      <c r="C103" s="137" t="s">
        <v>69</v>
      </c>
      <c r="D103" s="746"/>
      <c r="E103" s="746"/>
      <c r="F103" s="891"/>
      <c r="G103" s="864"/>
      <c r="H103" s="880" t="s">
        <v>70</v>
      </c>
      <c r="I103" s="897" t="s">
        <v>71</v>
      </c>
      <c r="J103" s="901" t="s">
        <v>72</v>
      </c>
      <c r="K103" s="864"/>
      <c r="L103" s="875"/>
      <c r="M103" s="138"/>
      <c r="N103" s="864"/>
      <c r="O103" s="869" t="s">
        <v>73</v>
      </c>
      <c r="P103" s="754"/>
      <c r="Q103" s="754" t="s">
        <v>74</v>
      </c>
      <c r="R103" s="757" t="s">
        <v>75</v>
      </c>
      <c r="S103" s="752" t="s">
        <v>76</v>
      </c>
      <c r="T103" s="725"/>
      <c r="U103" s="855"/>
    </row>
    <row r="104" spans="1:28" ht="9" customHeight="1">
      <c r="A104" s="887"/>
      <c r="B104" s="743"/>
      <c r="C104" s="139" t="s">
        <v>77</v>
      </c>
      <c r="D104" s="746"/>
      <c r="E104" s="746"/>
      <c r="F104" s="891"/>
      <c r="G104" s="864"/>
      <c r="H104" s="880"/>
      <c r="I104" s="897"/>
      <c r="J104" s="901"/>
      <c r="K104" s="864"/>
      <c r="L104" s="875"/>
      <c r="M104" s="138"/>
      <c r="N104" s="864"/>
      <c r="O104" s="870" t="s">
        <v>71</v>
      </c>
      <c r="P104" s="872" t="s">
        <v>72</v>
      </c>
      <c r="Q104" s="755"/>
      <c r="R104" s="757"/>
      <c r="S104" s="752"/>
      <c r="T104" s="725"/>
      <c r="U104" s="855"/>
    </row>
    <row r="105" spans="1:28" ht="9" customHeight="1">
      <c r="A105" s="888"/>
      <c r="B105" s="744"/>
      <c r="C105" s="140" t="s">
        <v>78</v>
      </c>
      <c r="D105" s="747"/>
      <c r="E105" s="876"/>
      <c r="F105" s="726"/>
      <c r="G105" s="895"/>
      <c r="H105" s="881"/>
      <c r="I105" s="898"/>
      <c r="J105" s="902"/>
      <c r="K105" s="865"/>
      <c r="L105" s="876"/>
      <c r="N105" s="865"/>
      <c r="O105" s="871"/>
      <c r="P105" s="873"/>
      <c r="Q105" s="756"/>
      <c r="R105" s="758"/>
      <c r="S105" s="753"/>
      <c r="T105" s="726"/>
      <c r="U105" s="856"/>
    </row>
    <row r="106" spans="1:28" ht="9" customHeight="1">
      <c r="A106" s="884" t="s">
        <v>142</v>
      </c>
      <c r="B106" s="740" t="str">
        <f>$B$7</f>
        <v>平日</v>
      </c>
      <c r="C106" s="201">
        <f>C90</f>
        <v>0</v>
      </c>
      <c r="D106" s="142">
        <f>$D$7</f>
        <v>0</v>
      </c>
      <c r="E106" s="143">
        <f>$E$7</f>
        <v>0</v>
      </c>
      <c r="F106" s="896"/>
      <c r="G106" s="144">
        <f>D106*E106*F106</f>
        <v>0</v>
      </c>
      <c r="H106" s="892">
        <f>I106+J106</f>
        <v>0</v>
      </c>
      <c r="I106" s="729"/>
      <c r="J106" s="727"/>
      <c r="K106" s="145">
        <f>-D106*E106*H106</f>
        <v>0</v>
      </c>
      <c r="L106" s="146"/>
      <c r="M106" s="147"/>
      <c r="N106" s="148"/>
      <c r="O106" s="149"/>
      <c r="P106" s="150"/>
      <c r="Q106" s="150"/>
      <c r="R106" s="151"/>
      <c r="S106" s="152"/>
      <c r="T106" s="153">
        <f>IF(AND(P106=0,Q106=0,R106=0,S106=0),N106*-O106,IF(AND(O106=0,Q106=0,R106=0,S106=0),N106*-P106,IF(AND(O106=0,P106=0,R106=0,S106=0),N106*Q106,IF(AND(O106=0,P106=0,Q106=0,S106=0),N106*-R106,IF(AND(O106=0,P106=0,Q106=0,R106=0),N106*S106,IF(AND(O106=0,P106=0,Q106=0,R106=0),,"入力オーバー"))))))</f>
        <v>0</v>
      </c>
      <c r="U106" s="154"/>
      <c r="V106" s="155"/>
      <c r="W106" s="155"/>
      <c r="X106" s="156"/>
      <c r="Y106" s="156"/>
      <c r="Z106" s="156"/>
      <c r="AA106" s="156"/>
      <c r="AB106" s="156"/>
    </row>
    <row r="107" spans="1:28" ht="9" customHeight="1">
      <c r="A107" s="885"/>
      <c r="B107" s="741"/>
      <c r="C107" s="157">
        <f>IF(C106="往","復",)</f>
        <v>0</v>
      </c>
      <c r="D107" s="158">
        <f>$D$8</f>
        <v>0</v>
      </c>
      <c r="E107" s="159">
        <f>$E$8</f>
        <v>0</v>
      </c>
      <c r="F107" s="749"/>
      <c r="G107" s="160">
        <f>D107*E107*F106</f>
        <v>0</v>
      </c>
      <c r="H107" s="893"/>
      <c r="I107" s="730"/>
      <c r="J107" s="728"/>
      <c r="K107" s="161">
        <f>-D107*E107*H106</f>
        <v>0</v>
      </c>
      <c r="L107" s="162"/>
      <c r="M107" s="147"/>
      <c r="N107" s="163"/>
      <c r="O107" s="164"/>
      <c r="P107" s="165"/>
      <c r="Q107" s="165"/>
      <c r="R107" s="166"/>
      <c r="S107" s="167"/>
      <c r="T107" s="168">
        <f>IF(AND(P107=0,Q107=0,R107=0,S107=0),N107*-O107,IF(AND(O107=0,Q107=0,R107=0,S107=0),N107*-P107,IF(AND(O107=0,P107=0,R107=0,S107=0),N107*Q107,IF(AND(O107=0,P107=0,Q107=0,S107=0),N107*-R107,IF(AND(O107=0,P107=0,Q107=0,R107=0),N107*S107,IF(AND(O107=0,P107=0,Q107=0,R107=0),,"入力オーバー"))))))</f>
        <v>0</v>
      </c>
      <c r="U107" s="169"/>
      <c r="V107" s="155"/>
      <c r="W107" s="155"/>
      <c r="X107" s="156"/>
      <c r="Y107" s="156"/>
      <c r="Z107" s="156"/>
      <c r="AA107" s="156"/>
      <c r="AB107" s="156"/>
    </row>
    <row r="108" spans="1:28" ht="9" customHeight="1">
      <c r="A108" s="885"/>
      <c r="B108" s="740" t="str">
        <f>$B$9</f>
        <v>土曜</v>
      </c>
      <c r="C108" s="170">
        <f>C106</f>
        <v>0</v>
      </c>
      <c r="D108" s="142">
        <f>$D$9</f>
        <v>0</v>
      </c>
      <c r="E108" s="143">
        <f>$E$9</f>
        <v>0</v>
      </c>
      <c r="F108" s="896"/>
      <c r="G108" s="144">
        <f>D108*E108*F108</f>
        <v>0</v>
      </c>
      <c r="H108" s="892">
        <f>I108+J108</f>
        <v>0</v>
      </c>
      <c r="I108" s="729"/>
      <c r="J108" s="727"/>
      <c r="K108" s="145">
        <f>-D108*E108*H108</f>
        <v>0</v>
      </c>
      <c r="L108" s="146"/>
      <c r="M108" s="147"/>
      <c r="N108" s="163"/>
      <c r="O108" s="164"/>
      <c r="P108" s="165"/>
      <c r="Q108" s="165"/>
      <c r="R108" s="166"/>
      <c r="S108" s="167"/>
      <c r="T108" s="168">
        <f t="shared" ref="T108:T115" si="18">IF(AND(P108=0,Q108=0,R108=0,S108=0),N108*-O108,IF(AND(O108=0,Q108=0,R108=0,S108=0),N108*-P108,IF(AND(O108=0,P108=0,R108=0,S108=0),N108*Q108,IF(AND(O108=0,P108=0,Q108=0,S108=0),N108*-R108,IF(AND(O108=0,P108=0,Q108=0,R108=0),N108*S108,IF(AND(O108=0,P108=0,Q108=0,R108=0),,"入力オーバー"))))))</f>
        <v>0</v>
      </c>
      <c r="U108" s="169"/>
      <c r="V108" s="155"/>
      <c r="W108" s="155"/>
      <c r="X108" s="136"/>
      <c r="Y108" s="136"/>
      <c r="Z108" s="136"/>
      <c r="AA108" s="136"/>
      <c r="AB108" s="136"/>
    </row>
    <row r="109" spans="1:28" ht="9" customHeight="1" thickBot="1">
      <c r="A109" s="885"/>
      <c r="B109" s="904"/>
      <c r="C109" s="157">
        <f>C107</f>
        <v>0</v>
      </c>
      <c r="D109" s="158">
        <f>$D$10</f>
        <v>0</v>
      </c>
      <c r="E109" s="159">
        <f>$E$10</f>
        <v>0</v>
      </c>
      <c r="F109" s="749"/>
      <c r="G109" s="160">
        <f>D109*E109*F108</f>
        <v>0</v>
      </c>
      <c r="H109" s="893"/>
      <c r="I109" s="730"/>
      <c r="J109" s="728"/>
      <c r="K109" s="161">
        <f>-D109*E109*H108</f>
        <v>0</v>
      </c>
      <c r="L109" s="162"/>
      <c r="M109" s="147"/>
      <c r="N109" s="163"/>
      <c r="O109" s="164"/>
      <c r="P109" s="165"/>
      <c r="Q109" s="165"/>
      <c r="R109" s="166"/>
      <c r="S109" s="167"/>
      <c r="T109" s="168">
        <f t="shared" si="18"/>
        <v>0</v>
      </c>
      <c r="U109" s="169"/>
      <c r="V109" s="155"/>
      <c r="W109" s="155"/>
      <c r="X109" s="156"/>
      <c r="Y109" s="156"/>
      <c r="Z109" s="136"/>
      <c r="AA109" s="136"/>
      <c r="AB109" s="136"/>
    </row>
    <row r="110" spans="1:28" ht="9" customHeight="1">
      <c r="A110" s="885"/>
      <c r="B110" s="903" t="str">
        <f>$B$11</f>
        <v>日祝</v>
      </c>
      <c r="C110" s="170">
        <f>C106</f>
        <v>0</v>
      </c>
      <c r="D110" s="142">
        <f>$D$11</f>
        <v>0</v>
      </c>
      <c r="E110" s="143">
        <f>$E$11</f>
        <v>0</v>
      </c>
      <c r="F110" s="748"/>
      <c r="G110" s="144">
        <f>D110*E110*F110</f>
        <v>0</v>
      </c>
      <c r="H110" s="892">
        <f>I110+J110</f>
        <v>0</v>
      </c>
      <c r="I110" s="729"/>
      <c r="J110" s="727"/>
      <c r="K110" s="145">
        <f>-D110*E110*H110</f>
        <v>0</v>
      </c>
      <c r="L110" s="146"/>
      <c r="M110" s="147"/>
      <c r="N110" s="163"/>
      <c r="O110" s="164"/>
      <c r="P110" s="165"/>
      <c r="Q110" s="165"/>
      <c r="R110" s="166"/>
      <c r="S110" s="167"/>
      <c r="T110" s="168">
        <f t="shared" si="18"/>
        <v>0</v>
      </c>
      <c r="U110" s="169"/>
      <c r="V110" s="155"/>
      <c r="W110" s="155"/>
      <c r="X110" s="156"/>
      <c r="Y110" s="156"/>
      <c r="Z110" s="136"/>
      <c r="AA110" s="136"/>
      <c r="AB110" s="136"/>
    </row>
    <row r="111" spans="1:28" ht="9" customHeight="1">
      <c r="A111" s="885"/>
      <c r="B111" s="739"/>
      <c r="C111" s="202">
        <f>C107</f>
        <v>0</v>
      </c>
      <c r="D111" s="158">
        <f>$D$12</f>
        <v>0</v>
      </c>
      <c r="E111" s="175">
        <f>$E$12</f>
        <v>0</v>
      </c>
      <c r="F111" s="748"/>
      <c r="G111" s="160">
        <f>D111*E111*F110</f>
        <v>0</v>
      </c>
      <c r="H111" s="893"/>
      <c r="I111" s="730"/>
      <c r="J111" s="728"/>
      <c r="K111" s="161">
        <f>-D111*E111*H110</f>
        <v>0</v>
      </c>
      <c r="L111" s="162"/>
      <c r="M111" s="147"/>
      <c r="N111" s="163"/>
      <c r="O111" s="164"/>
      <c r="P111" s="165"/>
      <c r="Q111" s="165"/>
      <c r="R111" s="166"/>
      <c r="S111" s="167"/>
      <c r="T111" s="168">
        <f t="shared" si="18"/>
        <v>0</v>
      </c>
      <c r="U111" s="169"/>
      <c r="V111" s="155"/>
      <c r="W111" s="155"/>
      <c r="X111" s="156"/>
      <c r="Y111" s="156"/>
      <c r="Z111" s="136"/>
      <c r="AA111" s="136"/>
      <c r="AB111" s="136"/>
    </row>
    <row r="112" spans="1:28" ht="9" customHeight="1">
      <c r="A112" s="885"/>
      <c r="B112" s="738" t="str">
        <f>$B$13</f>
        <v>学平日</v>
      </c>
      <c r="C112" s="170">
        <f>C106</f>
        <v>0</v>
      </c>
      <c r="D112" s="142">
        <f>$D$13</f>
        <v>0</v>
      </c>
      <c r="E112" s="143">
        <f>$E$13</f>
        <v>0</v>
      </c>
      <c r="F112" s="896"/>
      <c r="G112" s="144">
        <f>D112*E112*F112</f>
        <v>0</v>
      </c>
      <c r="H112" s="892">
        <f>I112+J112</f>
        <v>0</v>
      </c>
      <c r="I112" s="729"/>
      <c r="J112" s="727"/>
      <c r="K112" s="145">
        <f>-D112*E112*H112</f>
        <v>0</v>
      </c>
      <c r="L112" s="146"/>
      <c r="M112" s="147"/>
      <c r="N112" s="163"/>
      <c r="O112" s="164"/>
      <c r="P112" s="165"/>
      <c r="Q112" s="165"/>
      <c r="R112" s="166"/>
      <c r="S112" s="167"/>
      <c r="T112" s="168">
        <f t="shared" si="18"/>
        <v>0</v>
      </c>
      <c r="U112" s="169"/>
      <c r="V112" s="155"/>
      <c r="W112" s="155"/>
    </row>
    <row r="113" spans="1:28" ht="9" customHeight="1">
      <c r="A113" s="885"/>
      <c r="B113" s="739"/>
      <c r="C113" s="157">
        <f>C107</f>
        <v>0</v>
      </c>
      <c r="D113" s="158">
        <f>$D$14</f>
        <v>0</v>
      </c>
      <c r="E113" s="159">
        <f>$E$14</f>
        <v>0</v>
      </c>
      <c r="F113" s="749"/>
      <c r="G113" s="160">
        <f>D113*E113*F112</f>
        <v>0</v>
      </c>
      <c r="H113" s="893"/>
      <c r="I113" s="730"/>
      <c r="J113" s="728"/>
      <c r="K113" s="161">
        <f>-D113*E113*H112</f>
        <v>0</v>
      </c>
      <c r="L113" s="162"/>
      <c r="M113" s="147"/>
      <c r="N113" s="163"/>
      <c r="O113" s="164"/>
      <c r="P113" s="165"/>
      <c r="Q113" s="165"/>
      <c r="R113" s="166"/>
      <c r="S113" s="167"/>
      <c r="T113" s="168">
        <f t="shared" si="18"/>
        <v>0</v>
      </c>
      <c r="U113" s="169"/>
      <c r="V113" s="155"/>
      <c r="W113" s="155"/>
    </row>
    <row r="114" spans="1:28" ht="9" customHeight="1">
      <c r="A114" s="885"/>
      <c r="B114" s="738" t="str">
        <f>$B$15</f>
        <v>学休土</v>
      </c>
      <c r="C114" s="170">
        <f>C106</f>
        <v>0</v>
      </c>
      <c r="D114" s="142">
        <f>$D$15</f>
        <v>0</v>
      </c>
      <c r="E114" s="143">
        <f>$E$15</f>
        <v>0</v>
      </c>
      <c r="F114" s="748"/>
      <c r="G114" s="144">
        <f>D114*E114*F114</f>
        <v>0</v>
      </c>
      <c r="H114" s="892">
        <f>I114+J114</f>
        <v>0</v>
      </c>
      <c r="I114" s="729"/>
      <c r="J114" s="727"/>
      <c r="K114" s="145">
        <f>-D114*E114*H114</f>
        <v>0</v>
      </c>
      <c r="L114" s="146"/>
      <c r="M114" s="147"/>
      <c r="N114" s="163"/>
      <c r="O114" s="164"/>
      <c r="P114" s="165"/>
      <c r="Q114" s="165"/>
      <c r="R114" s="166"/>
      <c r="S114" s="167"/>
      <c r="T114" s="168">
        <f t="shared" si="18"/>
        <v>0</v>
      </c>
      <c r="U114" s="169"/>
      <c r="V114" s="155"/>
      <c r="W114" s="155"/>
      <c r="X114" s="908" t="s">
        <v>81</v>
      </c>
      <c r="Y114" s="909"/>
      <c r="Z114" s="909"/>
      <c r="AA114" s="909"/>
      <c r="AB114" s="910"/>
    </row>
    <row r="115" spans="1:28" ht="9" customHeight="1" thickBot="1">
      <c r="A115" s="885"/>
      <c r="B115" s="751"/>
      <c r="C115" s="157">
        <f>C107</f>
        <v>0</v>
      </c>
      <c r="D115" s="158">
        <f>$D$16</f>
        <v>0</v>
      </c>
      <c r="E115" s="175">
        <f>$E$16</f>
        <v>0</v>
      </c>
      <c r="F115" s="749"/>
      <c r="G115" s="160">
        <f>D115*E115*F114</f>
        <v>0</v>
      </c>
      <c r="H115" s="893"/>
      <c r="I115" s="730"/>
      <c r="J115" s="728"/>
      <c r="K115" s="161">
        <f>-D115*E115*H114</f>
        <v>0</v>
      </c>
      <c r="L115" s="162"/>
      <c r="M115" s="147"/>
      <c r="N115" s="177"/>
      <c r="O115" s="178"/>
      <c r="P115" s="179"/>
      <c r="Q115" s="179"/>
      <c r="R115" s="180"/>
      <c r="S115" s="181"/>
      <c r="T115" s="182">
        <f t="shared" si="18"/>
        <v>0</v>
      </c>
      <c r="U115" s="183"/>
      <c r="V115" s="184"/>
      <c r="W115" s="155"/>
      <c r="X115" s="905">
        <f>G116+K116+T116</f>
        <v>0</v>
      </c>
      <c r="Y115" s="906"/>
      <c r="Z115" s="906"/>
      <c r="AA115" s="906"/>
      <c r="AB115" s="185" t="s">
        <v>154</v>
      </c>
    </row>
    <row r="116" spans="1:28" ht="9" customHeight="1" thickBot="1">
      <c r="A116" s="882" t="s">
        <v>53</v>
      </c>
      <c r="B116" s="883"/>
      <c r="C116" s="186"/>
      <c r="D116" s="187">
        <f>IF(C106="往",(E106+E107)*(F106-H106)+(E108+E109)*(F108-H108),E106*(F106-H106)+E108*(F108-H108))</f>
        <v>0</v>
      </c>
      <c r="E116" s="188">
        <f>IF(C106="往",(E106+E107)*(F106-H106)+(E108+E109)*(F108-H108)+(E110+E111)*(F110-H110)+(E112+E113)*(F112-H112)+(E114+E115)*(F114-H114),E106*(F106-H106)+E108*(F108-H108)+E110*(F110-H110)+E112*(F112-H112)+E114*(F114-H114))</f>
        <v>0</v>
      </c>
      <c r="F116" s="189">
        <f t="shared" ref="F116:K116" si="19">SUM(F106:F115)</f>
        <v>0</v>
      </c>
      <c r="G116" s="190">
        <f t="shared" si="19"/>
        <v>0</v>
      </c>
      <c r="H116" s="186">
        <f t="shared" si="19"/>
        <v>0</v>
      </c>
      <c r="I116" s="191">
        <f t="shared" si="19"/>
        <v>0</v>
      </c>
      <c r="J116" s="187">
        <f t="shared" si="19"/>
        <v>0</v>
      </c>
      <c r="K116" s="192">
        <f t="shared" si="19"/>
        <v>0</v>
      </c>
      <c r="L116" s="187"/>
      <c r="M116" s="193"/>
      <c r="N116" s="194"/>
      <c r="O116" s="195">
        <f t="shared" ref="O116:T116" si="20">SUM(O106:O115)</f>
        <v>0</v>
      </c>
      <c r="P116" s="196">
        <f t="shared" si="20"/>
        <v>0</v>
      </c>
      <c r="Q116" s="196">
        <f t="shared" si="20"/>
        <v>0</v>
      </c>
      <c r="R116" s="197">
        <f t="shared" si="20"/>
        <v>0</v>
      </c>
      <c r="S116" s="198">
        <f t="shared" si="20"/>
        <v>0</v>
      </c>
      <c r="T116" s="199">
        <f t="shared" si="20"/>
        <v>0</v>
      </c>
      <c r="U116" s="200"/>
    </row>
    <row r="117" spans="1:28" ht="9" customHeight="1">
      <c r="A117" s="886" t="s">
        <v>55</v>
      </c>
      <c r="B117" s="742" t="s">
        <v>56</v>
      </c>
      <c r="C117" s="134"/>
      <c r="D117" s="745" t="s">
        <v>57</v>
      </c>
      <c r="E117" s="745" t="s">
        <v>58</v>
      </c>
      <c r="F117" s="890" t="s">
        <v>59</v>
      </c>
      <c r="G117" s="894" t="s">
        <v>151</v>
      </c>
      <c r="H117" s="899" t="s">
        <v>61</v>
      </c>
      <c r="I117" s="899"/>
      <c r="J117" s="899"/>
      <c r="K117" s="899"/>
      <c r="L117" s="900"/>
      <c r="M117" s="135"/>
      <c r="N117" s="857" t="s">
        <v>62</v>
      </c>
      <c r="O117" s="858"/>
      <c r="P117" s="858"/>
      <c r="Q117" s="858"/>
      <c r="R117" s="858"/>
      <c r="S117" s="858"/>
      <c r="T117" s="858"/>
      <c r="U117" s="859"/>
    </row>
    <row r="118" spans="1:28" ht="9" customHeight="1">
      <c r="A118" s="887"/>
      <c r="B118" s="743"/>
      <c r="C118" s="137" t="s">
        <v>24</v>
      </c>
      <c r="D118" s="746"/>
      <c r="E118" s="746"/>
      <c r="F118" s="891"/>
      <c r="G118" s="864"/>
      <c r="H118" s="860" t="s">
        <v>63</v>
      </c>
      <c r="I118" s="861"/>
      <c r="J118" s="862"/>
      <c r="K118" s="863" t="s">
        <v>152</v>
      </c>
      <c r="L118" s="874" t="s">
        <v>65</v>
      </c>
      <c r="M118" s="138"/>
      <c r="N118" s="863" t="s">
        <v>66</v>
      </c>
      <c r="O118" s="877" t="s">
        <v>67</v>
      </c>
      <c r="P118" s="878"/>
      <c r="Q118" s="878"/>
      <c r="R118" s="878"/>
      <c r="S118" s="879"/>
      <c r="T118" s="724" t="s">
        <v>153</v>
      </c>
      <c r="U118" s="854" t="s">
        <v>65</v>
      </c>
    </row>
    <row r="119" spans="1:28" ht="9" customHeight="1">
      <c r="A119" s="887"/>
      <c r="B119" s="743"/>
      <c r="C119" s="137" t="s">
        <v>69</v>
      </c>
      <c r="D119" s="746"/>
      <c r="E119" s="746"/>
      <c r="F119" s="891"/>
      <c r="G119" s="864"/>
      <c r="H119" s="880" t="s">
        <v>70</v>
      </c>
      <c r="I119" s="897" t="s">
        <v>71</v>
      </c>
      <c r="J119" s="901" t="s">
        <v>72</v>
      </c>
      <c r="K119" s="864"/>
      <c r="L119" s="875"/>
      <c r="M119" s="138"/>
      <c r="N119" s="864"/>
      <c r="O119" s="869" t="s">
        <v>73</v>
      </c>
      <c r="P119" s="754"/>
      <c r="Q119" s="754" t="s">
        <v>74</v>
      </c>
      <c r="R119" s="757" t="s">
        <v>75</v>
      </c>
      <c r="S119" s="752" t="s">
        <v>76</v>
      </c>
      <c r="T119" s="725"/>
      <c r="U119" s="855"/>
    </row>
    <row r="120" spans="1:28" ht="9" customHeight="1">
      <c r="A120" s="887"/>
      <c r="B120" s="743"/>
      <c r="C120" s="139" t="s">
        <v>77</v>
      </c>
      <c r="D120" s="746"/>
      <c r="E120" s="746"/>
      <c r="F120" s="891"/>
      <c r="G120" s="864"/>
      <c r="H120" s="880"/>
      <c r="I120" s="897"/>
      <c r="J120" s="901"/>
      <c r="K120" s="864"/>
      <c r="L120" s="875"/>
      <c r="M120" s="138"/>
      <c r="N120" s="864"/>
      <c r="O120" s="870" t="s">
        <v>71</v>
      </c>
      <c r="P120" s="872" t="s">
        <v>72</v>
      </c>
      <c r="Q120" s="755"/>
      <c r="R120" s="757"/>
      <c r="S120" s="752"/>
      <c r="T120" s="725"/>
      <c r="U120" s="855"/>
    </row>
    <row r="121" spans="1:28" ht="9" customHeight="1">
      <c r="A121" s="888"/>
      <c r="B121" s="744"/>
      <c r="C121" s="140" t="s">
        <v>78</v>
      </c>
      <c r="D121" s="747"/>
      <c r="E121" s="876"/>
      <c r="F121" s="726"/>
      <c r="G121" s="895"/>
      <c r="H121" s="881"/>
      <c r="I121" s="898"/>
      <c r="J121" s="902"/>
      <c r="K121" s="865"/>
      <c r="L121" s="876"/>
      <c r="N121" s="865"/>
      <c r="O121" s="871"/>
      <c r="P121" s="873"/>
      <c r="Q121" s="756"/>
      <c r="R121" s="758"/>
      <c r="S121" s="753"/>
      <c r="T121" s="726"/>
      <c r="U121" s="856"/>
    </row>
    <row r="122" spans="1:28" ht="9" customHeight="1">
      <c r="A122" s="884" t="s">
        <v>143</v>
      </c>
      <c r="B122" s="740" t="str">
        <f>$B$7</f>
        <v>平日</v>
      </c>
      <c r="C122" s="201">
        <f>C106</f>
        <v>0</v>
      </c>
      <c r="D122" s="142">
        <f>$D$7</f>
        <v>0</v>
      </c>
      <c r="E122" s="143">
        <f>$E$7</f>
        <v>0</v>
      </c>
      <c r="F122" s="896"/>
      <c r="G122" s="144">
        <f>D122*E122*F122</f>
        <v>0</v>
      </c>
      <c r="H122" s="892">
        <f>I122+J122</f>
        <v>0</v>
      </c>
      <c r="I122" s="729"/>
      <c r="J122" s="727"/>
      <c r="K122" s="145">
        <f>-D122*E122*H122</f>
        <v>0</v>
      </c>
      <c r="L122" s="146"/>
      <c r="M122" s="147"/>
      <c r="N122" s="148"/>
      <c r="O122" s="149"/>
      <c r="P122" s="150"/>
      <c r="Q122" s="150"/>
      <c r="R122" s="151"/>
      <c r="S122" s="152"/>
      <c r="T122" s="153">
        <f>IF(AND(P122=0,Q122=0,R122=0,S122=0),N122*-O122,IF(AND(O122=0,Q122=0,R122=0,S122=0),N122*-P122,IF(AND(O122=0,P122=0,R122=0,S122=0),N122*Q122,IF(AND(O122=0,P122=0,Q122=0,S122=0),N122*-R122,IF(AND(O122=0,P122=0,Q122=0,R122=0),N122*S122,IF(AND(O122=0,P122=0,Q122=0,R122=0),,"入力オーバー"))))))</f>
        <v>0</v>
      </c>
      <c r="U122" s="154"/>
      <c r="V122" s="155"/>
      <c r="W122" s="155"/>
      <c r="X122" s="156"/>
      <c r="Y122" s="156"/>
      <c r="Z122" s="156"/>
      <c r="AA122" s="156"/>
      <c r="AB122" s="156"/>
    </row>
    <row r="123" spans="1:28" ht="9" customHeight="1">
      <c r="A123" s="885"/>
      <c r="B123" s="741"/>
      <c r="C123" s="157">
        <f>IF(C122="往","復",)</f>
        <v>0</v>
      </c>
      <c r="D123" s="158">
        <f>$D$8</f>
        <v>0</v>
      </c>
      <c r="E123" s="159">
        <f>$E$8</f>
        <v>0</v>
      </c>
      <c r="F123" s="749"/>
      <c r="G123" s="160">
        <f>D123*E123*F122</f>
        <v>0</v>
      </c>
      <c r="H123" s="893"/>
      <c r="I123" s="730"/>
      <c r="J123" s="728"/>
      <c r="K123" s="161">
        <f>-D123*E123*H122</f>
        <v>0</v>
      </c>
      <c r="L123" s="162"/>
      <c r="M123" s="147"/>
      <c r="N123" s="163"/>
      <c r="O123" s="164"/>
      <c r="P123" s="165"/>
      <c r="Q123" s="165"/>
      <c r="R123" s="166"/>
      <c r="S123" s="167"/>
      <c r="T123" s="168">
        <f>IF(AND(P123=0,Q123=0,R123=0,S123=0),N123*-O123,IF(AND(O123=0,Q123=0,R123=0,S123=0),N123*-P123,IF(AND(O123=0,P123=0,R123=0,S123=0),N123*Q123,IF(AND(O123=0,P123=0,Q123=0,S123=0),N123*-R123,IF(AND(O123=0,P123=0,Q123=0,R123=0),N123*S123,IF(AND(O123=0,P123=0,Q123=0,R123=0),,"入力オーバー"))))))</f>
        <v>0</v>
      </c>
      <c r="U123" s="169"/>
      <c r="V123" s="155"/>
      <c r="W123" s="155"/>
      <c r="X123" s="156"/>
      <c r="Y123" s="156"/>
      <c r="Z123" s="156"/>
      <c r="AA123" s="156"/>
      <c r="AB123" s="156"/>
    </row>
    <row r="124" spans="1:28" ht="9" customHeight="1">
      <c r="A124" s="885"/>
      <c r="B124" s="740" t="str">
        <f>$B$9</f>
        <v>土曜</v>
      </c>
      <c r="C124" s="170">
        <f>C122</f>
        <v>0</v>
      </c>
      <c r="D124" s="142">
        <f>$D$9</f>
        <v>0</v>
      </c>
      <c r="E124" s="143">
        <f>$E$9</f>
        <v>0</v>
      </c>
      <c r="F124" s="896"/>
      <c r="G124" s="144">
        <f>D124*E124*F124</f>
        <v>0</v>
      </c>
      <c r="H124" s="892">
        <f>I124+J124</f>
        <v>0</v>
      </c>
      <c r="I124" s="729"/>
      <c r="J124" s="727"/>
      <c r="K124" s="145">
        <f>-D124*E124*H124</f>
        <v>0</v>
      </c>
      <c r="L124" s="146"/>
      <c r="M124" s="147"/>
      <c r="N124" s="163"/>
      <c r="O124" s="164"/>
      <c r="P124" s="165"/>
      <c r="Q124" s="165"/>
      <c r="R124" s="166"/>
      <c r="S124" s="167"/>
      <c r="T124" s="168">
        <f t="shared" ref="T124:T131" si="21">IF(AND(P124=0,Q124=0,R124=0,S124=0),N124*-O124,IF(AND(O124=0,Q124=0,R124=0,S124=0),N124*-P124,IF(AND(O124=0,P124=0,R124=0,S124=0),N124*Q124,IF(AND(O124=0,P124=0,Q124=0,S124=0),N124*-R124,IF(AND(O124=0,P124=0,Q124=0,R124=0),N124*S124,IF(AND(O124=0,P124=0,Q124=0,R124=0),,"入力オーバー"))))))</f>
        <v>0</v>
      </c>
      <c r="U124" s="169"/>
      <c r="V124" s="155"/>
      <c r="W124" s="155"/>
      <c r="X124" s="136"/>
      <c r="Y124" s="136"/>
      <c r="Z124" s="136"/>
      <c r="AA124" s="136"/>
      <c r="AB124" s="136"/>
    </row>
    <row r="125" spans="1:28" ht="9" customHeight="1" thickBot="1">
      <c r="A125" s="885"/>
      <c r="B125" s="904"/>
      <c r="C125" s="157">
        <f>C123</f>
        <v>0</v>
      </c>
      <c r="D125" s="158">
        <f>$D$10</f>
        <v>0</v>
      </c>
      <c r="E125" s="159">
        <f>$E$10</f>
        <v>0</v>
      </c>
      <c r="F125" s="749"/>
      <c r="G125" s="160">
        <f>D125*E125*F124</f>
        <v>0</v>
      </c>
      <c r="H125" s="893"/>
      <c r="I125" s="730"/>
      <c r="J125" s="728"/>
      <c r="K125" s="161">
        <f>-D125*E125*H124</f>
        <v>0</v>
      </c>
      <c r="L125" s="162"/>
      <c r="M125" s="147"/>
      <c r="N125" s="163"/>
      <c r="O125" s="164"/>
      <c r="P125" s="165"/>
      <c r="Q125" s="165"/>
      <c r="R125" s="166"/>
      <c r="S125" s="167"/>
      <c r="T125" s="168">
        <f t="shared" si="21"/>
        <v>0</v>
      </c>
      <c r="U125" s="169"/>
      <c r="V125" s="155"/>
      <c r="W125" s="155"/>
      <c r="X125" s="156"/>
      <c r="Y125" s="156"/>
      <c r="Z125" s="136"/>
      <c r="AA125" s="136"/>
      <c r="AB125" s="136"/>
    </row>
    <row r="126" spans="1:28" ht="9" customHeight="1">
      <c r="A126" s="885"/>
      <c r="B126" s="903" t="str">
        <f>$B$11</f>
        <v>日祝</v>
      </c>
      <c r="C126" s="170">
        <f>C122</f>
        <v>0</v>
      </c>
      <c r="D126" s="142">
        <f>$D$11</f>
        <v>0</v>
      </c>
      <c r="E126" s="143">
        <f>$E$11</f>
        <v>0</v>
      </c>
      <c r="F126" s="748"/>
      <c r="G126" s="144">
        <f>D126*E126*F126</f>
        <v>0</v>
      </c>
      <c r="H126" s="892">
        <f>I126+J126</f>
        <v>0</v>
      </c>
      <c r="I126" s="729"/>
      <c r="J126" s="727"/>
      <c r="K126" s="145">
        <f>-D126*E126*H126</f>
        <v>0</v>
      </c>
      <c r="L126" s="146"/>
      <c r="M126" s="147"/>
      <c r="N126" s="163"/>
      <c r="O126" s="164"/>
      <c r="P126" s="165"/>
      <c r="Q126" s="165"/>
      <c r="R126" s="166"/>
      <c r="S126" s="167"/>
      <c r="T126" s="168">
        <f t="shared" si="21"/>
        <v>0</v>
      </c>
      <c r="U126" s="169"/>
      <c r="V126" s="155"/>
      <c r="W126" s="155"/>
      <c r="X126" s="156"/>
      <c r="Y126" s="156"/>
      <c r="Z126" s="136"/>
      <c r="AA126" s="136"/>
      <c r="AB126" s="136"/>
    </row>
    <row r="127" spans="1:28" ht="9" customHeight="1">
      <c r="A127" s="885"/>
      <c r="B127" s="739"/>
      <c r="C127" s="202">
        <f>C123</f>
        <v>0</v>
      </c>
      <c r="D127" s="158">
        <f>$D$12</f>
        <v>0</v>
      </c>
      <c r="E127" s="175">
        <f>$E$12</f>
        <v>0</v>
      </c>
      <c r="F127" s="748"/>
      <c r="G127" s="160">
        <f>D127*E127*F126</f>
        <v>0</v>
      </c>
      <c r="H127" s="893"/>
      <c r="I127" s="730"/>
      <c r="J127" s="728"/>
      <c r="K127" s="161">
        <f>-D127*E127*H126</f>
        <v>0</v>
      </c>
      <c r="L127" s="162"/>
      <c r="M127" s="147"/>
      <c r="N127" s="163"/>
      <c r="O127" s="164"/>
      <c r="P127" s="165"/>
      <c r="Q127" s="165"/>
      <c r="R127" s="166"/>
      <c r="S127" s="167"/>
      <c r="T127" s="168">
        <f t="shared" si="21"/>
        <v>0</v>
      </c>
      <c r="U127" s="169"/>
      <c r="V127" s="155"/>
      <c r="W127" s="155"/>
      <c r="X127" s="156"/>
      <c r="Y127" s="156"/>
      <c r="Z127" s="136"/>
      <c r="AA127" s="136"/>
      <c r="AB127" s="136"/>
    </row>
    <row r="128" spans="1:28" ht="9" customHeight="1">
      <c r="A128" s="885"/>
      <c r="B128" s="738" t="str">
        <f>$B$13</f>
        <v>学平日</v>
      </c>
      <c r="C128" s="170">
        <f>C122</f>
        <v>0</v>
      </c>
      <c r="D128" s="142">
        <f>$D$13</f>
        <v>0</v>
      </c>
      <c r="E128" s="143">
        <f>$E$13</f>
        <v>0</v>
      </c>
      <c r="F128" s="896"/>
      <c r="G128" s="144">
        <f>D128*E128*F128</f>
        <v>0</v>
      </c>
      <c r="H128" s="892">
        <f>I128+J128</f>
        <v>0</v>
      </c>
      <c r="I128" s="729"/>
      <c r="J128" s="727"/>
      <c r="K128" s="145">
        <f>-D128*E128*H128</f>
        <v>0</v>
      </c>
      <c r="L128" s="146"/>
      <c r="M128" s="147"/>
      <c r="N128" s="163"/>
      <c r="O128" s="164"/>
      <c r="P128" s="165"/>
      <c r="Q128" s="165"/>
      <c r="R128" s="166"/>
      <c r="S128" s="167"/>
      <c r="T128" s="168">
        <f t="shared" si="21"/>
        <v>0</v>
      </c>
      <c r="U128" s="169"/>
      <c r="V128" s="155"/>
      <c r="W128" s="155"/>
    </row>
    <row r="129" spans="1:28" ht="9" customHeight="1">
      <c r="A129" s="885"/>
      <c r="B129" s="739"/>
      <c r="C129" s="157">
        <f>C123</f>
        <v>0</v>
      </c>
      <c r="D129" s="158">
        <f>$D$14</f>
        <v>0</v>
      </c>
      <c r="E129" s="159">
        <f>$E$14</f>
        <v>0</v>
      </c>
      <c r="F129" s="749"/>
      <c r="G129" s="160">
        <f>D129*E129*F128</f>
        <v>0</v>
      </c>
      <c r="H129" s="893"/>
      <c r="I129" s="730"/>
      <c r="J129" s="728"/>
      <c r="K129" s="161">
        <f>-D129*E129*H128</f>
        <v>0</v>
      </c>
      <c r="L129" s="162"/>
      <c r="M129" s="147"/>
      <c r="N129" s="163"/>
      <c r="O129" s="164"/>
      <c r="P129" s="165"/>
      <c r="Q129" s="165"/>
      <c r="R129" s="166"/>
      <c r="S129" s="167"/>
      <c r="T129" s="168">
        <f t="shared" si="21"/>
        <v>0</v>
      </c>
      <c r="U129" s="169"/>
      <c r="V129" s="155"/>
      <c r="W129" s="155"/>
    </row>
    <row r="130" spans="1:28" ht="9" customHeight="1">
      <c r="A130" s="885"/>
      <c r="B130" s="738" t="str">
        <f>$B$15</f>
        <v>学休土</v>
      </c>
      <c r="C130" s="170">
        <f>C122</f>
        <v>0</v>
      </c>
      <c r="D130" s="142">
        <f>$D$15</f>
        <v>0</v>
      </c>
      <c r="E130" s="143">
        <f>$E$15</f>
        <v>0</v>
      </c>
      <c r="F130" s="748"/>
      <c r="G130" s="144">
        <f>D130*E130*F130</f>
        <v>0</v>
      </c>
      <c r="H130" s="892">
        <f>I130+J130</f>
        <v>0</v>
      </c>
      <c r="I130" s="729"/>
      <c r="J130" s="727"/>
      <c r="K130" s="145">
        <f>-D130*E130*H130</f>
        <v>0</v>
      </c>
      <c r="L130" s="146"/>
      <c r="M130" s="147"/>
      <c r="N130" s="163"/>
      <c r="O130" s="164"/>
      <c r="P130" s="165"/>
      <c r="Q130" s="165"/>
      <c r="R130" s="166"/>
      <c r="S130" s="167"/>
      <c r="T130" s="168">
        <f t="shared" si="21"/>
        <v>0</v>
      </c>
      <c r="U130" s="169"/>
      <c r="V130" s="155"/>
      <c r="W130" s="155"/>
      <c r="X130" s="908" t="s">
        <v>81</v>
      </c>
      <c r="Y130" s="909"/>
      <c r="Z130" s="909"/>
      <c r="AA130" s="909"/>
      <c r="AB130" s="910"/>
    </row>
    <row r="131" spans="1:28" ht="9" customHeight="1" thickBot="1">
      <c r="A131" s="885"/>
      <c r="B131" s="751"/>
      <c r="C131" s="157">
        <f>C123</f>
        <v>0</v>
      </c>
      <c r="D131" s="158">
        <f>$D$16</f>
        <v>0</v>
      </c>
      <c r="E131" s="175">
        <f>$E$16</f>
        <v>0</v>
      </c>
      <c r="F131" s="749"/>
      <c r="G131" s="160">
        <f>D131*E131*F130</f>
        <v>0</v>
      </c>
      <c r="H131" s="893"/>
      <c r="I131" s="730"/>
      <c r="J131" s="728"/>
      <c r="K131" s="161">
        <f>-D131*E131*H130</f>
        <v>0</v>
      </c>
      <c r="L131" s="162"/>
      <c r="M131" s="147"/>
      <c r="N131" s="177"/>
      <c r="O131" s="178"/>
      <c r="P131" s="179"/>
      <c r="Q131" s="179"/>
      <c r="R131" s="180"/>
      <c r="S131" s="181"/>
      <c r="T131" s="182">
        <f t="shared" si="21"/>
        <v>0</v>
      </c>
      <c r="U131" s="183"/>
      <c r="V131" s="184"/>
      <c r="W131" s="155"/>
      <c r="X131" s="905">
        <f>G132+K132+T132</f>
        <v>0</v>
      </c>
      <c r="Y131" s="906"/>
      <c r="Z131" s="906"/>
      <c r="AA131" s="906"/>
      <c r="AB131" s="185" t="s">
        <v>154</v>
      </c>
    </row>
    <row r="132" spans="1:28" ht="9" customHeight="1" thickBot="1">
      <c r="A132" s="882" t="s">
        <v>53</v>
      </c>
      <c r="B132" s="883"/>
      <c r="C132" s="186"/>
      <c r="D132" s="187">
        <f>IF(C122="往",(E122+E123)*(F122-H122)+(E124+E125)*(F124-H124),E122*(F122-H122)+E124*(F124-H124))</f>
        <v>0</v>
      </c>
      <c r="E132" s="188">
        <f>IF(C122="往",(E122+E123)*(F122-H122)+(E124+E125)*(F124-H124)+(E126+E127)*(F126-H126)+(E128+E129)*(F128-H128)+(E130+E131)*(F130-H130),E122*(F122-H122)+E124*(F124-H124)+E126*(F126-H126)+E128*(F128-H128)+E130*(F130-H130))</f>
        <v>0</v>
      </c>
      <c r="F132" s="189">
        <f t="shared" ref="F132:K132" si="22">SUM(F122:F131)</f>
        <v>0</v>
      </c>
      <c r="G132" s="190">
        <f t="shared" si="22"/>
        <v>0</v>
      </c>
      <c r="H132" s="186">
        <f t="shared" si="22"/>
        <v>0</v>
      </c>
      <c r="I132" s="191">
        <f t="shared" si="22"/>
        <v>0</v>
      </c>
      <c r="J132" s="187">
        <f t="shared" si="22"/>
        <v>0</v>
      </c>
      <c r="K132" s="192">
        <f t="shared" si="22"/>
        <v>0</v>
      </c>
      <c r="L132" s="187"/>
      <c r="M132" s="193"/>
      <c r="N132" s="194"/>
      <c r="O132" s="195">
        <f t="shared" ref="O132:T132" si="23">SUM(O122:O131)</f>
        <v>0</v>
      </c>
      <c r="P132" s="196">
        <f t="shared" si="23"/>
        <v>0</v>
      </c>
      <c r="Q132" s="196">
        <f t="shared" si="23"/>
        <v>0</v>
      </c>
      <c r="R132" s="197">
        <f t="shared" si="23"/>
        <v>0</v>
      </c>
      <c r="S132" s="198">
        <f t="shared" si="23"/>
        <v>0</v>
      </c>
      <c r="T132" s="199">
        <f t="shared" si="23"/>
        <v>0</v>
      </c>
      <c r="U132" s="200"/>
      <c r="V132" s="907" t="s">
        <v>83</v>
      </c>
      <c r="W132" s="858"/>
      <c r="X132" s="858"/>
      <c r="Y132" s="858"/>
      <c r="Z132" s="858"/>
      <c r="AA132" s="858"/>
      <c r="AB132" s="859"/>
    </row>
    <row r="133" spans="1:28" ht="9" customHeight="1" thickBot="1">
      <c r="A133" s="715" t="s">
        <v>112</v>
      </c>
      <c r="B133" s="716"/>
      <c r="C133" s="716"/>
      <c r="D133" s="717">
        <f>$C$1</f>
        <v>0</v>
      </c>
      <c r="E133" s="716"/>
      <c r="F133" s="716"/>
      <c r="G133" s="716"/>
      <c r="H133" s="716" t="s">
        <v>368</v>
      </c>
      <c r="I133" s="716"/>
      <c r="J133" s="716" t="s">
        <v>148</v>
      </c>
      <c r="K133" s="716"/>
      <c r="L133" s="717">
        <f>$M$1</f>
        <v>0</v>
      </c>
      <c r="M133" s="716"/>
      <c r="N133" s="716"/>
      <c r="O133" s="716"/>
      <c r="P133" s="716"/>
      <c r="Q133" s="718"/>
      <c r="R133" s="203"/>
      <c r="S133" s="203"/>
      <c r="T133" s="204"/>
      <c r="U133" s="136"/>
      <c r="V133" s="911">
        <f>V267</f>
        <v>0</v>
      </c>
      <c r="W133" s="912"/>
      <c r="X133" s="912"/>
      <c r="Y133" s="912"/>
      <c r="Z133" s="912"/>
      <c r="AA133" s="912"/>
      <c r="AB133" s="205" t="s">
        <v>154</v>
      </c>
    </row>
    <row r="134" spans="1:28" ht="9" customHeight="1">
      <c r="I134" s="206"/>
      <c r="J134" s="207"/>
      <c r="K134" s="207"/>
      <c r="L134" s="208"/>
      <c r="N134" s="136"/>
      <c r="O134" s="136"/>
      <c r="P134" s="136"/>
      <c r="V134" s="207"/>
      <c r="W134" s="207"/>
      <c r="X134" s="136"/>
      <c r="Y134" s="136"/>
      <c r="Z134" s="136"/>
      <c r="AA134" s="136"/>
      <c r="AB134" s="136"/>
    </row>
    <row r="135" spans="1:28" ht="9" customHeight="1" thickBot="1">
      <c r="L135" s="209"/>
      <c r="N135" s="210"/>
      <c r="O135" s="211"/>
      <c r="P135" s="211"/>
      <c r="Q135" s="211"/>
      <c r="R135" s="211"/>
      <c r="S135" s="211"/>
      <c r="T135" s="136"/>
      <c r="U135" s="207"/>
      <c r="V135" s="207"/>
      <c r="W135" s="207"/>
      <c r="X135" s="212"/>
      <c r="Y135" s="212"/>
      <c r="Z135" s="212"/>
      <c r="AA135" s="212"/>
      <c r="AB135" s="136"/>
    </row>
    <row r="136" spans="1:28" ht="9" customHeight="1">
      <c r="A136" s="886" t="s">
        <v>55</v>
      </c>
      <c r="B136" s="742" t="s">
        <v>56</v>
      </c>
      <c r="C136" s="134"/>
      <c r="D136" s="745" t="s">
        <v>57</v>
      </c>
      <c r="E136" s="745" t="s">
        <v>58</v>
      </c>
      <c r="F136" s="890" t="s">
        <v>59</v>
      </c>
      <c r="G136" s="894" t="s">
        <v>151</v>
      </c>
      <c r="H136" s="899" t="s">
        <v>61</v>
      </c>
      <c r="I136" s="899"/>
      <c r="J136" s="899"/>
      <c r="K136" s="899"/>
      <c r="L136" s="900"/>
      <c r="M136" s="135"/>
      <c r="N136" s="857" t="s">
        <v>62</v>
      </c>
      <c r="O136" s="858"/>
      <c r="P136" s="858"/>
      <c r="Q136" s="858"/>
      <c r="R136" s="858"/>
      <c r="S136" s="858"/>
      <c r="T136" s="858"/>
      <c r="U136" s="859"/>
    </row>
    <row r="137" spans="1:28" ht="9" customHeight="1">
      <c r="A137" s="887"/>
      <c r="B137" s="743"/>
      <c r="C137" s="137" t="s">
        <v>24</v>
      </c>
      <c r="D137" s="746"/>
      <c r="E137" s="746"/>
      <c r="F137" s="891"/>
      <c r="G137" s="864"/>
      <c r="H137" s="860" t="s">
        <v>63</v>
      </c>
      <c r="I137" s="861"/>
      <c r="J137" s="862"/>
      <c r="K137" s="863" t="s">
        <v>152</v>
      </c>
      <c r="L137" s="874" t="s">
        <v>65</v>
      </c>
      <c r="M137" s="138"/>
      <c r="N137" s="863" t="s">
        <v>66</v>
      </c>
      <c r="O137" s="877" t="s">
        <v>67</v>
      </c>
      <c r="P137" s="878"/>
      <c r="Q137" s="878"/>
      <c r="R137" s="878"/>
      <c r="S137" s="879"/>
      <c r="T137" s="724" t="s">
        <v>153</v>
      </c>
      <c r="U137" s="854" t="s">
        <v>65</v>
      </c>
    </row>
    <row r="138" spans="1:28" ht="9" customHeight="1">
      <c r="A138" s="887"/>
      <c r="B138" s="743"/>
      <c r="C138" s="137" t="s">
        <v>69</v>
      </c>
      <c r="D138" s="746"/>
      <c r="E138" s="746"/>
      <c r="F138" s="891"/>
      <c r="G138" s="864"/>
      <c r="H138" s="880" t="s">
        <v>70</v>
      </c>
      <c r="I138" s="897" t="s">
        <v>71</v>
      </c>
      <c r="J138" s="901" t="s">
        <v>72</v>
      </c>
      <c r="K138" s="864"/>
      <c r="L138" s="875"/>
      <c r="M138" s="138"/>
      <c r="N138" s="864"/>
      <c r="O138" s="869" t="s">
        <v>73</v>
      </c>
      <c r="P138" s="754"/>
      <c r="Q138" s="754" t="s">
        <v>74</v>
      </c>
      <c r="R138" s="757" t="s">
        <v>75</v>
      </c>
      <c r="S138" s="752" t="s">
        <v>76</v>
      </c>
      <c r="T138" s="725"/>
      <c r="U138" s="855"/>
    </row>
    <row r="139" spans="1:28" ht="9" customHeight="1">
      <c r="A139" s="887"/>
      <c r="B139" s="743"/>
      <c r="C139" s="139" t="s">
        <v>77</v>
      </c>
      <c r="D139" s="746"/>
      <c r="E139" s="746"/>
      <c r="F139" s="891"/>
      <c r="G139" s="864"/>
      <c r="H139" s="880"/>
      <c r="I139" s="897"/>
      <c r="J139" s="901"/>
      <c r="K139" s="864"/>
      <c r="L139" s="875"/>
      <c r="M139" s="138"/>
      <c r="N139" s="864"/>
      <c r="O139" s="870" t="s">
        <v>71</v>
      </c>
      <c r="P139" s="872" t="s">
        <v>72</v>
      </c>
      <c r="Q139" s="755"/>
      <c r="R139" s="757"/>
      <c r="S139" s="752"/>
      <c r="T139" s="725"/>
      <c r="U139" s="855"/>
    </row>
    <row r="140" spans="1:28" ht="9" customHeight="1">
      <c r="A140" s="888"/>
      <c r="B140" s="744"/>
      <c r="C140" s="140" t="s">
        <v>78</v>
      </c>
      <c r="D140" s="747"/>
      <c r="E140" s="876"/>
      <c r="F140" s="726"/>
      <c r="G140" s="895"/>
      <c r="H140" s="881"/>
      <c r="I140" s="898"/>
      <c r="J140" s="902"/>
      <c r="K140" s="865"/>
      <c r="L140" s="876"/>
      <c r="N140" s="865"/>
      <c r="O140" s="871"/>
      <c r="P140" s="873"/>
      <c r="Q140" s="756"/>
      <c r="R140" s="758"/>
      <c r="S140" s="753"/>
      <c r="T140" s="726"/>
      <c r="U140" s="856"/>
    </row>
    <row r="141" spans="1:28" ht="9" customHeight="1">
      <c r="A141" s="884" t="s">
        <v>144</v>
      </c>
      <c r="B141" s="740" t="str">
        <f>$B$7</f>
        <v>平日</v>
      </c>
      <c r="C141" s="201">
        <f>C74</f>
        <v>0</v>
      </c>
      <c r="D141" s="142">
        <f>$D$7</f>
        <v>0</v>
      </c>
      <c r="E141" s="143">
        <f>$E$7</f>
        <v>0</v>
      </c>
      <c r="F141" s="896"/>
      <c r="G141" s="144">
        <f>D141*E141*F141</f>
        <v>0</v>
      </c>
      <c r="H141" s="892">
        <f>I141+J141</f>
        <v>0</v>
      </c>
      <c r="I141" s="729"/>
      <c r="J141" s="727"/>
      <c r="K141" s="145">
        <f>-D141*E141*H141</f>
        <v>0</v>
      </c>
      <c r="L141" s="146"/>
      <c r="M141" s="147"/>
      <c r="N141" s="148"/>
      <c r="O141" s="149"/>
      <c r="P141" s="150"/>
      <c r="Q141" s="150"/>
      <c r="R141" s="151"/>
      <c r="S141" s="152"/>
      <c r="T141" s="153">
        <f>IF(AND(P141=0,Q141=0,R141=0,S141=0),N141*-O141,IF(AND(O141=0,Q141=0,R141=0,S141=0),N141*-P141,IF(AND(O141=0,P141=0,R141=0,S141=0),N141*Q141,IF(AND(O141=0,P141=0,Q141=0,S141=0),N141*-R141,IF(AND(O141=0,P141=0,Q141=0,R141=0),N141*S141,IF(AND(O141=0,P141=0,Q141=0,R141=0),,"入力オーバー"))))))</f>
        <v>0</v>
      </c>
      <c r="U141" s="154"/>
      <c r="V141" s="155"/>
      <c r="W141" s="155"/>
      <c r="X141" s="156"/>
      <c r="Y141" s="156"/>
      <c r="Z141" s="156"/>
      <c r="AA141" s="156"/>
      <c r="AB141" s="156"/>
    </row>
    <row r="142" spans="1:28" ht="9" customHeight="1">
      <c r="A142" s="885"/>
      <c r="B142" s="741"/>
      <c r="C142" s="157">
        <f>IF(C141="往","復",)</f>
        <v>0</v>
      </c>
      <c r="D142" s="158">
        <f>$D$8</f>
        <v>0</v>
      </c>
      <c r="E142" s="159">
        <f>$E$8</f>
        <v>0</v>
      </c>
      <c r="F142" s="749"/>
      <c r="G142" s="160">
        <f>D142*E142*F141</f>
        <v>0</v>
      </c>
      <c r="H142" s="893"/>
      <c r="I142" s="730"/>
      <c r="J142" s="728"/>
      <c r="K142" s="161">
        <f>-D142*E142*H141</f>
        <v>0</v>
      </c>
      <c r="L142" s="162"/>
      <c r="M142" s="147"/>
      <c r="N142" s="163"/>
      <c r="O142" s="164"/>
      <c r="P142" s="165"/>
      <c r="Q142" s="165"/>
      <c r="R142" s="166"/>
      <c r="S142" s="167"/>
      <c r="T142" s="168">
        <f>IF(AND(P142=0,Q142=0,R142=0,S142=0),N142*-O142,IF(AND(O142=0,Q142=0,R142=0,S142=0),N142*-P142,IF(AND(O142=0,P142=0,R142=0,S142=0),N142*Q142,IF(AND(O142=0,P142=0,Q142=0,S142=0),N142*-R142,IF(AND(O142=0,P142=0,Q142=0,R142=0),N142*S142,IF(AND(O142=0,P142=0,Q142=0,R142=0),,"入力オーバー"))))))</f>
        <v>0</v>
      </c>
      <c r="U142" s="169"/>
      <c r="V142" s="155"/>
      <c r="W142" s="155"/>
      <c r="X142" s="156"/>
      <c r="Y142" s="156"/>
      <c r="Z142" s="156"/>
      <c r="AA142" s="156"/>
      <c r="AB142" s="156"/>
    </row>
    <row r="143" spans="1:28" ht="9" customHeight="1">
      <c r="A143" s="885"/>
      <c r="B143" s="740" t="str">
        <f>$B$9</f>
        <v>土曜</v>
      </c>
      <c r="C143" s="170">
        <f>C141</f>
        <v>0</v>
      </c>
      <c r="D143" s="142">
        <f>$D$9</f>
        <v>0</v>
      </c>
      <c r="E143" s="143">
        <f>$E$9</f>
        <v>0</v>
      </c>
      <c r="F143" s="896"/>
      <c r="G143" s="144">
        <f>D143*E143*F143</f>
        <v>0</v>
      </c>
      <c r="H143" s="892">
        <f>I143+J143</f>
        <v>0</v>
      </c>
      <c r="I143" s="729"/>
      <c r="J143" s="727"/>
      <c r="K143" s="145">
        <f>-D143*E143*H143</f>
        <v>0</v>
      </c>
      <c r="L143" s="146"/>
      <c r="M143" s="147"/>
      <c r="N143" s="163"/>
      <c r="O143" s="164"/>
      <c r="P143" s="165"/>
      <c r="Q143" s="165"/>
      <c r="R143" s="166"/>
      <c r="S143" s="167"/>
      <c r="T143" s="168">
        <f t="shared" ref="T143:T150" si="24">IF(AND(P143=0,Q143=0,R143=0,S143=0),N143*-O143,IF(AND(O143=0,Q143=0,R143=0,S143=0),N143*-P143,IF(AND(O143=0,P143=0,R143=0,S143=0),N143*Q143,IF(AND(O143=0,P143=0,Q143=0,S143=0),N143*-R143,IF(AND(O143=0,P143=0,Q143=0,R143=0),N143*S143,IF(AND(O143=0,P143=0,Q143=0,R143=0),,"入力オーバー"))))))</f>
        <v>0</v>
      </c>
      <c r="U143" s="169"/>
      <c r="V143" s="155"/>
      <c r="W143" s="155"/>
      <c r="X143" s="136"/>
      <c r="Y143" s="136"/>
      <c r="Z143" s="136"/>
      <c r="AA143" s="136"/>
      <c r="AB143" s="136"/>
    </row>
    <row r="144" spans="1:28" ht="9" customHeight="1" thickBot="1">
      <c r="A144" s="885"/>
      <c r="B144" s="904"/>
      <c r="C144" s="157">
        <f>C142</f>
        <v>0</v>
      </c>
      <c r="D144" s="158">
        <f>$D$10</f>
        <v>0</v>
      </c>
      <c r="E144" s="159">
        <f>$E$10</f>
        <v>0</v>
      </c>
      <c r="F144" s="749"/>
      <c r="G144" s="160">
        <f>D144*E144*F143</f>
        <v>0</v>
      </c>
      <c r="H144" s="893"/>
      <c r="I144" s="730"/>
      <c r="J144" s="728"/>
      <c r="K144" s="161">
        <f>-D144*E144*H143</f>
        <v>0</v>
      </c>
      <c r="L144" s="162"/>
      <c r="M144" s="147"/>
      <c r="N144" s="163"/>
      <c r="O144" s="164"/>
      <c r="P144" s="165"/>
      <c r="Q144" s="165"/>
      <c r="R144" s="166"/>
      <c r="S144" s="167"/>
      <c r="T144" s="168">
        <f t="shared" si="24"/>
        <v>0</v>
      </c>
      <c r="U144" s="169"/>
      <c r="V144" s="155"/>
      <c r="W144" s="155"/>
      <c r="X144" s="156"/>
      <c r="Y144" s="156"/>
      <c r="Z144" s="136"/>
      <c r="AA144" s="136"/>
      <c r="AB144" s="136"/>
    </row>
    <row r="145" spans="1:28" ht="9" customHeight="1">
      <c r="A145" s="885"/>
      <c r="B145" s="903" t="str">
        <f>$B$11</f>
        <v>日祝</v>
      </c>
      <c r="C145" s="170">
        <f>C141</f>
        <v>0</v>
      </c>
      <c r="D145" s="142">
        <f>$D$11</f>
        <v>0</v>
      </c>
      <c r="E145" s="143">
        <f>$E$11</f>
        <v>0</v>
      </c>
      <c r="F145" s="748"/>
      <c r="G145" s="144">
        <f>D145*E145*F145</f>
        <v>0</v>
      </c>
      <c r="H145" s="892">
        <f>I145+J145</f>
        <v>0</v>
      </c>
      <c r="I145" s="729"/>
      <c r="J145" s="727"/>
      <c r="K145" s="145">
        <f>-D145*E145*H145</f>
        <v>0</v>
      </c>
      <c r="L145" s="146"/>
      <c r="M145" s="147"/>
      <c r="N145" s="163"/>
      <c r="O145" s="164"/>
      <c r="P145" s="165"/>
      <c r="Q145" s="165"/>
      <c r="R145" s="166"/>
      <c r="S145" s="167"/>
      <c r="T145" s="168">
        <f t="shared" si="24"/>
        <v>0</v>
      </c>
      <c r="U145" s="169"/>
      <c r="V145" s="155"/>
      <c r="W145" s="155"/>
      <c r="X145" s="156"/>
      <c r="Y145" s="156"/>
      <c r="Z145" s="136"/>
      <c r="AA145" s="136"/>
      <c r="AB145" s="136"/>
    </row>
    <row r="146" spans="1:28" ht="9" customHeight="1">
      <c r="A146" s="885"/>
      <c r="B146" s="739"/>
      <c r="C146" s="202">
        <f>C142</f>
        <v>0</v>
      </c>
      <c r="D146" s="158">
        <f>$D$12</f>
        <v>0</v>
      </c>
      <c r="E146" s="175">
        <f>$E$12</f>
        <v>0</v>
      </c>
      <c r="F146" s="748"/>
      <c r="G146" s="160">
        <f>D146*E146*F145</f>
        <v>0</v>
      </c>
      <c r="H146" s="893"/>
      <c r="I146" s="730"/>
      <c r="J146" s="728"/>
      <c r="K146" s="161">
        <f>-D146*E146*H145</f>
        <v>0</v>
      </c>
      <c r="L146" s="162"/>
      <c r="M146" s="147"/>
      <c r="N146" s="163"/>
      <c r="O146" s="164"/>
      <c r="P146" s="165"/>
      <c r="Q146" s="165"/>
      <c r="R146" s="166"/>
      <c r="S146" s="167"/>
      <c r="T146" s="168">
        <f t="shared" si="24"/>
        <v>0</v>
      </c>
      <c r="U146" s="169"/>
      <c r="V146" s="155"/>
      <c r="W146" s="155"/>
      <c r="X146" s="156"/>
      <c r="Y146" s="156"/>
      <c r="Z146" s="136"/>
      <c r="AA146" s="136"/>
      <c r="AB146" s="136"/>
    </row>
    <row r="147" spans="1:28" ht="9" customHeight="1">
      <c r="A147" s="885"/>
      <c r="B147" s="738" t="str">
        <f>$B$13</f>
        <v>学平日</v>
      </c>
      <c r="C147" s="170">
        <f>C141</f>
        <v>0</v>
      </c>
      <c r="D147" s="142">
        <f>$D$13</f>
        <v>0</v>
      </c>
      <c r="E147" s="143">
        <f>$E$13</f>
        <v>0</v>
      </c>
      <c r="F147" s="896"/>
      <c r="G147" s="144">
        <f>D147*E147*F147</f>
        <v>0</v>
      </c>
      <c r="H147" s="892">
        <f>I147+J147</f>
        <v>0</v>
      </c>
      <c r="I147" s="729"/>
      <c r="J147" s="727"/>
      <c r="K147" s="145">
        <f>-D147*E147*H147</f>
        <v>0</v>
      </c>
      <c r="L147" s="146"/>
      <c r="M147" s="147"/>
      <c r="N147" s="163"/>
      <c r="O147" s="164"/>
      <c r="P147" s="165"/>
      <c r="Q147" s="165"/>
      <c r="R147" s="166"/>
      <c r="S147" s="167"/>
      <c r="T147" s="168">
        <f t="shared" si="24"/>
        <v>0</v>
      </c>
      <c r="U147" s="169"/>
      <c r="V147" s="155"/>
      <c r="W147" s="155"/>
      <c r="X147" s="156"/>
      <c r="Y147" s="156"/>
      <c r="Z147" s="136"/>
      <c r="AA147" s="136"/>
      <c r="AB147" s="136"/>
    </row>
    <row r="148" spans="1:28" ht="9" customHeight="1">
      <c r="A148" s="885"/>
      <c r="B148" s="739"/>
      <c r="C148" s="157">
        <f>C142</f>
        <v>0</v>
      </c>
      <c r="D148" s="158">
        <f>$D$14</f>
        <v>0</v>
      </c>
      <c r="E148" s="159">
        <f>$E$14</f>
        <v>0</v>
      </c>
      <c r="F148" s="749"/>
      <c r="G148" s="160">
        <f>D148*E148*F147</f>
        <v>0</v>
      </c>
      <c r="H148" s="893"/>
      <c r="I148" s="730"/>
      <c r="J148" s="728"/>
      <c r="K148" s="161">
        <f>-D148*E148*H147</f>
        <v>0</v>
      </c>
      <c r="L148" s="162"/>
      <c r="M148" s="147"/>
      <c r="N148" s="163"/>
      <c r="O148" s="164"/>
      <c r="P148" s="165"/>
      <c r="Q148" s="165"/>
      <c r="R148" s="166"/>
      <c r="S148" s="167"/>
      <c r="T148" s="168">
        <f t="shared" si="24"/>
        <v>0</v>
      </c>
      <c r="U148" s="169"/>
      <c r="V148" s="155"/>
      <c r="W148" s="155"/>
      <c r="X148" s="156"/>
      <c r="Y148" s="156"/>
      <c r="Z148" s="136"/>
      <c r="AA148" s="136"/>
      <c r="AB148" s="136"/>
    </row>
    <row r="149" spans="1:28" ht="9" customHeight="1">
      <c r="A149" s="885"/>
      <c r="B149" s="738" t="str">
        <f>$B$15</f>
        <v>学休土</v>
      </c>
      <c r="C149" s="170">
        <f>C141</f>
        <v>0</v>
      </c>
      <c r="D149" s="142">
        <f>$D$15</f>
        <v>0</v>
      </c>
      <c r="E149" s="143">
        <f>$E$15</f>
        <v>0</v>
      </c>
      <c r="F149" s="748"/>
      <c r="G149" s="144">
        <f>D149*E149*F149</f>
        <v>0</v>
      </c>
      <c r="H149" s="892">
        <f>I149+J149</f>
        <v>0</v>
      </c>
      <c r="I149" s="729"/>
      <c r="J149" s="727"/>
      <c r="K149" s="145">
        <f>-D149*E149*H149</f>
        <v>0</v>
      </c>
      <c r="L149" s="146"/>
      <c r="M149" s="147"/>
      <c r="N149" s="163"/>
      <c r="O149" s="164"/>
      <c r="P149" s="165"/>
      <c r="Q149" s="165"/>
      <c r="R149" s="166"/>
      <c r="S149" s="167"/>
      <c r="T149" s="168">
        <f t="shared" si="24"/>
        <v>0</v>
      </c>
      <c r="U149" s="169"/>
      <c r="V149" s="155"/>
      <c r="W149" s="155"/>
      <c r="X149" s="908" t="s">
        <v>81</v>
      </c>
      <c r="Y149" s="909"/>
      <c r="Z149" s="909"/>
      <c r="AA149" s="909"/>
      <c r="AB149" s="910"/>
    </row>
    <row r="150" spans="1:28" ht="9" customHeight="1" thickBot="1">
      <c r="A150" s="885"/>
      <c r="B150" s="751"/>
      <c r="C150" s="157">
        <f>C142</f>
        <v>0</v>
      </c>
      <c r="D150" s="158">
        <f>$D$16</f>
        <v>0</v>
      </c>
      <c r="E150" s="175">
        <f>$E$16</f>
        <v>0</v>
      </c>
      <c r="F150" s="749"/>
      <c r="G150" s="160">
        <f>D150*E150*F149</f>
        <v>0</v>
      </c>
      <c r="H150" s="893"/>
      <c r="I150" s="730"/>
      <c r="J150" s="728"/>
      <c r="K150" s="161">
        <f>-D150*E150*H149</f>
        <v>0</v>
      </c>
      <c r="L150" s="162"/>
      <c r="M150" s="147"/>
      <c r="N150" s="177"/>
      <c r="O150" s="178"/>
      <c r="P150" s="179"/>
      <c r="Q150" s="179"/>
      <c r="R150" s="180"/>
      <c r="S150" s="181"/>
      <c r="T150" s="182">
        <f t="shared" si="24"/>
        <v>0</v>
      </c>
      <c r="U150" s="183"/>
      <c r="V150" s="184"/>
      <c r="W150" s="155"/>
      <c r="X150" s="905">
        <f>G151+K151+T151</f>
        <v>0</v>
      </c>
      <c r="Y150" s="906"/>
      <c r="Z150" s="906"/>
      <c r="AA150" s="906"/>
      <c r="AB150" s="185" t="s">
        <v>154</v>
      </c>
    </row>
    <row r="151" spans="1:28" ht="9" customHeight="1" thickBot="1">
      <c r="A151" s="882" t="s">
        <v>53</v>
      </c>
      <c r="B151" s="883"/>
      <c r="C151" s="186"/>
      <c r="D151" s="187">
        <f>IF(C141="往",(E141+E142)*(F141-H141)+(E143+E144)*(F143-H143),E141*(F141-H141)+E143*(F143-H143))</f>
        <v>0</v>
      </c>
      <c r="E151" s="188">
        <f>IF(C141="往",(E141+E142)*(F141-H141)+(E143+E144)*(F143-H143)+(E145+E146)*(F145-H145)+(E147+E148)*(F147-H147)+(E149+E150)*(F149-H149),E141*(F141-H141)+E143*(F143-H143)+E145*(F145-H145)+E147*(F147-H147)+E149*(F149-H149))</f>
        <v>0</v>
      </c>
      <c r="F151" s="189">
        <f t="shared" ref="F151:K151" si="25">SUM(F141:F150)</f>
        <v>0</v>
      </c>
      <c r="G151" s="190">
        <f t="shared" si="25"/>
        <v>0</v>
      </c>
      <c r="H151" s="186">
        <f t="shared" si="25"/>
        <v>0</v>
      </c>
      <c r="I151" s="191">
        <f t="shared" si="25"/>
        <v>0</v>
      </c>
      <c r="J151" s="187">
        <f t="shared" si="25"/>
        <v>0</v>
      </c>
      <c r="K151" s="192">
        <f t="shared" si="25"/>
        <v>0</v>
      </c>
      <c r="L151" s="187"/>
      <c r="M151" s="193"/>
      <c r="N151" s="194"/>
      <c r="O151" s="195">
        <f t="shared" ref="O151:T151" si="26">SUM(O141:O150)</f>
        <v>0</v>
      </c>
      <c r="P151" s="196">
        <f t="shared" si="26"/>
        <v>0</v>
      </c>
      <c r="Q151" s="196">
        <f t="shared" si="26"/>
        <v>0</v>
      </c>
      <c r="R151" s="197">
        <f t="shared" si="26"/>
        <v>0</v>
      </c>
      <c r="S151" s="198">
        <f t="shared" si="26"/>
        <v>0</v>
      </c>
      <c r="T151" s="199">
        <f t="shared" si="26"/>
        <v>0</v>
      </c>
      <c r="U151" s="200"/>
    </row>
    <row r="152" spans="1:28" ht="9" customHeight="1">
      <c r="A152" s="886" t="s">
        <v>55</v>
      </c>
      <c r="B152" s="742" t="s">
        <v>56</v>
      </c>
      <c r="C152" s="134"/>
      <c r="D152" s="745" t="s">
        <v>57</v>
      </c>
      <c r="E152" s="745" t="s">
        <v>58</v>
      </c>
      <c r="F152" s="890" t="s">
        <v>59</v>
      </c>
      <c r="G152" s="894" t="s">
        <v>151</v>
      </c>
      <c r="H152" s="899" t="s">
        <v>61</v>
      </c>
      <c r="I152" s="899"/>
      <c r="J152" s="899"/>
      <c r="K152" s="899"/>
      <c r="L152" s="900"/>
      <c r="M152" s="135"/>
      <c r="N152" s="857" t="s">
        <v>62</v>
      </c>
      <c r="O152" s="858"/>
      <c r="P152" s="858"/>
      <c r="Q152" s="858"/>
      <c r="R152" s="858"/>
      <c r="S152" s="858"/>
      <c r="T152" s="858"/>
      <c r="U152" s="859"/>
    </row>
    <row r="153" spans="1:28" ht="9" customHeight="1">
      <c r="A153" s="887"/>
      <c r="B153" s="743"/>
      <c r="C153" s="137" t="s">
        <v>24</v>
      </c>
      <c r="D153" s="746"/>
      <c r="E153" s="746"/>
      <c r="F153" s="891"/>
      <c r="G153" s="864"/>
      <c r="H153" s="860" t="s">
        <v>63</v>
      </c>
      <c r="I153" s="861"/>
      <c r="J153" s="862"/>
      <c r="K153" s="863" t="s">
        <v>152</v>
      </c>
      <c r="L153" s="874" t="s">
        <v>65</v>
      </c>
      <c r="M153" s="138"/>
      <c r="N153" s="863" t="s">
        <v>66</v>
      </c>
      <c r="O153" s="877" t="s">
        <v>67</v>
      </c>
      <c r="P153" s="878"/>
      <c r="Q153" s="878"/>
      <c r="R153" s="878"/>
      <c r="S153" s="879"/>
      <c r="T153" s="724" t="s">
        <v>153</v>
      </c>
      <c r="U153" s="854" t="s">
        <v>65</v>
      </c>
    </row>
    <row r="154" spans="1:28" ht="9" customHeight="1">
      <c r="A154" s="887"/>
      <c r="B154" s="743"/>
      <c r="C154" s="137" t="s">
        <v>69</v>
      </c>
      <c r="D154" s="746"/>
      <c r="E154" s="746"/>
      <c r="F154" s="891"/>
      <c r="G154" s="864"/>
      <c r="H154" s="880" t="s">
        <v>70</v>
      </c>
      <c r="I154" s="897" t="s">
        <v>71</v>
      </c>
      <c r="J154" s="901" t="s">
        <v>72</v>
      </c>
      <c r="K154" s="864"/>
      <c r="L154" s="875"/>
      <c r="M154" s="138"/>
      <c r="N154" s="864"/>
      <c r="O154" s="869" t="s">
        <v>73</v>
      </c>
      <c r="P154" s="754"/>
      <c r="Q154" s="754" t="s">
        <v>74</v>
      </c>
      <c r="R154" s="757" t="s">
        <v>75</v>
      </c>
      <c r="S154" s="752" t="s">
        <v>76</v>
      </c>
      <c r="T154" s="725"/>
      <c r="U154" s="855"/>
    </row>
    <row r="155" spans="1:28" ht="9" customHeight="1">
      <c r="A155" s="887"/>
      <c r="B155" s="743"/>
      <c r="C155" s="139" t="s">
        <v>77</v>
      </c>
      <c r="D155" s="746"/>
      <c r="E155" s="746"/>
      <c r="F155" s="891"/>
      <c r="G155" s="864"/>
      <c r="H155" s="880"/>
      <c r="I155" s="897"/>
      <c r="J155" s="901"/>
      <c r="K155" s="864"/>
      <c r="L155" s="875"/>
      <c r="M155" s="138"/>
      <c r="N155" s="864"/>
      <c r="O155" s="870" t="s">
        <v>71</v>
      </c>
      <c r="P155" s="872" t="s">
        <v>72</v>
      </c>
      <c r="Q155" s="755"/>
      <c r="R155" s="757"/>
      <c r="S155" s="752"/>
      <c r="T155" s="725"/>
      <c r="U155" s="855"/>
    </row>
    <row r="156" spans="1:28" ht="9" customHeight="1">
      <c r="A156" s="888"/>
      <c r="B156" s="744"/>
      <c r="C156" s="140" t="s">
        <v>78</v>
      </c>
      <c r="D156" s="747"/>
      <c r="E156" s="876"/>
      <c r="F156" s="726"/>
      <c r="G156" s="895"/>
      <c r="H156" s="881"/>
      <c r="I156" s="898"/>
      <c r="J156" s="902"/>
      <c r="K156" s="865"/>
      <c r="L156" s="876"/>
      <c r="N156" s="865"/>
      <c r="O156" s="871"/>
      <c r="P156" s="873"/>
      <c r="Q156" s="756"/>
      <c r="R156" s="758"/>
      <c r="S156" s="753"/>
      <c r="T156" s="726"/>
      <c r="U156" s="856"/>
    </row>
    <row r="157" spans="1:28" ht="9" customHeight="1">
      <c r="A157" s="884" t="s">
        <v>145</v>
      </c>
      <c r="B157" s="740" t="str">
        <f>$B$7</f>
        <v>平日</v>
      </c>
      <c r="C157" s="201">
        <f>C141</f>
        <v>0</v>
      </c>
      <c r="D157" s="142">
        <f>$D$7</f>
        <v>0</v>
      </c>
      <c r="E157" s="143">
        <f>$E$7</f>
        <v>0</v>
      </c>
      <c r="F157" s="896"/>
      <c r="G157" s="144">
        <f>D157*E157*F157</f>
        <v>0</v>
      </c>
      <c r="H157" s="892">
        <f>I157+J157</f>
        <v>0</v>
      </c>
      <c r="I157" s="729"/>
      <c r="J157" s="727"/>
      <c r="K157" s="145">
        <f>-D157*E157*H157</f>
        <v>0</v>
      </c>
      <c r="L157" s="146"/>
      <c r="M157" s="147"/>
      <c r="N157" s="148"/>
      <c r="O157" s="149"/>
      <c r="P157" s="150"/>
      <c r="Q157" s="150"/>
      <c r="R157" s="151"/>
      <c r="S157" s="152"/>
      <c r="T157" s="153">
        <f>IF(AND(P157=0,Q157=0,R157=0,S157=0),N157*-O157,IF(AND(O157=0,Q157=0,R157=0,S157=0),N157*-P157,IF(AND(O157=0,P157=0,R157=0,S157=0),N157*Q157,IF(AND(O157=0,P157=0,Q157=0,S157=0),N157*-R157,IF(AND(O157=0,P157=0,Q157=0,R157=0),N157*S157,IF(AND(O157=0,P157=0,Q157=0,R157=0),,"入力オーバー"))))))</f>
        <v>0</v>
      </c>
      <c r="U157" s="154"/>
      <c r="V157" s="155"/>
      <c r="W157" s="155"/>
      <c r="X157" s="156"/>
      <c r="Y157" s="156"/>
      <c r="Z157" s="156"/>
      <c r="AA157" s="156"/>
      <c r="AB157" s="156"/>
    </row>
    <row r="158" spans="1:28" ht="9" customHeight="1">
      <c r="A158" s="885"/>
      <c r="B158" s="741"/>
      <c r="C158" s="157">
        <f>IF(C157="往","復",)</f>
        <v>0</v>
      </c>
      <c r="D158" s="158">
        <f>$D$8</f>
        <v>0</v>
      </c>
      <c r="E158" s="159">
        <f>$E$8</f>
        <v>0</v>
      </c>
      <c r="F158" s="749"/>
      <c r="G158" s="160">
        <f>D158*E158*F157</f>
        <v>0</v>
      </c>
      <c r="H158" s="893"/>
      <c r="I158" s="730"/>
      <c r="J158" s="728"/>
      <c r="K158" s="161">
        <f>-D158*E158*H157</f>
        <v>0</v>
      </c>
      <c r="L158" s="162"/>
      <c r="M158" s="147"/>
      <c r="N158" s="163"/>
      <c r="O158" s="164"/>
      <c r="P158" s="165"/>
      <c r="Q158" s="165"/>
      <c r="R158" s="166"/>
      <c r="S158" s="167"/>
      <c r="T158" s="168">
        <f>IF(AND(P158=0,Q158=0,R158=0,S158=0),N158*-O158,IF(AND(O158=0,Q158=0,R158=0,S158=0),N158*-P158,IF(AND(O158=0,P158=0,R158=0,S158=0),N158*Q158,IF(AND(O158=0,P158=0,Q158=0,S158=0),N158*-R158,IF(AND(O158=0,P158=0,Q158=0,R158=0),N158*S158,IF(AND(O158=0,P158=0,Q158=0,R158=0),,"入力オーバー"))))))</f>
        <v>0</v>
      </c>
      <c r="U158" s="169"/>
      <c r="V158" s="155"/>
      <c r="W158" s="155"/>
      <c r="X158" s="156"/>
      <c r="Y158" s="156"/>
      <c r="Z158" s="156"/>
      <c r="AA158" s="156"/>
      <c r="AB158" s="156"/>
    </row>
    <row r="159" spans="1:28" ht="9" customHeight="1">
      <c r="A159" s="885"/>
      <c r="B159" s="740" t="str">
        <f>$B$9</f>
        <v>土曜</v>
      </c>
      <c r="C159" s="170">
        <f>C157</f>
        <v>0</v>
      </c>
      <c r="D159" s="142">
        <f>$D$9</f>
        <v>0</v>
      </c>
      <c r="E159" s="143">
        <f>$E$9</f>
        <v>0</v>
      </c>
      <c r="F159" s="896"/>
      <c r="G159" s="144">
        <f>D159*E159*F159</f>
        <v>0</v>
      </c>
      <c r="H159" s="892">
        <f>I159+J159</f>
        <v>0</v>
      </c>
      <c r="I159" s="729"/>
      <c r="J159" s="727"/>
      <c r="K159" s="145">
        <f>-D159*E159*H159</f>
        <v>0</v>
      </c>
      <c r="L159" s="146"/>
      <c r="M159" s="147"/>
      <c r="N159" s="163"/>
      <c r="O159" s="164"/>
      <c r="P159" s="165"/>
      <c r="Q159" s="165"/>
      <c r="R159" s="166"/>
      <c r="S159" s="167"/>
      <c r="T159" s="168">
        <f t="shared" ref="T159:T166" si="27">IF(AND(P159=0,Q159=0,R159=0,S159=0),N159*-O159,IF(AND(O159=0,Q159=0,R159=0,S159=0),N159*-P159,IF(AND(O159=0,P159=0,R159=0,S159=0),N159*Q159,IF(AND(O159=0,P159=0,Q159=0,S159=0),N159*-R159,IF(AND(O159=0,P159=0,Q159=0,R159=0),N159*S159,IF(AND(O159=0,P159=0,Q159=0,R159=0),,"入力オーバー"))))))</f>
        <v>0</v>
      </c>
      <c r="U159" s="169"/>
      <c r="V159" s="155"/>
      <c r="W159" s="155"/>
      <c r="X159" s="136"/>
      <c r="Y159" s="136"/>
      <c r="Z159" s="136"/>
      <c r="AA159" s="136"/>
      <c r="AB159" s="136"/>
    </row>
    <row r="160" spans="1:28" ht="9" customHeight="1" thickBot="1">
      <c r="A160" s="885"/>
      <c r="B160" s="904"/>
      <c r="C160" s="157">
        <f>C158</f>
        <v>0</v>
      </c>
      <c r="D160" s="158">
        <f>$D$10</f>
        <v>0</v>
      </c>
      <c r="E160" s="159">
        <f>$E$10</f>
        <v>0</v>
      </c>
      <c r="F160" s="749"/>
      <c r="G160" s="160">
        <f>D160*E160*F159</f>
        <v>0</v>
      </c>
      <c r="H160" s="893"/>
      <c r="I160" s="730"/>
      <c r="J160" s="728"/>
      <c r="K160" s="161">
        <f>-D160*E160*H159</f>
        <v>0</v>
      </c>
      <c r="L160" s="162"/>
      <c r="M160" s="147"/>
      <c r="N160" s="163"/>
      <c r="O160" s="164"/>
      <c r="P160" s="165"/>
      <c r="Q160" s="165"/>
      <c r="R160" s="166"/>
      <c r="S160" s="167"/>
      <c r="T160" s="168">
        <f t="shared" si="27"/>
        <v>0</v>
      </c>
      <c r="U160" s="169"/>
      <c r="V160" s="155"/>
      <c r="W160" s="155"/>
      <c r="X160" s="156"/>
      <c r="Y160" s="156"/>
      <c r="Z160" s="136"/>
      <c r="AA160" s="136"/>
      <c r="AB160" s="136"/>
    </row>
    <row r="161" spans="1:28" ht="9" customHeight="1">
      <c r="A161" s="885"/>
      <c r="B161" s="903" t="str">
        <f>$B$11</f>
        <v>日祝</v>
      </c>
      <c r="C161" s="170">
        <f>C157</f>
        <v>0</v>
      </c>
      <c r="D161" s="142">
        <f>$D$11</f>
        <v>0</v>
      </c>
      <c r="E161" s="143">
        <f>$E$11</f>
        <v>0</v>
      </c>
      <c r="F161" s="748"/>
      <c r="G161" s="144">
        <f>D161*E161*F161</f>
        <v>0</v>
      </c>
      <c r="H161" s="892">
        <f>I161+J161</f>
        <v>0</v>
      </c>
      <c r="I161" s="729"/>
      <c r="J161" s="727"/>
      <c r="K161" s="145">
        <f>-D161*E161*H161</f>
        <v>0</v>
      </c>
      <c r="L161" s="146"/>
      <c r="M161" s="147"/>
      <c r="N161" s="163"/>
      <c r="O161" s="164"/>
      <c r="P161" s="165"/>
      <c r="Q161" s="165"/>
      <c r="R161" s="166"/>
      <c r="S161" s="167"/>
      <c r="T161" s="168">
        <f t="shared" si="27"/>
        <v>0</v>
      </c>
      <c r="U161" s="169"/>
      <c r="V161" s="155"/>
      <c r="W161" s="155"/>
      <c r="X161" s="156"/>
      <c r="Y161" s="156"/>
      <c r="Z161" s="136"/>
      <c r="AA161" s="136"/>
      <c r="AB161" s="136"/>
    </row>
    <row r="162" spans="1:28" ht="9" customHeight="1">
      <c r="A162" s="885"/>
      <c r="B162" s="739"/>
      <c r="C162" s="202">
        <f>C158</f>
        <v>0</v>
      </c>
      <c r="D162" s="158">
        <f>$D$12</f>
        <v>0</v>
      </c>
      <c r="E162" s="175">
        <f>$E$12</f>
        <v>0</v>
      </c>
      <c r="F162" s="748"/>
      <c r="G162" s="160">
        <f>D162*E162*F161</f>
        <v>0</v>
      </c>
      <c r="H162" s="893"/>
      <c r="I162" s="730"/>
      <c r="J162" s="728"/>
      <c r="K162" s="161">
        <f>-D162*E162*H161</f>
        <v>0</v>
      </c>
      <c r="L162" s="162"/>
      <c r="M162" s="147"/>
      <c r="N162" s="163"/>
      <c r="O162" s="164"/>
      <c r="P162" s="165"/>
      <c r="Q162" s="165"/>
      <c r="R162" s="166"/>
      <c r="S162" s="167"/>
      <c r="T162" s="168">
        <f t="shared" si="27"/>
        <v>0</v>
      </c>
      <c r="U162" s="169"/>
      <c r="V162" s="155"/>
      <c r="W162" s="155"/>
      <c r="X162" s="156"/>
      <c r="Y162" s="156"/>
      <c r="Z162" s="136"/>
      <c r="AA162" s="136"/>
      <c r="AB162" s="136"/>
    </row>
    <row r="163" spans="1:28" ht="9" customHeight="1">
      <c r="A163" s="885"/>
      <c r="B163" s="738" t="str">
        <f>$B$13</f>
        <v>学平日</v>
      </c>
      <c r="C163" s="170">
        <f>C157</f>
        <v>0</v>
      </c>
      <c r="D163" s="142">
        <f>$D$13</f>
        <v>0</v>
      </c>
      <c r="E163" s="143">
        <f>$E$13</f>
        <v>0</v>
      </c>
      <c r="F163" s="896"/>
      <c r="G163" s="144">
        <f>D163*E163*F163</f>
        <v>0</v>
      </c>
      <c r="H163" s="892">
        <f>I163+J163</f>
        <v>0</v>
      </c>
      <c r="I163" s="729"/>
      <c r="J163" s="727"/>
      <c r="K163" s="145">
        <f>-D163*E163*H163</f>
        <v>0</v>
      </c>
      <c r="L163" s="146"/>
      <c r="M163" s="147"/>
      <c r="N163" s="163"/>
      <c r="O163" s="164"/>
      <c r="P163" s="165"/>
      <c r="Q163" s="165"/>
      <c r="R163" s="166"/>
      <c r="S163" s="167"/>
      <c r="T163" s="168">
        <f t="shared" si="27"/>
        <v>0</v>
      </c>
      <c r="U163" s="169"/>
      <c r="V163" s="155"/>
      <c r="W163" s="155"/>
    </row>
    <row r="164" spans="1:28" ht="9" customHeight="1">
      <c r="A164" s="885"/>
      <c r="B164" s="739"/>
      <c r="C164" s="157">
        <f>C158</f>
        <v>0</v>
      </c>
      <c r="D164" s="158">
        <f>$D$14</f>
        <v>0</v>
      </c>
      <c r="E164" s="159">
        <f>$E$14</f>
        <v>0</v>
      </c>
      <c r="F164" s="749"/>
      <c r="G164" s="160">
        <f>D164*E164*F163</f>
        <v>0</v>
      </c>
      <c r="H164" s="893"/>
      <c r="I164" s="730"/>
      <c r="J164" s="728"/>
      <c r="K164" s="161">
        <f>-D164*E164*H163</f>
        <v>0</v>
      </c>
      <c r="L164" s="162"/>
      <c r="M164" s="147"/>
      <c r="N164" s="163"/>
      <c r="O164" s="164"/>
      <c r="P164" s="165"/>
      <c r="Q164" s="165"/>
      <c r="R164" s="166"/>
      <c r="S164" s="167"/>
      <c r="T164" s="168">
        <f t="shared" si="27"/>
        <v>0</v>
      </c>
      <c r="U164" s="169"/>
      <c r="V164" s="155"/>
      <c r="W164" s="155"/>
    </row>
    <row r="165" spans="1:28" ht="9" customHeight="1">
      <c r="A165" s="885"/>
      <c r="B165" s="738" t="str">
        <f>$B$15</f>
        <v>学休土</v>
      </c>
      <c r="C165" s="170">
        <f>C157</f>
        <v>0</v>
      </c>
      <c r="D165" s="142">
        <f>$D$15</f>
        <v>0</v>
      </c>
      <c r="E165" s="143">
        <f>$E$15</f>
        <v>0</v>
      </c>
      <c r="F165" s="748"/>
      <c r="G165" s="144">
        <f>D165*E165*F165</f>
        <v>0</v>
      </c>
      <c r="H165" s="892">
        <f>I165+J165</f>
        <v>0</v>
      </c>
      <c r="I165" s="729"/>
      <c r="J165" s="727"/>
      <c r="K165" s="145">
        <f>-D165*E165*H165</f>
        <v>0</v>
      </c>
      <c r="L165" s="146"/>
      <c r="M165" s="147"/>
      <c r="N165" s="163"/>
      <c r="O165" s="164"/>
      <c r="P165" s="165"/>
      <c r="Q165" s="165"/>
      <c r="R165" s="166"/>
      <c r="S165" s="167"/>
      <c r="T165" s="168">
        <f t="shared" si="27"/>
        <v>0</v>
      </c>
      <c r="U165" s="169"/>
      <c r="V165" s="155"/>
      <c r="W165" s="155"/>
      <c r="X165" s="908" t="s">
        <v>81</v>
      </c>
      <c r="Y165" s="909"/>
      <c r="Z165" s="909"/>
      <c r="AA165" s="909"/>
      <c r="AB165" s="910"/>
    </row>
    <row r="166" spans="1:28" ht="9" customHeight="1" thickBot="1">
      <c r="A166" s="885"/>
      <c r="B166" s="751"/>
      <c r="C166" s="157">
        <f>C158</f>
        <v>0</v>
      </c>
      <c r="D166" s="158">
        <f>$D$16</f>
        <v>0</v>
      </c>
      <c r="E166" s="175">
        <f>$E$16</f>
        <v>0</v>
      </c>
      <c r="F166" s="749"/>
      <c r="G166" s="160">
        <f>D166*E166*F165</f>
        <v>0</v>
      </c>
      <c r="H166" s="893"/>
      <c r="I166" s="730"/>
      <c r="J166" s="728"/>
      <c r="K166" s="161">
        <f>-D166*E166*H165</f>
        <v>0</v>
      </c>
      <c r="L166" s="162"/>
      <c r="M166" s="147"/>
      <c r="N166" s="177"/>
      <c r="O166" s="178"/>
      <c r="P166" s="179"/>
      <c r="Q166" s="179"/>
      <c r="R166" s="180"/>
      <c r="S166" s="181"/>
      <c r="T166" s="182">
        <f t="shared" si="27"/>
        <v>0</v>
      </c>
      <c r="U166" s="183"/>
      <c r="V166" s="184"/>
      <c r="W166" s="155"/>
      <c r="X166" s="905">
        <f>G167+K167+T167</f>
        <v>0</v>
      </c>
      <c r="Y166" s="906"/>
      <c r="Z166" s="906"/>
      <c r="AA166" s="906"/>
      <c r="AB166" s="185" t="s">
        <v>154</v>
      </c>
    </row>
    <row r="167" spans="1:28" ht="9" customHeight="1" thickBot="1">
      <c r="A167" s="882" t="s">
        <v>53</v>
      </c>
      <c r="B167" s="883"/>
      <c r="C167" s="186"/>
      <c r="D167" s="187">
        <f>IF(C157="往",(E157+E158)*(F157-H157)+(E159+E160)*(F159-H159),E157*(F157-H157)+E159*(F159-H159))</f>
        <v>0</v>
      </c>
      <c r="E167" s="188">
        <f>IF(C157="往",(E157+E158)*(F157-H157)+(E159+E160)*(F159-H159)+(E161+E162)*(F161-H161)+(E163+E164)*(F163-H163)+(E165+E166)*(F165-H165),E157*(F157-H157)+E159*(F159-H159)+E161*(F161-H161)+E163*(F163-H163)+E165*(F165-H165))</f>
        <v>0</v>
      </c>
      <c r="F167" s="189">
        <f t="shared" ref="F167:K167" si="28">SUM(F157:F166)</f>
        <v>0</v>
      </c>
      <c r="G167" s="190">
        <f t="shared" si="28"/>
        <v>0</v>
      </c>
      <c r="H167" s="186">
        <f t="shared" si="28"/>
        <v>0</v>
      </c>
      <c r="I167" s="191">
        <f t="shared" si="28"/>
        <v>0</v>
      </c>
      <c r="J167" s="187">
        <f t="shared" si="28"/>
        <v>0</v>
      </c>
      <c r="K167" s="192">
        <f t="shared" si="28"/>
        <v>0</v>
      </c>
      <c r="L167" s="187"/>
      <c r="M167" s="193"/>
      <c r="N167" s="194"/>
      <c r="O167" s="195">
        <f t="shared" ref="O167:T167" si="29">SUM(O157:O166)</f>
        <v>0</v>
      </c>
      <c r="P167" s="196">
        <f t="shared" si="29"/>
        <v>0</v>
      </c>
      <c r="Q167" s="196">
        <f t="shared" si="29"/>
        <v>0</v>
      </c>
      <c r="R167" s="197">
        <f t="shared" si="29"/>
        <v>0</v>
      </c>
      <c r="S167" s="198">
        <f t="shared" si="29"/>
        <v>0</v>
      </c>
      <c r="T167" s="199">
        <f t="shared" si="29"/>
        <v>0</v>
      </c>
      <c r="U167" s="200"/>
    </row>
    <row r="168" spans="1:28" ht="9" customHeight="1">
      <c r="A168" s="886" t="s">
        <v>55</v>
      </c>
      <c r="B168" s="742" t="s">
        <v>56</v>
      </c>
      <c r="C168" s="134"/>
      <c r="D168" s="745" t="s">
        <v>57</v>
      </c>
      <c r="E168" s="745" t="s">
        <v>58</v>
      </c>
      <c r="F168" s="890" t="s">
        <v>59</v>
      </c>
      <c r="G168" s="894" t="s">
        <v>151</v>
      </c>
      <c r="H168" s="899" t="s">
        <v>61</v>
      </c>
      <c r="I168" s="899"/>
      <c r="J168" s="899"/>
      <c r="K168" s="899"/>
      <c r="L168" s="900"/>
      <c r="M168" s="135"/>
      <c r="N168" s="857" t="s">
        <v>62</v>
      </c>
      <c r="O168" s="858"/>
      <c r="P168" s="858"/>
      <c r="Q168" s="858"/>
      <c r="R168" s="858"/>
      <c r="S168" s="858"/>
      <c r="T168" s="858"/>
      <c r="U168" s="859"/>
    </row>
    <row r="169" spans="1:28" ht="9" customHeight="1">
      <c r="A169" s="887"/>
      <c r="B169" s="743"/>
      <c r="C169" s="137" t="s">
        <v>24</v>
      </c>
      <c r="D169" s="746"/>
      <c r="E169" s="746"/>
      <c r="F169" s="891"/>
      <c r="G169" s="864"/>
      <c r="H169" s="860" t="s">
        <v>63</v>
      </c>
      <c r="I169" s="861"/>
      <c r="J169" s="862"/>
      <c r="K169" s="863" t="s">
        <v>152</v>
      </c>
      <c r="L169" s="874" t="s">
        <v>65</v>
      </c>
      <c r="M169" s="138"/>
      <c r="N169" s="863" t="s">
        <v>66</v>
      </c>
      <c r="O169" s="877" t="s">
        <v>67</v>
      </c>
      <c r="P169" s="878"/>
      <c r="Q169" s="878"/>
      <c r="R169" s="878"/>
      <c r="S169" s="879"/>
      <c r="T169" s="724" t="s">
        <v>153</v>
      </c>
      <c r="U169" s="854" t="s">
        <v>65</v>
      </c>
    </row>
    <row r="170" spans="1:28" ht="9" customHeight="1">
      <c r="A170" s="887"/>
      <c r="B170" s="743"/>
      <c r="C170" s="137" t="s">
        <v>69</v>
      </c>
      <c r="D170" s="746"/>
      <c r="E170" s="746"/>
      <c r="F170" s="891"/>
      <c r="G170" s="864"/>
      <c r="H170" s="880" t="s">
        <v>70</v>
      </c>
      <c r="I170" s="897" t="s">
        <v>71</v>
      </c>
      <c r="J170" s="901" t="s">
        <v>72</v>
      </c>
      <c r="K170" s="864"/>
      <c r="L170" s="875"/>
      <c r="M170" s="138"/>
      <c r="N170" s="864"/>
      <c r="O170" s="869" t="s">
        <v>73</v>
      </c>
      <c r="P170" s="754"/>
      <c r="Q170" s="754" t="s">
        <v>74</v>
      </c>
      <c r="R170" s="757" t="s">
        <v>75</v>
      </c>
      <c r="S170" s="752" t="s">
        <v>76</v>
      </c>
      <c r="T170" s="725"/>
      <c r="U170" s="855"/>
    </row>
    <row r="171" spans="1:28" ht="9" customHeight="1">
      <c r="A171" s="887"/>
      <c r="B171" s="743"/>
      <c r="C171" s="139" t="s">
        <v>77</v>
      </c>
      <c r="D171" s="746"/>
      <c r="E171" s="746"/>
      <c r="F171" s="891"/>
      <c r="G171" s="864"/>
      <c r="H171" s="880"/>
      <c r="I171" s="897"/>
      <c r="J171" s="901"/>
      <c r="K171" s="864"/>
      <c r="L171" s="875"/>
      <c r="M171" s="138"/>
      <c r="N171" s="864"/>
      <c r="O171" s="870" t="s">
        <v>71</v>
      </c>
      <c r="P171" s="872" t="s">
        <v>72</v>
      </c>
      <c r="Q171" s="755"/>
      <c r="R171" s="757"/>
      <c r="S171" s="752"/>
      <c r="T171" s="725"/>
      <c r="U171" s="855"/>
    </row>
    <row r="172" spans="1:28" ht="9" customHeight="1">
      <c r="A172" s="888"/>
      <c r="B172" s="744"/>
      <c r="C172" s="140" t="s">
        <v>78</v>
      </c>
      <c r="D172" s="747"/>
      <c r="E172" s="876"/>
      <c r="F172" s="726"/>
      <c r="G172" s="895"/>
      <c r="H172" s="881"/>
      <c r="I172" s="898"/>
      <c r="J172" s="902"/>
      <c r="K172" s="865"/>
      <c r="L172" s="876"/>
      <c r="N172" s="865"/>
      <c r="O172" s="871"/>
      <c r="P172" s="873"/>
      <c r="Q172" s="756"/>
      <c r="R172" s="758"/>
      <c r="S172" s="753"/>
      <c r="T172" s="726"/>
      <c r="U172" s="856"/>
    </row>
    <row r="173" spans="1:28" ht="9" customHeight="1">
      <c r="A173" s="884" t="s">
        <v>146</v>
      </c>
      <c r="B173" s="740" t="str">
        <f>$B$7</f>
        <v>平日</v>
      </c>
      <c r="C173" s="201">
        <f>C157</f>
        <v>0</v>
      </c>
      <c r="D173" s="142">
        <f>$D$7</f>
        <v>0</v>
      </c>
      <c r="E173" s="143">
        <f>$E$7</f>
        <v>0</v>
      </c>
      <c r="F173" s="896"/>
      <c r="G173" s="144">
        <f>D173*E173*F173</f>
        <v>0</v>
      </c>
      <c r="H173" s="892">
        <f>I173+J173</f>
        <v>0</v>
      </c>
      <c r="I173" s="729"/>
      <c r="J173" s="727"/>
      <c r="K173" s="145">
        <f>-D173*E173*H173</f>
        <v>0</v>
      </c>
      <c r="L173" s="146"/>
      <c r="M173" s="147"/>
      <c r="N173" s="148"/>
      <c r="O173" s="149"/>
      <c r="P173" s="150"/>
      <c r="Q173" s="150"/>
      <c r="R173" s="151"/>
      <c r="S173" s="152"/>
      <c r="T173" s="153">
        <f>IF(AND(P173=0,Q173=0,R173=0,S173=0),N173*-O173,IF(AND(O173=0,Q173=0,R173=0,S173=0),N173*-P173,IF(AND(O173=0,P173=0,R173=0,S173=0),N173*Q173,IF(AND(O173=0,P173=0,Q173=0,S173=0),N173*-R173,IF(AND(O173=0,P173=0,Q173=0,R173=0),N173*S173,IF(AND(O173=0,P173=0,Q173=0,R173=0),,"入力オーバー"))))))</f>
        <v>0</v>
      </c>
      <c r="U173" s="154"/>
      <c r="V173" s="155"/>
      <c r="W173" s="155"/>
      <c r="X173" s="156"/>
      <c r="Y173" s="156"/>
      <c r="Z173" s="156"/>
      <c r="AA173" s="156"/>
      <c r="AB173" s="156"/>
    </row>
    <row r="174" spans="1:28" ht="9" customHeight="1">
      <c r="A174" s="885"/>
      <c r="B174" s="741"/>
      <c r="C174" s="157">
        <f>IF(C173="往","復",)</f>
        <v>0</v>
      </c>
      <c r="D174" s="158">
        <f>$D$8</f>
        <v>0</v>
      </c>
      <c r="E174" s="159">
        <f>$E$8</f>
        <v>0</v>
      </c>
      <c r="F174" s="749"/>
      <c r="G174" s="160">
        <f>D174*E174*F173</f>
        <v>0</v>
      </c>
      <c r="H174" s="893"/>
      <c r="I174" s="730"/>
      <c r="J174" s="728"/>
      <c r="K174" s="161">
        <f>-D174*E174*H173</f>
        <v>0</v>
      </c>
      <c r="L174" s="162"/>
      <c r="M174" s="147"/>
      <c r="N174" s="163"/>
      <c r="O174" s="164"/>
      <c r="P174" s="165"/>
      <c r="Q174" s="165"/>
      <c r="R174" s="166"/>
      <c r="S174" s="167"/>
      <c r="T174" s="168">
        <f>IF(AND(P174=0,Q174=0,R174=0,S174=0),N174*-O174,IF(AND(O174=0,Q174=0,R174=0,S174=0),N174*-P174,IF(AND(O174=0,P174=0,R174=0,S174=0),N174*Q174,IF(AND(O174=0,P174=0,Q174=0,S174=0),N174*-R174,IF(AND(O174=0,P174=0,Q174=0,R174=0),N174*S174,IF(AND(O174=0,P174=0,Q174=0,R174=0),,"入力オーバー"))))))</f>
        <v>0</v>
      </c>
      <c r="U174" s="169"/>
      <c r="V174" s="155"/>
      <c r="W174" s="155"/>
      <c r="X174" s="156"/>
      <c r="Y174" s="156"/>
      <c r="Z174" s="156"/>
      <c r="AA174" s="156"/>
      <c r="AB174" s="156"/>
    </row>
    <row r="175" spans="1:28" ht="9" customHeight="1">
      <c r="A175" s="885"/>
      <c r="B175" s="740" t="str">
        <f>$B$9</f>
        <v>土曜</v>
      </c>
      <c r="C175" s="170">
        <f>C173</f>
        <v>0</v>
      </c>
      <c r="D175" s="142">
        <f>$D$9</f>
        <v>0</v>
      </c>
      <c r="E175" s="143">
        <f>$E$9</f>
        <v>0</v>
      </c>
      <c r="F175" s="896"/>
      <c r="G175" s="144">
        <f>D175*E175*F175</f>
        <v>0</v>
      </c>
      <c r="H175" s="892">
        <f>I175+J175</f>
        <v>0</v>
      </c>
      <c r="I175" s="729"/>
      <c r="J175" s="727"/>
      <c r="K175" s="145">
        <f>-D175*E175*H175</f>
        <v>0</v>
      </c>
      <c r="L175" s="146"/>
      <c r="M175" s="147"/>
      <c r="N175" s="163"/>
      <c r="O175" s="164"/>
      <c r="P175" s="165"/>
      <c r="Q175" s="165"/>
      <c r="R175" s="166"/>
      <c r="S175" s="167"/>
      <c r="T175" s="168">
        <f t="shared" ref="T175:T182" si="30">IF(AND(P175=0,Q175=0,R175=0,S175=0),N175*-O175,IF(AND(O175=0,Q175=0,R175=0,S175=0),N175*-P175,IF(AND(O175=0,P175=0,R175=0,S175=0),N175*Q175,IF(AND(O175=0,P175=0,Q175=0,S175=0),N175*-R175,IF(AND(O175=0,P175=0,Q175=0,R175=0),N175*S175,IF(AND(O175=0,P175=0,Q175=0,R175=0),,"入力オーバー"))))))</f>
        <v>0</v>
      </c>
      <c r="U175" s="169"/>
      <c r="V175" s="155"/>
      <c r="W175" s="155"/>
      <c r="X175" s="136"/>
      <c r="Y175" s="136"/>
      <c r="Z175" s="136"/>
      <c r="AA175" s="136"/>
      <c r="AB175" s="136"/>
    </row>
    <row r="176" spans="1:28" ht="9" customHeight="1" thickBot="1">
      <c r="A176" s="885"/>
      <c r="B176" s="904"/>
      <c r="C176" s="157">
        <f>C174</f>
        <v>0</v>
      </c>
      <c r="D176" s="158">
        <f>$D$10</f>
        <v>0</v>
      </c>
      <c r="E176" s="159">
        <f>$E$10</f>
        <v>0</v>
      </c>
      <c r="F176" s="749"/>
      <c r="G176" s="160">
        <f>D176*E176*F175</f>
        <v>0</v>
      </c>
      <c r="H176" s="893"/>
      <c r="I176" s="730"/>
      <c r="J176" s="728"/>
      <c r="K176" s="161">
        <f>-D176*E176*H175</f>
        <v>0</v>
      </c>
      <c r="L176" s="162"/>
      <c r="M176" s="147"/>
      <c r="N176" s="163"/>
      <c r="O176" s="164"/>
      <c r="P176" s="165"/>
      <c r="Q176" s="165"/>
      <c r="R176" s="166"/>
      <c r="S176" s="167"/>
      <c r="T176" s="168">
        <f t="shared" si="30"/>
        <v>0</v>
      </c>
      <c r="U176" s="169"/>
      <c r="V176" s="155"/>
      <c r="W176" s="155"/>
      <c r="X176" s="156"/>
      <c r="Y176" s="156"/>
      <c r="Z176" s="136"/>
      <c r="AA176" s="136"/>
      <c r="AB176" s="136"/>
    </row>
    <row r="177" spans="1:28" ht="9" customHeight="1">
      <c r="A177" s="885"/>
      <c r="B177" s="903" t="str">
        <f>$B$11</f>
        <v>日祝</v>
      </c>
      <c r="C177" s="170">
        <f>C173</f>
        <v>0</v>
      </c>
      <c r="D177" s="142">
        <f>$D$11</f>
        <v>0</v>
      </c>
      <c r="E177" s="143">
        <f>$E$11</f>
        <v>0</v>
      </c>
      <c r="F177" s="748"/>
      <c r="G177" s="144">
        <f>D177*E177*F177</f>
        <v>0</v>
      </c>
      <c r="H177" s="892">
        <f>I177+J177</f>
        <v>0</v>
      </c>
      <c r="I177" s="729"/>
      <c r="J177" s="727"/>
      <c r="K177" s="145">
        <f>-D177*E177*H177</f>
        <v>0</v>
      </c>
      <c r="L177" s="146"/>
      <c r="M177" s="147"/>
      <c r="N177" s="163"/>
      <c r="O177" s="164"/>
      <c r="P177" s="165"/>
      <c r="Q177" s="165"/>
      <c r="R177" s="166"/>
      <c r="S177" s="167"/>
      <c r="T177" s="168">
        <f t="shared" si="30"/>
        <v>0</v>
      </c>
      <c r="U177" s="169"/>
      <c r="V177" s="155"/>
      <c r="W177" s="155"/>
      <c r="X177" s="156"/>
      <c r="Y177" s="156"/>
      <c r="Z177" s="136"/>
      <c r="AA177" s="136"/>
      <c r="AB177" s="136"/>
    </row>
    <row r="178" spans="1:28" ht="9" customHeight="1">
      <c r="A178" s="885"/>
      <c r="B178" s="739"/>
      <c r="C178" s="202">
        <f>C174</f>
        <v>0</v>
      </c>
      <c r="D178" s="158">
        <f>$D$12</f>
        <v>0</v>
      </c>
      <c r="E178" s="175">
        <f>$E$12</f>
        <v>0</v>
      </c>
      <c r="F178" s="748"/>
      <c r="G178" s="160">
        <f>D178*E178*F177</f>
        <v>0</v>
      </c>
      <c r="H178" s="893"/>
      <c r="I178" s="730"/>
      <c r="J178" s="728"/>
      <c r="K178" s="161">
        <f>-D178*E178*H177</f>
        <v>0</v>
      </c>
      <c r="L178" s="162"/>
      <c r="M178" s="147"/>
      <c r="N178" s="163"/>
      <c r="O178" s="164"/>
      <c r="P178" s="165"/>
      <c r="Q178" s="165"/>
      <c r="R178" s="166"/>
      <c r="S178" s="167"/>
      <c r="T178" s="168">
        <f t="shared" si="30"/>
        <v>0</v>
      </c>
      <c r="U178" s="169"/>
      <c r="V178" s="155"/>
      <c r="W178" s="155"/>
      <c r="X178" s="156"/>
      <c r="Y178" s="156"/>
      <c r="Z178" s="136"/>
      <c r="AA178" s="136"/>
      <c r="AB178" s="136"/>
    </row>
    <row r="179" spans="1:28" ht="9" customHeight="1">
      <c r="A179" s="885"/>
      <c r="B179" s="738" t="str">
        <f>$B$13</f>
        <v>学平日</v>
      </c>
      <c r="C179" s="170">
        <f>C173</f>
        <v>0</v>
      </c>
      <c r="D179" s="142">
        <f>$D$13</f>
        <v>0</v>
      </c>
      <c r="E179" s="143">
        <f>$E$13</f>
        <v>0</v>
      </c>
      <c r="F179" s="896"/>
      <c r="G179" s="144">
        <f>D179*E179*F179</f>
        <v>0</v>
      </c>
      <c r="H179" s="892">
        <f>I179+J179</f>
        <v>0</v>
      </c>
      <c r="I179" s="729"/>
      <c r="J179" s="727"/>
      <c r="K179" s="145">
        <f>-D179*E179*H179</f>
        <v>0</v>
      </c>
      <c r="L179" s="146"/>
      <c r="M179" s="147"/>
      <c r="N179" s="163"/>
      <c r="O179" s="164"/>
      <c r="P179" s="165"/>
      <c r="Q179" s="165"/>
      <c r="R179" s="166"/>
      <c r="S179" s="167"/>
      <c r="T179" s="168">
        <f t="shared" si="30"/>
        <v>0</v>
      </c>
      <c r="U179" s="169"/>
      <c r="V179" s="155"/>
      <c r="W179" s="155"/>
    </row>
    <row r="180" spans="1:28" ht="9" customHeight="1">
      <c r="A180" s="885"/>
      <c r="B180" s="739"/>
      <c r="C180" s="157">
        <f>C174</f>
        <v>0</v>
      </c>
      <c r="D180" s="158">
        <f>$D$14</f>
        <v>0</v>
      </c>
      <c r="E180" s="159">
        <f>$E$14</f>
        <v>0</v>
      </c>
      <c r="F180" s="749"/>
      <c r="G180" s="160">
        <f>D180*E180*F179</f>
        <v>0</v>
      </c>
      <c r="H180" s="893"/>
      <c r="I180" s="730"/>
      <c r="J180" s="728"/>
      <c r="K180" s="161">
        <f>-D180*E180*H179</f>
        <v>0</v>
      </c>
      <c r="L180" s="162"/>
      <c r="M180" s="147"/>
      <c r="N180" s="163"/>
      <c r="O180" s="164"/>
      <c r="P180" s="165"/>
      <c r="Q180" s="165"/>
      <c r="R180" s="166"/>
      <c r="S180" s="167"/>
      <c r="T180" s="168">
        <f t="shared" si="30"/>
        <v>0</v>
      </c>
      <c r="U180" s="169"/>
      <c r="V180" s="155"/>
      <c r="W180" s="155"/>
    </row>
    <row r="181" spans="1:28" ht="9" customHeight="1">
      <c r="A181" s="885"/>
      <c r="B181" s="738" t="str">
        <f>$B$15</f>
        <v>学休土</v>
      </c>
      <c r="C181" s="170">
        <f>C173</f>
        <v>0</v>
      </c>
      <c r="D181" s="142">
        <f>$D$15</f>
        <v>0</v>
      </c>
      <c r="E181" s="143">
        <f>$E$15</f>
        <v>0</v>
      </c>
      <c r="F181" s="748"/>
      <c r="G181" s="144">
        <f>D181*E181*F181</f>
        <v>0</v>
      </c>
      <c r="H181" s="892">
        <f>I181+J181</f>
        <v>0</v>
      </c>
      <c r="I181" s="729"/>
      <c r="J181" s="727"/>
      <c r="K181" s="145">
        <f>-D181*E181*H181</f>
        <v>0</v>
      </c>
      <c r="L181" s="146"/>
      <c r="M181" s="147"/>
      <c r="N181" s="163"/>
      <c r="O181" s="164"/>
      <c r="P181" s="165"/>
      <c r="Q181" s="165"/>
      <c r="R181" s="166"/>
      <c r="S181" s="167"/>
      <c r="T181" s="168">
        <f t="shared" si="30"/>
        <v>0</v>
      </c>
      <c r="U181" s="169"/>
      <c r="V181" s="155"/>
      <c r="W181" s="155"/>
      <c r="X181" s="908" t="s">
        <v>81</v>
      </c>
      <c r="Y181" s="909"/>
      <c r="Z181" s="909"/>
      <c r="AA181" s="909"/>
      <c r="AB181" s="910"/>
    </row>
    <row r="182" spans="1:28" ht="9" customHeight="1" thickBot="1">
      <c r="A182" s="885"/>
      <c r="B182" s="751"/>
      <c r="C182" s="157">
        <f>C174</f>
        <v>0</v>
      </c>
      <c r="D182" s="158">
        <f>$D$16</f>
        <v>0</v>
      </c>
      <c r="E182" s="175">
        <f>$E$16</f>
        <v>0</v>
      </c>
      <c r="F182" s="749"/>
      <c r="G182" s="160">
        <f>D182*E182*F181</f>
        <v>0</v>
      </c>
      <c r="H182" s="893"/>
      <c r="I182" s="730"/>
      <c r="J182" s="728"/>
      <c r="K182" s="161">
        <f>-D182*E182*H181</f>
        <v>0</v>
      </c>
      <c r="L182" s="162"/>
      <c r="M182" s="147"/>
      <c r="N182" s="177"/>
      <c r="O182" s="178"/>
      <c r="P182" s="179"/>
      <c r="Q182" s="179"/>
      <c r="R182" s="180"/>
      <c r="S182" s="181"/>
      <c r="T182" s="182">
        <f t="shared" si="30"/>
        <v>0</v>
      </c>
      <c r="U182" s="183"/>
      <c r="V182" s="184"/>
      <c r="W182" s="155"/>
      <c r="X182" s="905">
        <f>G183+K183+T183</f>
        <v>0</v>
      </c>
      <c r="Y182" s="906"/>
      <c r="Z182" s="906"/>
      <c r="AA182" s="906"/>
      <c r="AB182" s="185" t="s">
        <v>155</v>
      </c>
    </row>
    <row r="183" spans="1:28" ht="9" customHeight="1" thickBot="1">
      <c r="A183" s="882" t="s">
        <v>53</v>
      </c>
      <c r="B183" s="883"/>
      <c r="C183" s="186"/>
      <c r="D183" s="187">
        <f>IF(C173="往",(E173+E174)*(F173-H173)+(E175+E176)*(F175-H175),E173*(F173-H173)+E175*(F175-H175))</f>
        <v>0</v>
      </c>
      <c r="E183" s="188">
        <f>IF(C173="往",(E173+E174)*(F173-H173)+(E175+E176)*(F175-H175)+(E177+E178)*(F177-H177)+(E179+E180)*(F179-H179)+(E181+E182)*(F181-H181),E173*(F173-H173)+E175*(F175-H175)+E177*(F177-H177)+E179*(F179-H179)+E181*(F181-H181))</f>
        <v>0</v>
      </c>
      <c r="F183" s="189">
        <f t="shared" ref="F183:K183" si="31">SUM(F173:F182)</f>
        <v>0</v>
      </c>
      <c r="G183" s="190">
        <f t="shared" si="31"/>
        <v>0</v>
      </c>
      <c r="H183" s="186">
        <f t="shared" si="31"/>
        <v>0</v>
      </c>
      <c r="I183" s="191">
        <f t="shared" si="31"/>
        <v>0</v>
      </c>
      <c r="J183" s="187">
        <f t="shared" si="31"/>
        <v>0</v>
      </c>
      <c r="K183" s="192">
        <f t="shared" si="31"/>
        <v>0</v>
      </c>
      <c r="L183" s="187"/>
      <c r="M183" s="193"/>
      <c r="N183" s="194"/>
      <c r="O183" s="195">
        <f t="shared" ref="O183:T183" si="32">SUM(O173:O182)</f>
        <v>0</v>
      </c>
      <c r="P183" s="196">
        <f t="shared" si="32"/>
        <v>0</v>
      </c>
      <c r="Q183" s="196">
        <f t="shared" si="32"/>
        <v>0</v>
      </c>
      <c r="R183" s="197">
        <f t="shared" si="32"/>
        <v>0</v>
      </c>
      <c r="S183" s="198">
        <f t="shared" si="32"/>
        <v>0</v>
      </c>
      <c r="T183" s="199">
        <f t="shared" si="32"/>
        <v>0</v>
      </c>
      <c r="U183" s="200"/>
    </row>
    <row r="184" spans="1:28" ht="9" customHeight="1">
      <c r="A184" s="886" t="s">
        <v>55</v>
      </c>
      <c r="B184" s="742" t="s">
        <v>56</v>
      </c>
      <c r="C184" s="134"/>
      <c r="D184" s="745" t="s">
        <v>57</v>
      </c>
      <c r="E184" s="745" t="s">
        <v>58</v>
      </c>
      <c r="F184" s="890" t="s">
        <v>59</v>
      </c>
      <c r="G184" s="894" t="s">
        <v>156</v>
      </c>
      <c r="H184" s="899" t="s">
        <v>61</v>
      </c>
      <c r="I184" s="899"/>
      <c r="J184" s="899"/>
      <c r="K184" s="899"/>
      <c r="L184" s="900"/>
      <c r="M184" s="135"/>
      <c r="N184" s="857" t="s">
        <v>62</v>
      </c>
      <c r="O184" s="858"/>
      <c r="P184" s="858"/>
      <c r="Q184" s="858"/>
      <c r="R184" s="858"/>
      <c r="S184" s="858"/>
      <c r="T184" s="858"/>
      <c r="U184" s="859"/>
    </row>
    <row r="185" spans="1:28" ht="9" customHeight="1">
      <c r="A185" s="887"/>
      <c r="B185" s="743"/>
      <c r="C185" s="137" t="s">
        <v>24</v>
      </c>
      <c r="D185" s="746"/>
      <c r="E185" s="746"/>
      <c r="F185" s="891"/>
      <c r="G185" s="864"/>
      <c r="H185" s="860" t="s">
        <v>63</v>
      </c>
      <c r="I185" s="861"/>
      <c r="J185" s="862"/>
      <c r="K185" s="863" t="s">
        <v>157</v>
      </c>
      <c r="L185" s="874" t="s">
        <v>65</v>
      </c>
      <c r="M185" s="138"/>
      <c r="N185" s="863" t="s">
        <v>66</v>
      </c>
      <c r="O185" s="877" t="s">
        <v>67</v>
      </c>
      <c r="P185" s="878"/>
      <c r="Q185" s="878"/>
      <c r="R185" s="878"/>
      <c r="S185" s="879"/>
      <c r="T185" s="724" t="s">
        <v>158</v>
      </c>
      <c r="U185" s="854" t="s">
        <v>65</v>
      </c>
    </row>
    <row r="186" spans="1:28" ht="9" customHeight="1">
      <c r="A186" s="887"/>
      <c r="B186" s="743"/>
      <c r="C186" s="137" t="s">
        <v>69</v>
      </c>
      <c r="D186" s="746"/>
      <c r="E186" s="746"/>
      <c r="F186" s="891"/>
      <c r="G186" s="864"/>
      <c r="H186" s="880" t="s">
        <v>70</v>
      </c>
      <c r="I186" s="897" t="s">
        <v>71</v>
      </c>
      <c r="J186" s="901" t="s">
        <v>72</v>
      </c>
      <c r="K186" s="864"/>
      <c r="L186" s="875"/>
      <c r="M186" s="138"/>
      <c r="N186" s="864"/>
      <c r="O186" s="869" t="s">
        <v>73</v>
      </c>
      <c r="P186" s="754"/>
      <c r="Q186" s="754" t="s">
        <v>74</v>
      </c>
      <c r="R186" s="757" t="s">
        <v>75</v>
      </c>
      <c r="S186" s="752" t="s">
        <v>76</v>
      </c>
      <c r="T186" s="725"/>
      <c r="U186" s="855"/>
    </row>
    <row r="187" spans="1:28" ht="9" customHeight="1">
      <c r="A187" s="887"/>
      <c r="B187" s="743"/>
      <c r="C187" s="139" t="s">
        <v>77</v>
      </c>
      <c r="D187" s="746"/>
      <c r="E187" s="746"/>
      <c r="F187" s="891"/>
      <c r="G187" s="864"/>
      <c r="H187" s="880"/>
      <c r="I187" s="897"/>
      <c r="J187" s="901"/>
      <c r="K187" s="864"/>
      <c r="L187" s="875"/>
      <c r="M187" s="138"/>
      <c r="N187" s="864"/>
      <c r="O187" s="870" t="s">
        <v>71</v>
      </c>
      <c r="P187" s="872" t="s">
        <v>72</v>
      </c>
      <c r="Q187" s="755"/>
      <c r="R187" s="757"/>
      <c r="S187" s="752"/>
      <c r="T187" s="725"/>
      <c r="U187" s="855"/>
    </row>
    <row r="188" spans="1:28" ht="9" customHeight="1">
      <c r="A188" s="888"/>
      <c r="B188" s="744"/>
      <c r="C188" s="140" t="s">
        <v>78</v>
      </c>
      <c r="D188" s="747"/>
      <c r="E188" s="876"/>
      <c r="F188" s="726"/>
      <c r="G188" s="895"/>
      <c r="H188" s="881"/>
      <c r="I188" s="898"/>
      <c r="J188" s="902"/>
      <c r="K188" s="865"/>
      <c r="L188" s="876"/>
      <c r="N188" s="865"/>
      <c r="O188" s="871"/>
      <c r="P188" s="873"/>
      <c r="Q188" s="756"/>
      <c r="R188" s="758"/>
      <c r="S188" s="753"/>
      <c r="T188" s="726"/>
      <c r="U188" s="856"/>
    </row>
    <row r="189" spans="1:28" ht="9" customHeight="1">
      <c r="A189" s="884" t="s">
        <v>147</v>
      </c>
      <c r="B189" s="740" t="str">
        <f>$B$7</f>
        <v>平日</v>
      </c>
      <c r="C189" s="201">
        <f>C173</f>
        <v>0</v>
      </c>
      <c r="D189" s="142">
        <f>$D$7</f>
        <v>0</v>
      </c>
      <c r="E189" s="143">
        <f>$E$7</f>
        <v>0</v>
      </c>
      <c r="F189" s="896"/>
      <c r="G189" s="144">
        <f>D189*E189*F189</f>
        <v>0</v>
      </c>
      <c r="H189" s="892">
        <f>I189+J189</f>
        <v>0</v>
      </c>
      <c r="I189" s="729"/>
      <c r="J189" s="727"/>
      <c r="K189" s="145">
        <f>-D189*E189*H189</f>
        <v>0</v>
      </c>
      <c r="L189" s="146"/>
      <c r="M189" s="147"/>
      <c r="N189" s="148"/>
      <c r="O189" s="149"/>
      <c r="P189" s="150"/>
      <c r="Q189" s="150"/>
      <c r="R189" s="151"/>
      <c r="S189" s="152"/>
      <c r="T189" s="153">
        <f>IF(AND(P189=0,Q189=0,R189=0,S189=0),N189*-O189,IF(AND(O189=0,Q189=0,R189=0,S189=0),N189*-P189,IF(AND(O189=0,P189=0,R189=0,S189=0),N189*Q189,IF(AND(O189=0,P189=0,Q189=0,S189=0),N189*-R189,IF(AND(O189=0,P189=0,Q189=0,R189=0),N189*S189,IF(AND(O189=0,P189=0,Q189=0,R189=0),,"入力オーバー"))))))</f>
        <v>0</v>
      </c>
      <c r="U189" s="154"/>
      <c r="V189" s="155"/>
      <c r="W189" s="155"/>
      <c r="X189" s="156"/>
      <c r="Y189" s="156"/>
      <c r="Z189" s="156"/>
      <c r="AA189" s="156"/>
      <c r="AB189" s="156"/>
    </row>
    <row r="190" spans="1:28" ht="9" customHeight="1">
      <c r="A190" s="885"/>
      <c r="B190" s="741"/>
      <c r="C190" s="157">
        <f>IF(C189="往","復",)</f>
        <v>0</v>
      </c>
      <c r="D190" s="158">
        <f>$D$8</f>
        <v>0</v>
      </c>
      <c r="E190" s="159">
        <f>$E$8</f>
        <v>0</v>
      </c>
      <c r="F190" s="749"/>
      <c r="G190" s="160">
        <f>D190*E190*F189</f>
        <v>0</v>
      </c>
      <c r="H190" s="893"/>
      <c r="I190" s="730"/>
      <c r="J190" s="728"/>
      <c r="K190" s="161">
        <f>-D190*E190*H189</f>
        <v>0</v>
      </c>
      <c r="L190" s="162"/>
      <c r="M190" s="147"/>
      <c r="N190" s="163"/>
      <c r="O190" s="164"/>
      <c r="P190" s="165"/>
      <c r="Q190" s="165"/>
      <c r="R190" s="166"/>
      <c r="S190" s="167"/>
      <c r="T190" s="168">
        <f>IF(AND(P190=0,Q190=0,R190=0,S190=0),N190*-O190,IF(AND(O190=0,Q190=0,R190=0,S190=0),N190*-P190,IF(AND(O190=0,P190=0,R190=0,S190=0),N190*Q190,IF(AND(O190=0,P190=0,Q190=0,S190=0),N190*-R190,IF(AND(O190=0,P190=0,Q190=0,R190=0),N190*S190,IF(AND(O190=0,P190=0,Q190=0,R190=0),,"入力オーバー"))))))</f>
        <v>0</v>
      </c>
      <c r="U190" s="169"/>
      <c r="V190" s="155"/>
      <c r="W190" s="155"/>
      <c r="X190" s="156"/>
      <c r="Y190" s="156"/>
      <c r="Z190" s="156"/>
      <c r="AA190" s="156"/>
      <c r="AB190" s="156"/>
    </row>
    <row r="191" spans="1:28" ht="9" customHeight="1">
      <c r="A191" s="885"/>
      <c r="B191" s="740" t="str">
        <f>$B$9</f>
        <v>土曜</v>
      </c>
      <c r="C191" s="170">
        <f>C189</f>
        <v>0</v>
      </c>
      <c r="D191" s="142">
        <f>$D$9</f>
        <v>0</v>
      </c>
      <c r="E191" s="143">
        <f>$E$9</f>
        <v>0</v>
      </c>
      <c r="F191" s="896"/>
      <c r="G191" s="144">
        <f>D191*E191*F191</f>
        <v>0</v>
      </c>
      <c r="H191" s="892">
        <f>I191+J191</f>
        <v>0</v>
      </c>
      <c r="I191" s="729"/>
      <c r="J191" s="727"/>
      <c r="K191" s="145">
        <f>-D191*E191*H191</f>
        <v>0</v>
      </c>
      <c r="L191" s="146"/>
      <c r="M191" s="147"/>
      <c r="N191" s="163"/>
      <c r="O191" s="164"/>
      <c r="P191" s="165"/>
      <c r="Q191" s="165"/>
      <c r="R191" s="166"/>
      <c r="S191" s="167"/>
      <c r="T191" s="168">
        <f t="shared" ref="T191:T198" si="33">IF(AND(P191=0,Q191=0,R191=0,S191=0),N191*-O191,IF(AND(O191=0,Q191=0,R191=0,S191=0),N191*-P191,IF(AND(O191=0,P191=0,R191=0,S191=0),N191*Q191,IF(AND(O191=0,P191=0,Q191=0,S191=0),N191*-R191,IF(AND(O191=0,P191=0,Q191=0,R191=0),N191*S191,IF(AND(O191=0,P191=0,Q191=0,R191=0),,"入力オーバー"))))))</f>
        <v>0</v>
      </c>
      <c r="U191" s="169"/>
      <c r="V191" s="155"/>
      <c r="W191" s="155"/>
      <c r="X191" s="136"/>
      <c r="Y191" s="136"/>
      <c r="Z191" s="136"/>
      <c r="AA191" s="136"/>
      <c r="AB191" s="136"/>
    </row>
    <row r="192" spans="1:28" ht="9" customHeight="1" thickBot="1">
      <c r="A192" s="885"/>
      <c r="B192" s="904"/>
      <c r="C192" s="157">
        <f>C190</f>
        <v>0</v>
      </c>
      <c r="D192" s="158">
        <f>$D$10</f>
        <v>0</v>
      </c>
      <c r="E192" s="159">
        <f>$E$10</f>
        <v>0</v>
      </c>
      <c r="F192" s="749"/>
      <c r="G192" s="160">
        <f>D192*E192*F191</f>
        <v>0</v>
      </c>
      <c r="H192" s="893"/>
      <c r="I192" s="730"/>
      <c r="J192" s="728"/>
      <c r="K192" s="161">
        <f>-D192*E192*H191</f>
        <v>0</v>
      </c>
      <c r="L192" s="162"/>
      <c r="M192" s="147"/>
      <c r="N192" s="163"/>
      <c r="O192" s="164"/>
      <c r="P192" s="165"/>
      <c r="Q192" s="165"/>
      <c r="R192" s="166"/>
      <c r="S192" s="167"/>
      <c r="T192" s="168">
        <f t="shared" si="33"/>
        <v>0</v>
      </c>
      <c r="U192" s="169"/>
      <c r="V192" s="155"/>
      <c r="W192" s="155"/>
      <c r="X192" s="156"/>
      <c r="Y192" s="156"/>
      <c r="Z192" s="136"/>
      <c r="AA192" s="136"/>
      <c r="AB192" s="136"/>
    </row>
    <row r="193" spans="1:28" ht="9" customHeight="1">
      <c r="A193" s="885"/>
      <c r="B193" s="903" t="str">
        <f>$B$11</f>
        <v>日祝</v>
      </c>
      <c r="C193" s="170">
        <f>C189</f>
        <v>0</v>
      </c>
      <c r="D193" s="142">
        <f>$D$11</f>
        <v>0</v>
      </c>
      <c r="E193" s="143">
        <f>$E$11</f>
        <v>0</v>
      </c>
      <c r="F193" s="748"/>
      <c r="G193" s="144">
        <f>D193*E193*F193</f>
        <v>0</v>
      </c>
      <c r="H193" s="892">
        <f>I193+J193</f>
        <v>0</v>
      </c>
      <c r="I193" s="729"/>
      <c r="J193" s="727"/>
      <c r="K193" s="145">
        <f>-D193*E193*H193</f>
        <v>0</v>
      </c>
      <c r="L193" s="146"/>
      <c r="M193" s="147"/>
      <c r="N193" s="163"/>
      <c r="O193" s="164"/>
      <c r="P193" s="165"/>
      <c r="Q193" s="165"/>
      <c r="R193" s="166"/>
      <c r="S193" s="167"/>
      <c r="T193" s="168">
        <f t="shared" si="33"/>
        <v>0</v>
      </c>
      <c r="U193" s="169"/>
      <c r="V193" s="155"/>
      <c r="W193" s="155"/>
      <c r="X193" s="156"/>
      <c r="Y193" s="156"/>
      <c r="Z193" s="136"/>
      <c r="AA193" s="136"/>
      <c r="AB193" s="136"/>
    </row>
    <row r="194" spans="1:28" ht="9" customHeight="1">
      <c r="A194" s="885"/>
      <c r="B194" s="739"/>
      <c r="C194" s="202">
        <f>C190</f>
        <v>0</v>
      </c>
      <c r="D194" s="158">
        <f>$D$12</f>
        <v>0</v>
      </c>
      <c r="E194" s="175">
        <f>$E$12</f>
        <v>0</v>
      </c>
      <c r="F194" s="748"/>
      <c r="G194" s="160">
        <f>D194*E194*F193</f>
        <v>0</v>
      </c>
      <c r="H194" s="893"/>
      <c r="I194" s="730"/>
      <c r="J194" s="728"/>
      <c r="K194" s="161">
        <f>-D194*E194*H193</f>
        <v>0</v>
      </c>
      <c r="L194" s="162"/>
      <c r="M194" s="147"/>
      <c r="N194" s="163"/>
      <c r="O194" s="164"/>
      <c r="P194" s="165"/>
      <c r="Q194" s="165"/>
      <c r="R194" s="166"/>
      <c r="S194" s="167"/>
      <c r="T194" s="168">
        <f t="shared" si="33"/>
        <v>0</v>
      </c>
      <c r="U194" s="169"/>
      <c r="V194" s="155"/>
      <c r="W194" s="155"/>
      <c r="X194" s="156"/>
      <c r="Y194" s="156"/>
      <c r="Z194" s="136"/>
      <c r="AA194" s="136"/>
      <c r="AB194" s="136"/>
    </row>
    <row r="195" spans="1:28" ht="9" customHeight="1">
      <c r="A195" s="885"/>
      <c r="B195" s="738" t="str">
        <f>$B$13</f>
        <v>学平日</v>
      </c>
      <c r="C195" s="170">
        <f>C189</f>
        <v>0</v>
      </c>
      <c r="D195" s="142">
        <f>$D$13</f>
        <v>0</v>
      </c>
      <c r="E195" s="143">
        <f>$E$13</f>
        <v>0</v>
      </c>
      <c r="F195" s="896"/>
      <c r="G195" s="144">
        <f>D195*E195*F195</f>
        <v>0</v>
      </c>
      <c r="H195" s="892">
        <f>I195+J195</f>
        <v>0</v>
      </c>
      <c r="I195" s="729"/>
      <c r="J195" s="727"/>
      <c r="K195" s="145">
        <f>-D195*E195*H195</f>
        <v>0</v>
      </c>
      <c r="L195" s="146"/>
      <c r="M195" s="147"/>
      <c r="N195" s="163"/>
      <c r="O195" s="164"/>
      <c r="P195" s="165"/>
      <c r="Q195" s="165"/>
      <c r="R195" s="166"/>
      <c r="S195" s="167"/>
      <c r="T195" s="168">
        <f t="shared" si="33"/>
        <v>0</v>
      </c>
      <c r="U195" s="169"/>
      <c r="V195" s="155"/>
      <c r="W195" s="155"/>
    </row>
    <row r="196" spans="1:28" ht="9" customHeight="1">
      <c r="A196" s="885"/>
      <c r="B196" s="739"/>
      <c r="C196" s="157">
        <f>C190</f>
        <v>0</v>
      </c>
      <c r="D196" s="158">
        <f>$D$14</f>
        <v>0</v>
      </c>
      <c r="E196" s="159">
        <f>$E$14</f>
        <v>0</v>
      </c>
      <c r="F196" s="749"/>
      <c r="G196" s="160">
        <f>D196*E196*F195</f>
        <v>0</v>
      </c>
      <c r="H196" s="893"/>
      <c r="I196" s="730"/>
      <c r="J196" s="728"/>
      <c r="K196" s="161">
        <f>-D196*E196*H195</f>
        <v>0</v>
      </c>
      <c r="L196" s="162"/>
      <c r="M196" s="147"/>
      <c r="N196" s="163"/>
      <c r="O196" s="164"/>
      <c r="P196" s="165"/>
      <c r="Q196" s="165"/>
      <c r="R196" s="166"/>
      <c r="S196" s="167"/>
      <c r="T196" s="168">
        <f t="shared" si="33"/>
        <v>0</v>
      </c>
      <c r="U196" s="169"/>
      <c r="V196" s="155"/>
      <c r="W196" s="155"/>
    </row>
    <row r="197" spans="1:28" ht="9" customHeight="1">
      <c r="A197" s="885"/>
      <c r="B197" s="738" t="str">
        <f>$B$15</f>
        <v>学休土</v>
      </c>
      <c r="C197" s="170">
        <f>C189</f>
        <v>0</v>
      </c>
      <c r="D197" s="142">
        <f>$D$15</f>
        <v>0</v>
      </c>
      <c r="E197" s="143">
        <f>$E$15</f>
        <v>0</v>
      </c>
      <c r="F197" s="748"/>
      <c r="G197" s="144">
        <f>D197*E197*F197</f>
        <v>0</v>
      </c>
      <c r="H197" s="892">
        <f>I197+J197</f>
        <v>0</v>
      </c>
      <c r="I197" s="729"/>
      <c r="J197" s="727"/>
      <c r="K197" s="145">
        <f>-D197*E197*H197</f>
        <v>0</v>
      </c>
      <c r="L197" s="146"/>
      <c r="M197" s="147"/>
      <c r="N197" s="163"/>
      <c r="O197" s="164"/>
      <c r="P197" s="165"/>
      <c r="Q197" s="165"/>
      <c r="R197" s="166"/>
      <c r="S197" s="167"/>
      <c r="T197" s="168">
        <f t="shared" si="33"/>
        <v>0</v>
      </c>
      <c r="U197" s="169"/>
      <c r="V197" s="155"/>
      <c r="W197" s="155"/>
      <c r="X197" s="908" t="s">
        <v>81</v>
      </c>
      <c r="Y197" s="909"/>
      <c r="Z197" s="909"/>
      <c r="AA197" s="909"/>
      <c r="AB197" s="910"/>
    </row>
    <row r="198" spans="1:28" ht="9" customHeight="1" thickBot="1">
      <c r="A198" s="885"/>
      <c r="B198" s="751"/>
      <c r="C198" s="157">
        <f>C190</f>
        <v>0</v>
      </c>
      <c r="D198" s="158">
        <f>$D$16</f>
        <v>0</v>
      </c>
      <c r="E198" s="175">
        <f>$E$16</f>
        <v>0</v>
      </c>
      <c r="F198" s="749"/>
      <c r="G198" s="160">
        <f>D198*E198*F197</f>
        <v>0</v>
      </c>
      <c r="H198" s="893"/>
      <c r="I198" s="730"/>
      <c r="J198" s="728"/>
      <c r="K198" s="161">
        <f>-D198*E198*H197</f>
        <v>0</v>
      </c>
      <c r="L198" s="162"/>
      <c r="M198" s="147"/>
      <c r="N198" s="177"/>
      <c r="O198" s="178"/>
      <c r="P198" s="179"/>
      <c r="Q198" s="179"/>
      <c r="R198" s="180"/>
      <c r="S198" s="181"/>
      <c r="T198" s="182">
        <f t="shared" si="33"/>
        <v>0</v>
      </c>
      <c r="U198" s="183"/>
      <c r="V198" s="184"/>
      <c r="W198" s="155"/>
      <c r="X198" s="905">
        <f>G199+K199+T199</f>
        <v>0</v>
      </c>
      <c r="Y198" s="906"/>
      <c r="Z198" s="906"/>
      <c r="AA198" s="906"/>
      <c r="AB198" s="185" t="s">
        <v>155</v>
      </c>
    </row>
    <row r="199" spans="1:28" ht="9" customHeight="1" thickBot="1">
      <c r="A199" s="882" t="s">
        <v>53</v>
      </c>
      <c r="B199" s="883"/>
      <c r="C199" s="186"/>
      <c r="D199" s="187">
        <f>IF(C189="往",(E189+E190)*(F189-H189)+(E191+E192)*(F191-H191),E189*(F189-H189)+E191*(F191-H191))</f>
        <v>0</v>
      </c>
      <c r="E199" s="188">
        <f>IF(C189="往",(E189+E190)*(F189-H189)+(E191+E192)*(F191-H191)+(E193+E194)*(F193-H193)+(E195+E196)*(F195-H195)+(E197+E198)*(F197-H197),E189*(F189-H189)+E191*(F191-H191)+E193*(F193-H193)+E195*(F195-H195)+E197*(F197-H197))</f>
        <v>0</v>
      </c>
      <c r="F199" s="189">
        <f t="shared" ref="F199:K199" si="34">SUM(F189:F198)</f>
        <v>0</v>
      </c>
      <c r="G199" s="190">
        <f t="shared" si="34"/>
        <v>0</v>
      </c>
      <c r="H199" s="186">
        <f t="shared" si="34"/>
        <v>0</v>
      </c>
      <c r="I199" s="191">
        <f t="shared" si="34"/>
        <v>0</v>
      </c>
      <c r="J199" s="187">
        <f t="shared" si="34"/>
        <v>0</v>
      </c>
      <c r="K199" s="192">
        <f t="shared" si="34"/>
        <v>0</v>
      </c>
      <c r="L199" s="187"/>
      <c r="M199" s="193"/>
      <c r="N199" s="194"/>
      <c r="O199" s="195">
        <f t="shared" ref="O199:T199" si="35">SUM(O189:O198)</f>
        <v>0</v>
      </c>
      <c r="P199" s="196">
        <f t="shared" si="35"/>
        <v>0</v>
      </c>
      <c r="Q199" s="196">
        <f t="shared" si="35"/>
        <v>0</v>
      </c>
      <c r="R199" s="197">
        <f t="shared" si="35"/>
        <v>0</v>
      </c>
      <c r="S199" s="198">
        <f t="shared" si="35"/>
        <v>0</v>
      </c>
      <c r="T199" s="199">
        <f t="shared" si="35"/>
        <v>0</v>
      </c>
      <c r="U199" s="200"/>
      <c r="V199" s="907" t="s">
        <v>83</v>
      </c>
      <c r="W199" s="858"/>
      <c r="X199" s="858"/>
      <c r="Y199" s="858"/>
      <c r="Z199" s="858"/>
      <c r="AA199" s="858"/>
      <c r="AB199" s="859"/>
    </row>
    <row r="200" spans="1:28" ht="9" customHeight="1" thickBot="1">
      <c r="A200" s="715" t="s">
        <v>112</v>
      </c>
      <c r="B200" s="716"/>
      <c r="C200" s="716"/>
      <c r="D200" s="717">
        <f>$C$1</f>
        <v>0</v>
      </c>
      <c r="E200" s="716"/>
      <c r="F200" s="716"/>
      <c r="G200" s="716"/>
      <c r="H200" s="716" t="s">
        <v>368</v>
      </c>
      <c r="I200" s="716"/>
      <c r="J200" s="716" t="s">
        <v>148</v>
      </c>
      <c r="K200" s="716"/>
      <c r="L200" s="717">
        <f>$M$1</f>
        <v>0</v>
      </c>
      <c r="M200" s="716"/>
      <c r="N200" s="716"/>
      <c r="O200" s="716"/>
      <c r="P200" s="716"/>
      <c r="Q200" s="718"/>
      <c r="R200" s="203"/>
      <c r="S200" s="203"/>
      <c r="T200" s="204"/>
      <c r="U200" s="136"/>
      <c r="V200" s="911">
        <f>V267</f>
        <v>0</v>
      </c>
      <c r="W200" s="912"/>
      <c r="X200" s="912"/>
      <c r="Y200" s="912"/>
      <c r="Z200" s="912"/>
      <c r="AA200" s="912"/>
      <c r="AB200" s="205" t="s">
        <v>155</v>
      </c>
    </row>
    <row r="201" spans="1:28" ht="9" customHeight="1">
      <c r="I201" s="206"/>
      <c r="J201" s="207"/>
      <c r="K201" s="207"/>
      <c r="L201" s="208"/>
      <c r="N201" s="136"/>
      <c r="O201" s="136"/>
      <c r="P201" s="136"/>
      <c r="V201" s="207"/>
      <c r="W201" s="207"/>
      <c r="X201" s="136"/>
      <c r="Y201" s="136"/>
      <c r="Z201" s="136"/>
      <c r="AA201" s="136"/>
      <c r="AB201" s="136"/>
    </row>
    <row r="202" spans="1:28" ht="9" hidden="1" customHeight="1" thickBot="1">
      <c r="L202" s="209"/>
      <c r="N202" s="210"/>
      <c r="O202" s="211"/>
      <c r="P202" s="211"/>
      <c r="Q202" s="211"/>
      <c r="R202" s="211"/>
      <c r="S202" s="211"/>
      <c r="T202" s="136"/>
      <c r="U202" s="207"/>
      <c r="V202" s="207"/>
      <c r="W202" s="207"/>
      <c r="X202" s="212"/>
      <c r="Y202" s="212"/>
      <c r="Z202" s="212"/>
      <c r="AA202" s="212"/>
      <c r="AB202" s="136"/>
    </row>
    <row r="203" spans="1:28" ht="9" hidden="1" customHeight="1">
      <c r="A203" s="886" t="s">
        <v>55</v>
      </c>
      <c r="B203" s="742" t="s">
        <v>56</v>
      </c>
      <c r="C203" s="134"/>
      <c r="D203" s="745" t="s">
        <v>57</v>
      </c>
      <c r="E203" s="745" t="s">
        <v>58</v>
      </c>
      <c r="F203" s="890" t="s">
        <v>59</v>
      </c>
      <c r="G203" s="894" t="s">
        <v>156</v>
      </c>
      <c r="H203" s="899" t="s">
        <v>61</v>
      </c>
      <c r="I203" s="899"/>
      <c r="J203" s="899"/>
      <c r="K203" s="899"/>
      <c r="L203" s="900"/>
      <c r="M203" s="135"/>
      <c r="N203" s="857" t="s">
        <v>62</v>
      </c>
      <c r="O203" s="858"/>
      <c r="P203" s="858"/>
      <c r="Q203" s="858"/>
      <c r="R203" s="858"/>
      <c r="S203" s="858"/>
      <c r="T203" s="858"/>
      <c r="U203" s="859"/>
    </row>
    <row r="204" spans="1:28" ht="9" hidden="1" customHeight="1">
      <c r="A204" s="887"/>
      <c r="B204" s="743"/>
      <c r="C204" s="137" t="s">
        <v>24</v>
      </c>
      <c r="D204" s="746"/>
      <c r="E204" s="746"/>
      <c r="F204" s="891"/>
      <c r="G204" s="864"/>
      <c r="H204" s="860" t="s">
        <v>63</v>
      </c>
      <c r="I204" s="861"/>
      <c r="J204" s="862"/>
      <c r="K204" s="863" t="s">
        <v>157</v>
      </c>
      <c r="L204" s="874" t="s">
        <v>65</v>
      </c>
      <c r="M204" s="138"/>
      <c r="N204" s="863" t="s">
        <v>66</v>
      </c>
      <c r="O204" s="877" t="s">
        <v>67</v>
      </c>
      <c r="P204" s="878"/>
      <c r="Q204" s="878"/>
      <c r="R204" s="878"/>
      <c r="S204" s="879"/>
      <c r="T204" s="724" t="s">
        <v>158</v>
      </c>
      <c r="U204" s="854" t="s">
        <v>65</v>
      </c>
    </row>
    <row r="205" spans="1:28" ht="9" hidden="1" customHeight="1">
      <c r="A205" s="887"/>
      <c r="B205" s="743"/>
      <c r="C205" s="137" t="s">
        <v>69</v>
      </c>
      <c r="D205" s="746"/>
      <c r="E205" s="746"/>
      <c r="F205" s="891"/>
      <c r="G205" s="864"/>
      <c r="H205" s="880" t="s">
        <v>70</v>
      </c>
      <c r="I205" s="897" t="s">
        <v>71</v>
      </c>
      <c r="J205" s="901" t="s">
        <v>72</v>
      </c>
      <c r="K205" s="864"/>
      <c r="L205" s="875"/>
      <c r="M205" s="138"/>
      <c r="N205" s="864"/>
      <c r="O205" s="869" t="s">
        <v>73</v>
      </c>
      <c r="P205" s="754"/>
      <c r="Q205" s="754" t="s">
        <v>74</v>
      </c>
      <c r="R205" s="757" t="s">
        <v>75</v>
      </c>
      <c r="S205" s="752" t="s">
        <v>76</v>
      </c>
      <c r="T205" s="725"/>
      <c r="U205" s="855"/>
    </row>
    <row r="206" spans="1:28" ht="9" hidden="1" customHeight="1">
      <c r="A206" s="887"/>
      <c r="B206" s="743"/>
      <c r="C206" s="139" t="s">
        <v>77</v>
      </c>
      <c r="D206" s="746"/>
      <c r="E206" s="746"/>
      <c r="F206" s="891"/>
      <c r="G206" s="864"/>
      <c r="H206" s="880"/>
      <c r="I206" s="897"/>
      <c r="J206" s="901"/>
      <c r="K206" s="864"/>
      <c r="L206" s="875"/>
      <c r="M206" s="138"/>
      <c r="N206" s="864"/>
      <c r="O206" s="870" t="s">
        <v>71</v>
      </c>
      <c r="P206" s="872" t="s">
        <v>72</v>
      </c>
      <c r="Q206" s="755"/>
      <c r="R206" s="757"/>
      <c r="S206" s="752"/>
      <c r="T206" s="725"/>
      <c r="U206" s="855"/>
    </row>
    <row r="207" spans="1:28" ht="9" hidden="1" customHeight="1">
      <c r="A207" s="888"/>
      <c r="B207" s="744"/>
      <c r="C207" s="140" t="s">
        <v>78</v>
      </c>
      <c r="D207" s="747"/>
      <c r="E207" s="876"/>
      <c r="F207" s="726"/>
      <c r="G207" s="895"/>
      <c r="H207" s="881"/>
      <c r="I207" s="898"/>
      <c r="J207" s="902"/>
      <c r="K207" s="865"/>
      <c r="L207" s="876"/>
      <c r="N207" s="865"/>
      <c r="O207" s="871"/>
      <c r="P207" s="873"/>
      <c r="Q207" s="756"/>
      <c r="R207" s="758"/>
      <c r="S207" s="753"/>
      <c r="T207" s="726"/>
      <c r="U207" s="856"/>
    </row>
    <row r="208" spans="1:28" ht="9" hidden="1" customHeight="1">
      <c r="A208" s="884" t="s">
        <v>79</v>
      </c>
      <c r="B208" s="740" t="s">
        <v>80</v>
      </c>
      <c r="C208" s="201">
        <f>C141</f>
        <v>0</v>
      </c>
      <c r="D208" s="142">
        <f>$D$7</f>
        <v>0</v>
      </c>
      <c r="E208" s="143">
        <f>$E$7</f>
        <v>0</v>
      </c>
      <c r="F208" s="896"/>
      <c r="G208" s="144">
        <f>D208*E208*F208</f>
        <v>0</v>
      </c>
      <c r="H208" s="892">
        <f>I208+J208</f>
        <v>0</v>
      </c>
      <c r="I208" s="729"/>
      <c r="J208" s="727"/>
      <c r="K208" s="145">
        <f>-D208*E208*H208</f>
        <v>0</v>
      </c>
      <c r="L208" s="146"/>
      <c r="M208" s="147"/>
      <c r="N208" s="148"/>
      <c r="O208" s="149"/>
      <c r="P208" s="150"/>
      <c r="Q208" s="150"/>
      <c r="R208" s="151"/>
      <c r="S208" s="152"/>
      <c r="T208" s="153">
        <f t="shared" ref="T208:T217" si="36">IF(AND(P208=0,Q208=0,R208=0,S208=0),N208*-O208,IF(AND(O208=0,Q208=0,R208=0,S208=0),N208*-P208,IF(AND(O208=0,P208=0,R208=0,S208=0),N208*Q208,IF(AND(O208=0,P208=0,Q208=0,S208=0),N208*-R208,IF(AND(O208=0,P208=0,Q208=0,R208=0),N208*S208,IF(AND(O208=0,P208=0,Q208=0,R208=0),,"入力オーバー"))))))</f>
        <v>0</v>
      </c>
      <c r="U208" s="213"/>
      <c r="V208" s="155"/>
      <c r="W208" s="155"/>
      <c r="X208" s="156"/>
      <c r="Y208" s="156"/>
      <c r="Z208" s="156"/>
      <c r="AA208" s="156"/>
      <c r="AB208" s="156"/>
    </row>
    <row r="209" spans="1:28" ht="9" hidden="1" customHeight="1">
      <c r="A209" s="885"/>
      <c r="B209" s="741"/>
      <c r="C209" s="157">
        <f>IF(C208="往","復",)</f>
        <v>0</v>
      </c>
      <c r="D209" s="158">
        <f>$D$8</f>
        <v>0</v>
      </c>
      <c r="E209" s="159">
        <f>$E$8</f>
        <v>0</v>
      </c>
      <c r="F209" s="749"/>
      <c r="G209" s="160">
        <f>D209*E209*F208</f>
        <v>0</v>
      </c>
      <c r="H209" s="893"/>
      <c r="I209" s="730"/>
      <c r="J209" s="728"/>
      <c r="K209" s="161">
        <f>-D209*E209*H208</f>
        <v>0</v>
      </c>
      <c r="L209" s="162"/>
      <c r="M209" s="147"/>
      <c r="N209" s="163"/>
      <c r="O209" s="164"/>
      <c r="P209" s="165"/>
      <c r="Q209" s="165"/>
      <c r="R209" s="166"/>
      <c r="S209" s="167"/>
      <c r="T209" s="168">
        <f t="shared" si="36"/>
        <v>0</v>
      </c>
      <c r="U209" s="169"/>
      <c r="V209" s="155"/>
      <c r="W209" s="155"/>
      <c r="X209" s="156"/>
      <c r="Y209" s="156"/>
      <c r="Z209" s="156"/>
      <c r="AA209" s="156"/>
      <c r="AB209" s="156"/>
    </row>
    <row r="210" spans="1:28" ht="9" hidden="1" customHeight="1">
      <c r="A210" s="885"/>
      <c r="B210" s="740"/>
      <c r="C210" s="170">
        <f>C208</f>
        <v>0</v>
      </c>
      <c r="D210" s="142">
        <f>$D$9</f>
        <v>0</v>
      </c>
      <c r="E210" s="143">
        <f>$E$9</f>
        <v>0</v>
      </c>
      <c r="F210" s="896"/>
      <c r="G210" s="144">
        <f>D210*E210*F210</f>
        <v>0</v>
      </c>
      <c r="H210" s="892">
        <f>I210+J210</f>
        <v>0</v>
      </c>
      <c r="I210" s="729"/>
      <c r="J210" s="727"/>
      <c r="K210" s="145">
        <f>-D210*E210*H210</f>
        <v>0</v>
      </c>
      <c r="L210" s="146"/>
      <c r="M210" s="147"/>
      <c r="N210" s="163"/>
      <c r="O210" s="164"/>
      <c r="P210" s="165"/>
      <c r="Q210" s="165"/>
      <c r="R210" s="166"/>
      <c r="S210" s="167"/>
      <c r="T210" s="168">
        <f t="shared" si="36"/>
        <v>0</v>
      </c>
      <c r="U210" s="169"/>
      <c r="V210" s="155"/>
      <c r="W210" s="155"/>
      <c r="X210" s="136"/>
      <c r="Y210" s="136"/>
      <c r="Z210" s="136"/>
      <c r="AA210" s="136"/>
      <c r="AB210" s="136"/>
    </row>
    <row r="211" spans="1:28" ht="9" hidden="1" customHeight="1" thickBot="1">
      <c r="A211" s="885"/>
      <c r="B211" s="889"/>
      <c r="C211" s="157">
        <f>C209</f>
        <v>0</v>
      </c>
      <c r="D211" s="158">
        <f>$D$10</f>
        <v>0</v>
      </c>
      <c r="E211" s="159">
        <f>$E$10</f>
        <v>0</v>
      </c>
      <c r="F211" s="749"/>
      <c r="G211" s="160">
        <f>D211*E211*F210</f>
        <v>0</v>
      </c>
      <c r="H211" s="893"/>
      <c r="I211" s="730"/>
      <c r="J211" s="728"/>
      <c r="K211" s="161">
        <f>-D211*E211*H210</f>
        <v>0</v>
      </c>
      <c r="L211" s="162"/>
      <c r="M211" s="147"/>
      <c r="N211" s="163"/>
      <c r="O211" s="164"/>
      <c r="P211" s="165"/>
      <c r="Q211" s="165"/>
      <c r="R211" s="166"/>
      <c r="S211" s="167"/>
      <c r="T211" s="168">
        <f t="shared" si="36"/>
        <v>0</v>
      </c>
      <c r="U211" s="169"/>
      <c r="V211" s="155"/>
      <c r="W211" s="155"/>
      <c r="X211" s="156"/>
      <c r="Y211" s="156"/>
      <c r="Z211" s="136"/>
      <c r="AA211" s="136"/>
      <c r="AB211" s="136"/>
    </row>
    <row r="212" spans="1:28" ht="9" hidden="1" customHeight="1">
      <c r="A212" s="885"/>
      <c r="B212" s="903"/>
      <c r="C212" s="170">
        <f>C208</f>
        <v>0</v>
      </c>
      <c r="D212" s="142">
        <f>$D$11</f>
        <v>0</v>
      </c>
      <c r="E212" s="143">
        <f>$E$11</f>
        <v>0</v>
      </c>
      <c r="F212" s="748"/>
      <c r="G212" s="144">
        <f>D212*E212*F212</f>
        <v>0</v>
      </c>
      <c r="H212" s="892">
        <f>I212+J212</f>
        <v>0</v>
      </c>
      <c r="I212" s="729"/>
      <c r="J212" s="727"/>
      <c r="K212" s="145">
        <f>-D212*E212*H212</f>
        <v>0</v>
      </c>
      <c r="L212" s="146"/>
      <c r="M212" s="147"/>
      <c r="N212" s="163"/>
      <c r="O212" s="164"/>
      <c r="P212" s="165"/>
      <c r="Q212" s="165"/>
      <c r="R212" s="166"/>
      <c r="S212" s="167"/>
      <c r="T212" s="168">
        <f t="shared" si="36"/>
        <v>0</v>
      </c>
      <c r="U212" s="169"/>
      <c r="V212" s="155"/>
      <c r="W212" s="155"/>
      <c r="X212" s="156"/>
      <c r="Y212" s="156"/>
      <c r="Z212" s="136"/>
      <c r="AA212" s="136"/>
      <c r="AB212" s="136"/>
    </row>
    <row r="213" spans="1:28" ht="9" hidden="1" customHeight="1">
      <c r="A213" s="885"/>
      <c r="B213" s="750"/>
      <c r="C213" s="202">
        <f>C209</f>
        <v>0</v>
      </c>
      <c r="D213" s="158">
        <f>$D$12</f>
        <v>0</v>
      </c>
      <c r="E213" s="175">
        <f>$E$12</f>
        <v>0</v>
      </c>
      <c r="F213" s="748"/>
      <c r="G213" s="160">
        <f>D213*E213*F212</f>
        <v>0</v>
      </c>
      <c r="H213" s="893"/>
      <c r="I213" s="730"/>
      <c r="J213" s="728"/>
      <c r="K213" s="161">
        <f>-D213*E213*H212</f>
        <v>0</v>
      </c>
      <c r="L213" s="162"/>
      <c r="M213" s="147"/>
      <c r="N213" s="163"/>
      <c r="O213" s="164"/>
      <c r="P213" s="165"/>
      <c r="Q213" s="165"/>
      <c r="R213" s="166"/>
      <c r="S213" s="167"/>
      <c r="T213" s="168">
        <f t="shared" si="36"/>
        <v>0</v>
      </c>
      <c r="U213" s="169"/>
      <c r="V213" s="155"/>
      <c r="W213" s="155"/>
      <c r="X213" s="156"/>
      <c r="Y213" s="156"/>
      <c r="Z213" s="136"/>
      <c r="AA213" s="136"/>
      <c r="AB213" s="136"/>
    </row>
    <row r="214" spans="1:28" ht="9" hidden="1" customHeight="1">
      <c r="A214" s="885"/>
      <c r="B214" s="738"/>
      <c r="C214" s="170">
        <f>C208</f>
        <v>0</v>
      </c>
      <c r="D214" s="142">
        <f>$D$13</f>
        <v>0</v>
      </c>
      <c r="E214" s="143">
        <f>$E$13</f>
        <v>0</v>
      </c>
      <c r="F214" s="896"/>
      <c r="G214" s="144">
        <f>D214*E214*F214</f>
        <v>0</v>
      </c>
      <c r="H214" s="892">
        <f>I214+J214</f>
        <v>0</v>
      </c>
      <c r="I214" s="729"/>
      <c r="J214" s="727"/>
      <c r="K214" s="145">
        <f>-D214*E214*H214</f>
        <v>0</v>
      </c>
      <c r="L214" s="146"/>
      <c r="M214" s="147"/>
      <c r="N214" s="163"/>
      <c r="O214" s="164"/>
      <c r="P214" s="165"/>
      <c r="Q214" s="165"/>
      <c r="R214" s="166"/>
      <c r="S214" s="167"/>
      <c r="T214" s="168">
        <f t="shared" si="36"/>
        <v>0</v>
      </c>
      <c r="U214" s="169"/>
      <c r="V214" s="155"/>
      <c r="W214" s="155"/>
      <c r="X214" s="156"/>
      <c r="Y214" s="156"/>
      <c r="Z214" s="136"/>
      <c r="AA214" s="136"/>
      <c r="AB214" s="136"/>
    </row>
    <row r="215" spans="1:28" ht="9" hidden="1" customHeight="1">
      <c r="A215" s="885"/>
      <c r="B215" s="739"/>
      <c r="C215" s="157">
        <f>C209</f>
        <v>0</v>
      </c>
      <c r="D215" s="158">
        <f>$D$14</f>
        <v>0</v>
      </c>
      <c r="E215" s="159">
        <f>$E$14</f>
        <v>0</v>
      </c>
      <c r="F215" s="749"/>
      <c r="G215" s="160">
        <f>D215*E215*F214</f>
        <v>0</v>
      </c>
      <c r="H215" s="893"/>
      <c r="I215" s="730"/>
      <c r="J215" s="728"/>
      <c r="K215" s="161">
        <f>-D215*E215*H214</f>
        <v>0</v>
      </c>
      <c r="L215" s="162"/>
      <c r="M215" s="147"/>
      <c r="N215" s="163"/>
      <c r="O215" s="164"/>
      <c r="P215" s="165"/>
      <c r="Q215" s="165"/>
      <c r="R215" s="166"/>
      <c r="S215" s="167"/>
      <c r="T215" s="168">
        <f t="shared" si="36"/>
        <v>0</v>
      </c>
      <c r="U215" s="169"/>
      <c r="V215" s="155"/>
      <c r="W215" s="155"/>
      <c r="X215" s="156"/>
      <c r="Y215" s="156"/>
      <c r="Z215" s="136"/>
      <c r="AA215" s="136"/>
      <c r="AB215" s="136"/>
    </row>
    <row r="216" spans="1:28" ht="9" hidden="1" customHeight="1">
      <c r="A216" s="885"/>
      <c r="B216" s="750"/>
      <c r="C216" s="170">
        <f>C208</f>
        <v>0</v>
      </c>
      <c r="D216" s="142">
        <f>$D$15</f>
        <v>0</v>
      </c>
      <c r="E216" s="143">
        <f>$E$15</f>
        <v>0</v>
      </c>
      <c r="F216" s="748"/>
      <c r="G216" s="144">
        <f>D216*E216*F216</f>
        <v>0</v>
      </c>
      <c r="H216" s="892">
        <f>I216+J216</f>
        <v>0</v>
      </c>
      <c r="I216" s="729"/>
      <c r="J216" s="727"/>
      <c r="K216" s="145">
        <f>-D216*E216*H216</f>
        <v>0</v>
      </c>
      <c r="L216" s="146"/>
      <c r="M216" s="147"/>
      <c r="N216" s="163"/>
      <c r="O216" s="164"/>
      <c r="P216" s="165"/>
      <c r="Q216" s="165"/>
      <c r="R216" s="166"/>
      <c r="S216" s="167"/>
      <c r="T216" s="168">
        <f t="shared" si="36"/>
        <v>0</v>
      </c>
      <c r="U216" s="169"/>
      <c r="V216" s="155"/>
      <c r="W216" s="155"/>
      <c r="X216" s="908" t="s">
        <v>81</v>
      </c>
      <c r="Y216" s="909"/>
      <c r="Z216" s="909"/>
      <c r="AA216" s="909"/>
      <c r="AB216" s="910"/>
    </row>
    <row r="217" spans="1:28" ht="9" hidden="1" customHeight="1" thickBot="1">
      <c r="A217" s="885"/>
      <c r="B217" s="751"/>
      <c r="C217" s="157">
        <f>C209</f>
        <v>0</v>
      </c>
      <c r="D217" s="158">
        <f>$D$16</f>
        <v>0</v>
      </c>
      <c r="E217" s="175">
        <f>$E$16</f>
        <v>0</v>
      </c>
      <c r="F217" s="749"/>
      <c r="G217" s="160">
        <f>D217*E217*F216</f>
        <v>0</v>
      </c>
      <c r="H217" s="893"/>
      <c r="I217" s="730"/>
      <c r="J217" s="728"/>
      <c r="K217" s="161">
        <f>-D217*E217*H216</f>
        <v>0</v>
      </c>
      <c r="L217" s="162"/>
      <c r="M217" s="147"/>
      <c r="N217" s="177"/>
      <c r="O217" s="178"/>
      <c r="P217" s="179"/>
      <c r="Q217" s="179"/>
      <c r="R217" s="180"/>
      <c r="S217" s="181"/>
      <c r="T217" s="182">
        <f t="shared" si="36"/>
        <v>0</v>
      </c>
      <c r="U217" s="183"/>
      <c r="V217" s="184"/>
      <c r="W217" s="155"/>
      <c r="X217" s="905">
        <f>G218+K218+T218</f>
        <v>0</v>
      </c>
      <c r="Y217" s="906"/>
      <c r="Z217" s="906"/>
      <c r="AA217" s="906"/>
      <c r="AB217" s="185" t="s">
        <v>155</v>
      </c>
    </row>
    <row r="218" spans="1:28" ht="9" hidden="1" customHeight="1" thickBot="1">
      <c r="A218" s="882" t="s">
        <v>53</v>
      </c>
      <c r="B218" s="883"/>
      <c r="C218" s="186"/>
      <c r="D218" s="187">
        <f>IF(C208="往",(E208+E209)*(F208-H208)+(E210+E211)*(F210-H210),E208*(F208-H208)+E210*(F210-H210))</f>
        <v>0</v>
      </c>
      <c r="E218" s="188">
        <f>IF(C208="往",(E208+E209)*(F208-H208)+(E210+E211)*(F210-H210)+(E212+E213)*(F212-H212)+(E214+E215)*(F214-H214)+(E216+E217)*(F216-H216),E208*(F208-H208)+E210*(F210-H210)+E212*(F212-H212)+E214*(F214-H214)+E216*(F216-H216))</f>
        <v>0</v>
      </c>
      <c r="F218" s="189">
        <f t="shared" ref="F218:K218" si="37">SUM(F208:F217)</f>
        <v>0</v>
      </c>
      <c r="G218" s="190">
        <f t="shared" si="37"/>
        <v>0</v>
      </c>
      <c r="H218" s="186">
        <f t="shared" si="37"/>
        <v>0</v>
      </c>
      <c r="I218" s="191">
        <f t="shared" si="37"/>
        <v>0</v>
      </c>
      <c r="J218" s="187">
        <f t="shared" si="37"/>
        <v>0</v>
      </c>
      <c r="K218" s="192">
        <f t="shared" si="37"/>
        <v>0</v>
      </c>
      <c r="L218" s="187"/>
      <c r="M218" s="193"/>
      <c r="N218" s="194"/>
      <c r="O218" s="195">
        <f t="shared" ref="O218:T218" si="38">SUM(O208:O217)</f>
        <v>0</v>
      </c>
      <c r="P218" s="196">
        <f t="shared" si="38"/>
        <v>0</v>
      </c>
      <c r="Q218" s="196">
        <f t="shared" si="38"/>
        <v>0</v>
      </c>
      <c r="R218" s="197">
        <f t="shared" si="38"/>
        <v>0</v>
      </c>
      <c r="S218" s="198">
        <f t="shared" si="38"/>
        <v>0</v>
      </c>
      <c r="T218" s="199">
        <f t="shared" si="38"/>
        <v>0</v>
      </c>
      <c r="U218" s="200"/>
    </row>
    <row r="219" spans="1:28" ht="9" hidden="1" customHeight="1">
      <c r="A219" s="886" t="s">
        <v>55</v>
      </c>
      <c r="B219" s="742" t="s">
        <v>56</v>
      </c>
      <c r="C219" s="134"/>
      <c r="D219" s="745" t="s">
        <v>57</v>
      </c>
      <c r="E219" s="745" t="s">
        <v>58</v>
      </c>
      <c r="F219" s="890" t="s">
        <v>59</v>
      </c>
      <c r="G219" s="894" t="s">
        <v>156</v>
      </c>
      <c r="H219" s="899" t="s">
        <v>61</v>
      </c>
      <c r="I219" s="899"/>
      <c r="J219" s="899"/>
      <c r="K219" s="899"/>
      <c r="L219" s="900"/>
      <c r="M219" s="135"/>
      <c r="N219" s="857" t="s">
        <v>62</v>
      </c>
      <c r="O219" s="858"/>
      <c r="P219" s="858"/>
      <c r="Q219" s="858"/>
      <c r="R219" s="858"/>
      <c r="S219" s="858"/>
      <c r="T219" s="858"/>
      <c r="U219" s="859"/>
    </row>
    <row r="220" spans="1:28" ht="9" hidden="1" customHeight="1">
      <c r="A220" s="887"/>
      <c r="B220" s="743"/>
      <c r="C220" s="137" t="s">
        <v>24</v>
      </c>
      <c r="D220" s="746"/>
      <c r="E220" s="746"/>
      <c r="F220" s="891"/>
      <c r="G220" s="864"/>
      <c r="H220" s="860" t="s">
        <v>63</v>
      </c>
      <c r="I220" s="861"/>
      <c r="J220" s="862"/>
      <c r="K220" s="863" t="s">
        <v>157</v>
      </c>
      <c r="L220" s="874" t="s">
        <v>65</v>
      </c>
      <c r="M220" s="138"/>
      <c r="N220" s="863" t="s">
        <v>66</v>
      </c>
      <c r="O220" s="877" t="s">
        <v>67</v>
      </c>
      <c r="P220" s="878"/>
      <c r="Q220" s="878"/>
      <c r="R220" s="878"/>
      <c r="S220" s="879"/>
      <c r="T220" s="724" t="s">
        <v>158</v>
      </c>
      <c r="U220" s="854" t="s">
        <v>65</v>
      </c>
    </row>
    <row r="221" spans="1:28" ht="9" hidden="1" customHeight="1">
      <c r="A221" s="887"/>
      <c r="B221" s="743"/>
      <c r="C221" s="137" t="s">
        <v>69</v>
      </c>
      <c r="D221" s="746"/>
      <c r="E221" s="746"/>
      <c r="F221" s="891"/>
      <c r="G221" s="864"/>
      <c r="H221" s="880" t="s">
        <v>70</v>
      </c>
      <c r="I221" s="897" t="s">
        <v>71</v>
      </c>
      <c r="J221" s="901" t="s">
        <v>72</v>
      </c>
      <c r="K221" s="864"/>
      <c r="L221" s="875"/>
      <c r="M221" s="138"/>
      <c r="N221" s="864"/>
      <c r="O221" s="869" t="s">
        <v>73</v>
      </c>
      <c r="P221" s="754"/>
      <c r="Q221" s="754" t="s">
        <v>74</v>
      </c>
      <c r="R221" s="757" t="s">
        <v>75</v>
      </c>
      <c r="S221" s="752" t="s">
        <v>76</v>
      </c>
      <c r="T221" s="725"/>
      <c r="U221" s="855"/>
    </row>
    <row r="222" spans="1:28" ht="9" hidden="1" customHeight="1">
      <c r="A222" s="887"/>
      <c r="B222" s="743"/>
      <c r="C222" s="139" t="s">
        <v>77</v>
      </c>
      <c r="D222" s="746"/>
      <c r="E222" s="746"/>
      <c r="F222" s="891"/>
      <c r="G222" s="864"/>
      <c r="H222" s="880"/>
      <c r="I222" s="897"/>
      <c r="J222" s="901"/>
      <c r="K222" s="864"/>
      <c r="L222" s="875"/>
      <c r="M222" s="138"/>
      <c r="N222" s="864"/>
      <c r="O222" s="870" t="s">
        <v>71</v>
      </c>
      <c r="P222" s="872" t="s">
        <v>72</v>
      </c>
      <c r="Q222" s="755"/>
      <c r="R222" s="757"/>
      <c r="S222" s="752"/>
      <c r="T222" s="725"/>
      <c r="U222" s="855"/>
    </row>
    <row r="223" spans="1:28" ht="9" hidden="1" customHeight="1">
      <c r="A223" s="888"/>
      <c r="B223" s="744"/>
      <c r="C223" s="140" t="s">
        <v>78</v>
      </c>
      <c r="D223" s="747"/>
      <c r="E223" s="876"/>
      <c r="F223" s="726"/>
      <c r="G223" s="895"/>
      <c r="H223" s="881"/>
      <c r="I223" s="898"/>
      <c r="J223" s="902"/>
      <c r="K223" s="865"/>
      <c r="L223" s="876"/>
      <c r="N223" s="865"/>
      <c r="O223" s="871"/>
      <c r="P223" s="873"/>
      <c r="Q223" s="756"/>
      <c r="R223" s="758"/>
      <c r="S223" s="753"/>
      <c r="T223" s="726"/>
      <c r="U223" s="856"/>
    </row>
    <row r="224" spans="1:28" ht="9" hidden="1" customHeight="1">
      <c r="A224" s="884" t="s">
        <v>79</v>
      </c>
      <c r="B224" s="740" t="s">
        <v>80</v>
      </c>
      <c r="C224" s="201">
        <f>C208</f>
        <v>0</v>
      </c>
      <c r="D224" s="142">
        <f>$D$7</f>
        <v>0</v>
      </c>
      <c r="E224" s="143">
        <f>$E$7</f>
        <v>0</v>
      </c>
      <c r="F224" s="896"/>
      <c r="G224" s="144">
        <f>D224*E224*F224</f>
        <v>0</v>
      </c>
      <c r="H224" s="892">
        <f>I224+J224</f>
        <v>0</v>
      </c>
      <c r="I224" s="729"/>
      <c r="J224" s="727"/>
      <c r="K224" s="145">
        <f>-D224*E224*H224</f>
        <v>0</v>
      </c>
      <c r="L224" s="146"/>
      <c r="M224" s="147"/>
      <c r="N224" s="148"/>
      <c r="O224" s="149"/>
      <c r="P224" s="150"/>
      <c r="Q224" s="150"/>
      <c r="R224" s="151"/>
      <c r="S224" s="152"/>
      <c r="T224" s="153">
        <f t="shared" ref="T224:T233" si="39">IF(AND(P224=0,Q224=0,R224=0,S224=0),N224*-O224,IF(AND(O224=0,Q224=0,R224=0,S224=0),N224*-P224,IF(AND(O224=0,P224=0,R224=0,S224=0),N224*Q224,IF(AND(O224=0,P224=0,Q224=0,S224=0),N224*-R224,IF(AND(O224=0,P224=0,Q224=0,R224=0),N224*S224,IF(AND(O224=0,P224=0,Q224=0,R224=0),,"入力オーバー"))))))</f>
        <v>0</v>
      </c>
      <c r="U224" s="213"/>
      <c r="V224" s="155"/>
      <c r="W224" s="155"/>
      <c r="X224" s="156"/>
      <c r="Y224" s="156"/>
      <c r="Z224" s="156"/>
      <c r="AA224" s="156"/>
      <c r="AB224" s="156"/>
    </row>
    <row r="225" spans="1:28" ht="9" hidden="1" customHeight="1">
      <c r="A225" s="885"/>
      <c r="B225" s="741"/>
      <c r="C225" s="157">
        <f>IF(C224="往","復",)</f>
        <v>0</v>
      </c>
      <c r="D225" s="158">
        <f>$D$8</f>
        <v>0</v>
      </c>
      <c r="E225" s="159">
        <f>$E$8</f>
        <v>0</v>
      </c>
      <c r="F225" s="749"/>
      <c r="G225" s="160">
        <f>D225*E225*F224</f>
        <v>0</v>
      </c>
      <c r="H225" s="893"/>
      <c r="I225" s="730"/>
      <c r="J225" s="728"/>
      <c r="K225" s="161">
        <f>-D225*E225*H224</f>
        <v>0</v>
      </c>
      <c r="L225" s="162"/>
      <c r="M225" s="147"/>
      <c r="N225" s="163"/>
      <c r="O225" s="164"/>
      <c r="P225" s="165"/>
      <c r="Q225" s="165"/>
      <c r="R225" s="166"/>
      <c r="S225" s="167"/>
      <c r="T225" s="168">
        <f t="shared" si="39"/>
        <v>0</v>
      </c>
      <c r="U225" s="169"/>
      <c r="V225" s="155"/>
      <c r="W225" s="155"/>
      <c r="X225" s="156"/>
      <c r="Y225" s="156"/>
      <c r="Z225" s="156"/>
      <c r="AA225" s="156"/>
      <c r="AB225" s="156"/>
    </row>
    <row r="226" spans="1:28" ht="9" hidden="1" customHeight="1">
      <c r="A226" s="885"/>
      <c r="B226" s="740"/>
      <c r="C226" s="170">
        <f>C224</f>
        <v>0</v>
      </c>
      <c r="D226" s="142">
        <f>$D$9</f>
        <v>0</v>
      </c>
      <c r="E226" s="143">
        <f>$E$9</f>
        <v>0</v>
      </c>
      <c r="F226" s="896"/>
      <c r="G226" s="144">
        <f>D226*E226*F226</f>
        <v>0</v>
      </c>
      <c r="H226" s="892">
        <f>I226+J226</f>
        <v>0</v>
      </c>
      <c r="I226" s="729"/>
      <c r="J226" s="727"/>
      <c r="K226" s="145">
        <f>-D226*E226*H226</f>
        <v>0</v>
      </c>
      <c r="L226" s="146"/>
      <c r="M226" s="147"/>
      <c r="N226" s="163"/>
      <c r="O226" s="164"/>
      <c r="P226" s="165"/>
      <c r="Q226" s="165"/>
      <c r="R226" s="166"/>
      <c r="S226" s="167"/>
      <c r="T226" s="168">
        <f t="shared" si="39"/>
        <v>0</v>
      </c>
      <c r="U226" s="169"/>
      <c r="V226" s="155"/>
      <c r="W226" s="155"/>
      <c r="X226" s="136"/>
      <c r="Y226" s="136"/>
      <c r="Z226" s="136"/>
      <c r="AA226" s="136"/>
      <c r="AB226" s="136"/>
    </row>
    <row r="227" spans="1:28" ht="9" hidden="1" customHeight="1" thickBot="1">
      <c r="A227" s="885"/>
      <c r="B227" s="889"/>
      <c r="C227" s="157">
        <f>C225</f>
        <v>0</v>
      </c>
      <c r="D227" s="158">
        <f>$D$10</f>
        <v>0</v>
      </c>
      <c r="E227" s="159">
        <f>$E$10</f>
        <v>0</v>
      </c>
      <c r="F227" s="749"/>
      <c r="G227" s="160">
        <f>D227*E227*F226</f>
        <v>0</v>
      </c>
      <c r="H227" s="893"/>
      <c r="I227" s="730"/>
      <c r="J227" s="728"/>
      <c r="K227" s="161">
        <f>-D227*E227*H226</f>
        <v>0</v>
      </c>
      <c r="L227" s="162"/>
      <c r="M227" s="147"/>
      <c r="N227" s="163"/>
      <c r="O227" s="164"/>
      <c r="P227" s="165"/>
      <c r="Q227" s="165"/>
      <c r="R227" s="166"/>
      <c r="S227" s="167"/>
      <c r="T227" s="168">
        <f t="shared" si="39"/>
        <v>0</v>
      </c>
      <c r="U227" s="169"/>
      <c r="V227" s="155"/>
      <c r="W227" s="155"/>
      <c r="X227" s="156"/>
      <c r="Y227" s="156"/>
      <c r="Z227" s="136"/>
      <c r="AA227" s="136"/>
      <c r="AB227" s="136"/>
    </row>
    <row r="228" spans="1:28" ht="9" hidden="1" customHeight="1">
      <c r="A228" s="885"/>
      <c r="B228" s="903"/>
      <c r="C228" s="170">
        <f>C224</f>
        <v>0</v>
      </c>
      <c r="D228" s="142">
        <f>$D$11</f>
        <v>0</v>
      </c>
      <c r="E228" s="143">
        <f>$E$11</f>
        <v>0</v>
      </c>
      <c r="F228" s="748"/>
      <c r="G228" s="144">
        <f>D228*E228*F228</f>
        <v>0</v>
      </c>
      <c r="H228" s="892">
        <f>I228+J228</f>
        <v>0</v>
      </c>
      <c r="I228" s="729"/>
      <c r="J228" s="727"/>
      <c r="K228" s="145">
        <f>-D228*E228*H228</f>
        <v>0</v>
      </c>
      <c r="L228" s="146"/>
      <c r="M228" s="147"/>
      <c r="N228" s="163"/>
      <c r="O228" s="164"/>
      <c r="P228" s="165"/>
      <c r="Q228" s="165"/>
      <c r="R228" s="166"/>
      <c r="S228" s="167"/>
      <c r="T228" s="168">
        <f t="shared" si="39"/>
        <v>0</v>
      </c>
      <c r="U228" s="169"/>
      <c r="V228" s="155"/>
      <c r="W228" s="155"/>
      <c r="X228" s="156"/>
      <c r="Y228" s="156"/>
      <c r="Z228" s="136"/>
      <c r="AA228" s="136"/>
      <c r="AB228" s="136"/>
    </row>
    <row r="229" spans="1:28" ht="9" hidden="1" customHeight="1">
      <c r="A229" s="885"/>
      <c r="B229" s="750"/>
      <c r="C229" s="202">
        <f>C225</f>
        <v>0</v>
      </c>
      <c r="D229" s="158">
        <f>$D$12</f>
        <v>0</v>
      </c>
      <c r="E229" s="175">
        <f>$E$12</f>
        <v>0</v>
      </c>
      <c r="F229" s="748"/>
      <c r="G229" s="160">
        <f>D229*E229*F228</f>
        <v>0</v>
      </c>
      <c r="H229" s="893"/>
      <c r="I229" s="730"/>
      <c r="J229" s="728"/>
      <c r="K229" s="161">
        <f>-D229*E229*H228</f>
        <v>0</v>
      </c>
      <c r="L229" s="162"/>
      <c r="M229" s="147"/>
      <c r="N229" s="163"/>
      <c r="O229" s="164"/>
      <c r="P229" s="165"/>
      <c r="Q229" s="165"/>
      <c r="R229" s="166"/>
      <c r="S229" s="167"/>
      <c r="T229" s="168">
        <f t="shared" si="39"/>
        <v>0</v>
      </c>
      <c r="U229" s="169"/>
      <c r="V229" s="155"/>
      <c r="W229" s="155"/>
      <c r="X229" s="156"/>
      <c r="Y229" s="156"/>
      <c r="Z229" s="136"/>
      <c r="AA229" s="136"/>
      <c r="AB229" s="136"/>
    </row>
    <row r="230" spans="1:28" ht="9" hidden="1" customHeight="1">
      <c r="A230" s="885"/>
      <c r="B230" s="738"/>
      <c r="C230" s="170">
        <f>C224</f>
        <v>0</v>
      </c>
      <c r="D230" s="142">
        <f>$D$13</f>
        <v>0</v>
      </c>
      <c r="E230" s="143">
        <f>$E$13</f>
        <v>0</v>
      </c>
      <c r="F230" s="896"/>
      <c r="G230" s="144">
        <f>D230*E230*F230</f>
        <v>0</v>
      </c>
      <c r="H230" s="892">
        <f>I230+J230</f>
        <v>0</v>
      </c>
      <c r="I230" s="729"/>
      <c r="J230" s="727"/>
      <c r="K230" s="145">
        <f>-D230*E230*H230</f>
        <v>0</v>
      </c>
      <c r="L230" s="146"/>
      <c r="M230" s="147"/>
      <c r="N230" s="163"/>
      <c r="O230" s="164"/>
      <c r="P230" s="165"/>
      <c r="Q230" s="165"/>
      <c r="R230" s="166"/>
      <c r="S230" s="167"/>
      <c r="T230" s="168">
        <f t="shared" si="39"/>
        <v>0</v>
      </c>
      <c r="U230" s="169"/>
      <c r="V230" s="155"/>
      <c r="W230" s="155"/>
    </row>
    <row r="231" spans="1:28" ht="9" hidden="1" customHeight="1">
      <c r="A231" s="885"/>
      <c r="B231" s="739"/>
      <c r="C231" s="157">
        <f>C225</f>
        <v>0</v>
      </c>
      <c r="D231" s="158">
        <f>$D$14</f>
        <v>0</v>
      </c>
      <c r="E231" s="159">
        <f>$E$14</f>
        <v>0</v>
      </c>
      <c r="F231" s="749"/>
      <c r="G231" s="160">
        <f>D231*E231*F230</f>
        <v>0</v>
      </c>
      <c r="H231" s="893"/>
      <c r="I231" s="730"/>
      <c r="J231" s="728"/>
      <c r="K231" s="161">
        <f>-D231*E231*H230</f>
        <v>0</v>
      </c>
      <c r="L231" s="162"/>
      <c r="M231" s="147"/>
      <c r="N231" s="163"/>
      <c r="O231" s="164"/>
      <c r="P231" s="165"/>
      <c r="Q231" s="165"/>
      <c r="R231" s="166"/>
      <c r="S231" s="167"/>
      <c r="T231" s="168">
        <f t="shared" si="39"/>
        <v>0</v>
      </c>
      <c r="U231" s="169"/>
      <c r="V231" s="155"/>
      <c r="W231" s="155"/>
    </row>
    <row r="232" spans="1:28" ht="9" hidden="1" customHeight="1">
      <c r="A232" s="885"/>
      <c r="B232" s="750"/>
      <c r="C232" s="170">
        <f>C224</f>
        <v>0</v>
      </c>
      <c r="D232" s="142">
        <f>$D$15</f>
        <v>0</v>
      </c>
      <c r="E232" s="143">
        <f>$E$15</f>
        <v>0</v>
      </c>
      <c r="F232" s="748"/>
      <c r="G232" s="144">
        <f>D232*E232*F232</f>
        <v>0</v>
      </c>
      <c r="H232" s="892">
        <f>I232+J232</f>
        <v>0</v>
      </c>
      <c r="I232" s="729"/>
      <c r="J232" s="727"/>
      <c r="K232" s="145">
        <f>-D232*E232*H232</f>
        <v>0</v>
      </c>
      <c r="L232" s="146"/>
      <c r="M232" s="147"/>
      <c r="N232" s="163"/>
      <c r="O232" s="164"/>
      <c r="P232" s="165"/>
      <c r="Q232" s="165"/>
      <c r="R232" s="166"/>
      <c r="S232" s="167"/>
      <c r="T232" s="168">
        <f t="shared" si="39"/>
        <v>0</v>
      </c>
      <c r="U232" s="169"/>
      <c r="V232" s="155"/>
      <c r="W232" s="155"/>
      <c r="X232" s="908" t="s">
        <v>81</v>
      </c>
      <c r="Y232" s="909"/>
      <c r="Z232" s="909"/>
      <c r="AA232" s="909"/>
      <c r="AB232" s="910"/>
    </row>
    <row r="233" spans="1:28" ht="9" hidden="1" customHeight="1" thickBot="1">
      <c r="A233" s="885"/>
      <c r="B233" s="751"/>
      <c r="C233" s="157">
        <f>C225</f>
        <v>0</v>
      </c>
      <c r="D233" s="158">
        <f>$D$16</f>
        <v>0</v>
      </c>
      <c r="E233" s="175">
        <f>$E$16</f>
        <v>0</v>
      </c>
      <c r="F233" s="749"/>
      <c r="G233" s="160">
        <f>D233*E233*F232</f>
        <v>0</v>
      </c>
      <c r="H233" s="893"/>
      <c r="I233" s="730"/>
      <c r="J233" s="728"/>
      <c r="K233" s="161">
        <f>-D233*E233*H232</f>
        <v>0</v>
      </c>
      <c r="L233" s="162"/>
      <c r="M233" s="147"/>
      <c r="N233" s="177"/>
      <c r="O233" s="178"/>
      <c r="P233" s="179"/>
      <c r="Q233" s="179"/>
      <c r="R233" s="180"/>
      <c r="S233" s="181"/>
      <c r="T233" s="182">
        <f t="shared" si="39"/>
        <v>0</v>
      </c>
      <c r="U233" s="183"/>
      <c r="V233" s="184"/>
      <c r="W233" s="155"/>
      <c r="X233" s="905">
        <f>G234+K234+T234</f>
        <v>0</v>
      </c>
      <c r="Y233" s="906"/>
      <c r="Z233" s="906"/>
      <c r="AA233" s="906"/>
      <c r="AB233" s="185" t="s">
        <v>155</v>
      </c>
    </row>
    <row r="234" spans="1:28" ht="9" hidden="1" customHeight="1" thickBot="1">
      <c r="A234" s="882" t="s">
        <v>53</v>
      </c>
      <c r="B234" s="883"/>
      <c r="C234" s="186"/>
      <c r="D234" s="187">
        <f>IF(C224="往",(E224+E225)*(F224-H224)+(E226+E227)*(F226-H226),E224*(F224-H224)+E226*(F226-H226))</f>
        <v>0</v>
      </c>
      <c r="E234" s="188">
        <f>IF(C224="往",(E224+E225)*(F224-H224)+(E226+E227)*(F226-H226)+(E228+E229)*(F228-H228)+(E230+E231)*(F230-H230)+(E232+E233)*(F232-H232),E224*(F224-H224)+E226*(F226-H226)+E228*(F228-H228)+E230*(F230-H230)+E232*(F232-H232))</f>
        <v>0</v>
      </c>
      <c r="F234" s="189">
        <f t="shared" ref="F234:K234" si="40">SUM(F224:F233)</f>
        <v>0</v>
      </c>
      <c r="G234" s="190">
        <f t="shared" si="40"/>
        <v>0</v>
      </c>
      <c r="H234" s="186">
        <f t="shared" si="40"/>
        <v>0</v>
      </c>
      <c r="I234" s="191">
        <f t="shared" si="40"/>
        <v>0</v>
      </c>
      <c r="J234" s="187">
        <f t="shared" si="40"/>
        <v>0</v>
      </c>
      <c r="K234" s="192">
        <f t="shared" si="40"/>
        <v>0</v>
      </c>
      <c r="L234" s="187"/>
      <c r="M234" s="193"/>
      <c r="N234" s="194"/>
      <c r="O234" s="195">
        <f t="shared" ref="O234:T234" si="41">SUM(O224:O233)</f>
        <v>0</v>
      </c>
      <c r="P234" s="196">
        <f t="shared" si="41"/>
        <v>0</v>
      </c>
      <c r="Q234" s="196">
        <f t="shared" si="41"/>
        <v>0</v>
      </c>
      <c r="R234" s="197">
        <f t="shared" si="41"/>
        <v>0</v>
      </c>
      <c r="S234" s="198">
        <f t="shared" si="41"/>
        <v>0</v>
      </c>
      <c r="T234" s="199">
        <f t="shared" si="41"/>
        <v>0</v>
      </c>
      <c r="U234" s="200"/>
    </row>
    <row r="235" spans="1:28" ht="9" hidden="1" customHeight="1">
      <c r="A235" s="886" t="s">
        <v>55</v>
      </c>
      <c r="B235" s="742" t="s">
        <v>56</v>
      </c>
      <c r="C235" s="134"/>
      <c r="D235" s="745" t="s">
        <v>57</v>
      </c>
      <c r="E235" s="745" t="s">
        <v>58</v>
      </c>
      <c r="F235" s="890" t="s">
        <v>59</v>
      </c>
      <c r="G235" s="894" t="s">
        <v>156</v>
      </c>
      <c r="H235" s="899" t="s">
        <v>61</v>
      </c>
      <c r="I235" s="899"/>
      <c r="J235" s="899"/>
      <c r="K235" s="899"/>
      <c r="L235" s="900"/>
      <c r="M235" s="135"/>
      <c r="N235" s="857" t="s">
        <v>62</v>
      </c>
      <c r="O235" s="858"/>
      <c r="P235" s="858"/>
      <c r="Q235" s="858"/>
      <c r="R235" s="858"/>
      <c r="S235" s="858"/>
      <c r="T235" s="858"/>
      <c r="U235" s="859"/>
    </row>
    <row r="236" spans="1:28" ht="9" hidden="1" customHeight="1">
      <c r="A236" s="887"/>
      <c r="B236" s="743"/>
      <c r="C236" s="137" t="s">
        <v>24</v>
      </c>
      <c r="D236" s="746"/>
      <c r="E236" s="746"/>
      <c r="F236" s="891"/>
      <c r="G236" s="864"/>
      <c r="H236" s="860" t="s">
        <v>63</v>
      </c>
      <c r="I236" s="861"/>
      <c r="J236" s="862"/>
      <c r="K236" s="863" t="s">
        <v>157</v>
      </c>
      <c r="L236" s="874" t="s">
        <v>65</v>
      </c>
      <c r="M236" s="138"/>
      <c r="N236" s="863" t="s">
        <v>66</v>
      </c>
      <c r="O236" s="877" t="s">
        <v>67</v>
      </c>
      <c r="P236" s="878"/>
      <c r="Q236" s="878"/>
      <c r="R236" s="878"/>
      <c r="S236" s="879"/>
      <c r="T236" s="724" t="s">
        <v>158</v>
      </c>
      <c r="U236" s="854" t="s">
        <v>65</v>
      </c>
    </row>
    <row r="237" spans="1:28" ht="9" hidden="1" customHeight="1">
      <c r="A237" s="887"/>
      <c r="B237" s="743"/>
      <c r="C237" s="137" t="s">
        <v>69</v>
      </c>
      <c r="D237" s="746"/>
      <c r="E237" s="746"/>
      <c r="F237" s="891"/>
      <c r="G237" s="864"/>
      <c r="H237" s="880" t="s">
        <v>70</v>
      </c>
      <c r="I237" s="897" t="s">
        <v>71</v>
      </c>
      <c r="J237" s="901" t="s">
        <v>72</v>
      </c>
      <c r="K237" s="864"/>
      <c r="L237" s="875"/>
      <c r="M237" s="138"/>
      <c r="N237" s="864"/>
      <c r="O237" s="869" t="s">
        <v>73</v>
      </c>
      <c r="P237" s="754"/>
      <c r="Q237" s="754" t="s">
        <v>74</v>
      </c>
      <c r="R237" s="757" t="s">
        <v>75</v>
      </c>
      <c r="S237" s="752" t="s">
        <v>76</v>
      </c>
      <c r="T237" s="725"/>
      <c r="U237" s="855"/>
    </row>
    <row r="238" spans="1:28" ht="9" hidden="1" customHeight="1">
      <c r="A238" s="887"/>
      <c r="B238" s="743"/>
      <c r="C238" s="139" t="s">
        <v>77</v>
      </c>
      <c r="D238" s="746"/>
      <c r="E238" s="746"/>
      <c r="F238" s="891"/>
      <c r="G238" s="864"/>
      <c r="H238" s="880"/>
      <c r="I238" s="897"/>
      <c r="J238" s="901"/>
      <c r="K238" s="864"/>
      <c r="L238" s="875"/>
      <c r="M238" s="138"/>
      <c r="N238" s="864"/>
      <c r="O238" s="870" t="s">
        <v>71</v>
      </c>
      <c r="P238" s="872" t="s">
        <v>72</v>
      </c>
      <c r="Q238" s="755"/>
      <c r="R238" s="757"/>
      <c r="S238" s="752"/>
      <c r="T238" s="725"/>
      <c r="U238" s="855"/>
    </row>
    <row r="239" spans="1:28" ht="9" hidden="1" customHeight="1">
      <c r="A239" s="888"/>
      <c r="B239" s="744"/>
      <c r="C239" s="140" t="s">
        <v>78</v>
      </c>
      <c r="D239" s="747"/>
      <c r="E239" s="876"/>
      <c r="F239" s="726"/>
      <c r="G239" s="895"/>
      <c r="H239" s="881"/>
      <c r="I239" s="898"/>
      <c r="J239" s="902"/>
      <c r="K239" s="865"/>
      <c r="L239" s="876"/>
      <c r="N239" s="865"/>
      <c r="O239" s="871"/>
      <c r="P239" s="873"/>
      <c r="Q239" s="756"/>
      <c r="R239" s="758"/>
      <c r="S239" s="753"/>
      <c r="T239" s="726"/>
      <c r="U239" s="856"/>
    </row>
    <row r="240" spans="1:28" ht="9" hidden="1" customHeight="1">
      <c r="A240" s="884" t="s">
        <v>79</v>
      </c>
      <c r="B240" s="740" t="s">
        <v>80</v>
      </c>
      <c r="C240" s="201">
        <f>C224</f>
        <v>0</v>
      </c>
      <c r="D240" s="142">
        <f>$D$7</f>
        <v>0</v>
      </c>
      <c r="E240" s="143">
        <f>$E$7</f>
        <v>0</v>
      </c>
      <c r="F240" s="896"/>
      <c r="G240" s="144">
        <f>D240*E240*F240</f>
        <v>0</v>
      </c>
      <c r="H240" s="892">
        <f>I240+J240</f>
        <v>0</v>
      </c>
      <c r="I240" s="729"/>
      <c r="J240" s="727"/>
      <c r="K240" s="145">
        <f>-D240*E240*H240</f>
        <v>0</v>
      </c>
      <c r="L240" s="146"/>
      <c r="M240" s="147"/>
      <c r="N240" s="148"/>
      <c r="O240" s="149"/>
      <c r="P240" s="150"/>
      <c r="Q240" s="150"/>
      <c r="R240" s="151"/>
      <c r="S240" s="152"/>
      <c r="T240" s="153">
        <f t="shared" ref="T240:T249" si="42">IF(AND(P240=0,Q240=0,R240=0,S240=0),N240*-O240,IF(AND(O240=0,Q240=0,R240=0,S240=0),N240*-P240,IF(AND(O240=0,P240=0,R240=0,S240=0),N240*Q240,IF(AND(O240=0,P240=0,Q240=0,S240=0),N240*-R240,IF(AND(O240=0,P240=0,Q240=0,R240=0),N240*S240,IF(AND(O240=0,P240=0,Q240=0,R240=0),,"入力オーバー"))))))</f>
        <v>0</v>
      </c>
      <c r="U240" s="213"/>
      <c r="V240" s="155"/>
      <c r="W240" s="155"/>
      <c r="X240" s="156"/>
      <c r="Y240" s="156"/>
      <c r="Z240" s="156"/>
      <c r="AA240" s="156"/>
      <c r="AB240" s="156"/>
    </row>
    <row r="241" spans="1:28" ht="9" hidden="1" customHeight="1">
      <c r="A241" s="885"/>
      <c r="B241" s="741"/>
      <c r="C241" s="157">
        <f>IF(C240="往","復",)</f>
        <v>0</v>
      </c>
      <c r="D241" s="158">
        <f>$D$8</f>
        <v>0</v>
      </c>
      <c r="E241" s="159">
        <f>$E$8</f>
        <v>0</v>
      </c>
      <c r="F241" s="749"/>
      <c r="G241" s="160">
        <f>D241*E241*F240</f>
        <v>0</v>
      </c>
      <c r="H241" s="893"/>
      <c r="I241" s="730"/>
      <c r="J241" s="728"/>
      <c r="K241" s="161">
        <f>-D241*E241*H240</f>
        <v>0</v>
      </c>
      <c r="L241" s="162"/>
      <c r="M241" s="147"/>
      <c r="N241" s="163"/>
      <c r="O241" s="164"/>
      <c r="P241" s="165"/>
      <c r="Q241" s="165"/>
      <c r="R241" s="166"/>
      <c r="S241" s="167"/>
      <c r="T241" s="168">
        <f t="shared" si="42"/>
        <v>0</v>
      </c>
      <c r="U241" s="169"/>
      <c r="V241" s="155"/>
      <c r="W241" s="155"/>
      <c r="X241" s="156"/>
      <c r="Y241" s="156"/>
      <c r="Z241" s="156"/>
      <c r="AA241" s="156"/>
      <c r="AB241" s="156"/>
    </row>
    <row r="242" spans="1:28" ht="9" hidden="1" customHeight="1">
      <c r="A242" s="885"/>
      <c r="B242" s="740"/>
      <c r="C242" s="170">
        <f>C240</f>
        <v>0</v>
      </c>
      <c r="D242" s="142">
        <f>$D$9</f>
        <v>0</v>
      </c>
      <c r="E242" s="143">
        <f>$E$9</f>
        <v>0</v>
      </c>
      <c r="F242" s="896"/>
      <c r="G242" s="144">
        <f>D242*E242*F242</f>
        <v>0</v>
      </c>
      <c r="H242" s="892">
        <f>I242+J242</f>
        <v>0</v>
      </c>
      <c r="I242" s="729"/>
      <c r="J242" s="727"/>
      <c r="K242" s="145">
        <f>-D242*E242*H242</f>
        <v>0</v>
      </c>
      <c r="L242" s="146"/>
      <c r="M242" s="147"/>
      <c r="N242" s="163"/>
      <c r="O242" s="164"/>
      <c r="P242" s="165"/>
      <c r="Q242" s="165"/>
      <c r="R242" s="166"/>
      <c r="S242" s="167"/>
      <c r="T242" s="168">
        <f t="shared" si="42"/>
        <v>0</v>
      </c>
      <c r="U242" s="169"/>
      <c r="V242" s="155"/>
      <c r="W242" s="155"/>
      <c r="X242" s="136"/>
      <c r="Y242" s="136"/>
      <c r="Z242" s="136"/>
      <c r="AA242" s="136"/>
      <c r="AB242" s="136"/>
    </row>
    <row r="243" spans="1:28" ht="9" hidden="1" customHeight="1" thickBot="1">
      <c r="A243" s="885"/>
      <c r="B243" s="889"/>
      <c r="C243" s="157">
        <f>C241</f>
        <v>0</v>
      </c>
      <c r="D243" s="158">
        <f>$D$10</f>
        <v>0</v>
      </c>
      <c r="E243" s="159">
        <f>$E$10</f>
        <v>0</v>
      </c>
      <c r="F243" s="749"/>
      <c r="G243" s="160">
        <f>D243*E243*F242</f>
        <v>0</v>
      </c>
      <c r="H243" s="893"/>
      <c r="I243" s="730"/>
      <c r="J243" s="728"/>
      <c r="K243" s="161">
        <f>-D243*E243*H242</f>
        <v>0</v>
      </c>
      <c r="L243" s="162"/>
      <c r="M243" s="147"/>
      <c r="N243" s="163"/>
      <c r="O243" s="164"/>
      <c r="P243" s="165"/>
      <c r="Q243" s="165"/>
      <c r="R243" s="166"/>
      <c r="S243" s="167"/>
      <c r="T243" s="168">
        <f t="shared" si="42"/>
        <v>0</v>
      </c>
      <c r="U243" s="169"/>
      <c r="V243" s="155"/>
      <c r="W243" s="155"/>
      <c r="X243" s="156"/>
      <c r="Y243" s="156"/>
      <c r="Z243" s="136"/>
      <c r="AA243" s="136"/>
      <c r="AB243" s="136"/>
    </row>
    <row r="244" spans="1:28" ht="9" hidden="1" customHeight="1">
      <c r="A244" s="885"/>
      <c r="B244" s="903"/>
      <c r="C244" s="170">
        <f>C240</f>
        <v>0</v>
      </c>
      <c r="D244" s="142">
        <f>$D$11</f>
        <v>0</v>
      </c>
      <c r="E244" s="143">
        <f>$E$11</f>
        <v>0</v>
      </c>
      <c r="F244" s="748"/>
      <c r="G244" s="144">
        <f>D244*E244*F244</f>
        <v>0</v>
      </c>
      <c r="H244" s="892">
        <f>I244+J244</f>
        <v>0</v>
      </c>
      <c r="I244" s="729"/>
      <c r="J244" s="727"/>
      <c r="K244" s="145">
        <f>-D244*E244*H244</f>
        <v>0</v>
      </c>
      <c r="L244" s="146"/>
      <c r="M244" s="147"/>
      <c r="N244" s="163"/>
      <c r="O244" s="164"/>
      <c r="P244" s="165"/>
      <c r="Q244" s="165"/>
      <c r="R244" s="166"/>
      <c r="S244" s="167"/>
      <c r="T244" s="168">
        <f t="shared" si="42"/>
        <v>0</v>
      </c>
      <c r="U244" s="169"/>
      <c r="V244" s="155"/>
      <c r="W244" s="155"/>
      <c r="X244" s="156"/>
      <c r="Y244" s="156"/>
      <c r="Z244" s="136"/>
      <c r="AA244" s="136"/>
      <c r="AB244" s="136"/>
    </row>
    <row r="245" spans="1:28" ht="9" hidden="1" customHeight="1">
      <c r="A245" s="885"/>
      <c r="B245" s="750"/>
      <c r="C245" s="202">
        <f>C241</f>
        <v>0</v>
      </c>
      <c r="D245" s="158">
        <f>$D$12</f>
        <v>0</v>
      </c>
      <c r="E245" s="175">
        <f>$E$12</f>
        <v>0</v>
      </c>
      <c r="F245" s="748"/>
      <c r="G245" s="160">
        <f>D245*E245*F244</f>
        <v>0</v>
      </c>
      <c r="H245" s="893"/>
      <c r="I245" s="730"/>
      <c r="J245" s="728"/>
      <c r="K245" s="161">
        <f>-D245*E245*H244</f>
        <v>0</v>
      </c>
      <c r="L245" s="162"/>
      <c r="M245" s="147"/>
      <c r="N245" s="163"/>
      <c r="O245" s="164"/>
      <c r="P245" s="165"/>
      <c r="Q245" s="165"/>
      <c r="R245" s="166"/>
      <c r="S245" s="167"/>
      <c r="T245" s="168">
        <f t="shared" si="42"/>
        <v>0</v>
      </c>
      <c r="U245" s="169"/>
      <c r="V245" s="155"/>
      <c r="W245" s="155"/>
      <c r="X245" s="156"/>
      <c r="Y245" s="156"/>
      <c r="Z245" s="136"/>
      <c r="AA245" s="136"/>
      <c r="AB245" s="136"/>
    </row>
    <row r="246" spans="1:28" ht="9" hidden="1" customHeight="1">
      <c r="A246" s="885"/>
      <c r="B246" s="738"/>
      <c r="C246" s="170">
        <f>C240</f>
        <v>0</v>
      </c>
      <c r="D246" s="142">
        <f>$D$13</f>
        <v>0</v>
      </c>
      <c r="E246" s="143">
        <f>$E$13</f>
        <v>0</v>
      </c>
      <c r="F246" s="896"/>
      <c r="G246" s="144">
        <f>D246*E246*F246</f>
        <v>0</v>
      </c>
      <c r="H246" s="892">
        <f>I246+J246</f>
        <v>0</v>
      </c>
      <c r="I246" s="729"/>
      <c r="J246" s="727"/>
      <c r="K246" s="145">
        <f>-D246*E246*H246</f>
        <v>0</v>
      </c>
      <c r="L246" s="146"/>
      <c r="M246" s="147"/>
      <c r="N246" s="163"/>
      <c r="O246" s="164"/>
      <c r="P246" s="165"/>
      <c r="Q246" s="165"/>
      <c r="R246" s="166"/>
      <c r="S246" s="167"/>
      <c r="T246" s="168">
        <f t="shared" si="42"/>
        <v>0</v>
      </c>
      <c r="U246" s="169"/>
      <c r="V246" s="155"/>
      <c r="W246" s="155"/>
    </row>
    <row r="247" spans="1:28" ht="9" hidden="1" customHeight="1">
      <c r="A247" s="885"/>
      <c r="B247" s="739"/>
      <c r="C247" s="157">
        <f>C241</f>
        <v>0</v>
      </c>
      <c r="D247" s="158">
        <f>$D$14</f>
        <v>0</v>
      </c>
      <c r="E247" s="159">
        <f>$E$14</f>
        <v>0</v>
      </c>
      <c r="F247" s="749"/>
      <c r="G247" s="160">
        <f>D247*E247*F246</f>
        <v>0</v>
      </c>
      <c r="H247" s="893"/>
      <c r="I247" s="730"/>
      <c r="J247" s="728"/>
      <c r="K247" s="161">
        <f>-D247*E247*H246</f>
        <v>0</v>
      </c>
      <c r="L247" s="162"/>
      <c r="M247" s="147"/>
      <c r="N247" s="163"/>
      <c r="O247" s="164"/>
      <c r="P247" s="165"/>
      <c r="Q247" s="165"/>
      <c r="R247" s="166"/>
      <c r="S247" s="167"/>
      <c r="T247" s="168">
        <f t="shared" si="42"/>
        <v>0</v>
      </c>
      <c r="U247" s="169"/>
      <c r="V247" s="155"/>
      <c r="W247" s="155"/>
    </row>
    <row r="248" spans="1:28" ht="9" hidden="1" customHeight="1">
      <c r="A248" s="885"/>
      <c r="B248" s="750"/>
      <c r="C248" s="170">
        <f>C240</f>
        <v>0</v>
      </c>
      <c r="D248" s="142">
        <f>$D$15</f>
        <v>0</v>
      </c>
      <c r="E248" s="143">
        <f>$E$15</f>
        <v>0</v>
      </c>
      <c r="F248" s="748"/>
      <c r="G248" s="144">
        <f>D248*E248*F248</f>
        <v>0</v>
      </c>
      <c r="H248" s="892">
        <f>I248+J248</f>
        <v>0</v>
      </c>
      <c r="I248" s="729"/>
      <c r="J248" s="727"/>
      <c r="K248" s="145">
        <f>-D248*E248*H248</f>
        <v>0</v>
      </c>
      <c r="L248" s="146"/>
      <c r="M248" s="147"/>
      <c r="N248" s="163"/>
      <c r="O248" s="164"/>
      <c r="P248" s="165"/>
      <c r="Q248" s="165"/>
      <c r="R248" s="166"/>
      <c r="S248" s="167"/>
      <c r="T248" s="168">
        <f t="shared" si="42"/>
        <v>0</v>
      </c>
      <c r="U248" s="169"/>
      <c r="V248" s="155"/>
      <c r="W248" s="155"/>
      <c r="X248" s="908" t="s">
        <v>81</v>
      </c>
      <c r="Y248" s="909"/>
      <c r="Z248" s="909"/>
      <c r="AA248" s="909"/>
      <c r="AB248" s="910"/>
    </row>
    <row r="249" spans="1:28" ht="9" hidden="1" customHeight="1" thickBot="1">
      <c r="A249" s="885"/>
      <c r="B249" s="751"/>
      <c r="C249" s="157">
        <f>C241</f>
        <v>0</v>
      </c>
      <c r="D249" s="158">
        <f>$D$16</f>
        <v>0</v>
      </c>
      <c r="E249" s="175">
        <f>$E$16</f>
        <v>0</v>
      </c>
      <c r="F249" s="749"/>
      <c r="G249" s="160">
        <f>D249*E249*F248</f>
        <v>0</v>
      </c>
      <c r="H249" s="893"/>
      <c r="I249" s="730"/>
      <c r="J249" s="728"/>
      <c r="K249" s="161">
        <f>-D249*E249*H248</f>
        <v>0</v>
      </c>
      <c r="L249" s="162"/>
      <c r="M249" s="147"/>
      <c r="N249" s="177"/>
      <c r="O249" s="178"/>
      <c r="P249" s="179"/>
      <c r="Q249" s="179"/>
      <c r="R249" s="180"/>
      <c r="S249" s="181"/>
      <c r="T249" s="182">
        <f t="shared" si="42"/>
        <v>0</v>
      </c>
      <c r="U249" s="183"/>
      <c r="V249" s="184"/>
      <c r="W249" s="155"/>
      <c r="X249" s="905">
        <f>G250+K250+T250</f>
        <v>0</v>
      </c>
      <c r="Y249" s="906"/>
      <c r="Z249" s="906"/>
      <c r="AA249" s="906"/>
      <c r="AB249" s="185" t="s">
        <v>155</v>
      </c>
    </row>
    <row r="250" spans="1:28" ht="9" hidden="1" customHeight="1" thickBot="1">
      <c r="A250" s="882" t="s">
        <v>53</v>
      </c>
      <c r="B250" s="883"/>
      <c r="C250" s="186"/>
      <c r="D250" s="187">
        <f>IF(C240="往",(E240+E241)*(F240-H240)+(E242+E243)*(F242-H242),E240*(F240-H240)+E242*(F242-H242))</f>
        <v>0</v>
      </c>
      <c r="E250" s="188">
        <f>IF(C240="往",(E240+E241)*(F240-H240)+(E242+E243)*(F242-H242)+(E244+E245)*(F244-H244)+(E246+E247)*(F246-H246)+(E248+E249)*(F248-H248),E240*(F240-H240)+E242*(F242-H242)+E244*(F244-H244)+E246*(F246-H246)+E248*(F248-H248))</f>
        <v>0</v>
      </c>
      <c r="F250" s="189">
        <f t="shared" ref="F250:K250" si="43">SUM(F240:F249)</f>
        <v>0</v>
      </c>
      <c r="G250" s="190">
        <f t="shared" si="43"/>
        <v>0</v>
      </c>
      <c r="H250" s="186">
        <f t="shared" si="43"/>
        <v>0</v>
      </c>
      <c r="I250" s="191">
        <f t="shared" si="43"/>
        <v>0</v>
      </c>
      <c r="J250" s="187">
        <f t="shared" si="43"/>
        <v>0</v>
      </c>
      <c r="K250" s="192">
        <f t="shared" si="43"/>
        <v>0</v>
      </c>
      <c r="L250" s="187"/>
      <c r="M250" s="193"/>
      <c r="N250" s="194"/>
      <c r="O250" s="195">
        <f t="shared" ref="O250:T250" si="44">SUM(O240:O249)</f>
        <v>0</v>
      </c>
      <c r="P250" s="196">
        <f t="shared" si="44"/>
        <v>0</v>
      </c>
      <c r="Q250" s="196">
        <f t="shared" si="44"/>
        <v>0</v>
      </c>
      <c r="R250" s="197">
        <f t="shared" si="44"/>
        <v>0</v>
      </c>
      <c r="S250" s="198">
        <f t="shared" si="44"/>
        <v>0</v>
      </c>
      <c r="T250" s="199">
        <f t="shared" si="44"/>
        <v>0</v>
      </c>
      <c r="U250" s="200"/>
    </row>
    <row r="251" spans="1:28" ht="9" hidden="1" customHeight="1">
      <c r="A251" s="886" t="s">
        <v>55</v>
      </c>
      <c r="B251" s="742" t="s">
        <v>56</v>
      </c>
      <c r="C251" s="134"/>
      <c r="D251" s="745" t="s">
        <v>57</v>
      </c>
      <c r="E251" s="745" t="s">
        <v>58</v>
      </c>
      <c r="F251" s="890" t="s">
        <v>59</v>
      </c>
      <c r="G251" s="894" t="s">
        <v>156</v>
      </c>
      <c r="H251" s="899" t="s">
        <v>61</v>
      </c>
      <c r="I251" s="899"/>
      <c r="J251" s="899"/>
      <c r="K251" s="899"/>
      <c r="L251" s="900"/>
      <c r="M251" s="135"/>
      <c r="N251" s="857" t="s">
        <v>62</v>
      </c>
      <c r="O251" s="858"/>
      <c r="P251" s="858"/>
      <c r="Q251" s="858"/>
      <c r="R251" s="858"/>
      <c r="S251" s="858"/>
      <c r="T251" s="858"/>
      <c r="U251" s="859"/>
    </row>
    <row r="252" spans="1:28" ht="9" hidden="1" customHeight="1">
      <c r="A252" s="887"/>
      <c r="B252" s="743"/>
      <c r="C252" s="137" t="s">
        <v>24</v>
      </c>
      <c r="D252" s="746"/>
      <c r="E252" s="746"/>
      <c r="F252" s="891"/>
      <c r="G252" s="864"/>
      <c r="H252" s="860" t="s">
        <v>63</v>
      </c>
      <c r="I252" s="861"/>
      <c r="J252" s="862"/>
      <c r="K252" s="863" t="s">
        <v>157</v>
      </c>
      <c r="L252" s="874" t="s">
        <v>65</v>
      </c>
      <c r="M252" s="138"/>
      <c r="N252" s="863" t="s">
        <v>66</v>
      </c>
      <c r="O252" s="877" t="s">
        <v>67</v>
      </c>
      <c r="P252" s="878"/>
      <c r="Q252" s="878"/>
      <c r="R252" s="878"/>
      <c r="S252" s="879"/>
      <c r="T252" s="724" t="s">
        <v>158</v>
      </c>
      <c r="U252" s="854" t="s">
        <v>65</v>
      </c>
    </row>
    <row r="253" spans="1:28" ht="9" hidden="1" customHeight="1">
      <c r="A253" s="887"/>
      <c r="B253" s="743"/>
      <c r="C253" s="137" t="s">
        <v>69</v>
      </c>
      <c r="D253" s="746"/>
      <c r="E253" s="746"/>
      <c r="F253" s="891"/>
      <c r="G253" s="864"/>
      <c r="H253" s="880" t="s">
        <v>70</v>
      </c>
      <c r="I253" s="897" t="s">
        <v>71</v>
      </c>
      <c r="J253" s="901" t="s">
        <v>72</v>
      </c>
      <c r="K253" s="864"/>
      <c r="L253" s="875"/>
      <c r="M253" s="138"/>
      <c r="N253" s="864"/>
      <c r="O253" s="869" t="s">
        <v>73</v>
      </c>
      <c r="P253" s="754"/>
      <c r="Q253" s="754" t="s">
        <v>74</v>
      </c>
      <c r="R253" s="757" t="s">
        <v>75</v>
      </c>
      <c r="S253" s="752" t="s">
        <v>76</v>
      </c>
      <c r="T253" s="725"/>
      <c r="U253" s="855"/>
    </row>
    <row r="254" spans="1:28" ht="9" hidden="1" customHeight="1">
      <c r="A254" s="887"/>
      <c r="B254" s="743"/>
      <c r="C254" s="139" t="s">
        <v>77</v>
      </c>
      <c r="D254" s="746"/>
      <c r="E254" s="746"/>
      <c r="F254" s="891"/>
      <c r="G254" s="864"/>
      <c r="H254" s="880"/>
      <c r="I254" s="897"/>
      <c r="J254" s="901"/>
      <c r="K254" s="864"/>
      <c r="L254" s="875"/>
      <c r="M254" s="138"/>
      <c r="N254" s="864"/>
      <c r="O254" s="870" t="s">
        <v>71</v>
      </c>
      <c r="P254" s="872" t="s">
        <v>72</v>
      </c>
      <c r="Q254" s="755"/>
      <c r="R254" s="757"/>
      <c r="S254" s="752"/>
      <c r="T254" s="725"/>
      <c r="U254" s="855"/>
    </row>
    <row r="255" spans="1:28" ht="9" hidden="1" customHeight="1">
      <c r="A255" s="888"/>
      <c r="B255" s="744"/>
      <c r="C255" s="140" t="s">
        <v>78</v>
      </c>
      <c r="D255" s="747"/>
      <c r="E255" s="876"/>
      <c r="F255" s="726"/>
      <c r="G255" s="895"/>
      <c r="H255" s="881"/>
      <c r="I255" s="898"/>
      <c r="J255" s="902"/>
      <c r="K255" s="865"/>
      <c r="L255" s="876"/>
      <c r="N255" s="865"/>
      <c r="O255" s="871"/>
      <c r="P255" s="873"/>
      <c r="Q255" s="756"/>
      <c r="R255" s="758"/>
      <c r="S255" s="753"/>
      <c r="T255" s="726"/>
      <c r="U255" s="856"/>
    </row>
    <row r="256" spans="1:28" ht="9" hidden="1" customHeight="1">
      <c r="A256" s="884" t="s">
        <v>79</v>
      </c>
      <c r="B256" s="740" t="s">
        <v>80</v>
      </c>
      <c r="C256" s="201">
        <f>C240</f>
        <v>0</v>
      </c>
      <c r="D256" s="142">
        <f>$D$7</f>
        <v>0</v>
      </c>
      <c r="E256" s="143">
        <f>$E$7</f>
        <v>0</v>
      </c>
      <c r="F256" s="896"/>
      <c r="G256" s="144">
        <f>D256*E256*F256</f>
        <v>0</v>
      </c>
      <c r="H256" s="892">
        <f>I256+J256</f>
        <v>0</v>
      </c>
      <c r="I256" s="729"/>
      <c r="J256" s="727"/>
      <c r="K256" s="145">
        <f>-D256*E256*H256</f>
        <v>0</v>
      </c>
      <c r="L256" s="146"/>
      <c r="M256" s="147"/>
      <c r="N256" s="148"/>
      <c r="O256" s="149"/>
      <c r="P256" s="150"/>
      <c r="Q256" s="150"/>
      <c r="R256" s="151"/>
      <c r="S256" s="152"/>
      <c r="T256" s="153">
        <f t="shared" ref="T256:T265" si="45">IF(AND(P256=0,Q256=0,R256=0,S256=0),N256*-O256,IF(AND(O256=0,Q256=0,R256=0,S256=0),N256*-P256,IF(AND(O256=0,P256=0,R256=0,S256=0),N256*Q256,IF(AND(O256=0,P256=0,Q256=0,S256=0),N256*-R256,IF(AND(O256=0,P256=0,Q256=0,R256=0),N256*S256,IF(AND(O256=0,P256=0,Q256=0,R256=0),,"入力オーバー"))))))</f>
        <v>0</v>
      </c>
      <c r="U256" s="213"/>
      <c r="V256" s="155"/>
      <c r="W256" s="155"/>
      <c r="X256" s="156"/>
      <c r="Y256" s="156"/>
      <c r="Z256" s="156"/>
      <c r="AA256" s="156"/>
      <c r="AB256" s="156"/>
    </row>
    <row r="257" spans="1:28" ht="9" hidden="1" customHeight="1">
      <c r="A257" s="885"/>
      <c r="B257" s="741"/>
      <c r="C257" s="157">
        <f>IF(C256="往","復",)</f>
        <v>0</v>
      </c>
      <c r="D257" s="158">
        <f>$D$8</f>
        <v>0</v>
      </c>
      <c r="E257" s="159">
        <f>$E$8</f>
        <v>0</v>
      </c>
      <c r="F257" s="749"/>
      <c r="G257" s="160">
        <f>D257*E257*F256</f>
        <v>0</v>
      </c>
      <c r="H257" s="893"/>
      <c r="I257" s="730"/>
      <c r="J257" s="728"/>
      <c r="K257" s="161">
        <f>-D257*E257*H256</f>
        <v>0</v>
      </c>
      <c r="L257" s="162"/>
      <c r="M257" s="147"/>
      <c r="N257" s="163"/>
      <c r="O257" s="164"/>
      <c r="P257" s="165"/>
      <c r="Q257" s="165"/>
      <c r="R257" s="166"/>
      <c r="S257" s="167"/>
      <c r="T257" s="168">
        <f t="shared" si="45"/>
        <v>0</v>
      </c>
      <c r="U257" s="169"/>
      <c r="V257" s="155"/>
      <c r="W257" s="155"/>
      <c r="X257" s="156"/>
      <c r="Y257" s="156"/>
      <c r="Z257" s="156"/>
      <c r="AA257" s="156"/>
      <c r="AB257" s="156"/>
    </row>
    <row r="258" spans="1:28" ht="9" hidden="1" customHeight="1">
      <c r="A258" s="885"/>
      <c r="B258" s="740"/>
      <c r="C258" s="170">
        <f>C256</f>
        <v>0</v>
      </c>
      <c r="D258" s="142">
        <f>$D$9</f>
        <v>0</v>
      </c>
      <c r="E258" s="143">
        <f>$E$9</f>
        <v>0</v>
      </c>
      <c r="F258" s="896"/>
      <c r="G258" s="144">
        <f>D258*E258*F258</f>
        <v>0</v>
      </c>
      <c r="H258" s="892">
        <f>I258+J258</f>
        <v>0</v>
      </c>
      <c r="I258" s="729"/>
      <c r="J258" s="727"/>
      <c r="K258" s="145">
        <f>-D258*E258*H258</f>
        <v>0</v>
      </c>
      <c r="L258" s="146"/>
      <c r="M258" s="147"/>
      <c r="N258" s="163"/>
      <c r="O258" s="164"/>
      <c r="P258" s="165"/>
      <c r="Q258" s="165"/>
      <c r="R258" s="166"/>
      <c r="S258" s="167"/>
      <c r="T258" s="168">
        <f t="shared" si="45"/>
        <v>0</v>
      </c>
      <c r="U258" s="169"/>
      <c r="V258" s="155"/>
      <c r="W258" s="155"/>
      <c r="X258" s="136"/>
      <c r="Y258" s="136"/>
      <c r="Z258" s="136"/>
      <c r="AA258" s="136"/>
      <c r="AB258" s="136"/>
    </row>
    <row r="259" spans="1:28" ht="9" hidden="1" customHeight="1" thickBot="1">
      <c r="A259" s="885"/>
      <c r="B259" s="889"/>
      <c r="C259" s="157">
        <f>C257</f>
        <v>0</v>
      </c>
      <c r="D259" s="158">
        <f>$D$10</f>
        <v>0</v>
      </c>
      <c r="E259" s="159">
        <f>$E$10</f>
        <v>0</v>
      </c>
      <c r="F259" s="749"/>
      <c r="G259" s="160">
        <f>D259*E259*F258</f>
        <v>0</v>
      </c>
      <c r="H259" s="893"/>
      <c r="I259" s="730"/>
      <c r="J259" s="728"/>
      <c r="K259" s="161">
        <f>-D259*E259*H258</f>
        <v>0</v>
      </c>
      <c r="L259" s="162"/>
      <c r="M259" s="147"/>
      <c r="N259" s="163"/>
      <c r="O259" s="164"/>
      <c r="P259" s="165"/>
      <c r="Q259" s="165"/>
      <c r="R259" s="166"/>
      <c r="S259" s="167"/>
      <c r="T259" s="168">
        <f t="shared" si="45"/>
        <v>0</v>
      </c>
      <c r="U259" s="169"/>
      <c r="V259" s="155"/>
      <c r="W259" s="155"/>
      <c r="X259" s="156"/>
      <c r="Y259" s="156"/>
      <c r="Z259" s="136"/>
      <c r="AA259" s="136"/>
      <c r="AB259" s="136"/>
    </row>
    <row r="260" spans="1:28" ht="9" hidden="1" customHeight="1">
      <c r="A260" s="885"/>
      <c r="B260" s="903"/>
      <c r="C260" s="170">
        <f>C256</f>
        <v>0</v>
      </c>
      <c r="D260" s="142">
        <f>$D$11</f>
        <v>0</v>
      </c>
      <c r="E260" s="143">
        <f>$E$11</f>
        <v>0</v>
      </c>
      <c r="F260" s="748"/>
      <c r="G260" s="144">
        <f>D260*E260*F260</f>
        <v>0</v>
      </c>
      <c r="H260" s="892">
        <f>I260+J260</f>
        <v>0</v>
      </c>
      <c r="I260" s="729"/>
      <c r="J260" s="727"/>
      <c r="K260" s="145">
        <f>-D260*E260*H260</f>
        <v>0</v>
      </c>
      <c r="L260" s="146"/>
      <c r="M260" s="147"/>
      <c r="N260" s="163"/>
      <c r="O260" s="164"/>
      <c r="P260" s="165"/>
      <c r="Q260" s="165"/>
      <c r="R260" s="166"/>
      <c r="S260" s="167"/>
      <c r="T260" s="168">
        <f t="shared" si="45"/>
        <v>0</v>
      </c>
      <c r="U260" s="169"/>
      <c r="V260" s="155"/>
      <c r="W260" s="155"/>
      <c r="X260" s="156"/>
      <c r="Y260" s="156"/>
      <c r="Z260" s="136"/>
      <c r="AA260" s="136"/>
      <c r="AB260" s="136"/>
    </row>
    <row r="261" spans="1:28" ht="9" hidden="1" customHeight="1">
      <c r="A261" s="885"/>
      <c r="B261" s="750"/>
      <c r="C261" s="202">
        <f>C257</f>
        <v>0</v>
      </c>
      <c r="D261" s="158">
        <f>$D$12</f>
        <v>0</v>
      </c>
      <c r="E261" s="175">
        <f>$E$12</f>
        <v>0</v>
      </c>
      <c r="F261" s="748"/>
      <c r="G261" s="160">
        <f>D261*E261*F260</f>
        <v>0</v>
      </c>
      <c r="H261" s="893"/>
      <c r="I261" s="730"/>
      <c r="J261" s="728"/>
      <c r="K261" s="161">
        <f>-D261*E261*H260</f>
        <v>0</v>
      </c>
      <c r="L261" s="162"/>
      <c r="M261" s="147"/>
      <c r="N261" s="163"/>
      <c r="O261" s="164"/>
      <c r="P261" s="165"/>
      <c r="Q261" s="165"/>
      <c r="R261" s="166"/>
      <c r="S261" s="167"/>
      <c r="T261" s="168">
        <f t="shared" si="45"/>
        <v>0</v>
      </c>
      <c r="U261" s="169"/>
      <c r="V261" s="155"/>
      <c r="W261" s="155"/>
      <c r="X261" s="156"/>
      <c r="Y261" s="156"/>
      <c r="Z261" s="136"/>
      <c r="AA261" s="136"/>
      <c r="AB261" s="136"/>
    </row>
    <row r="262" spans="1:28" ht="9" hidden="1" customHeight="1">
      <c r="A262" s="885"/>
      <c r="B262" s="738"/>
      <c r="C262" s="170">
        <f>C256</f>
        <v>0</v>
      </c>
      <c r="D262" s="142">
        <f>$D$13</f>
        <v>0</v>
      </c>
      <c r="E262" s="143">
        <f>$E$13</f>
        <v>0</v>
      </c>
      <c r="F262" s="896"/>
      <c r="G262" s="144">
        <f>D262*E262*F262</f>
        <v>0</v>
      </c>
      <c r="H262" s="892">
        <f>I262+J262</f>
        <v>0</v>
      </c>
      <c r="I262" s="729"/>
      <c r="J262" s="727"/>
      <c r="K262" s="145">
        <f>-D262*E262*H262</f>
        <v>0</v>
      </c>
      <c r="L262" s="146"/>
      <c r="M262" s="147"/>
      <c r="N262" s="163"/>
      <c r="O262" s="164"/>
      <c r="P262" s="165"/>
      <c r="Q262" s="165"/>
      <c r="R262" s="166"/>
      <c r="S262" s="167"/>
      <c r="T262" s="168">
        <f t="shared" si="45"/>
        <v>0</v>
      </c>
      <c r="U262" s="169"/>
      <c r="V262" s="155"/>
      <c r="W262" s="155"/>
    </row>
    <row r="263" spans="1:28" ht="9" hidden="1" customHeight="1">
      <c r="A263" s="885"/>
      <c r="B263" s="739"/>
      <c r="C263" s="157">
        <f>C257</f>
        <v>0</v>
      </c>
      <c r="D263" s="158">
        <f>$D$14</f>
        <v>0</v>
      </c>
      <c r="E263" s="159">
        <f>$E$14</f>
        <v>0</v>
      </c>
      <c r="F263" s="749"/>
      <c r="G263" s="160">
        <f>D263*E263*F262</f>
        <v>0</v>
      </c>
      <c r="H263" s="893"/>
      <c r="I263" s="730"/>
      <c r="J263" s="728"/>
      <c r="K263" s="161">
        <f>-D263*E263*H262</f>
        <v>0</v>
      </c>
      <c r="L263" s="162"/>
      <c r="M263" s="147"/>
      <c r="N263" s="163"/>
      <c r="O263" s="164"/>
      <c r="P263" s="165"/>
      <c r="Q263" s="165"/>
      <c r="R263" s="166"/>
      <c r="S263" s="167"/>
      <c r="T263" s="168">
        <f t="shared" si="45"/>
        <v>0</v>
      </c>
      <c r="U263" s="169"/>
      <c r="V263" s="155"/>
      <c r="W263" s="155"/>
    </row>
    <row r="264" spans="1:28" ht="9" hidden="1" customHeight="1">
      <c r="A264" s="885"/>
      <c r="B264" s="750"/>
      <c r="C264" s="170">
        <f>C256</f>
        <v>0</v>
      </c>
      <c r="D264" s="142">
        <f>$D$15</f>
        <v>0</v>
      </c>
      <c r="E264" s="143">
        <f>$E$15</f>
        <v>0</v>
      </c>
      <c r="F264" s="748"/>
      <c r="G264" s="144">
        <f>D264*E264*F264</f>
        <v>0</v>
      </c>
      <c r="H264" s="892">
        <f>I264+J264</f>
        <v>0</v>
      </c>
      <c r="I264" s="729"/>
      <c r="J264" s="727"/>
      <c r="K264" s="145">
        <f>-D264*E264*H264</f>
        <v>0</v>
      </c>
      <c r="L264" s="146"/>
      <c r="M264" s="147"/>
      <c r="N264" s="163"/>
      <c r="O264" s="164"/>
      <c r="P264" s="165"/>
      <c r="Q264" s="165"/>
      <c r="R264" s="166"/>
      <c r="S264" s="167"/>
      <c r="T264" s="168">
        <f t="shared" si="45"/>
        <v>0</v>
      </c>
      <c r="U264" s="169"/>
      <c r="V264" s="155"/>
      <c r="X264" s="908" t="s">
        <v>81</v>
      </c>
      <c r="Y264" s="909"/>
      <c r="Z264" s="909"/>
      <c r="AA264" s="909"/>
      <c r="AB264" s="910"/>
    </row>
    <row r="265" spans="1:28" ht="9" hidden="1" customHeight="1" thickBot="1">
      <c r="A265" s="885"/>
      <c r="B265" s="751"/>
      <c r="C265" s="157">
        <f>C257</f>
        <v>0</v>
      </c>
      <c r="D265" s="158">
        <f>$D$16</f>
        <v>0</v>
      </c>
      <c r="E265" s="175">
        <f>$E$16</f>
        <v>0</v>
      </c>
      <c r="F265" s="749"/>
      <c r="G265" s="160">
        <f>D265*E265*F264</f>
        <v>0</v>
      </c>
      <c r="H265" s="893"/>
      <c r="I265" s="730"/>
      <c r="J265" s="728"/>
      <c r="K265" s="161">
        <f>-D265*E265*H264</f>
        <v>0</v>
      </c>
      <c r="L265" s="162"/>
      <c r="M265" s="147"/>
      <c r="N265" s="177"/>
      <c r="O265" s="178"/>
      <c r="P265" s="179"/>
      <c r="Q265" s="179"/>
      <c r="R265" s="180"/>
      <c r="S265" s="181"/>
      <c r="T265" s="182">
        <f t="shared" si="45"/>
        <v>0</v>
      </c>
      <c r="U265" s="183"/>
      <c r="V265" s="184"/>
      <c r="X265" s="905">
        <f>G266+K266+T266</f>
        <v>0</v>
      </c>
      <c r="Y265" s="906"/>
      <c r="Z265" s="906"/>
      <c r="AA265" s="906"/>
      <c r="AB265" s="214" t="s">
        <v>155</v>
      </c>
    </row>
    <row r="266" spans="1:28" ht="9" hidden="1" customHeight="1" thickBot="1">
      <c r="A266" s="882" t="s">
        <v>53</v>
      </c>
      <c r="B266" s="883"/>
      <c r="C266" s="186"/>
      <c r="D266" s="187">
        <f>IF(C256="往",(E256+E257)*(F256-H256)+(E258+E259)*(F258-H258),E256*(F256-H256)+E258*(F258-H258))</f>
        <v>0</v>
      </c>
      <c r="E266" s="188">
        <f>IF(C256="往",(E256+E257)*(F256-H256)+(E258+E259)*(F258-H258)+(E260+E261)*(F260-H260)+(E262+E263)*(F262-H262)+(E264+E265)*(F264-H264),E256*(F256-H256)+E258*(F258-H258)+E260*(F260-H260)+E262*(F262-H262)+E264*(F264-H264))</f>
        <v>0</v>
      </c>
      <c r="F266" s="189">
        <f t="shared" ref="F266:K266" si="46">SUM(F256:F265)</f>
        <v>0</v>
      </c>
      <c r="G266" s="190">
        <f t="shared" si="46"/>
        <v>0</v>
      </c>
      <c r="H266" s="186">
        <f t="shared" si="46"/>
        <v>0</v>
      </c>
      <c r="I266" s="191">
        <f t="shared" si="46"/>
        <v>0</v>
      </c>
      <c r="J266" s="187">
        <f t="shared" si="46"/>
        <v>0</v>
      </c>
      <c r="K266" s="192">
        <f t="shared" si="46"/>
        <v>0</v>
      </c>
      <c r="L266" s="187"/>
      <c r="M266" s="193"/>
      <c r="N266" s="194"/>
      <c r="O266" s="195">
        <f t="shared" ref="O266:T266" si="47">SUM(O256:O265)</f>
        <v>0</v>
      </c>
      <c r="P266" s="196">
        <f t="shared" si="47"/>
        <v>0</v>
      </c>
      <c r="Q266" s="196">
        <f t="shared" si="47"/>
        <v>0</v>
      </c>
      <c r="R266" s="197">
        <f t="shared" si="47"/>
        <v>0</v>
      </c>
      <c r="S266" s="198">
        <f t="shared" si="47"/>
        <v>0</v>
      </c>
      <c r="T266" s="199">
        <f t="shared" si="47"/>
        <v>0</v>
      </c>
      <c r="U266" s="186"/>
      <c r="V266" s="907" t="s">
        <v>83</v>
      </c>
      <c r="W266" s="858"/>
      <c r="X266" s="858"/>
      <c r="Y266" s="858"/>
      <c r="Z266" s="858"/>
      <c r="AA266" s="858"/>
      <c r="AB266" s="859"/>
    </row>
    <row r="267" spans="1:28" ht="9" hidden="1" customHeight="1" thickBot="1">
      <c r="A267" s="715" t="s">
        <v>112</v>
      </c>
      <c r="B267" s="716"/>
      <c r="C267" s="716"/>
      <c r="D267" s="717">
        <f>$C$1</f>
        <v>0</v>
      </c>
      <c r="E267" s="716"/>
      <c r="F267" s="716"/>
      <c r="G267" s="716"/>
      <c r="H267" s="716" t="s">
        <v>54</v>
      </c>
      <c r="I267" s="716"/>
      <c r="J267" s="716" t="s">
        <v>148</v>
      </c>
      <c r="K267" s="716"/>
      <c r="L267" s="717">
        <f>$M$1</f>
        <v>0</v>
      </c>
      <c r="M267" s="716"/>
      <c r="N267" s="716"/>
      <c r="O267" s="716"/>
      <c r="P267" s="716"/>
      <c r="Q267" s="718"/>
      <c r="R267" s="203"/>
      <c r="S267" s="203"/>
      <c r="T267" s="204"/>
      <c r="U267" s="136"/>
      <c r="V267" s="911">
        <f>X16+X32+X48+X64+X83+X99+X115+X131+X150+X166+X182+X198+X217+X233+X249+X265</f>
        <v>0</v>
      </c>
      <c r="W267" s="912"/>
      <c r="X267" s="912"/>
      <c r="Y267" s="912"/>
      <c r="Z267" s="912"/>
      <c r="AA267" s="912"/>
      <c r="AB267" s="205" t="s">
        <v>155</v>
      </c>
    </row>
    <row r="268" spans="1:28" ht="9" hidden="1" customHeight="1">
      <c r="I268" s="206"/>
      <c r="J268" s="207"/>
      <c r="K268" s="207"/>
      <c r="L268" s="208"/>
      <c r="N268" s="136"/>
      <c r="O268" s="136"/>
      <c r="P268" s="136"/>
    </row>
    <row r="269" spans="1:28" ht="9" customHeight="1">
      <c r="L269" s="209"/>
      <c r="N269" s="210"/>
      <c r="O269" s="211"/>
      <c r="P269" s="211"/>
      <c r="Q269" s="211"/>
      <c r="R269" s="211"/>
      <c r="S269" s="211"/>
      <c r="T269" s="136"/>
      <c r="U269" s="207"/>
    </row>
    <row r="270" spans="1:28" ht="9" customHeight="1">
      <c r="L270" s="209"/>
      <c r="N270" s="210"/>
      <c r="O270" s="211"/>
      <c r="P270" s="211"/>
      <c r="Q270" s="211"/>
      <c r="R270" s="211"/>
      <c r="S270" s="211"/>
      <c r="T270" s="136"/>
      <c r="U270" s="207"/>
    </row>
    <row r="271" spans="1:28" ht="9" customHeight="1">
      <c r="B271" s="222"/>
      <c r="C271" s="222"/>
      <c r="D271" s="222"/>
      <c r="E271" s="222"/>
      <c r="F271" s="222"/>
      <c r="G271" s="222"/>
      <c r="H271" s="222"/>
      <c r="L271" s="209"/>
      <c r="N271" s="210"/>
      <c r="O271" s="211"/>
      <c r="P271" s="211"/>
      <c r="Q271" s="211"/>
      <c r="R271" s="211"/>
      <c r="S271" s="211"/>
      <c r="T271" s="136"/>
      <c r="U271" s="207"/>
    </row>
    <row r="272" spans="1:28" ht="9" customHeight="1">
      <c r="B272" s="222"/>
      <c r="C272" s="222"/>
      <c r="D272" s="222"/>
      <c r="E272" s="222"/>
      <c r="F272" s="222"/>
      <c r="G272" s="222"/>
      <c r="H272" s="222"/>
      <c r="L272" s="209"/>
      <c r="N272" s="210"/>
      <c r="O272" s="211"/>
      <c r="P272" s="211"/>
      <c r="Q272" s="211"/>
      <c r="R272" s="211"/>
      <c r="S272" s="211"/>
      <c r="T272" s="136"/>
      <c r="U272" s="207"/>
    </row>
    <row r="273" spans="2:23" ht="9" customHeight="1">
      <c r="B273" s="222"/>
      <c r="C273" s="222"/>
      <c r="D273" s="222"/>
      <c r="E273" s="222"/>
      <c r="F273" s="222"/>
      <c r="G273" s="222"/>
      <c r="H273" s="222"/>
      <c r="L273" s="209"/>
      <c r="N273" s="210"/>
      <c r="O273" s="211"/>
      <c r="P273" s="211"/>
      <c r="Q273" s="211"/>
      <c r="R273" s="211"/>
      <c r="S273" s="211"/>
      <c r="T273" s="136"/>
      <c r="U273" s="207"/>
    </row>
    <row r="274" spans="2:23" ht="9" customHeight="1">
      <c r="B274" s="222"/>
      <c r="C274" s="222"/>
      <c r="D274" s="222"/>
      <c r="E274" s="222"/>
      <c r="F274" s="222"/>
      <c r="G274" s="222"/>
      <c r="H274" s="222"/>
      <c r="I274" s="816" t="s">
        <v>112</v>
      </c>
      <c r="J274" s="817"/>
      <c r="K274" s="817"/>
      <c r="L274" s="820">
        <f>$C$1</f>
        <v>0</v>
      </c>
      <c r="M274" s="820"/>
      <c r="N274" s="820"/>
      <c r="O274" s="820"/>
      <c r="P274" s="820"/>
      <c r="Q274" s="820"/>
      <c r="R274" s="820"/>
      <c r="S274" s="821"/>
      <c r="U274" s="215"/>
    </row>
    <row r="275" spans="2:23" ht="9" customHeight="1">
      <c r="B275" s="222"/>
      <c r="C275" s="222"/>
      <c r="D275" s="222"/>
      <c r="E275" s="222"/>
      <c r="F275" s="222"/>
      <c r="G275" s="222"/>
      <c r="H275" s="222"/>
      <c r="I275" s="818"/>
      <c r="J275" s="819"/>
      <c r="K275" s="819"/>
      <c r="L275" s="822"/>
      <c r="M275" s="822"/>
      <c r="N275" s="822"/>
      <c r="O275" s="822"/>
      <c r="P275" s="822"/>
      <c r="Q275" s="822"/>
      <c r="R275" s="822"/>
      <c r="S275" s="823"/>
      <c r="U275" s="215"/>
    </row>
    <row r="276" spans="2:23" ht="9" customHeight="1">
      <c r="B276" s="222"/>
      <c r="C276" s="222"/>
      <c r="D276" s="222"/>
      <c r="E276" s="222"/>
      <c r="F276" s="222"/>
      <c r="G276" s="222"/>
      <c r="H276" s="174"/>
      <c r="I276" s="824" t="s">
        <v>150</v>
      </c>
      <c r="J276" s="825"/>
      <c r="K276" s="825"/>
      <c r="L276" s="827">
        <f>$M$1</f>
        <v>0</v>
      </c>
      <c r="M276" s="827"/>
      <c r="N276" s="827"/>
      <c r="O276" s="827"/>
      <c r="P276" s="827"/>
      <c r="Q276" s="827"/>
      <c r="R276" s="827"/>
      <c r="S276" s="828"/>
      <c r="U276" s="215"/>
    </row>
    <row r="277" spans="2:23" ht="9" customHeight="1">
      <c r="B277" s="222"/>
      <c r="C277" s="222"/>
      <c r="D277" s="222"/>
      <c r="E277" s="222"/>
      <c r="F277" s="222"/>
      <c r="G277" s="222"/>
      <c r="H277" s="174"/>
      <c r="I277" s="826"/>
      <c r="J277" s="819"/>
      <c r="K277" s="819"/>
      <c r="L277" s="829"/>
      <c r="M277" s="829"/>
      <c r="N277" s="829"/>
      <c r="O277" s="829"/>
      <c r="P277" s="829"/>
      <c r="Q277" s="829"/>
      <c r="R277" s="829"/>
      <c r="S277" s="830"/>
      <c r="U277" s="215"/>
    </row>
    <row r="278" spans="2:23" ht="9" customHeight="1">
      <c r="B278" s="222"/>
      <c r="C278" s="222"/>
      <c r="D278" s="222"/>
      <c r="E278" s="222"/>
      <c r="F278" s="222"/>
      <c r="G278" s="222"/>
      <c r="H278" s="222"/>
      <c r="U278" s="215"/>
    </row>
    <row r="279" spans="2:23" ht="9" customHeight="1">
      <c r="B279" s="222"/>
      <c r="C279" s="222"/>
      <c r="D279" s="222"/>
      <c r="E279" s="222"/>
      <c r="F279" s="222"/>
      <c r="G279" s="222"/>
      <c r="H279" s="222"/>
      <c r="U279" s="215"/>
    </row>
    <row r="280" spans="2:23" ht="9" customHeight="1">
      <c r="B280" s="222"/>
      <c r="C280" s="222"/>
      <c r="D280" s="222"/>
      <c r="E280" s="222"/>
      <c r="F280" s="222"/>
      <c r="G280" s="222"/>
      <c r="H280" s="222"/>
      <c r="I280" s="868"/>
      <c r="J280" s="868"/>
      <c r="K280" s="868"/>
      <c r="L280" s="868"/>
      <c r="M280" s="868"/>
      <c r="N280" s="831" t="s">
        <v>93</v>
      </c>
      <c r="O280" s="831"/>
      <c r="P280" s="831"/>
      <c r="Q280" s="831" t="s">
        <v>104</v>
      </c>
      <c r="R280" s="831"/>
      <c r="S280" s="831"/>
      <c r="U280" s="215"/>
    </row>
    <row r="281" spans="2:23" ht="9" customHeight="1">
      <c r="B281" s="222"/>
      <c r="C281" s="222"/>
      <c r="D281" s="222"/>
      <c r="E281" s="222"/>
      <c r="F281" s="222"/>
      <c r="G281" s="222"/>
      <c r="H281" s="222"/>
      <c r="I281" s="868"/>
      <c r="J281" s="868"/>
      <c r="K281" s="868"/>
      <c r="L281" s="868"/>
      <c r="M281" s="868"/>
      <c r="N281" s="831"/>
      <c r="O281" s="831"/>
      <c r="P281" s="831"/>
      <c r="Q281" s="831"/>
      <c r="R281" s="831"/>
      <c r="S281" s="831"/>
      <c r="U281" s="215"/>
    </row>
    <row r="282" spans="2:23" ht="9" customHeight="1">
      <c r="B282" s="222"/>
      <c r="C282" s="222"/>
      <c r="D282" s="222"/>
      <c r="E282" s="222"/>
      <c r="F282" s="222"/>
      <c r="G282" s="222"/>
      <c r="H282" s="222"/>
      <c r="I282" s="838" t="s">
        <v>209</v>
      </c>
      <c r="J282" s="839"/>
      <c r="K282" s="839"/>
      <c r="L282" s="839"/>
      <c r="M282" s="840"/>
      <c r="N282" s="832">
        <f>F17+F33+F49+F65+F84+F100+F116+F132+F151+F167+F183+F199+F218+F234+F250+F266</f>
        <v>0</v>
      </c>
      <c r="O282" s="833"/>
      <c r="P282" s="719" t="s">
        <v>1</v>
      </c>
      <c r="Q282" s="832">
        <f>IF(U301="有",F7+F23+F39+F55+F74+F90+F106+F122+F141+F157+F173+F189+F208+F224+F240+F256+F9+F25+F41+F57+F76+F92+F108+F124+F143+F159+F175+F191+F210+F226+F242+F258,)</f>
        <v>0</v>
      </c>
      <c r="R282" s="833"/>
      <c r="S282" s="719" t="s">
        <v>1</v>
      </c>
      <c r="T282" s="215"/>
      <c r="U282" s="136"/>
      <c r="W282" s="133"/>
    </row>
    <row r="283" spans="2:23" ht="9" customHeight="1">
      <c r="B283" s="222"/>
      <c r="C283" s="222"/>
      <c r="D283" s="222"/>
      <c r="E283" s="222"/>
      <c r="F283" s="222"/>
      <c r="G283" s="222"/>
      <c r="H283" s="222"/>
      <c r="I283" s="841"/>
      <c r="J283" s="842"/>
      <c r="K283" s="842"/>
      <c r="L283" s="842"/>
      <c r="M283" s="843"/>
      <c r="N283" s="834"/>
      <c r="O283" s="835"/>
      <c r="P283" s="720"/>
      <c r="Q283" s="834"/>
      <c r="R283" s="835"/>
      <c r="S283" s="720"/>
      <c r="T283" s="215"/>
      <c r="U283" s="136"/>
      <c r="W283" s="133"/>
    </row>
    <row r="284" spans="2:23" ht="9" customHeight="1">
      <c r="B284" s="222"/>
      <c r="C284" s="222"/>
      <c r="D284" s="222"/>
      <c r="E284" s="222"/>
      <c r="F284" s="222"/>
      <c r="G284" s="222"/>
      <c r="H284" s="222"/>
      <c r="I284" s="844" t="s">
        <v>91</v>
      </c>
      <c r="J284" s="866" t="s">
        <v>90</v>
      </c>
      <c r="K284" s="866"/>
      <c r="L284" s="866"/>
      <c r="M284" s="866"/>
      <c r="N284" s="836">
        <f>I17+I33+I49+I65+I84+I100+I116+I132+I151+I167+I183+I199+I218+I234+I250+I266</f>
        <v>0</v>
      </c>
      <c r="O284" s="837"/>
      <c r="P284" s="719" t="s">
        <v>1</v>
      </c>
      <c r="Q284" s="836">
        <f>IF(U301="有",I7+I23+I39+I55+I74+I90+I106+I122+I141+I157+I173+I189+I208+I224+I240+I256+I9+I25+I41+I57+I76+I92+I108+I124+I143+I159+I175+I191+I210+I226+I242+I258,)</f>
        <v>0</v>
      </c>
      <c r="R284" s="837"/>
      <c r="S284" s="719" t="s">
        <v>1</v>
      </c>
      <c r="T284" s="215"/>
      <c r="U284" s="136"/>
      <c r="W284" s="133"/>
    </row>
    <row r="285" spans="2:23" ht="9" customHeight="1">
      <c r="B285" s="222"/>
      <c r="C285" s="222"/>
      <c r="D285" s="222"/>
      <c r="E285" s="222"/>
      <c r="F285" s="222"/>
      <c r="G285" s="222"/>
      <c r="H285" s="222"/>
      <c r="I285" s="845"/>
      <c r="J285" s="866"/>
      <c r="K285" s="866"/>
      <c r="L285" s="866"/>
      <c r="M285" s="866"/>
      <c r="N285" s="781"/>
      <c r="O285" s="782"/>
      <c r="P285" s="720"/>
      <c r="Q285" s="781"/>
      <c r="R285" s="782"/>
      <c r="S285" s="720"/>
      <c r="T285" s="215"/>
      <c r="U285" s="136"/>
      <c r="W285" s="133"/>
    </row>
    <row r="286" spans="2:23" ht="9" customHeight="1">
      <c r="B286" s="222"/>
      <c r="C286" s="222"/>
      <c r="D286" s="222"/>
      <c r="E286" s="222"/>
      <c r="F286" s="222"/>
      <c r="G286" s="222"/>
      <c r="H286" s="222"/>
      <c r="I286" s="845"/>
      <c r="J286" s="867" t="s">
        <v>97</v>
      </c>
      <c r="K286" s="867"/>
      <c r="L286" s="867"/>
      <c r="M286" s="867"/>
      <c r="N286" s="783">
        <f>J17+J33+J49+J65+J84+J100+J116+J132+J151+J167+J183+J199+J218+J234+J250+J266</f>
        <v>0</v>
      </c>
      <c r="O286" s="784"/>
      <c r="P286" s="719" t="s">
        <v>1</v>
      </c>
      <c r="Q286" s="783">
        <f>IF(U301="有",J7+J23+J39+J55+J74+J90+J106+J122+J141+J157+J173+J189+J208+J224+J240+J256+J9+J25+J41+J57+J76+J92+J108+J124+J143+J159+J175+J191+J210+J226+J242+J258,)</f>
        <v>0</v>
      </c>
      <c r="R286" s="784"/>
      <c r="S286" s="719" t="s">
        <v>1</v>
      </c>
      <c r="T286" s="216"/>
      <c r="U286" s="136"/>
      <c r="W286" s="133"/>
    </row>
    <row r="287" spans="2:23" ht="9" customHeight="1">
      <c r="B287" s="222"/>
      <c r="C287" s="222"/>
      <c r="D287" s="222"/>
      <c r="E287" s="222"/>
      <c r="F287" s="222"/>
      <c r="G287" s="222"/>
      <c r="H287" s="222"/>
      <c r="I287" s="845"/>
      <c r="J287" s="867"/>
      <c r="K287" s="867"/>
      <c r="L287" s="867"/>
      <c r="M287" s="867"/>
      <c r="N287" s="785"/>
      <c r="O287" s="786"/>
      <c r="P287" s="720"/>
      <c r="Q287" s="785"/>
      <c r="R287" s="786"/>
      <c r="S287" s="720"/>
      <c r="T287" s="215"/>
      <c r="U287" s="136"/>
      <c r="W287" s="133"/>
    </row>
    <row r="288" spans="2:23" ht="9" customHeight="1">
      <c r="B288" s="222"/>
      <c r="C288" s="222"/>
      <c r="D288" s="222"/>
      <c r="E288" s="222"/>
      <c r="F288" s="222"/>
      <c r="G288" s="222"/>
      <c r="H288" s="222"/>
      <c r="I288" s="721" t="s">
        <v>210</v>
      </c>
      <c r="J288" s="721"/>
      <c r="K288" s="721"/>
      <c r="L288" s="721"/>
      <c r="M288" s="721"/>
      <c r="N288" s="783">
        <f>N282-N286</f>
        <v>0</v>
      </c>
      <c r="O288" s="784"/>
      <c r="P288" s="719" t="s">
        <v>1</v>
      </c>
      <c r="Q288" s="783">
        <f>Q282-Q286</f>
        <v>0</v>
      </c>
      <c r="R288" s="784"/>
      <c r="S288" s="719" t="s">
        <v>1</v>
      </c>
      <c r="T288" s="215"/>
      <c r="U288" s="136"/>
      <c r="W288" s="133"/>
    </row>
    <row r="289" spans="2:24" ht="9" customHeight="1" thickBot="1">
      <c r="B289" s="222"/>
      <c r="C289" s="222"/>
      <c r="D289" s="222"/>
      <c r="E289" s="222"/>
      <c r="F289" s="222"/>
      <c r="G289" s="222"/>
      <c r="H289" s="222"/>
      <c r="I289" s="722"/>
      <c r="J289" s="722"/>
      <c r="K289" s="722"/>
      <c r="L289" s="722"/>
      <c r="M289" s="722"/>
      <c r="N289" s="796"/>
      <c r="O289" s="797"/>
      <c r="P289" s="723"/>
      <c r="Q289" s="796"/>
      <c r="R289" s="797"/>
      <c r="S289" s="723"/>
      <c r="T289" s="215"/>
      <c r="U289" s="136"/>
      <c r="W289" s="133"/>
    </row>
    <row r="290" spans="2:24" ht="9" customHeight="1" thickTop="1">
      <c r="I290" s="852" t="s">
        <v>92</v>
      </c>
      <c r="J290" s="810" t="s">
        <v>85</v>
      </c>
      <c r="K290" s="811"/>
      <c r="L290" s="811"/>
      <c r="M290" s="812"/>
      <c r="N290" s="779">
        <f>O17+O33+O49+O65+O84+O100+O116+O132+O151+O167+O183+O199+O218+O234+O250+O266</f>
        <v>0</v>
      </c>
      <c r="O290" s="780"/>
      <c r="P290" s="787" t="s">
        <v>86</v>
      </c>
      <c r="Q290" s="794">
        <f>IF(U301="有",SUM(O7:O10,O23:O26,O39:O42,O55:O58,O74:O77,O90:O93,O106:O109,O122:O125,O141:O144,O157:O160,O173:O176,O189:O192,O208:O211,O224:O227,O240:O243,O256:O259),)</f>
        <v>0</v>
      </c>
      <c r="R290" s="795"/>
      <c r="S290" s="787" t="s">
        <v>86</v>
      </c>
      <c r="T290" s="217"/>
      <c r="U290" s="218"/>
      <c r="W290" s="133"/>
    </row>
    <row r="291" spans="2:24" ht="9" customHeight="1">
      <c r="I291" s="852"/>
      <c r="J291" s="813"/>
      <c r="K291" s="814"/>
      <c r="L291" s="814"/>
      <c r="M291" s="815"/>
      <c r="N291" s="781"/>
      <c r="O291" s="782"/>
      <c r="P291" s="720"/>
      <c r="Q291" s="781"/>
      <c r="R291" s="782"/>
      <c r="S291" s="720"/>
      <c r="T291" s="217"/>
      <c r="U291" s="218"/>
      <c r="W291" s="133"/>
    </row>
    <row r="292" spans="2:24" ht="9" customHeight="1">
      <c r="I292" s="852"/>
      <c r="J292" s="804" t="s">
        <v>87</v>
      </c>
      <c r="K292" s="805"/>
      <c r="L292" s="805"/>
      <c r="M292" s="806"/>
      <c r="N292" s="783">
        <f>P17+P33+P49+P65+P84+P100+P116+P132+P151+P167+P183+P199+P218+P234+P250+P266</f>
        <v>0</v>
      </c>
      <c r="O292" s="784"/>
      <c r="P292" s="719" t="s">
        <v>86</v>
      </c>
      <c r="Q292" s="783">
        <f>IF(U301="有",SUM(P7:P10,P23:P26,P39:P42,P55:P58,P74:P77,P90:P93,P106:P109,P122:P125,P141:P144,P157:P160,P173:P176,P189:P192,P208:P211,P224:P227,P240:P243,P256:P259),0)</f>
        <v>0</v>
      </c>
      <c r="R292" s="784"/>
      <c r="S292" s="719" t="s">
        <v>86</v>
      </c>
      <c r="U292" s="712" t="s">
        <v>260</v>
      </c>
      <c r="W292" s="133"/>
    </row>
    <row r="293" spans="2:24" ht="9" customHeight="1">
      <c r="I293" s="853"/>
      <c r="J293" s="807"/>
      <c r="K293" s="808"/>
      <c r="L293" s="808"/>
      <c r="M293" s="809"/>
      <c r="N293" s="785"/>
      <c r="O293" s="786"/>
      <c r="P293" s="720"/>
      <c r="Q293" s="785"/>
      <c r="R293" s="786"/>
      <c r="S293" s="720"/>
      <c r="U293" s="712"/>
      <c r="W293" s="133"/>
    </row>
    <row r="294" spans="2:24" ht="9" customHeight="1">
      <c r="I294" s="846" t="s">
        <v>88</v>
      </c>
      <c r="J294" s="847"/>
      <c r="K294" s="847"/>
      <c r="L294" s="847"/>
      <c r="M294" s="848"/>
      <c r="N294" s="788">
        <f>Q17+Q33+Q49+Q65+Q84+Q100+Q116+Q132+Q151+Q167+Q183+Q199+Q218+Q234+Q250+Q266</f>
        <v>0</v>
      </c>
      <c r="O294" s="789"/>
      <c r="P294" s="719" t="s">
        <v>86</v>
      </c>
      <c r="Q294" s="788">
        <f>IF(U301="有",SUM(Q7:Q10,Q23:Q26,Q39:Q42,Q55:Q58,Q74:Q77,Q90:Q93,Q106:Q109,Q122:Q125,Q141:Q144,Q157:Q160,Q173:Q176,Q189:Q192,Q208:Q211,Q224:Q227,Q240:Q243,Q256:Q259),0)</f>
        <v>0</v>
      </c>
      <c r="R294" s="789"/>
      <c r="S294" s="719" t="s">
        <v>86</v>
      </c>
      <c r="U294" s="713">
        <f>$V$267</f>
        <v>0</v>
      </c>
      <c r="W294" s="133"/>
    </row>
    <row r="295" spans="2:24" ht="9" customHeight="1">
      <c r="I295" s="849"/>
      <c r="J295" s="850"/>
      <c r="K295" s="850"/>
      <c r="L295" s="850"/>
      <c r="M295" s="851"/>
      <c r="N295" s="785"/>
      <c r="O295" s="786"/>
      <c r="P295" s="720"/>
      <c r="Q295" s="785"/>
      <c r="R295" s="786"/>
      <c r="S295" s="720"/>
      <c r="U295" s="714"/>
      <c r="W295" s="133"/>
    </row>
    <row r="296" spans="2:24" ht="9" customHeight="1">
      <c r="I296" s="798" t="s">
        <v>211</v>
      </c>
      <c r="J296" s="799"/>
      <c r="K296" s="799"/>
      <c r="L296" s="799"/>
      <c r="M296" s="800"/>
      <c r="N296" s="790">
        <f>IF(C7="往",ROUNDDOWN((E17+E33+E49+E65+E84+E100+E116+E132+E151+E167+E183+E199+E218+E234+E250+E266-N290+N294)/2,1),IF(C7="循",ROUNDDOWN(E17+E33+E49+E65+E84+E100+E116+E132+E151+E167+E183+E199+E218+E234+E250+E266-N290+N294,1),))</f>
        <v>0</v>
      </c>
      <c r="O296" s="791"/>
      <c r="P296" s="719" t="s">
        <v>86</v>
      </c>
      <c r="Q296" s="790">
        <f>IF(U301="有",IF(C7="往",ROUNDDOWN((D17+D33+D49+D65+D84+D100+D116+D132+D151+D167+D183+D199+D218+D234+D250+D266-Q290+Q294)/2,1),IF(C7="循",ROUNDDOWN(D17+D33+D49+D65+D84+D100+D116+D132+D151+D167+D183+D199+D218+D234+D250+D266-Q290+Q294,1),)),)</f>
        <v>0</v>
      </c>
      <c r="R296" s="791"/>
      <c r="S296" s="719" t="s">
        <v>86</v>
      </c>
      <c r="U296" s="136"/>
      <c r="W296" s="133"/>
    </row>
    <row r="297" spans="2:24" ht="9" customHeight="1" thickBot="1">
      <c r="I297" s="801"/>
      <c r="J297" s="802"/>
      <c r="K297" s="802"/>
      <c r="L297" s="802"/>
      <c r="M297" s="803"/>
      <c r="N297" s="792"/>
      <c r="O297" s="793"/>
      <c r="P297" s="720"/>
      <c r="Q297" s="792"/>
      <c r="R297" s="793"/>
      <c r="S297" s="720"/>
      <c r="U297" s="136"/>
      <c r="W297" s="133"/>
    </row>
    <row r="298" spans="2:24" ht="9" customHeight="1">
      <c r="I298" s="773" t="s">
        <v>212</v>
      </c>
      <c r="J298" s="774"/>
      <c r="K298" s="774"/>
      <c r="L298" s="774"/>
      <c r="M298" s="775"/>
      <c r="N298" s="759">
        <f>IF(OR(N296=0,N288=0),,ROUNDDOWN(N296/N288,1))</f>
        <v>0</v>
      </c>
      <c r="O298" s="760"/>
      <c r="P298" s="763" t="s">
        <v>86</v>
      </c>
      <c r="Q298" s="759">
        <f>IF(OR(Q296=0,Q288=0),,ROUNDDOWN(Q296/Q288,1))</f>
        <v>0</v>
      </c>
      <c r="R298" s="760"/>
      <c r="S298" s="763" t="s">
        <v>86</v>
      </c>
      <c r="U298" s="771" t="s">
        <v>375</v>
      </c>
      <c r="W298" s="133"/>
    </row>
    <row r="299" spans="2:24" ht="9" customHeight="1" thickBot="1">
      <c r="I299" s="776"/>
      <c r="J299" s="777"/>
      <c r="K299" s="777"/>
      <c r="L299" s="777"/>
      <c r="M299" s="778"/>
      <c r="N299" s="761"/>
      <c r="O299" s="762"/>
      <c r="P299" s="764"/>
      <c r="Q299" s="761"/>
      <c r="R299" s="762"/>
      <c r="S299" s="764"/>
      <c r="U299" s="771"/>
      <c r="V299" s="219"/>
      <c r="W299" s="219"/>
      <c r="X299" s="220" t="s">
        <v>95</v>
      </c>
    </row>
    <row r="300" spans="2:24" ht="9" customHeight="1" thickBot="1">
      <c r="Q300" s="221"/>
      <c r="R300" s="221"/>
      <c r="U300" s="771"/>
      <c r="V300" s="219"/>
      <c r="W300" s="219"/>
      <c r="X300" s="220" t="s">
        <v>96</v>
      </c>
    </row>
    <row r="301" spans="2:24" ht="9" customHeight="1">
      <c r="I301" s="765" t="s">
        <v>94</v>
      </c>
      <c r="J301" s="766"/>
      <c r="K301" s="766"/>
      <c r="L301" s="766"/>
      <c r="M301" s="766"/>
      <c r="N301" s="766"/>
      <c r="O301" s="766"/>
      <c r="P301" s="767"/>
      <c r="Q301" s="759">
        <f>IF(U301="有",IF(N298&lt;3,Q298,N298),N298)</f>
        <v>0</v>
      </c>
      <c r="R301" s="760"/>
      <c r="S301" s="763" t="s">
        <v>86</v>
      </c>
      <c r="U301" s="772"/>
      <c r="W301" s="133"/>
    </row>
    <row r="302" spans="2:24" ht="9" customHeight="1" thickBot="1">
      <c r="I302" s="768"/>
      <c r="J302" s="769"/>
      <c r="K302" s="769"/>
      <c r="L302" s="769"/>
      <c r="M302" s="769"/>
      <c r="N302" s="769"/>
      <c r="O302" s="769"/>
      <c r="P302" s="770"/>
      <c r="Q302" s="761"/>
      <c r="R302" s="762"/>
      <c r="S302" s="764"/>
      <c r="U302" s="772"/>
      <c r="W302" s="133"/>
    </row>
  </sheetData>
  <mergeCells count="941">
    <mergeCell ref="X15:AB15"/>
    <mergeCell ref="J45:J46"/>
    <mergeCell ref="X16:AA16"/>
    <mergeCell ref="N18:U18"/>
    <mergeCell ref="K19:K22"/>
    <mergeCell ref="X150:AA150"/>
    <mergeCell ref="X114:AB114"/>
    <mergeCell ref="X115:AA115"/>
    <mergeCell ref="V133:AA133"/>
    <mergeCell ref="X149:AB149"/>
    <mergeCell ref="T51:T54"/>
    <mergeCell ref="P53:P54"/>
    <mergeCell ref="U19:U22"/>
    <mergeCell ref="P21:P22"/>
    <mergeCell ref="J23:J24"/>
    <mergeCell ref="R20:R22"/>
    <mergeCell ref="L19:L22"/>
    <mergeCell ref="N19:N22"/>
    <mergeCell ref="O19:S19"/>
    <mergeCell ref="J27:J28"/>
    <mergeCell ref="J31:J32"/>
    <mergeCell ref="X31:AB31"/>
    <mergeCell ref="X32:AA32"/>
    <mergeCell ref="O35:S35"/>
    <mergeCell ref="F18:F22"/>
    <mergeCell ref="V65:AB65"/>
    <mergeCell ref="V66:AA66"/>
    <mergeCell ref="V132:AB132"/>
    <mergeCell ref="I47:I48"/>
    <mergeCell ref="X47:AB47"/>
    <mergeCell ref="X48:AA48"/>
    <mergeCell ref="J39:J40"/>
    <mergeCell ref="H74:H75"/>
    <mergeCell ref="I74:I75"/>
    <mergeCell ref="J74:J75"/>
    <mergeCell ref="G34:G38"/>
    <mergeCell ref="H34:L34"/>
    <mergeCell ref="H35:J35"/>
    <mergeCell ref="K35:K38"/>
    <mergeCell ref="J47:J48"/>
    <mergeCell ref="J43:J44"/>
    <mergeCell ref="J57:J58"/>
    <mergeCell ref="I63:I64"/>
    <mergeCell ref="I55:I56"/>
    <mergeCell ref="J55:J56"/>
    <mergeCell ref="H41:H42"/>
    <mergeCell ref="I41:I42"/>
    <mergeCell ref="J41:J42"/>
    <mergeCell ref="E50:E54"/>
    <mergeCell ref="F50:F54"/>
    <mergeCell ref="G50:G54"/>
    <mergeCell ref="I59:I60"/>
    <mergeCell ref="H50:L50"/>
    <mergeCell ref="H55:H56"/>
    <mergeCell ref="K51:K54"/>
    <mergeCell ref="L51:L54"/>
    <mergeCell ref="J59:J60"/>
    <mergeCell ref="F59:F60"/>
    <mergeCell ref="H51:J51"/>
    <mergeCell ref="F55:F56"/>
    <mergeCell ref="H52:H54"/>
    <mergeCell ref="I52:I54"/>
    <mergeCell ref="J52:J54"/>
    <mergeCell ref="J143:J144"/>
    <mergeCell ref="I145:I146"/>
    <mergeCell ref="F122:F123"/>
    <mergeCell ref="F106:F107"/>
    <mergeCell ref="F117:F121"/>
    <mergeCell ref="F110:F111"/>
    <mergeCell ref="B122:B123"/>
    <mergeCell ref="B98:B99"/>
    <mergeCell ref="E117:E121"/>
    <mergeCell ref="B106:B107"/>
    <mergeCell ref="B117:B121"/>
    <mergeCell ref="D117:D121"/>
    <mergeCell ref="A116:B116"/>
    <mergeCell ref="A117:A121"/>
    <mergeCell ref="A100:B100"/>
    <mergeCell ref="A101:A105"/>
    <mergeCell ref="F126:F127"/>
    <mergeCell ref="B126:B127"/>
    <mergeCell ref="B130:B131"/>
    <mergeCell ref="F130:F131"/>
    <mergeCell ref="B143:B144"/>
    <mergeCell ref="G101:G105"/>
    <mergeCell ref="G117:G121"/>
    <mergeCell ref="I124:I125"/>
    <mergeCell ref="F161:F162"/>
    <mergeCell ref="B157:B158"/>
    <mergeCell ref="F157:F158"/>
    <mergeCell ref="A152:A156"/>
    <mergeCell ref="B152:B156"/>
    <mergeCell ref="D152:D156"/>
    <mergeCell ref="A157:A166"/>
    <mergeCell ref="B161:B162"/>
    <mergeCell ref="B136:B140"/>
    <mergeCell ref="D136:D140"/>
    <mergeCell ref="B159:B160"/>
    <mergeCell ref="F159:F160"/>
    <mergeCell ref="B149:B150"/>
    <mergeCell ref="B145:B146"/>
    <mergeCell ref="F145:F146"/>
    <mergeCell ref="A151:B151"/>
    <mergeCell ref="E136:E140"/>
    <mergeCell ref="F143:F144"/>
    <mergeCell ref="A141:A150"/>
    <mergeCell ref="B141:B142"/>
    <mergeCell ref="F141:F142"/>
    <mergeCell ref="A136:A140"/>
    <mergeCell ref="F136:F140"/>
    <mergeCell ref="B147:B148"/>
    <mergeCell ref="A85:A89"/>
    <mergeCell ref="B85:B89"/>
    <mergeCell ref="B110:B111"/>
    <mergeCell ref="F90:F91"/>
    <mergeCell ref="D101:D105"/>
    <mergeCell ref="E101:E105"/>
    <mergeCell ref="A84:B84"/>
    <mergeCell ref="B82:B83"/>
    <mergeCell ref="A74:A83"/>
    <mergeCell ref="B76:B77"/>
    <mergeCell ref="F76:F77"/>
    <mergeCell ref="B74:B75"/>
    <mergeCell ref="F74:F75"/>
    <mergeCell ref="B92:B93"/>
    <mergeCell ref="B90:B91"/>
    <mergeCell ref="F80:F81"/>
    <mergeCell ref="E85:E89"/>
    <mergeCell ref="D85:D89"/>
    <mergeCell ref="B78:B79"/>
    <mergeCell ref="B80:B81"/>
    <mergeCell ref="A90:A99"/>
    <mergeCell ref="B108:B109"/>
    <mergeCell ref="F108:F109"/>
    <mergeCell ref="F98:F99"/>
    <mergeCell ref="B94:B95"/>
    <mergeCell ref="F92:F93"/>
    <mergeCell ref="B96:B97"/>
    <mergeCell ref="F96:F97"/>
    <mergeCell ref="A106:A115"/>
    <mergeCell ref="B101:B105"/>
    <mergeCell ref="B114:B115"/>
    <mergeCell ref="F112:F113"/>
    <mergeCell ref="B112:B113"/>
    <mergeCell ref="F177:F178"/>
    <mergeCell ref="H177:H178"/>
    <mergeCell ref="J76:J77"/>
    <mergeCell ref="H78:H79"/>
    <mergeCell ref="I78:I79"/>
    <mergeCell ref="J78:J79"/>
    <mergeCell ref="H76:H77"/>
    <mergeCell ref="I76:I77"/>
    <mergeCell ref="F78:F79"/>
    <mergeCell ref="F82:F83"/>
    <mergeCell ref="F165:F166"/>
    <mergeCell ref="F101:F105"/>
    <mergeCell ref="F85:F89"/>
    <mergeCell ref="F94:F95"/>
    <mergeCell ref="J90:J91"/>
    <mergeCell ref="H90:H91"/>
    <mergeCell ref="H94:H95"/>
    <mergeCell ref="I94:I95"/>
    <mergeCell ref="J94:J95"/>
    <mergeCell ref="H92:H93"/>
    <mergeCell ref="I92:I93"/>
    <mergeCell ref="J92:J93"/>
    <mergeCell ref="I90:I91"/>
    <mergeCell ref="F114:F115"/>
    <mergeCell ref="B179:B180"/>
    <mergeCell ref="F179:F180"/>
    <mergeCell ref="E184:E188"/>
    <mergeCell ref="F189:F190"/>
    <mergeCell ref="H189:H190"/>
    <mergeCell ref="H186:H188"/>
    <mergeCell ref="F184:F188"/>
    <mergeCell ref="A183:B183"/>
    <mergeCell ref="B181:B182"/>
    <mergeCell ref="F181:F182"/>
    <mergeCell ref="H184:L184"/>
    <mergeCell ref="A184:A188"/>
    <mergeCell ref="B184:B188"/>
    <mergeCell ref="D184:D188"/>
    <mergeCell ref="H181:H182"/>
    <mergeCell ref="I181:I182"/>
    <mergeCell ref="A173:A182"/>
    <mergeCell ref="B173:B174"/>
    <mergeCell ref="F173:F174"/>
    <mergeCell ref="H173:H174"/>
    <mergeCell ref="H175:H176"/>
    <mergeCell ref="B175:B176"/>
    <mergeCell ref="F175:F176"/>
    <mergeCell ref="B177:B178"/>
    <mergeCell ref="A208:A217"/>
    <mergeCell ref="B208:B209"/>
    <mergeCell ref="B210:B211"/>
    <mergeCell ref="F210:F211"/>
    <mergeCell ref="B214:B215"/>
    <mergeCell ref="F214:F215"/>
    <mergeCell ref="B212:B213"/>
    <mergeCell ref="F208:F209"/>
    <mergeCell ref="F212:F213"/>
    <mergeCell ref="B216:B217"/>
    <mergeCell ref="A218:B218"/>
    <mergeCell ref="A219:A223"/>
    <mergeCell ref="N219:U219"/>
    <mergeCell ref="H220:J220"/>
    <mergeCell ref="H221:H223"/>
    <mergeCell ref="I221:I223"/>
    <mergeCell ref="D219:D223"/>
    <mergeCell ref="E219:E223"/>
    <mergeCell ref="F219:F223"/>
    <mergeCell ref="B219:B223"/>
    <mergeCell ref="T220:T223"/>
    <mergeCell ref="P222:P223"/>
    <mergeCell ref="U220:U223"/>
    <mergeCell ref="O222:O223"/>
    <mergeCell ref="Q221:Q223"/>
    <mergeCell ref="S4:S6"/>
    <mergeCell ref="O5:O6"/>
    <mergeCell ref="P5:P6"/>
    <mergeCell ref="O4:P4"/>
    <mergeCell ref="N2:U2"/>
    <mergeCell ref="H3:J3"/>
    <mergeCell ref="K3:K6"/>
    <mergeCell ref="L3:L6"/>
    <mergeCell ref="N3:N6"/>
    <mergeCell ref="O3:S3"/>
    <mergeCell ref="T3:T6"/>
    <mergeCell ref="U3:U6"/>
    <mergeCell ref="A2:A6"/>
    <mergeCell ref="B2:B6"/>
    <mergeCell ref="D2:D6"/>
    <mergeCell ref="E2:E6"/>
    <mergeCell ref="F2:F6"/>
    <mergeCell ref="G2:G6"/>
    <mergeCell ref="H2:L2"/>
    <mergeCell ref="Q4:Q6"/>
    <mergeCell ref="R4:R6"/>
    <mergeCell ref="H4:H6"/>
    <mergeCell ref="I4:I6"/>
    <mergeCell ref="J4:J6"/>
    <mergeCell ref="F11:F12"/>
    <mergeCell ref="H11:H12"/>
    <mergeCell ref="I11:I12"/>
    <mergeCell ref="J11:J12"/>
    <mergeCell ref="J15:J16"/>
    <mergeCell ref="F7:F8"/>
    <mergeCell ref="H7:H8"/>
    <mergeCell ref="I7:I8"/>
    <mergeCell ref="J7:J8"/>
    <mergeCell ref="J13:J14"/>
    <mergeCell ref="J9:J10"/>
    <mergeCell ref="H9:H10"/>
    <mergeCell ref="F9:F10"/>
    <mergeCell ref="I15:I16"/>
    <mergeCell ref="A7:A16"/>
    <mergeCell ref="B7:B8"/>
    <mergeCell ref="F13:F14"/>
    <mergeCell ref="H13:H14"/>
    <mergeCell ref="I13:I14"/>
    <mergeCell ref="I9:I10"/>
    <mergeCell ref="B9:B10"/>
    <mergeCell ref="B13:B14"/>
    <mergeCell ref="T19:T22"/>
    <mergeCell ref="H15:H16"/>
    <mergeCell ref="B11:B12"/>
    <mergeCell ref="H20:H22"/>
    <mergeCell ref="G18:G22"/>
    <mergeCell ref="A17:B17"/>
    <mergeCell ref="B15:B16"/>
    <mergeCell ref="F15:F16"/>
    <mergeCell ref="A18:A22"/>
    <mergeCell ref="B18:B22"/>
    <mergeCell ref="D18:D22"/>
    <mergeCell ref="H19:J19"/>
    <mergeCell ref="E18:E22"/>
    <mergeCell ref="H18:L18"/>
    <mergeCell ref="S20:S22"/>
    <mergeCell ref="O21:O22"/>
    <mergeCell ref="I20:I22"/>
    <mergeCell ref="J20:J22"/>
    <mergeCell ref="O20:P20"/>
    <mergeCell ref="Q20:Q22"/>
    <mergeCell ref="H29:H30"/>
    <mergeCell ref="I29:I30"/>
    <mergeCell ref="J29:J30"/>
    <mergeCell ref="H27:H28"/>
    <mergeCell ref="I27:I28"/>
    <mergeCell ref="J25:J26"/>
    <mergeCell ref="H25:H26"/>
    <mergeCell ref="I25:I26"/>
    <mergeCell ref="I23:I24"/>
    <mergeCell ref="N34:U34"/>
    <mergeCell ref="U35:U38"/>
    <mergeCell ref="E34:E38"/>
    <mergeCell ref="F34:F38"/>
    <mergeCell ref="B41:B42"/>
    <mergeCell ref="F41:F42"/>
    <mergeCell ref="A33:B33"/>
    <mergeCell ref="B31:B32"/>
    <mergeCell ref="F31:F32"/>
    <mergeCell ref="H31:H32"/>
    <mergeCell ref="I31:I32"/>
    <mergeCell ref="A23:A32"/>
    <mergeCell ref="B25:B26"/>
    <mergeCell ref="H23:H24"/>
    <mergeCell ref="B29:B30"/>
    <mergeCell ref="F29:F30"/>
    <mergeCell ref="F25:F26"/>
    <mergeCell ref="B27:B28"/>
    <mergeCell ref="F27:F28"/>
    <mergeCell ref="F23:F24"/>
    <mergeCell ref="B23:B24"/>
    <mergeCell ref="I43:I44"/>
    <mergeCell ref="I45:I46"/>
    <mergeCell ref="F43:F44"/>
    <mergeCell ref="F47:F48"/>
    <mergeCell ref="F45:F46"/>
    <mergeCell ref="T35:T38"/>
    <mergeCell ref="L35:L38"/>
    <mergeCell ref="N35:N38"/>
    <mergeCell ref="P37:P38"/>
    <mergeCell ref="H43:H44"/>
    <mergeCell ref="H45:H46"/>
    <mergeCell ref="Q36:Q38"/>
    <mergeCell ref="S36:S38"/>
    <mergeCell ref="O37:O38"/>
    <mergeCell ref="R36:R38"/>
    <mergeCell ref="H36:H38"/>
    <mergeCell ref="I36:I38"/>
    <mergeCell ref="J36:J38"/>
    <mergeCell ref="O36:P36"/>
    <mergeCell ref="F39:F40"/>
    <mergeCell ref="H39:H40"/>
    <mergeCell ref="I39:I40"/>
    <mergeCell ref="H47:H48"/>
    <mergeCell ref="A50:A54"/>
    <mergeCell ref="B50:B54"/>
    <mergeCell ref="D50:D54"/>
    <mergeCell ref="B39:B40"/>
    <mergeCell ref="B45:B46"/>
    <mergeCell ref="B43:B44"/>
    <mergeCell ref="A49:B49"/>
    <mergeCell ref="A39:A48"/>
    <mergeCell ref="A34:A38"/>
    <mergeCell ref="B34:B38"/>
    <mergeCell ref="D34:D38"/>
    <mergeCell ref="B47:B48"/>
    <mergeCell ref="A69:A73"/>
    <mergeCell ref="B69:B73"/>
    <mergeCell ref="D69:D73"/>
    <mergeCell ref="F69:F73"/>
    <mergeCell ref="G69:G73"/>
    <mergeCell ref="E69:E73"/>
    <mergeCell ref="X64:AA64"/>
    <mergeCell ref="B57:B58"/>
    <mergeCell ref="F57:F58"/>
    <mergeCell ref="H57:H58"/>
    <mergeCell ref="I57:I58"/>
    <mergeCell ref="J63:J64"/>
    <mergeCell ref="F61:F62"/>
    <mergeCell ref="H59:H60"/>
    <mergeCell ref="F63:F64"/>
    <mergeCell ref="X63:AB63"/>
    <mergeCell ref="I61:I62"/>
    <mergeCell ref="H63:H64"/>
    <mergeCell ref="J61:J62"/>
    <mergeCell ref="H61:H62"/>
    <mergeCell ref="T70:T73"/>
    <mergeCell ref="H69:L69"/>
    <mergeCell ref="N69:U69"/>
    <mergeCell ref="H70:J70"/>
    <mergeCell ref="U70:U73"/>
    <mergeCell ref="O71:P71"/>
    <mergeCell ref="X82:AB82"/>
    <mergeCell ref="K70:K73"/>
    <mergeCell ref="L70:L73"/>
    <mergeCell ref="N70:N73"/>
    <mergeCell ref="O70:S70"/>
    <mergeCell ref="P72:P73"/>
    <mergeCell ref="Q71:Q73"/>
    <mergeCell ref="R71:R73"/>
    <mergeCell ref="S71:S73"/>
    <mergeCell ref="O72:O73"/>
    <mergeCell ref="H80:H81"/>
    <mergeCell ref="I80:I81"/>
    <mergeCell ref="J80:J81"/>
    <mergeCell ref="H71:H73"/>
    <mergeCell ref="I71:I73"/>
    <mergeCell ref="J71:J73"/>
    <mergeCell ref="R103:R105"/>
    <mergeCell ref="N86:N89"/>
    <mergeCell ref="O87:P87"/>
    <mergeCell ref="H82:H83"/>
    <mergeCell ref="I82:I83"/>
    <mergeCell ref="J82:J83"/>
    <mergeCell ref="R87:R89"/>
    <mergeCell ref="X83:AA83"/>
    <mergeCell ref="G85:G89"/>
    <mergeCell ref="H85:L85"/>
    <mergeCell ref="N85:U85"/>
    <mergeCell ref="H86:J86"/>
    <mergeCell ref="K86:K89"/>
    <mergeCell ref="T86:T89"/>
    <mergeCell ref="U86:U89"/>
    <mergeCell ref="Q87:Q89"/>
    <mergeCell ref="O86:S86"/>
    <mergeCell ref="S87:S89"/>
    <mergeCell ref="P88:P89"/>
    <mergeCell ref="O88:O89"/>
    <mergeCell ref="L86:L89"/>
    <mergeCell ref="I87:I89"/>
    <mergeCell ref="J87:J89"/>
    <mergeCell ref="H87:H89"/>
    <mergeCell ref="J119:J121"/>
    <mergeCell ref="X99:AA99"/>
    <mergeCell ref="H98:H99"/>
    <mergeCell ref="I98:I99"/>
    <mergeCell ref="J98:J99"/>
    <mergeCell ref="X98:AB98"/>
    <mergeCell ref="H96:H97"/>
    <mergeCell ref="I96:I97"/>
    <mergeCell ref="J96:J97"/>
    <mergeCell ref="I103:I105"/>
    <mergeCell ref="J103:J105"/>
    <mergeCell ref="O103:P103"/>
    <mergeCell ref="P104:P105"/>
    <mergeCell ref="S103:S105"/>
    <mergeCell ref="N102:N105"/>
    <mergeCell ref="O104:O105"/>
    <mergeCell ref="K102:K105"/>
    <mergeCell ref="L102:L105"/>
    <mergeCell ref="H101:L101"/>
    <mergeCell ref="N101:U101"/>
    <mergeCell ref="H102:J102"/>
    <mergeCell ref="T102:T105"/>
    <mergeCell ref="U102:U105"/>
    <mergeCell ref="Q103:Q105"/>
    <mergeCell ref="H118:J118"/>
    <mergeCell ref="L118:L121"/>
    <mergeCell ref="N118:N121"/>
    <mergeCell ref="O102:S102"/>
    <mergeCell ref="H103:H105"/>
    <mergeCell ref="J112:J113"/>
    <mergeCell ref="H114:H115"/>
    <mergeCell ref="I114:I115"/>
    <mergeCell ref="J114:J115"/>
    <mergeCell ref="I112:I113"/>
    <mergeCell ref="K118:K121"/>
    <mergeCell ref="H112:H113"/>
    <mergeCell ref="H106:H107"/>
    <mergeCell ref="I106:I107"/>
    <mergeCell ref="J106:J107"/>
    <mergeCell ref="H108:H109"/>
    <mergeCell ref="I108:I109"/>
    <mergeCell ref="J108:J109"/>
    <mergeCell ref="H110:H111"/>
    <mergeCell ref="I110:I111"/>
    <mergeCell ref="J110:J111"/>
    <mergeCell ref="H117:L117"/>
    <mergeCell ref="H119:H121"/>
    <mergeCell ref="I119:I121"/>
    <mergeCell ref="O120:O121"/>
    <mergeCell ref="N117:U117"/>
    <mergeCell ref="U118:U121"/>
    <mergeCell ref="O119:P119"/>
    <mergeCell ref="Q119:Q121"/>
    <mergeCell ref="O118:S118"/>
    <mergeCell ref="P120:P121"/>
    <mergeCell ref="T118:T121"/>
    <mergeCell ref="R119:R121"/>
    <mergeCell ref="S119:S121"/>
    <mergeCell ref="A132:B132"/>
    <mergeCell ref="A122:A131"/>
    <mergeCell ref="H122:H123"/>
    <mergeCell ref="H126:H127"/>
    <mergeCell ref="J126:J127"/>
    <mergeCell ref="F124:F125"/>
    <mergeCell ref="I122:I123"/>
    <mergeCell ref="J122:J123"/>
    <mergeCell ref="H124:H125"/>
    <mergeCell ref="I126:I127"/>
    <mergeCell ref="B124:B125"/>
    <mergeCell ref="B128:B129"/>
    <mergeCell ref="F128:F129"/>
    <mergeCell ref="J124:J125"/>
    <mergeCell ref="X130:AB130"/>
    <mergeCell ref="X131:AA131"/>
    <mergeCell ref="J128:J129"/>
    <mergeCell ref="G136:G140"/>
    <mergeCell ref="N136:U136"/>
    <mergeCell ref="L137:L140"/>
    <mergeCell ref="N137:N140"/>
    <mergeCell ref="O137:S137"/>
    <mergeCell ref="O138:P138"/>
    <mergeCell ref="U137:U140"/>
    <mergeCell ref="Q138:Q140"/>
    <mergeCell ref="R138:R140"/>
    <mergeCell ref="S138:S140"/>
    <mergeCell ref="T137:T140"/>
    <mergeCell ref="J138:J140"/>
    <mergeCell ref="I128:I129"/>
    <mergeCell ref="H128:H129"/>
    <mergeCell ref="H136:L136"/>
    <mergeCell ref="H137:J137"/>
    <mergeCell ref="K137:K140"/>
    <mergeCell ref="H130:H131"/>
    <mergeCell ref="J130:J131"/>
    <mergeCell ref="I130:I131"/>
    <mergeCell ref="E152:E156"/>
    <mergeCell ref="F152:F156"/>
    <mergeCell ref="F147:F148"/>
    <mergeCell ref="F149:F150"/>
    <mergeCell ref="H149:H150"/>
    <mergeCell ref="O139:O140"/>
    <mergeCell ref="P139:P140"/>
    <mergeCell ref="J149:J150"/>
    <mergeCell ref="G152:G156"/>
    <mergeCell ref="H152:L152"/>
    <mergeCell ref="H147:H148"/>
    <mergeCell ref="I141:I142"/>
    <mergeCell ref="J141:J142"/>
    <mergeCell ref="H143:H144"/>
    <mergeCell ref="H154:H156"/>
    <mergeCell ref="H145:H146"/>
    <mergeCell ref="I149:I150"/>
    <mergeCell ref="H138:H140"/>
    <mergeCell ref="I138:I140"/>
    <mergeCell ref="O154:P154"/>
    <mergeCell ref="H141:H142"/>
    <mergeCell ref="I147:I148"/>
    <mergeCell ref="J147:J148"/>
    <mergeCell ref="I143:I144"/>
    <mergeCell ref="N152:U152"/>
    <mergeCell ref="H153:J153"/>
    <mergeCell ref="K153:K156"/>
    <mergeCell ref="L153:L156"/>
    <mergeCell ref="N153:N156"/>
    <mergeCell ref="O153:S153"/>
    <mergeCell ref="T153:T156"/>
    <mergeCell ref="Q154:Q156"/>
    <mergeCell ref="J145:J146"/>
    <mergeCell ref="X165:AB165"/>
    <mergeCell ref="J165:J166"/>
    <mergeCell ref="X166:AA166"/>
    <mergeCell ref="I154:I156"/>
    <mergeCell ref="H161:H162"/>
    <mergeCell ref="I161:I162"/>
    <mergeCell ref="J161:J162"/>
    <mergeCell ref="U153:U156"/>
    <mergeCell ref="H159:H160"/>
    <mergeCell ref="I159:I160"/>
    <mergeCell ref="J159:J160"/>
    <mergeCell ref="H157:H158"/>
    <mergeCell ref="I157:I158"/>
    <mergeCell ref="S154:S156"/>
    <mergeCell ref="O155:O156"/>
    <mergeCell ref="P155:P156"/>
    <mergeCell ref="J157:J158"/>
    <mergeCell ref="R154:R156"/>
    <mergeCell ref="J154:J156"/>
    <mergeCell ref="A168:A172"/>
    <mergeCell ref="B168:B172"/>
    <mergeCell ref="D168:D172"/>
    <mergeCell ref="E168:E172"/>
    <mergeCell ref="H163:H164"/>
    <mergeCell ref="I163:I164"/>
    <mergeCell ref="A167:B167"/>
    <mergeCell ref="B165:B166"/>
    <mergeCell ref="B163:B164"/>
    <mergeCell ref="F163:F164"/>
    <mergeCell ref="F168:F172"/>
    <mergeCell ref="G168:G172"/>
    <mergeCell ref="H168:L168"/>
    <mergeCell ref="J163:J164"/>
    <mergeCell ref="T169:T172"/>
    <mergeCell ref="U169:U172"/>
    <mergeCell ref="H165:H166"/>
    <mergeCell ref="I165:I166"/>
    <mergeCell ref="Q170:Q172"/>
    <mergeCell ref="R170:R172"/>
    <mergeCell ref="P171:P172"/>
    <mergeCell ref="O170:P170"/>
    <mergeCell ref="N168:U168"/>
    <mergeCell ref="H169:J169"/>
    <mergeCell ref="K169:K172"/>
    <mergeCell ref="L169:L172"/>
    <mergeCell ref="N169:N172"/>
    <mergeCell ref="O169:S169"/>
    <mergeCell ref="S170:S172"/>
    <mergeCell ref="O171:O172"/>
    <mergeCell ref="H170:H172"/>
    <mergeCell ref="I170:I172"/>
    <mergeCell ref="J170:J172"/>
    <mergeCell ref="I195:I196"/>
    <mergeCell ref="J193:J194"/>
    <mergeCell ref="J191:J192"/>
    <mergeCell ref="I186:I188"/>
    <mergeCell ref="H179:H180"/>
    <mergeCell ref="I179:I180"/>
    <mergeCell ref="J179:J180"/>
    <mergeCell ref="H185:J185"/>
    <mergeCell ref="I173:I174"/>
    <mergeCell ref="J173:J174"/>
    <mergeCell ref="H191:H192"/>
    <mergeCell ref="I191:I192"/>
    <mergeCell ref="J195:J196"/>
    <mergeCell ref="I177:I178"/>
    <mergeCell ref="I175:I176"/>
    <mergeCell ref="J175:J176"/>
    <mergeCell ref="J177:J178"/>
    <mergeCell ref="X181:AB181"/>
    <mergeCell ref="X182:AA182"/>
    <mergeCell ref="R186:R188"/>
    <mergeCell ref="S186:S188"/>
    <mergeCell ref="O185:S185"/>
    <mergeCell ref="U185:U188"/>
    <mergeCell ref="Q186:Q188"/>
    <mergeCell ref="T185:T188"/>
    <mergeCell ref="J186:J188"/>
    <mergeCell ref="P187:P188"/>
    <mergeCell ref="N185:N188"/>
    <mergeCell ref="L185:L188"/>
    <mergeCell ref="O186:P186"/>
    <mergeCell ref="O187:O188"/>
    <mergeCell ref="J181:J182"/>
    <mergeCell ref="N184:U184"/>
    <mergeCell ref="K185:K188"/>
    <mergeCell ref="A203:A207"/>
    <mergeCell ref="B203:B207"/>
    <mergeCell ref="D203:D207"/>
    <mergeCell ref="A199:B199"/>
    <mergeCell ref="A189:A198"/>
    <mergeCell ref="X197:AB197"/>
    <mergeCell ref="V200:AA200"/>
    <mergeCell ref="V199:AB199"/>
    <mergeCell ref="F197:F198"/>
    <mergeCell ref="H197:H198"/>
    <mergeCell ref="X198:AA198"/>
    <mergeCell ref="J189:J190"/>
    <mergeCell ref="B189:B190"/>
    <mergeCell ref="N203:U203"/>
    <mergeCell ref="H204:J204"/>
    <mergeCell ref="K204:K207"/>
    <mergeCell ref="L204:L207"/>
    <mergeCell ref="N204:N207"/>
    <mergeCell ref="T204:T207"/>
    <mergeCell ref="U204:U207"/>
    <mergeCell ref="O205:P205"/>
    <mergeCell ref="R205:R207"/>
    <mergeCell ref="H203:L203"/>
    <mergeCell ref="I197:I198"/>
    <mergeCell ref="O204:S204"/>
    <mergeCell ref="B197:B198"/>
    <mergeCell ref="F203:F207"/>
    <mergeCell ref="G203:G207"/>
    <mergeCell ref="J205:J207"/>
    <mergeCell ref="E203:E207"/>
    <mergeCell ref="J197:J198"/>
    <mergeCell ref="Q205:Q207"/>
    <mergeCell ref="S205:S207"/>
    <mergeCell ref="H210:H211"/>
    <mergeCell ref="H208:H209"/>
    <mergeCell ref="I210:I211"/>
    <mergeCell ref="J210:J211"/>
    <mergeCell ref="I205:I207"/>
    <mergeCell ref="O206:O207"/>
    <mergeCell ref="P206:P207"/>
    <mergeCell ref="H205:H207"/>
    <mergeCell ref="I208:I209"/>
    <mergeCell ref="J208:J209"/>
    <mergeCell ref="H212:H213"/>
    <mergeCell ref="I212:I213"/>
    <mergeCell ref="J212:J213"/>
    <mergeCell ref="H214:H215"/>
    <mergeCell ref="I214:I215"/>
    <mergeCell ref="F216:F217"/>
    <mergeCell ref="J214:J215"/>
    <mergeCell ref="X216:AB216"/>
    <mergeCell ref="X217:AA217"/>
    <mergeCell ref="H216:H217"/>
    <mergeCell ref="I216:I217"/>
    <mergeCell ref="J216:J217"/>
    <mergeCell ref="I226:I227"/>
    <mergeCell ref="J226:J227"/>
    <mergeCell ref="H224:H225"/>
    <mergeCell ref="I224:I225"/>
    <mergeCell ref="J224:J225"/>
    <mergeCell ref="G219:G223"/>
    <mergeCell ref="H219:L219"/>
    <mergeCell ref="J221:J223"/>
    <mergeCell ref="R221:R223"/>
    <mergeCell ref="O220:S220"/>
    <mergeCell ref="S221:S223"/>
    <mergeCell ref="N220:N223"/>
    <mergeCell ref="K220:K223"/>
    <mergeCell ref="L220:L223"/>
    <mergeCell ref="O221:P221"/>
    <mergeCell ref="J232:J233"/>
    <mergeCell ref="X232:AB232"/>
    <mergeCell ref="X233:AA233"/>
    <mergeCell ref="I232:I233"/>
    <mergeCell ref="I230:I231"/>
    <mergeCell ref="J230:J231"/>
    <mergeCell ref="J228:J229"/>
    <mergeCell ref="F228:F229"/>
    <mergeCell ref="H228:H229"/>
    <mergeCell ref="I228:I229"/>
    <mergeCell ref="F230:F231"/>
    <mergeCell ref="H230:H231"/>
    <mergeCell ref="A235:A239"/>
    <mergeCell ref="B235:B239"/>
    <mergeCell ref="D235:D239"/>
    <mergeCell ref="E235:E239"/>
    <mergeCell ref="A234:B234"/>
    <mergeCell ref="B232:B233"/>
    <mergeCell ref="F232:F233"/>
    <mergeCell ref="H232:H233"/>
    <mergeCell ref="A224:A233"/>
    <mergeCell ref="B226:B227"/>
    <mergeCell ref="B228:B229"/>
    <mergeCell ref="B230:B231"/>
    <mergeCell ref="F224:F225"/>
    <mergeCell ref="F226:F227"/>
    <mergeCell ref="H226:H227"/>
    <mergeCell ref="B224:B225"/>
    <mergeCell ref="O237:P237"/>
    <mergeCell ref="F235:F239"/>
    <mergeCell ref="G235:G239"/>
    <mergeCell ref="H235:L235"/>
    <mergeCell ref="I240:I241"/>
    <mergeCell ref="N235:U235"/>
    <mergeCell ref="U236:U239"/>
    <mergeCell ref="R237:R239"/>
    <mergeCell ref="S237:S239"/>
    <mergeCell ref="O238:O239"/>
    <mergeCell ref="P238:P239"/>
    <mergeCell ref="O236:S236"/>
    <mergeCell ref="T236:T239"/>
    <mergeCell ref="H237:H239"/>
    <mergeCell ref="I237:I239"/>
    <mergeCell ref="J237:J239"/>
    <mergeCell ref="Q237:Q239"/>
    <mergeCell ref="H236:J236"/>
    <mergeCell ref="K236:K239"/>
    <mergeCell ref="L236:L239"/>
    <mergeCell ref="N236:N239"/>
    <mergeCell ref="I246:I247"/>
    <mergeCell ref="I244:I245"/>
    <mergeCell ref="J244:J245"/>
    <mergeCell ref="J246:J247"/>
    <mergeCell ref="I242:I243"/>
    <mergeCell ref="I248:I249"/>
    <mergeCell ref="J248:J249"/>
    <mergeCell ref="J240:J241"/>
    <mergeCell ref="J242:J243"/>
    <mergeCell ref="B246:B247"/>
    <mergeCell ref="F246:F247"/>
    <mergeCell ref="A250:B250"/>
    <mergeCell ref="A251:A255"/>
    <mergeCell ref="B251:B255"/>
    <mergeCell ref="D251:D255"/>
    <mergeCell ref="A240:A249"/>
    <mergeCell ref="B244:B245"/>
    <mergeCell ref="H246:H247"/>
    <mergeCell ref="B240:B241"/>
    <mergeCell ref="F240:F241"/>
    <mergeCell ref="H240:H241"/>
    <mergeCell ref="F244:F245"/>
    <mergeCell ref="H244:H245"/>
    <mergeCell ref="B242:B243"/>
    <mergeCell ref="F242:F243"/>
    <mergeCell ref="H242:H243"/>
    <mergeCell ref="B248:B249"/>
    <mergeCell ref="F248:F249"/>
    <mergeCell ref="H248:H249"/>
    <mergeCell ref="E251:E255"/>
    <mergeCell ref="F251:F255"/>
    <mergeCell ref="X248:AB248"/>
    <mergeCell ref="X249:AA249"/>
    <mergeCell ref="G251:G255"/>
    <mergeCell ref="H251:L251"/>
    <mergeCell ref="J253:J255"/>
    <mergeCell ref="N251:U251"/>
    <mergeCell ref="H252:J252"/>
    <mergeCell ref="K252:K255"/>
    <mergeCell ref="L252:L255"/>
    <mergeCell ref="N252:N255"/>
    <mergeCell ref="T252:T255"/>
    <mergeCell ref="U252:U255"/>
    <mergeCell ref="H253:H255"/>
    <mergeCell ref="I253:I255"/>
    <mergeCell ref="O253:P253"/>
    <mergeCell ref="Q253:Q255"/>
    <mergeCell ref="R253:R255"/>
    <mergeCell ref="S253:S255"/>
    <mergeCell ref="O254:O255"/>
    <mergeCell ref="P254:P255"/>
    <mergeCell ref="O252:S252"/>
    <mergeCell ref="I256:I257"/>
    <mergeCell ref="J256:J257"/>
    <mergeCell ref="B258:B259"/>
    <mergeCell ref="F258:F259"/>
    <mergeCell ref="H258:H259"/>
    <mergeCell ref="I258:I259"/>
    <mergeCell ref="J258:J259"/>
    <mergeCell ref="I282:M283"/>
    <mergeCell ref="A266:B266"/>
    <mergeCell ref="A256:A265"/>
    <mergeCell ref="B256:B257"/>
    <mergeCell ref="F256:F257"/>
    <mergeCell ref="H256:H257"/>
    <mergeCell ref="B260:B261"/>
    <mergeCell ref="F260:F261"/>
    <mergeCell ref="H260:H261"/>
    <mergeCell ref="I260:I261"/>
    <mergeCell ref="J260:J261"/>
    <mergeCell ref="I280:M281"/>
    <mergeCell ref="X264:AB264"/>
    <mergeCell ref="X265:AA265"/>
    <mergeCell ref="F264:F265"/>
    <mergeCell ref="Q282:R283"/>
    <mergeCell ref="B262:B263"/>
    <mergeCell ref="F262:F263"/>
    <mergeCell ref="H262:H263"/>
    <mergeCell ref="I262:I263"/>
    <mergeCell ref="J262:J263"/>
    <mergeCell ref="I264:I265"/>
    <mergeCell ref="J264:J265"/>
    <mergeCell ref="H264:H265"/>
    <mergeCell ref="B264:B265"/>
    <mergeCell ref="D267:G267"/>
    <mergeCell ref="H267:I267"/>
    <mergeCell ref="J267:K267"/>
    <mergeCell ref="L267:Q267"/>
    <mergeCell ref="I274:K275"/>
    <mergeCell ref="L274:S275"/>
    <mergeCell ref="I276:K277"/>
    <mergeCell ref="L276:S277"/>
    <mergeCell ref="A267:C267"/>
    <mergeCell ref="V266:AB266"/>
    <mergeCell ref="V267:AA267"/>
    <mergeCell ref="N280:P281"/>
    <mergeCell ref="Q280:S281"/>
    <mergeCell ref="N282:O283"/>
    <mergeCell ref="P282:P283"/>
    <mergeCell ref="S286:S287"/>
    <mergeCell ref="Q284:R285"/>
    <mergeCell ref="I284:I287"/>
    <mergeCell ref="N286:O287"/>
    <mergeCell ref="P286:P287"/>
    <mergeCell ref="Q286:R287"/>
    <mergeCell ref="S282:S283"/>
    <mergeCell ref="Q292:R293"/>
    <mergeCell ref="S292:S293"/>
    <mergeCell ref="J290:M291"/>
    <mergeCell ref="N290:O291"/>
    <mergeCell ref="P290:P291"/>
    <mergeCell ref="Q290:R291"/>
    <mergeCell ref="J284:M285"/>
    <mergeCell ref="N284:O285"/>
    <mergeCell ref="P284:P285"/>
    <mergeCell ref="J292:M293"/>
    <mergeCell ref="N292:O293"/>
    <mergeCell ref="S284:S285"/>
    <mergeCell ref="J286:M287"/>
    <mergeCell ref="P288:P289"/>
    <mergeCell ref="S288:S289"/>
    <mergeCell ref="Q288:R289"/>
    <mergeCell ref="B191:B192"/>
    <mergeCell ref="F191:F192"/>
    <mergeCell ref="I301:P302"/>
    <mergeCell ref="Q301:R302"/>
    <mergeCell ref="S301:S302"/>
    <mergeCell ref="S290:S291"/>
    <mergeCell ref="U301:U302"/>
    <mergeCell ref="S298:S299"/>
    <mergeCell ref="I296:M297"/>
    <mergeCell ref="N296:O297"/>
    <mergeCell ref="U298:U300"/>
    <mergeCell ref="I298:M299"/>
    <mergeCell ref="N298:O299"/>
    <mergeCell ref="P298:P299"/>
    <mergeCell ref="Q298:R299"/>
    <mergeCell ref="P296:P297"/>
    <mergeCell ref="Q296:R297"/>
    <mergeCell ref="S296:S297"/>
    <mergeCell ref="U292:U293"/>
    <mergeCell ref="U294:U295"/>
    <mergeCell ref="Q294:R295"/>
    <mergeCell ref="I290:I293"/>
    <mergeCell ref="S294:S295"/>
    <mergeCell ref="P292:P293"/>
    <mergeCell ref="S52:S54"/>
    <mergeCell ref="O53:O54"/>
    <mergeCell ref="I288:M289"/>
    <mergeCell ref="N288:O289"/>
    <mergeCell ref="I294:M295"/>
    <mergeCell ref="N294:O295"/>
    <mergeCell ref="P294:P295"/>
    <mergeCell ref="A133:C133"/>
    <mergeCell ref="D133:G133"/>
    <mergeCell ref="H133:I133"/>
    <mergeCell ref="J133:K133"/>
    <mergeCell ref="L133:Q133"/>
    <mergeCell ref="A200:C200"/>
    <mergeCell ref="D200:G200"/>
    <mergeCell ref="H200:I200"/>
    <mergeCell ref="J200:K200"/>
    <mergeCell ref="L200:Q200"/>
    <mergeCell ref="G184:G188"/>
    <mergeCell ref="B195:B196"/>
    <mergeCell ref="I189:I190"/>
    <mergeCell ref="B193:B194"/>
    <mergeCell ref="F193:F194"/>
    <mergeCell ref="I193:I194"/>
    <mergeCell ref="H193:H194"/>
    <mergeCell ref="O51:S51"/>
    <mergeCell ref="U51:U54"/>
    <mergeCell ref="F195:F196"/>
    <mergeCell ref="H195:H196"/>
    <mergeCell ref="A1:B1"/>
    <mergeCell ref="C1:H1"/>
    <mergeCell ref="I1:J1"/>
    <mergeCell ref="M1:U1"/>
    <mergeCell ref="A66:C66"/>
    <mergeCell ref="D66:G66"/>
    <mergeCell ref="H66:I66"/>
    <mergeCell ref="J66:K66"/>
    <mergeCell ref="L66:Q66"/>
    <mergeCell ref="A65:B65"/>
    <mergeCell ref="B59:B60"/>
    <mergeCell ref="B61:B62"/>
    <mergeCell ref="B55:B56"/>
    <mergeCell ref="B63:B64"/>
    <mergeCell ref="A55:A64"/>
    <mergeCell ref="N50:U50"/>
    <mergeCell ref="N51:N54"/>
    <mergeCell ref="O52:P52"/>
    <mergeCell ref="Q52:Q54"/>
    <mergeCell ref="R52:R54"/>
  </mergeCells>
  <phoneticPr fontId="2"/>
  <dataValidations count="2">
    <dataValidation type="list" allowBlank="1" showInputMessage="1" showErrorMessage="1" sqref="C7">
      <formula1>$C$2:$C$4</formula1>
    </dataValidation>
    <dataValidation type="list" allowBlank="1" showInputMessage="1" showErrorMessage="1" sqref="U301:U302">
      <formula1>$X$299:$X$300</formula1>
    </dataValidation>
  </dataValidations>
  <pageMargins left="0.39370078740157483" right="0.19685039370078741" top="0.39370078740157483" bottom="0.19685039370078741" header="0.19685039370078741" footer="0.11811023622047245"/>
  <pageSetup paperSize="9" scale="96" orientation="landscape" r:id="rId1"/>
  <headerFooter alignWithMargins="0">
    <oddHeader>&amp;C計画実車走行キロ算定表</oddHeader>
    <oddFooter>&amp;C&amp;P／&amp;N</oddFooter>
  </headerFooter>
  <rowBreaks count="2" manualBreakCount="2">
    <brk id="67" max="27" man="1"/>
    <brk id="134" max="27"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B302"/>
  <sheetViews>
    <sheetView showZeros="0" view="pageBreakPreview" topLeftCell="A172" zoomScaleNormal="100" zoomScaleSheetLayoutView="100" workbookViewId="0">
      <selection activeCell="AI287" sqref="AI287"/>
    </sheetView>
  </sheetViews>
  <sheetFormatPr defaultColWidth="9.33203125" defaultRowHeight="9" customHeight="1"/>
  <cols>
    <col min="1" max="2" width="6" style="133" customWidth="1"/>
    <col min="3" max="3" width="2" style="133" customWidth="1"/>
    <col min="4" max="6" width="6" style="133" customWidth="1"/>
    <col min="7" max="7" width="8" style="133" customWidth="1"/>
    <col min="8" max="10" width="6" style="133" customWidth="1"/>
    <col min="11" max="11" width="8" style="133" customWidth="1"/>
    <col min="12" max="12" width="22" style="133" customWidth="1"/>
    <col min="13" max="13" width="0.77734375" style="136" customWidth="1"/>
    <col min="14" max="19" width="6" style="133" customWidth="1"/>
    <col min="20" max="20" width="8" style="133" customWidth="1"/>
    <col min="21" max="21" width="25.44140625" style="133" customWidth="1"/>
    <col min="22" max="23" width="2" style="136" customWidth="1"/>
    <col min="24" max="28" width="2.44140625" style="133" customWidth="1"/>
    <col min="29" max="16384" width="9.33203125" style="133"/>
  </cols>
  <sheetData>
    <row r="1" spans="1:28" ht="22.5" customHeight="1" thickBot="1">
      <c r="A1" s="734" t="s">
        <v>112</v>
      </c>
      <c r="B1" s="735"/>
      <c r="C1" s="736">
        <f>表２【R7計画】!F3</f>
        <v>0</v>
      </c>
      <c r="D1" s="737"/>
      <c r="E1" s="737"/>
      <c r="F1" s="737"/>
      <c r="G1" s="737"/>
      <c r="H1" s="737"/>
      <c r="I1" s="734" t="s">
        <v>149</v>
      </c>
      <c r="J1" s="735"/>
      <c r="K1" s="129">
        <v>9</v>
      </c>
      <c r="L1" s="130" t="s">
        <v>148</v>
      </c>
      <c r="M1" s="731">
        <f>【R7計画】輸送量見込・平均乗車密度!B27</f>
        <v>0</v>
      </c>
      <c r="N1" s="732"/>
      <c r="O1" s="732"/>
      <c r="P1" s="732"/>
      <c r="Q1" s="732"/>
      <c r="R1" s="732"/>
      <c r="S1" s="732"/>
      <c r="T1" s="732"/>
      <c r="U1" s="732"/>
      <c r="V1" s="131"/>
      <c r="W1" s="131"/>
      <c r="X1" s="132"/>
      <c r="Y1" s="132"/>
      <c r="Z1" s="132"/>
      <c r="AA1" s="132"/>
      <c r="AB1" s="132"/>
    </row>
    <row r="2" spans="1:28" ht="9" customHeight="1">
      <c r="A2" s="886" t="s">
        <v>55</v>
      </c>
      <c r="B2" s="742" t="s">
        <v>56</v>
      </c>
      <c r="C2" s="134"/>
      <c r="D2" s="745" t="s">
        <v>57</v>
      </c>
      <c r="E2" s="745" t="s">
        <v>58</v>
      </c>
      <c r="F2" s="890" t="s">
        <v>59</v>
      </c>
      <c r="G2" s="894" t="s">
        <v>151</v>
      </c>
      <c r="H2" s="899" t="s">
        <v>61</v>
      </c>
      <c r="I2" s="899"/>
      <c r="J2" s="899"/>
      <c r="K2" s="899"/>
      <c r="L2" s="900"/>
      <c r="M2" s="135"/>
      <c r="N2" s="857" t="s">
        <v>62</v>
      </c>
      <c r="O2" s="858"/>
      <c r="P2" s="858"/>
      <c r="Q2" s="858"/>
      <c r="R2" s="858"/>
      <c r="S2" s="858"/>
      <c r="T2" s="858"/>
      <c r="U2" s="859"/>
    </row>
    <row r="3" spans="1:28" ht="9" customHeight="1">
      <c r="A3" s="887"/>
      <c r="B3" s="743"/>
      <c r="C3" s="137" t="s">
        <v>24</v>
      </c>
      <c r="D3" s="746"/>
      <c r="E3" s="746"/>
      <c r="F3" s="891"/>
      <c r="G3" s="864"/>
      <c r="H3" s="860" t="s">
        <v>63</v>
      </c>
      <c r="I3" s="861"/>
      <c r="J3" s="862"/>
      <c r="K3" s="863" t="s">
        <v>152</v>
      </c>
      <c r="L3" s="874" t="s">
        <v>65</v>
      </c>
      <c r="M3" s="138"/>
      <c r="N3" s="863" t="s">
        <v>66</v>
      </c>
      <c r="O3" s="877" t="s">
        <v>67</v>
      </c>
      <c r="P3" s="878"/>
      <c r="Q3" s="878"/>
      <c r="R3" s="878"/>
      <c r="S3" s="879"/>
      <c r="T3" s="724" t="s">
        <v>153</v>
      </c>
      <c r="U3" s="854" t="s">
        <v>65</v>
      </c>
    </row>
    <row r="4" spans="1:28" ht="9" customHeight="1">
      <c r="A4" s="887"/>
      <c r="B4" s="743"/>
      <c r="C4" s="137" t="s">
        <v>69</v>
      </c>
      <c r="D4" s="746"/>
      <c r="E4" s="746"/>
      <c r="F4" s="891"/>
      <c r="G4" s="864"/>
      <c r="H4" s="880" t="s">
        <v>70</v>
      </c>
      <c r="I4" s="897" t="s">
        <v>71</v>
      </c>
      <c r="J4" s="901" t="s">
        <v>72</v>
      </c>
      <c r="K4" s="864"/>
      <c r="L4" s="875"/>
      <c r="M4" s="138"/>
      <c r="N4" s="864"/>
      <c r="O4" s="869" t="s">
        <v>73</v>
      </c>
      <c r="P4" s="754"/>
      <c r="Q4" s="754" t="s">
        <v>74</v>
      </c>
      <c r="R4" s="757" t="s">
        <v>75</v>
      </c>
      <c r="S4" s="752" t="s">
        <v>76</v>
      </c>
      <c r="T4" s="725"/>
      <c r="U4" s="855"/>
    </row>
    <row r="5" spans="1:28" ht="9" customHeight="1">
      <c r="A5" s="887"/>
      <c r="B5" s="743"/>
      <c r="C5" s="139" t="s">
        <v>77</v>
      </c>
      <c r="D5" s="746"/>
      <c r="E5" s="746"/>
      <c r="F5" s="891"/>
      <c r="G5" s="864"/>
      <c r="H5" s="880"/>
      <c r="I5" s="897"/>
      <c r="J5" s="901"/>
      <c r="K5" s="864"/>
      <c r="L5" s="875"/>
      <c r="M5" s="138"/>
      <c r="N5" s="864"/>
      <c r="O5" s="870" t="s">
        <v>71</v>
      </c>
      <c r="P5" s="872" t="s">
        <v>72</v>
      </c>
      <c r="Q5" s="755"/>
      <c r="R5" s="757"/>
      <c r="S5" s="752"/>
      <c r="T5" s="725"/>
      <c r="U5" s="855"/>
    </row>
    <row r="6" spans="1:28" ht="9" customHeight="1">
      <c r="A6" s="888"/>
      <c r="B6" s="744"/>
      <c r="C6" s="140" t="s">
        <v>78</v>
      </c>
      <c r="D6" s="747"/>
      <c r="E6" s="876"/>
      <c r="F6" s="726"/>
      <c r="G6" s="895"/>
      <c r="H6" s="881"/>
      <c r="I6" s="898"/>
      <c r="J6" s="902"/>
      <c r="K6" s="865"/>
      <c r="L6" s="876"/>
      <c r="N6" s="865"/>
      <c r="O6" s="871"/>
      <c r="P6" s="873"/>
      <c r="Q6" s="756"/>
      <c r="R6" s="758"/>
      <c r="S6" s="753"/>
      <c r="T6" s="726"/>
      <c r="U6" s="856"/>
    </row>
    <row r="7" spans="1:28" ht="9" customHeight="1">
      <c r="A7" s="884" t="s">
        <v>136</v>
      </c>
      <c r="B7" s="740" t="s">
        <v>80</v>
      </c>
      <c r="C7" s="141"/>
      <c r="D7" s="142"/>
      <c r="E7" s="143"/>
      <c r="F7" s="896"/>
      <c r="G7" s="144">
        <f>D7*E7*F7</f>
        <v>0</v>
      </c>
      <c r="H7" s="892">
        <f>I7+J7</f>
        <v>0</v>
      </c>
      <c r="I7" s="729"/>
      <c r="J7" s="727"/>
      <c r="K7" s="145">
        <f>-D7*E7*H7</f>
        <v>0</v>
      </c>
      <c r="L7" s="146"/>
      <c r="M7" s="147"/>
      <c r="N7" s="148"/>
      <c r="O7" s="149"/>
      <c r="P7" s="150"/>
      <c r="Q7" s="150"/>
      <c r="R7" s="151"/>
      <c r="S7" s="152"/>
      <c r="T7" s="153">
        <f>IF(AND(P7=0,Q7=0,R7=0,S7=0),N7*-O7,IF(AND(O7=0,Q7=0,R7=0,S7=0),N7*-P7,IF(AND(O7=0,P7=0,R7=0,S7=0),N7*Q7,IF(AND(O7=0,P7=0,Q7=0,S7=0),N7*-R7,IF(AND(O7=0,P7=0,Q7=0,R7=0),N7*S7,IF(AND(O7=0,P7=0,Q7=0,R7=0),,"入力オーバー"))))))</f>
        <v>0</v>
      </c>
      <c r="U7" s="154"/>
      <c r="V7" s="155"/>
      <c r="W7" s="155"/>
      <c r="X7" s="156"/>
      <c r="Y7" s="156"/>
      <c r="Z7" s="156"/>
      <c r="AA7" s="156"/>
      <c r="AB7" s="156"/>
    </row>
    <row r="8" spans="1:28" ht="9" customHeight="1">
      <c r="A8" s="885"/>
      <c r="B8" s="741"/>
      <c r="C8" s="157">
        <f>IF(C7="往","復",)</f>
        <v>0</v>
      </c>
      <c r="D8" s="158"/>
      <c r="E8" s="159"/>
      <c r="F8" s="749"/>
      <c r="G8" s="160">
        <f>D8*E8*F7</f>
        <v>0</v>
      </c>
      <c r="H8" s="893"/>
      <c r="I8" s="730"/>
      <c r="J8" s="728"/>
      <c r="K8" s="161">
        <f>-D8*E8*H7</f>
        <v>0</v>
      </c>
      <c r="L8" s="162"/>
      <c r="M8" s="147"/>
      <c r="N8" s="163"/>
      <c r="O8" s="164"/>
      <c r="P8" s="165"/>
      <c r="Q8" s="165"/>
      <c r="R8" s="166"/>
      <c r="S8" s="167"/>
      <c r="T8" s="168">
        <f>IF(AND(P8=0,Q8=0,R8=0,S8=0),N8*-O8,IF(AND(O8=0,Q8=0,R8=0,S8=0),N8*-P8,IF(AND(O8=0,P8=0,R8=0,S8=0),N8*Q8,IF(AND(O8=0,P8=0,Q8=0,S8=0),N8*-R8,IF(AND(O8=0,P8=0,Q8=0,R8=0),N8*S8,IF(AND(O8=0,P8=0,Q8=0,R8=0),,"入力オーバー"))))))</f>
        <v>0</v>
      </c>
      <c r="U8" s="169"/>
      <c r="V8" s="155"/>
      <c r="W8" s="155"/>
      <c r="X8" s="156"/>
      <c r="Y8" s="156"/>
      <c r="Z8" s="156"/>
      <c r="AA8" s="156"/>
      <c r="AB8" s="156"/>
    </row>
    <row r="9" spans="1:28" ht="9" customHeight="1">
      <c r="A9" s="885"/>
      <c r="B9" s="740" t="s">
        <v>346</v>
      </c>
      <c r="C9" s="170">
        <f>C7</f>
        <v>0</v>
      </c>
      <c r="D9" s="142"/>
      <c r="E9" s="143"/>
      <c r="F9" s="896"/>
      <c r="G9" s="144">
        <f>D9*E9*F9</f>
        <v>0</v>
      </c>
      <c r="H9" s="892">
        <f>I9+J9</f>
        <v>0</v>
      </c>
      <c r="I9" s="729"/>
      <c r="J9" s="727"/>
      <c r="K9" s="145">
        <f>-D9*E9*H9</f>
        <v>0</v>
      </c>
      <c r="L9" s="146"/>
      <c r="M9" s="147"/>
      <c r="N9" s="163"/>
      <c r="O9" s="164"/>
      <c r="P9" s="165"/>
      <c r="Q9" s="165"/>
      <c r="R9" s="166"/>
      <c r="S9" s="167"/>
      <c r="T9" s="168">
        <f t="shared" ref="T9:T16" si="0">IF(AND(P9=0,Q9=0,R9=0,S9=0),N9*-O9,IF(AND(O9=0,Q9=0,R9=0,S9=0),N9*-P9,IF(AND(O9=0,P9=0,R9=0,S9=0),N9*Q9,IF(AND(O9=0,P9=0,Q9=0,S9=0),N9*-R9,IF(AND(O9=0,P9=0,Q9=0,R9=0),N9*S9,IF(AND(O9=0,P9=0,Q9=0,R9=0),,"入力オーバー"))))))</f>
        <v>0</v>
      </c>
      <c r="U9" s="169"/>
      <c r="V9" s="155"/>
      <c r="W9" s="155"/>
      <c r="X9" s="136"/>
      <c r="Y9" s="136"/>
      <c r="Z9" s="136"/>
      <c r="AA9" s="136"/>
      <c r="AB9" s="136"/>
    </row>
    <row r="10" spans="1:28" ht="9" customHeight="1" thickBot="1">
      <c r="A10" s="885"/>
      <c r="B10" s="889"/>
      <c r="C10" s="157">
        <f>C8</f>
        <v>0</v>
      </c>
      <c r="D10" s="158"/>
      <c r="E10" s="159"/>
      <c r="F10" s="749"/>
      <c r="G10" s="160">
        <f>D10*E10*F9</f>
        <v>0</v>
      </c>
      <c r="H10" s="893"/>
      <c r="I10" s="730"/>
      <c r="J10" s="728"/>
      <c r="K10" s="161">
        <f>-D10*E10*H9</f>
        <v>0</v>
      </c>
      <c r="L10" s="162"/>
      <c r="M10" s="147"/>
      <c r="N10" s="171"/>
      <c r="O10" s="164"/>
      <c r="P10" s="165"/>
      <c r="Q10" s="165"/>
      <c r="R10" s="166"/>
      <c r="S10" s="167"/>
      <c r="T10" s="168">
        <f t="shared" si="0"/>
        <v>0</v>
      </c>
      <c r="U10" s="169"/>
      <c r="V10" s="155"/>
      <c r="W10" s="155"/>
      <c r="X10" s="156"/>
      <c r="Y10" s="156"/>
      <c r="Z10" s="136"/>
      <c r="AA10" s="136"/>
      <c r="AB10" s="136"/>
    </row>
    <row r="11" spans="1:28" ht="9" customHeight="1">
      <c r="A11" s="885"/>
      <c r="B11" s="903" t="s">
        <v>347</v>
      </c>
      <c r="C11" s="172">
        <f>C7</f>
        <v>0</v>
      </c>
      <c r="D11" s="173"/>
      <c r="E11" s="143"/>
      <c r="F11" s="748"/>
      <c r="G11" s="144">
        <f>D11*E11*F11</f>
        <v>0</v>
      </c>
      <c r="H11" s="892">
        <f>I11+J11</f>
        <v>0</v>
      </c>
      <c r="I11" s="729"/>
      <c r="J11" s="727"/>
      <c r="K11" s="145">
        <f>-D11*E11*H11</f>
        <v>0</v>
      </c>
      <c r="L11" s="146"/>
      <c r="M11" s="147"/>
      <c r="N11" s="163"/>
      <c r="O11" s="164"/>
      <c r="P11" s="165"/>
      <c r="Q11" s="165"/>
      <c r="R11" s="166"/>
      <c r="S11" s="167"/>
      <c r="T11" s="168">
        <f t="shared" si="0"/>
        <v>0</v>
      </c>
      <c r="U11" s="169"/>
      <c r="V11" s="155"/>
      <c r="W11" s="155"/>
      <c r="X11" s="156"/>
      <c r="Y11" s="156"/>
      <c r="Z11" s="136"/>
      <c r="AA11" s="136"/>
      <c r="AB11" s="136"/>
    </row>
    <row r="12" spans="1:28" ht="9" customHeight="1">
      <c r="A12" s="885"/>
      <c r="B12" s="750"/>
      <c r="C12" s="174">
        <f>C8</f>
        <v>0</v>
      </c>
      <c r="D12" s="173"/>
      <c r="E12" s="175"/>
      <c r="F12" s="748"/>
      <c r="G12" s="160">
        <f>D12*E12*F11</f>
        <v>0</v>
      </c>
      <c r="H12" s="893"/>
      <c r="I12" s="730"/>
      <c r="J12" s="728"/>
      <c r="K12" s="161">
        <f>-D12*E12*H11</f>
        <v>0</v>
      </c>
      <c r="L12" s="162"/>
      <c r="M12" s="147"/>
      <c r="N12" s="163"/>
      <c r="O12" s="164"/>
      <c r="P12" s="165"/>
      <c r="Q12" s="165"/>
      <c r="R12" s="166"/>
      <c r="S12" s="167"/>
      <c r="T12" s="168">
        <f t="shared" si="0"/>
        <v>0</v>
      </c>
      <c r="U12" s="169"/>
      <c r="V12" s="155"/>
      <c r="W12" s="155"/>
    </row>
    <row r="13" spans="1:28" ht="9" customHeight="1">
      <c r="A13" s="885"/>
      <c r="B13" s="738" t="s">
        <v>348</v>
      </c>
      <c r="C13" s="172">
        <f>C7</f>
        <v>0</v>
      </c>
      <c r="D13" s="142"/>
      <c r="E13" s="143"/>
      <c r="F13" s="896"/>
      <c r="G13" s="144">
        <f>D13*E13*F13</f>
        <v>0</v>
      </c>
      <c r="H13" s="892">
        <f>I13+J13</f>
        <v>0</v>
      </c>
      <c r="I13" s="729"/>
      <c r="J13" s="727"/>
      <c r="K13" s="145">
        <f>-D13*E13*H13</f>
        <v>0</v>
      </c>
      <c r="L13" s="146"/>
      <c r="M13" s="147"/>
      <c r="N13" s="163"/>
      <c r="O13" s="164"/>
      <c r="P13" s="165"/>
      <c r="Q13" s="165"/>
      <c r="R13" s="166"/>
      <c r="S13" s="167"/>
      <c r="T13" s="168">
        <f t="shared" si="0"/>
        <v>0</v>
      </c>
      <c r="U13" s="169"/>
      <c r="V13" s="155"/>
      <c r="W13" s="155"/>
    </row>
    <row r="14" spans="1:28" ht="9" customHeight="1">
      <c r="A14" s="885"/>
      <c r="B14" s="739"/>
      <c r="C14" s="176">
        <f>C8</f>
        <v>0</v>
      </c>
      <c r="D14" s="158"/>
      <c r="E14" s="159"/>
      <c r="F14" s="749"/>
      <c r="G14" s="160">
        <f>D14*E14*F13</f>
        <v>0</v>
      </c>
      <c r="H14" s="893"/>
      <c r="I14" s="730"/>
      <c r="J14" s="728"/>
      <c r="K14" s="161">
        <f>-D14*E14*H13</f>
        <v>0</v>
      </c>
      <c r="L14" s="162"/>
      <c r="M14" s="147"/>
      <c r="N14" s="163"/>
      <c r="O14" s="164"/>
      <c r="P14" s="165"/>
      <c r="Q14" s="165"/>
      <c r="R14" s="166"/>
      <c r="S14" s="167"/>
      <c r="T14" s="168">
        <f t="shared" si="0"/>
        <v>0</v>
      </c>
      <c r="U14" s="169"/>
      <c r="V14" s="155"/>
      <c r="W14" s="155"/>
    </row>
    <row r="15" spans="1:28" ht="9" customHeight="1">
      <c r="A15" s="885"/>
      <c r="B15" s="750" t="s">
        <v>349</v>
      </c>
      <c r="C15" s="172">
        <f>C7</f>
        <v>0</v>
      </c>
      <c r="D15" s="142"/>
      <c r="E15" s="143"/>
      <c r="F15" s="748"/>
      <c r="G15" s="144">
        <f>D15*E15*F15</f>
        <v>0</v>
      </c>
      <c r="H15" s="892">
        <f>I15+J15</f>
        <v>0</v>
      </c>
      <c r="I15" s="729"/>
      <c r="J15" s="727"/>
      <c r="K15" s="145">
        <f>-D15*E15*H15</f>
        <v>0</v>
      </c>
      <c r="L15" s="146"/>
      <c r="M15" s="147"/>
      <c r="N15" s="163"/>
      <c r="O15" s="164"/>
      <c r="P15" s="165"/>
      <c r="Q15" s="165"/>
      <c r="R15" s="166"/>
      <c r="S15" s="167"/>
      <c r="T15" s="168">
        <f t="shared" si="0"/>
        <v>0</v>
      </c>
      <c r="U15" s="169"/>
      <c r="V15" s="155"/>
      <c r="W15" s="155"/>
      <c r="X15" s="908" t="s">
        <v>81</v>
      </c>
      <c r="Y15" s="909"/>
      <c r="Z15" s="909"/>
      <c r="AA15" s="909"/>
      <c r="AB15" s="910"/>
    </row>
    <row r="16" spans="1:28" ht="9" customHeight="1" thickBot="1">
      <c r="A16" s="885"/>
      <c r="B16" s="751"/>
      <c r="C16" s="176">
        <f>C8</f>
        <v>0</v>
      </c>
      <c r="D16" s="158"/>
      <c r="E16" s="175"/>
      <c r="F16" s="749"/>
      <c r="G16" s="160">
        <f>D16*E16*F15</f>
        <v>0</v>
      </c>
      <c r="H16" s="893"/>
      <c r="I16" s="730"/>
      <c r="J16" s="728"/>
      <c r="K16" s="161">
        <f>-D16*E16*H15</f>
        <v>0</v>
      </c>
      <c r="L16" s="162"/>
      <c r="M16" s="147"/>
      <c r="N16" s="177"/>
      <c r="O16" s="178"/>
      <c r="P16" s="179"/>
      <c r="Q16" s="179"/>
      <c r="R16" s="180"/>
      <c r="S16" s="181"/>
      <c r="T16" s="182">
        <f t="shared" si="0"/>
        <v>0</v>
      </c>
      <c r="U16" s="183"/>
      <c r="V16" s="184"/>
      <c r="W16" s="155"/>
      <c r="X16" s="905">
        <f>G17+K17+T17</f>
        <v>0</v>
      </c>
      <c r="Y16" s="906"/>
      <c r="Z16" s="906"/>
      <c r="AA16" s="906"/>
      <c r="AB16" s="185" t="s">
        <v>154</v>
      </c>
    </row>
    <row r="17" spans="1:28" ht="9" customHeight="1" thickBot="1">
      <c r="A17" s="882" t="s">
        <v>53</v>
      </c>
      <c r="B17" s="883"/>
      <c r="C17" s="186"/>
      <c r="D17" s="187">
        <f>IF(C7="往",(E7+E8)*(F7-H7)+(E9+E10)*(F9-H9),E7*(F7-H7)+E9*(F9-H9))</f>
        <v>0</v>
      </c>
      <c r="E17" s="188">
        <f>IF(C7="往",(E7+E8)*(F7-H7)+(E9+E10)*(F9-H9)+(E11+E12)*(F11-H11)+(E13+E14)*(F13-H13)+(E15+E16)*(F15-H15),E7*(F7-H7)+E9*(F9-H9)+E11*(F11-H11)+E13*(F13-H13)+E15*(F15-H15))</f>
        <v>0</v>
      </c>
      <c r="F17" s="189">
        <f t="shared" ref="F17:K17" si="1">SUM(F7:F16)</f>
        <v>0</v>
      </c>
      <c r="G17" s="190">
        <f t="shared" si="1"/>
        <v>0</v>
      </c>
      <c r="H17" s="186">
        <f t="shared" si="1"/>
        <v>0</v>
      </c>
      <c r="I17" s="191">
        <f t="shared" si="1"/>
        <v>0</v>
      </c>
      <c r="J17" s="187">
        <f t="shared" si="1"/>
        <v>0</v>
      </c>
      <c r="K17" s="192">
        <f t="shared" si="1"/>
        <v>0</v>
      </c>
      <c r="L17" s="187"/>
      <c r="M17" s="193"/>
      <c r="N17" s="194"/>
      <c r="O17" s="195">
        <f t="shared" ref="O17:T17" si="2">SUM(O7:O16)</f>
        <v>0</v>
      </c>
      <c r="P17" s="196">
        <f t="shared" si="2"/>
        <v>0</v>
      </c>
      <c r="Q17" s="196">
        <f t="shared" si="2"/>
        <v>0</v>
      </c>
      <c r="R17" s="197">
        <f t="shared" si="2"/>
        <v>0</v>
      </c>
      <c r="S17" s="198">
        <f t="shared" si="2"/>
        <v>0</v>
      </c>
      <c r="T17" s="199">
        <f t="shared" si="2"/>
        <v>0</v>
      </c>
      <c r="U17" s="200"/>
    </row>
    <row r="18" spans="1:28" ht="9" customHeight="1">
      <c r="A18" s="886" t="s">
        <v>55</v>
      </c>
      <c r="B18" s="742" t="s">
        <v>56</v>
      </c>
      <c r="C18" s="134"/>
      <c r="D18" s="745" t="s">
        <v>57</v>
      </c>
      <c r="E18" s="745" t="s">
        <v>58</v>
      </c>
      <c r="F18" s="890" t="s">
        <v>59</v>
      </c>
      <c r="G18" s="894" t="s">
        <v>151</v>
      </c>
      <c r="H18" s="899" t="s">
        <v>61</v>
      </c>
      <c r="I18" s="899"/>
      <c r="J18" s="899"/>
      <c r="K18" s="899"/>
      <c r="L18" s="900"/>
      <c r="M18" s="135"/>
      <c r="N18" s="857" t="s">
        <v>62</v>
      </c>
      <c r="O18" s="858"/>
      <c r="P18" s="858"/>
      <c r="Q18" s="858"/>
      <c r="R18" s="858"/>
      <c r="S18" s="858"/>
      <c r="T18" s="858"/>
      <c r="U18" s="859"/>
    </row>
    <row r="19" spans="1:28" ht="9" customHeight="1">
      <c r="A19" s="887"/>
      <c r="B19" s="743"/>
      <c r="C19" s="137" t="s">
        <v>24</v>
      </c>
      <c r="D19" s="746"/>
      <c r="E19" s="746"/>
      <c r="F19" s="891"/>
      <c r="G19" s="864"/>
      <c r="H19" s="860" t="s">
        <v>63</v>
      </c>
      <c r="I19" s="861"/>
      <c r="J19" s="862"/>
      <c r="K19" s="863" t="s">
        <v>152</v>
      </c>
      <c r="L19" s="874" t="s">
        <v>65</v>
      </c>
      <c r="M19" s="138"/>
      <c r="N19" s="863" t="s">
        <v>66</v>
      </c>
      <c r="O19" s="877" t="s">
        <v>67</v>
      </c>
      <c r="P19" s="878"/>
      <c r="Q19" s="878"/>
      <c r="R19" s="878"/>
      <c r="S19" s="879"/>
      <c r="T19" s="724" t="s">
        <v>153</v>
      </c>
      <c r="U19" s="854" t="s">
        <v>65</v>
      </c>
    </row>
    <row r="20" spans="1:28" ht="9" customHeight="1">
      <c r="A20" s="887"/>
      <c r="B20" s="743"/>
      <c r="C20" s="137" t="s">
        <v>69</v>
      </c>
      <c r="D20" s="746"/>
      <c r="E20" s="746"/>
      <c r="F20" s="891"/>
      <c r="G20" s="864"/>
      <c r="H20" s="880" t="s">
        <v>70</v>
      </c>
      <c r="I20" s="897" t="s">
        <v>71</v>
      </c>
      <c r="J20" s="901" t="s">
        <v>72</v>
      </c>
      <c r="K20" s="864"/>
      <c r="L20" s="875"/>
      <c r="M20" s="138"/>
      <c r="N20" s="864"/>
      <c r="O20" s="869" t="s">
        <v>73</v>
      </c>
      <c r="P20" s="754"/>
      <c r="Q20" s="754" t="s">
        <v>74</v>
      </c>
      <c r="R20" s="757" t="s">
        <v>75</v>
      </c>
      <c r="S20" s="752" t="s">
        <v>76</v>
      </c>
      <c r="T20" s="725"/>
      <c r="U20" s="855"/>
    </row>
    <row r="21" spans="1:28" ht="9" customHeight="1">
      <c r="A21" s="887"/>
      <c r="B21" s="743"/>
      <c r="C21" s="139" t="s">
        <v>77</v>
      </c>
      <c r="D21" s="746"/>
      <c r="E21" s="746"/>
      <c r="F21" s="891"/>
      <c r="G21" s="864"/>
      <c r="H21" s="880"/>
      <c r="I21" s="897"/>
      <c r="J21" s="901"/>
      <c r="K21" s="864"/>
      <c r="L21" s="875"/>
      <c r="M21" s="138"/>
      <c r="N21" s="864"/>
      <c r="O21" s="870" t="s">
        <v>71</v>
      </c>
      <c r="P21" s="872" t="s">
        <v>72</v>
      </c>
      <c r="Q21" s="755"/>
      <c r="R21" s="757"/>
      <c r="S21" s="752"/>
      <c r="T21" s="725"/>
      <c r="U21" s="855"/>
    </row>
    <row r="22" spans="1:28" ht="9" customHeight="1">
      <c r="A22" s="888"/>
      <c r="B22" s="744"/>
      <c r="C22" s="140" t="s">
        <v>78</v>
      </c>
      <c r="D22" s="747"/>
      <c r="E22" s="876"/>
      <c r="F22" s="726"/>
      <c r="G22" s="895"/>
      <c r="H22" s="881"/>
      <c r="I22" s="898"/>
      <c r="J22" s="902"/>
      <c r="K22" s="865"/>
      <c r="L22" s="876"/>
      <c r="N22" s="865"/>
      <c r="O22" s="871"/>
      <c r="P22" s="873"/>
      <c r="Q22" s="756"/>
      <c r="R22" s="758"/>
      <c r="S22" s="753"/>
      <c r="T22" s="726"/>
      <c r="U22" s="856"/>
    </row>
    <row r="23" spans="1:28" ht="9" customHeight="1">
      <c r="A23" s="884" t="s">
        <v>137</v>
      </c>
      <c r="B23" s="740" t="str">
        <f>$B$7</f>
        <v>平日</v>
      </c>
      <c r="C23" s="201">
        <f>C7</f>
        <v>0</v>
      </c>
      <c r="D23" s="142">
        <f>$D$7</f>
        <v>0</v>
      </c>
      <c r="E23" s="143">
        <f>$E$7</f>
        <v>0</v>
      </c>
      <c r="F23" s="896"/>
      <c r="G23" s="144">
        <f>D23*E23*F23</f>
        <v>0</v>
      </c>
      <c r="H23" s="892">
        <f>I23+J23</f>
        <v>0</v>
      </c>
      <c r="I23" s="729"/>
      <c r="J23" s="727"/>
      <c r="K23" s="145">
        <f>-D23*E23*H23</f>
        <v>0</v>
      </c>
      <c r="L23" s="146"/>
      <c r="M23" s="147"/>
      <c r="N23" s="148"/>
      <c r="O23" s="149"/>
      <c r="P23" s="150"/>
      <c r="Q23" s="150"/>
      <c r="R23" s="151"/>
      <c r="S23" s="152"/>
      <c r="T23" s="153">
        <f>IF(AND(P23=0,Q23=0,R23=0,S23=0),N23*-O23,IF(AND(O23=0,Q23=0,R23=0,S23=0),N23*-P23,IF(AND(O23=0,P23=0,R23=0,S23=0),N23*Q23,IF(AND(O23=0,P23=0,Q23=0,S23=0),N23*-R23,IF(AND(O23=0,P23=0,Q23=0,R23=0),N23*S23,IF(AND(O23=0,P23=0,Q23=0,R23=0),,"入力オーバー"))))))</f>
        <v>0</v>
      </c>
      <c r="U23" s="154"/>
      <c r="V23" s="155"/>
      <c r="W23" s="155"/>
      <c r="X23" s="156"/>
      <c r="Y23" s="156"/>
      <c r="Z23" s="156"/>
      <c r="AA23" s="156"/>
      <c r="AB23" s="156"/>
    </row>
    <row r="24" spans="1:28" ht="9" customHeight="1">
      <c r="A24" s="885"/>
      <c r="B24" s="741"/>
      <c r="C24" s="157">
        <f>IF(C23="往","復",)</f>
        <v>0</v>
      </c>
      <c r="D24" s="158">
        <f>$D$8</f>
        <v>0</v>
      </c>
      <c r="E24" s="159">
        <f>$E$8</f>
        <v>0</v>
      </c>
      <c r="F24" s="749"/>
      <c r="G24" s="160">
        <f>D24*E24*F23</f>
        <v>0</v>
      </c>
      <c r="H24" s="893"/>
      <c r="I24" s="730"/>
      <c r="J24" s="728"/>
      <c r="K24" s="161">
        <f>-D24*E24*H23</f>
        <v>0</v>
      </c>
      <c r="L24" s="162"/>
      <c r="M24" s="147"/>
      <c r="N24" s="163"/>
      <c r="O24" s="164"/>
      <c r="P24" s="165"/>
      <c r="Q24" s="165"/>
      <c r="R24" s="166"/>
      <c r="S24" s="167"/>
      <c r="T24" s="168">
        <f>IF(AND(P24=0,Q24=0,R24=0,S24=0),N24*-O24,IF(AND(O24=0,Q24=0,R24=0,S24=0),N24*-P24,IF(AND(O24=0,P24=0,R24=0,S24=0),N24*Q24,IF(AND(O24=0,P24=0,Q24=0,S24=0),N24*-R24,IF(AND(O24=0,P24=0,Q24=0,R24=0),N24*S24,IF(AND(O24=0,P24=0,Q24=0,R24=0),,"入力オーバー"))))))</f>
        <v>0</v>
      </c>
      <c r="U24" s="169"/>
      <c r="V24" s="155"/>
      <c r="W24" s="155"/>
      <c r="X24" s="156"/>
      <c r="Y24" s="156"/>
      <c r="Z24" s="156"/>
      <c r="AA24" s="156"/>
      <c r="AB24" s="156"/>
    </row>
    <row r="25" spans="1:28" ht="9" customHeight="1">
      <c r="A25" s="885"/>
      <c r="B25" s="740" t="str">
        <f>$B$9</f>
        <v>土曜</v>
      </c>
      <c r="C25" s="170">
        <f>C23</f>
        <v>0</v>
      </c>
      <c r="D25" s="142">
        <f>$D$9</f>
        <v>0</v>
      </c>
      <c r="E25" s="143">
        <f>$E$9</f>
        <v>0</v>
      </c>
      <c r="F25" s="896"/>
      <c r="G25" s="144">
        <f>D25*E25*F25</f>
        <v>0</v>
      </c>
      <c r="H25" s="892">
        <f>I25+J25</f>
        <v>0</v>
      </c>
      <c r="I25" s="729"/>
      <c r="J25" s="727"/>
      <c r="K25" s="145">
        <f>-D25*E25*H25</f>
        <v>0</v>
      </c>
      <c r="L25" s="146"/>
      <c r="M25" s="147"/>
      <c r="N25" s="163"/>
      <c r="O25" s="164"/>
      <c r="P25" s="165"/>
      <c r="Q25" s="165"/>
      <c r="R25" s="166"/>
      <c r="S25" s="167"/>
      <c r="T25" s="168">
        <f t="shared" ref="T25:T32" si="3">IF(AND(P25=0,Q25=0,R25=0,S25=0),N25*-O25,IF(AND(O25=0,Q25=0,R25=0,S25=0),N25*-P25,IF(AND(O25=0,P25=0,R25=0,S25=0),N25*Q25,IF(AND(O25=0,P25=0,Q25=0,S25=0),N25*-R25,IF(AND(O25=0,P25=0,Q25=0,R25=0),N25*S25,IF(AND(O25=0,P25=0,Q25=0,R25=0),,"入力オーバー"))))))</f>
        <v>0</v>
      </c>
      <c r="U25" s="169"/>
      <c r="V25" s="155"/>
      <c r="W25" s="155"/>
      <c r="X25" s="136"/>
      <c r="Y25" s="136"/>
      <c r="Z25" s="136"/>
      <c r="AA25" s="136"/>
      <c r="AB25" s="136"/>
    </row>
    <row r="26" spans="1:28" ht="9" customHeight="1" thickBot="1">
      <c r="A26" s="885"/>
      <c r="B26" s="904"/>
      <c r="C26" s="157">
        <f>C24</f>
        <v>0</v>
      </c>
      <c r="D26" s="158">
        <f>$D$10</f>
        <v>0</v>
      </c>
      <c r="E26" s="159">
        <f>$E$10</f>
        <v>0</v>
      </c>
      <c r="F26" s="749"/>
      <c r="G26" s="160">
        <f>D26*E26*F25</f>
        <v>0</v>
      </c>
      <c r="H26" s="893"/>
      <c r="I26" s="730"/>
      <c r="J26" s="728"/>
      <c r="K26" s="161">
        <f>-D26*E26*H25</f>
        <v>0</v>
      </c>
      <c r="L26" s="162"/>
      <c r="M26" s="147"/>
      <c r="N26" s="163"/>
      <c r="O26" s="164"/>
      <c r="P26" s="165"/>
      <c r="Q26" s="165"/>
      <c r="R26" s="166"/>
      <c r="S26" s="167"/>
      <c r="T26" s="168">
        <f t="shared" si="3"/>
        <v>0</v>
      </c>
      <c r="U26" s="169"/>
      <c r="V26" s="155"/>
      <c r="W26" s="155"/>
      <c r="X26" s="156"/>
      <c r="Y26" s="156"/>
      <c r="Z26" s="136"/>
      <c r="AA26" s="136"/>
      <c r="AB26" s="136"/>
    </row>
    <row r="27" spans="1:28" ht="9" customHeight="1">
      <c r="A27" s="885"/>
      <c r="B27" s="903" t="str">
        <f>$B$11</f>
        <v>日祝</v>
      </c>
      <c r="C27" s="170">
        <f>C23</f>
        <v>0</v>
      </c>
      <c r="D27" s="142">
        <f>$D$11</f>
        <v>0</v>
      </c>
      <c r="E27" s="143">
        <f>$E$11</f>
        <v>0</v>
      </c>
      <c r="F27" s="748"/>
      <c r="G27" s="144">
        <f>D27*E27*F27</f>
        <v>0</v>
      </c>
      <c r="H27" s="892">
        <f>I27+J27</f>
        <v>0</v>
      </c>
      <c r="I27" s="729"/>
      <c r="J27" s="727"/>
      <c r="K27" s="145">
        <f>-D27*E27*H27</f>
        <v>0</v>
      </c>
      <c r="L27" s="146"/>
      <c r="M27" s="147"/>
      <c r="N27" s="163"/>
      <c r="O27" s="164"/>
      <c r="P27" s="165"/>
      <c r="Q27" s="165"/>
      <c r="R27" s="166"/>
      <c r="S27" s="167"/>
      <c r="T27" s="168">
        <f t="shared" si="3"/>
        <v>0</v>
      </c>
      <c r="U27" s="169"/>
      <c r="V27" s="155"/>
      <c r="W27" s="155"/>
      <c r="X27" s="156"/>
      <c r="Y27" s="156"/>
      <c r="Z27" s="136"/>
      <c r="AA27" s="136"/>
      <c r="AB27" s="136"/>
    </row>
    <row r="28" spans="1:28" ht="9" customHeight="1">
      <c r="A28" s="885"/>
      <c r="B28" s="739"/>
      <c r="C28" s="202">
        <f>C24</f>
        <v>0</v>
      </c>
      <c r="D28" s="158">
        <f>$D$12</f>
        <v>0</v>
      </c>
      <c r="E28" s="175">
        <f>$E$12</f>
        <v>0</v>
      </c>
      <c r="F28" s="748"/>
      <c r="G28" s="160">
        <f>D28*E28*F27</f>
        <v>0</v>
      </c>
      <c r="H28" s="893"/>
      <c r="I28" s="730"/>
      <c r="J28" s="728"/>
      <c r="K28" s="161">
        <f>-D28*E28*H27</f>
        <v>0</v>
      </c>
      <c r="L28" s="162"/>
      <c r="M28" s="147"/>
      <c r="N28" s="163"/>
      <c r="O28" s="164"/>
      <c r="P28" s="165"/>
      <c r="Q28" s="165"/>
      <c r="R28" s="166"/>
      <c r="S28" s="167"/>
      <c r="T28" s="168">
        <f t="shared" si="3"/>
        <v>0</v>
      </c>
      <c r="U28" s="169"/>
      <c r="V28" s="155"/>
      <c r="W28" s="155"/>
      <c r="X28" s="156"/>
      <c r="Y28" s="156"/>
      <c r="Z28" s="136"/>
      <c r="AA28" s="136"/>
      <c r="AB28" s="136"/>
    </row>
    <row r="29" spans="1:28" ht="9" customHeight="1">
      <c r="A29" s="885"/>
      <c r="B29" s="738" t="str">
        <f>$B$13</f>
        <v>学平日</v>
      </c>
      <c r="C29" s="170">
        <f>C23</f>
        <v>0</v>
      </c>
      <c r="D29" s="142">
        <f>$D$13</f>
        <v>0</v>
      </c>
      <c r="E29" s="143">
        <f>$E$13</f>
        <v>0</v>
      </c>
      <c r="F29" s="896"/>
      <c r="G29" s="144">
        <f>D29*E29*F29</f>
        <v>0</v>
      </c>
      <c r="H29" s="892">
        <f>I29+J29</f>
        <v>0</v>
      </c>
      <c r="I29" s="729"/>
      <c r="J29" s="727"/>
      <c r="K29" s="145">
        <f>-D29*E29*H29</f>
        <v>0</v>
      </c>
      <c r="L29" s="146"/>
      <c r="M29" s="147"/>
      <c r="N29" s="163"/>
      <c r="O29" s="164"/>
      <c r="P29" s="165"/>
      <c r="Q29" s="165"/>
      <c r="R29" s="166"/>
      <c r="S29" s="167"/>
      <c r="T29" s="168">
        <f t="shared" si="3"/>
        <v>0</v>
      </c>
      <c r="U29" s="169"/>
      <c r="V29" s="155"/>
      <c r="W29" s="155"/>
    </row>
    <row r="30" spans="1:28" ht="9" customHeight="1">
      <c r="A30" s="885"/>
      <c r="B30" s="739"/>
      <c r="C30" s="157">
        <f>C24</f>
        <v>0</v>
      </c>
      <c r="D30" s="158">
        <f>$D$14</f>
        <v>0</v>
      </c>
      <c r="E30" s="159">
        <f>$E$14</f>
        <v>0</v>
      </c>
      <c r="F30" s="749"/>
      <c r="G30" s="160">
        <f>D30*E30*F29</f>
        <v>0</v>
      </c>
      <c r="H30" s="893"/>
      <c r="I30" s="730"/>
      <c r="J30" s="728"/>
      <c r="K30" s="161">
        <f>-D30*E30*H29</f>
        <v>0</v>
      </c>
      <c r="L30" s="162"/>
      <c r="M30" s="147"/>
      <c r="N30" s="163"/>
      <c r="O30" s="164"/>
      <c r="P30" s="165"/>
      <c r="Q30" s="165"/>
      <c r="R30" s="166"/>
      <c r="S30" s="167"/>
      <c r="T30" s="168">
        <f t="shared" si="3"/>
        <v>0</v>
      </c>
      <c r="U30" s="169"/>
      <c r="V30" s="155"/>
      <c r="W30" s="155"/>
    </row>
    <row r="31" spans="1:28" ht="9" customHeight="1">
      <c r="A31" s="885"/>
      <c r="B31" s="738" t="str">
        <f>$B$15</f>
        <v>学休土</v>
      </c>
      <c r="C31" s="170">
        <f>C23</f>
        <v>0</v>
      </c>
      <c r="D31" s="142">
        <f>$D$15</f>
        <v>0</v>
      </c>
      <c r="E31" s="143">
        <f>$E$15</f>
        <v>0</v>
      </c>
      <c r="F31" s="748"/>
      <c r="G31" s="144">
        <f>D31*E31*F31</f>
        <v>0</v>
      </c>
      <c r="H31" s="892">
        <f>I31+J31</f>
        <v>0</v>
      </c>
      <c r="I31" s="729"/>
      <c r="J31" s="727"/>
      <c r="K31" s="145">
        <f>-D31*E31*H31</f>
        <v>0</v>
      </c>
      <c r="L31" s="146"/>
      <c r="M31" s="147"/>
      <c r="N31" s="163"/>
      <c r="O31" s="164"/>
      <c r="P31" s="165"/>
      <c r="Q31" s="165"/>
      <c r="R31" s="166"/>
      <c r="S31" s="167"/>
      <c r="T31" s="168">
        <f t="shared" si="3"/>
        <v>0</v>
      </c>
      <c r="U31" s="169"/>
      <c r="V31" s="155"/>
      <c r="W31" s="155"/>
      <c r="X31" s="908" t="s">
        <v>81</v>
      </c>
      <c r="Y31" s="909"/>
      <c r="Z31" s="909"/>
      <c r="AA31" s="909"/>
      <c r="AB31" s="910"/>
    </row>
    <row r="32" spans="1:28" ht="9" customHeight="1" thickBot="1">
      <c r="A32" s="885"/>
      <c r="B32" s="751"/>
      <c r="C32" s="157">
        <f>C24</f>
        <v>0</v>
      </c>
      <c r="D32" s="158">
        <f>$D$16</f>
        <v>0</v>
      </c>
      <c r="E32" s="175">
        <f>$E$16</f>
        <v>0</v>
      </c>
      <c r="F32" s="749"/>
      <c r="G32" s="160">
        <f>D32*E32*F31</f>
        <v>0</v>
      </c>
      <c r="H32" s="893"/>
      <c r="I32" s="730"/>
      <c r="J32" s="728"/>
      <c r="K32" s="161">
        <f>-D32*E32*H31</f>
        <v>0</v>
      </c>
      <c r="L32" s="162"/>
      <c r="M32" s="147"/>
      <c r="N32" s="177"/>
      <c r="O32" s="178"/>
      <c r="P32" s="179"/>
      <c r="Q32" s="179"/>
      <c r="R32" s="180"/>
      <c r="S32" s="181"/>
      <c r="T32" s="182">
        <f t="shared" si="3"/>
        <v>0</v>
      </c>
      <c r="U32" s="183"/>
      <c r="V32" s="184"/>
      <c r="W32" s="155"/>
      <c r="X32" s="905">
        <f>G33+K33+T33</f>
        <v>0</v>
      </c>
      <c r="Y32" s="906"/>
      <c r="Z32" s="906"/>
      <c r="AA32" s="906"/>
      <c r="AB32" s="185" t="s">
        <v>154</v>
      </c>
    </row>
    <row r="33" spans="1:28" ht="9" customHeight="1" thickBot="1">
      <c r="A33" s="882" t="s">
        <v>53</v>
      </c>
      <c r="B33" s="883"/>
      <c r="C33" s="186"/>
      <c r="D33" s="187">
        <f>IF(C23="往",(E23+E24)*(F23-H23)+(E25+E26)*(F25-H25),E23*(F23-H23)+E25*(F25-H25))</f>
        <v>0</v>
      </c>
      <c r="E33" s="188">
        <f>IF(C23="往",(E23+E24)*(F23-H23)+(E25+E26)*(F25-H25)+(E27+E28)*(F27-H27)+(E29+E30)*(F29-H29)+(E31+E32)*(F31-H31),E23*(F23-H23)+E25*(F25-H25)+E27*(F27-H27)+E29*(F29-H29)+E31*(F31-H31))</f>
        <v>0</v>
      </c>
      <c r="F33" s="189">
        <f t="shared" ref="F33:K33" si="4">SUM(F23:F32)</f>
        <v>0</v>
      </c>
      <c r="G33" s="190">
        <f t="shared" si="4"/>
        <v>0</v>
      </c>
      <c r="H33" s="186">
        <f t="shared" si="4"/>
        <v>0</v>
      </c>
      <c r="I33" s="191">
        <f t="shared" si="4"/>
        <v>0</v>
      </c>
      <c r="J33" s="187">
        <f t="shared" si="4"/>
        <v>0</v>
      </c>
      <c r="K33" s="192">
        <f t="shared" si="4"/>
        <v>0</v>
      </c>
      <c r="L33" s="187"/>
      <c r="M33" s="193"/>
      <c r="N33" s="194"/>
      <c r="O33" s="195">
        <f t="shared" ref="O33:T33" si="5">SUM(O23:O32)</f>
        <v>0</v>
      </c>
      <c r="P33" s="196">
        <f t="shared" si="5"/>
        <v>0</v>
      </c>
      <c r="Q33" s="196">
        <f t="shared" si="5"/>
        <v>0</v>
      </c>
      <c r="R33" s="197">
        <f t="shared" si="5"/>
        <v>0</v>
      </c>
      <c r="S33" s="198">
        <f t="shared" si="5"/>
        <v>0</v>
      </c>
      <c r="T33" s="199">
        <f t="shared" si="5"/>
        <v>0</v>
      </c>
      <c r="U33" s="200"/>
    </row>
    <row r="34" spans="1:28" ht="9" customHeight="1">
      <c r="A34" s="886" t="s">
        <v>55</v>
      </c>
      <c r="B34" s="742" t="s">
        <v>56</v>
      </c>
      <c r="C34" s="134"/>
      <c r="D34" s="745" t="s">
        <v>57</v>
      </c>
      <c r="E34" s="745" t="s">
        <v>58</v>
      </c>
      <c r="F34" s="890" t="s">
        <v>59</v>
      </c>
      <c r="G34" s="894" t="s">
        <v>151</v>
      </c>
      <c r="H34" s="899" t="s">
        <v>61</v>
      </c>
      <c r="I34" s="899"/>
      <c r="J34" s="899"/>
      <c r="K34" s="899"/>
      <c r="L34" s="900"/>
      <c r="M34" s="135"/>
      <c r="N34" s="857" t="s">
        <v>62</v>
      </c>
      <c r="O34" s="858"/>
      <c r="P34" s="858"/>
      <c r="Q34" s="858"/>
      <c r="R34" s="858"/>
      <c r="S34" s="858"/>
      <c r="T34" s="858"/>
      <c r="U34" s="859"/>
    </row>
    <row r="35" spans="1:28" ht="9" customHeight="1">
      <c r="A35" s="887"/>
      <c r="B35" s="743"/>
      <c r="C35" s="137" t="s">
        <v>24</v>
      </c>
      <c r="D35" s="746"/>
      <c r="E35" s="746"/>
      <c r="F35" s="891"/>
      <c r="G35" s="864"/>
      <c r="H35" s="860" t="s">
        <v>63</v>
      </c>
      <c r="I35" s="861"/>
      <c r="J35" s="862"/>
      <c r="K35" s="863" t="s">
        <v>152</v>
      </c>
      <c r="L35" s="874" t="s">
        <v>65</v>
      </c>
      <c r="M35" s="138"/>
      <c r="N35" s="863" t="s">
        <v>66</v>
      </c>
      <c r="O35" s="877" t="s">
        <v>67</v>
      </c>
      <c r="P35" s="878"/>
      <c r="Q35" s="878"/>
      <c r="R35" s="878"/>
      <c r="S35" s="879"/>
      <c r="T35" s="724" t="s">
        <v>153</v>
      </c>
      <c r="U35" s="854" t="s">
        <v>65</v>
      </c>
    </row>
    <row r="36" spans="1:28" ht="9" customHeight="1">
      <c r="A36" s="887"/>
      <c r="B36" s="743"/>
      <c r="C36" s="137" t="s">
        <v>69</v>
      </c>
      <c r="D36" s="746"/>
      <c r="E36" s="746"/>
      <c r="F36" s="891"/>
      <c r="G36" s="864"/>
      <c r="H36" s="880" t="s">
        <v>70</v>
      </c>
      <c r="I36" s="897" t="s">
        <v>71</v>
      </c>
      <c r="J36" s="901" t="s">
        <v>72</v>
      </c>
      <c r="K36" s="864"/>
      <c r="L36" s="875"/>
      <c r="M36" s="138"/>
      <c r="N36" s="864"/>
      <c r="O36" s="869" t="s">
        <v>73</v>
      </c>
      <c r="P36" s="754"/>
      <c r="Q36" s="754" t="s">
        <v>74</v>
      </c>
      <c r="R36" s="757" t="s">
        <v>75</v>
      </c>
      <c r="S36" s="752" t="s">
        <v>76</v>
      </c>
      <c r="T36" s="725"/>
      <c r="U36" s="855"/>
    </row>
    <row r="37" spans="1:28" ht="9" customHeight="1">
      <c r="A37" s="887"/>
      <c r="B37" s="743"/>
      <c r="C37" s="139" t="s">
        <v>77</v>
      </c>
      <c r="D37" s="746"/>
      <c r="E37" s="746"/>
      <c r="F37" s="891"/>
      <c r="G37" s="864"/>
      <c r="H37" s="880"/>
      <c r="I37" s="897"/>
      <c r="J37" s="901"/>
      <c r="K37" s="864"/>
      <c r="L37" s="875"/>
      <c r="M37" s="138"/>
      <c r="N37" s="864"/>
      <c r="O37" s="870" t="s">
        <v>71</v>
      </c>
      <c r="P37" s="872" t="s">
        <v>72</v>
      </c>
      <c r="Q37" s="755"/>
      <c r="R37" s="757"/>
      <c r="S37" s="752"/>
      <c r="T37" s="725"/>
      <c r="U37" s="855"/>
    </row>
    <row r="38" spans="1:28" ht="9" customHeight="1">
      <c r="A38" s="888"/>
      <c r="B38" s="744"/>
      <c r="C38" s="140" t="s">
        <v>78</v>
      </c>
      <c r="D38" s="747"/>
      <c r="E38" s="876"/>
      <c r="F38" s="726"/>
      <c r="G38" s="895"/>
      <c r="H38" s="881"/>
      <c r="I38" s="898"/>
      <c r="J38" s="902"/>
      <c r="K38" s="865"/>
      <c r="L38" s="876"/>
      <c r="N38" s="865"/>
      <c r="O38" s="871"/>
      <c r="P38" s="873"/>
      <c r="Q38" s="756"/>
      <c r="R38" s="758"/>
      <c r="S38" s="753"/>
      <c r="T38" s="726"/>
      <c r="U38" s="856"/>
    </row>
    <row r="39" spans="1:28" ht="9" customHeight="1">
      <c r="A39" s="884" t="s">
        <v>138</v>
      </c>
      <c r="B39" s="740" t="str">
        <f>$B$7</f>
        <v>平日</v>
      </c>
      <c r="C39" s="201">
        <f>C23</f>
        <v>0</v>
      </c>
      <c r="D39" s="142">
        <f>$D$7</f>
        <v>0</v>
      </c>
      <c r="E39" s="143">
        <f>$E$7</f>
        <v>0</v>
      </c>
      <c r="F39" s="896"/>
      <c r="G39" s="144">
        <f>D39*E39*F39</f>
        <v>0</v>
      </c>
      <c r="H39" s="892">
        <f>I39+J39</f>
        <v>0</v>
      </c>
      <c r="I39" s="729"/>
      <c r="J39" s="727"/>
      <c r="K39" s="145">
        <f>-D39*E39*H39</f>
        <v>0</v>
      </c>
      <c r="L39" s="146"/>
      <c r="M39" s="147"/>
      <c r="N39" s="148"/>
      <c r="O39" s="149"/>
      <c r="P39" s="150"/>
      <c r="Q39" s="150"/>
      <c r="R39" s="151"/>
      <c r="S39" s="152"/>
      <c r="T39" s="153">
        <f>IF(AND(P39=0,Q39=0,R39=0,S39=0),N39*-O39,IF(AND(O39=0,Q39=0,R39=0,S39=0),N39*-P39,IF(AND(O39=0,P39=0,R39=0,S39=0),N39*Q39,IF(AND(O39=0,P39=0,Q39=0,S39=0),N39*-R39,IF(AND(O39=0,P39=0,Q39=0,R39=0),N39*S39,IF(AND(O39=0,P39=0,Q39=0,R39=0),,"入力オーバー"))))))</f>
        <v>0</v>
      </c>
      <c r="U39" s="154"/>
      <c r="V39" s="155"/>
      <c r="W39" s="155"/>
      <c r="X39" s="156"/>
      <c r="Y39" s="156"/>
      <c r="Z39" s="156"/>
      <c r="AA39" s="156"/>
      <c r="AB39" s="156"/>
    </row>
    <row r="40" spans="1:28" ht="9" customHeight="1">
      <c r="A40" s="885"/>
      <c r="B40" s="741"/>
      <c r="C40" s="157">
        <f>IF(C39="往","復",)</f>
        <v>0</v>
      </c>
      <c r="D40" s="158">
        <f>$D$8</f>
        <v>0</v>
      </c>
      <c r="E40" s="159">
        <f>$E$8</f>
        <v>0</v>
      </c>
      <c r="F40" s="749"/>
      <c r="G40" s="160">
        <f>D40*E40*F39</f>
        <v>0</v>
      </c>
      <c r="H40" s="893"/>
      <c r="I40" s="730"/>
      <c r="J40" s="728"/>
      <c r="K40" s="161">
        <f>-D40*E40*H39</f>
        <v>0</v>
      </c>
      <c r="L40" s="162"/>
      <c r="M40" s="147"/>
      <c r="N40" s="163"/>
      <c r="O40" s="164"/>
      <c r="P40" s="165"/>
      <c r="Q40" s="165"/>
      <c r="R40" s="166"/>
      <c r="S40" s="167"/>
      <c r="T40" s="168">
        <f>IF(AND(P40=0,Q40=0,R40=0,S40=0),N40*-O40,IF(AND(O40=0,Q40=0,R40=0,S40=0),N40*-P40,IF(AND(O40=0,P40=0,R40=0,S40=0),N40*Q40,IF(AND(O40=0,P40=0,Q40=0,S40=0),N40*-R40,IF(AND(O40=0,P40=0,Q40=0,R40=0),N40*S40,IF(AND(O40=0,P40=0,Q40=0,R40=0),,"入力オーバー"))))))</f>
        <v>0</v>
      </c>
      <c r="U40" s="169"/>
      <c r="V40" s="155"/>
      <c r="W40" s="155"/>
      <c r="X40" s="156"/>
      <c r="Y40" s="156"/>
      <c r="Z40" s="156"/>
      <c r="AA40" s="156"/>
      <c r="AB40" s="156"/>
    </row>
    <row r="41" spans="1:28" ht="9" customHeight="1">
      <c r="A41" s="885"/>
      <c r="B41" s="740" t="str">
        <f>$B$9</f>
        <v>土曜</v>
      </c>
      <c r="C41" s="170">
        <f>C39</f>
        <v>0</v>
      </c>
      <c r="D41" s="142">
        <f>$D$9</f>
        <v>0</v>
      </c>
      <c r="E41" s="143">
        <f>$E$9</f>
        <v>0</v>
      </c>
      <c r="F41" s="896"/>
      <c r="G41" s="144">
        <f>D41*E41*F41</f>
        <v>0</v>
      </c>
      <c r="H41" s="892">
        <f>I41+J41</f>
        <v>0</v>
      </c>
      <c r="I41" s="729"/>
      <c r="J41" s="727"/>
      <c r="K41" s="145">
        <f>-D41*E41*H41</f>
        <v>0</v>
      </c>
      <c r="L41" s="146"/>
      <c r="M41" s="147"/>
      <c r="N41" s="163"/>
      <c r="O41" s="164"/>
      <c r="P41" s="165"/>
      <c r="Q41" s="165"/>
      <c r="R41" s="166"/>
      <c r="S41" s="167"/>
      <c r="T41" s="168">
        <f t="shared" ref="T41:T48" si="6">IF(AND(P41=0,Q41=0,R41=0,S41=0),N41*-O41,IF(AND(O41=0,Q41=0,R41=0,S41=0),N41*-P41,IF(AND(O41=0,P41=0,R41=0,S41=0),N41*Q41,IF(AND(O41=0,P41=0,Q41=0,S41=0),N41*-R41,IF(AND(O41=0,P41=0,Q41=0,R41=0),N41*S41,IF(AND(O41=0,P41=0,Q41=0,R41=0),,"入力オーバー"))))))</f>
        <v>0</v>
      </c>
      <c r="U41" s="169"/>
      <c r="V41" s="155"/>
      <c r="W41" s="155"/>
      <c r="X41" s="136"/>
      <c r="Y41" s="136"/>
      <c r="Z41" s="136"/>
      <c r="AA41" s="136"/>
      <c r="AB41" s="136"/>
    </row>
    <row r="42" spans="1:28" ht="9" customHeight="1" thickBot="1">
      <c r="A42" s="885"/>
      <c r="B42" s="904"/>
      <c r="C42" s="157">
        <f>C40</f>
        <v>0</v>
      </c>
      <c r="D42" s="158">
        <f>$D$10</f>
        <v>0</v>
      </c>
      <c r="E42" s="159">
        <f>$E$10</f>
        <v>0</v>
      </c>
      <c r="F42" s="749"/>
      <c r="G42" s="160">
        <f>D42*E42*F41</f>
        <v>0</v>
      </c>
      <c r="H42" s="893"/>
      <c r="I42" s="730"/>
      <c r="J42" s="728"/>
      <c r="K42" s="161">
        <f>-D42*E42*H41</f>
        <v>0</v>
      </c>
      <c r="L42" s="162"/>
      <c r="M42" s="147"/>
      <c r="N42" s="163"/>
      <c r="O42" s="164"/>
      <c r="P42" s="165"/>
      <c r="Q42" s="165"/>
      <c r="R42" s="166"/>
      <c r="S42" s="167"/>
      <c r="T42" s="168">
        <f t="shared" si="6"/>
        <v>0</v>
      </c>
      <c r="U42" s="169"/>
      <c r="V42" s="155"/>
      <c r="W42" s="155"/>
      <c r="X42" s="156"/>
      <c r="Y42" s="156"/>
      <c r="Z42" s="136"/>
      <c r="AA42" s="136"/>
      <c r="AB42" s="136"/>
    </row>
    <row r="43" spans="1:28" ht="9" customHeight="1">
      <c r="A43" s="885"/>
      <c r="B43" s="903" t="str">
        <f>$B$11</f>
        <v>日祝</v>
      </c>
      <c r="C43" s="170">
        <f>C39</f>
        <v>0</v>
      </c>
      <c r="D43" s="142">
        <f>$D$11</f>
        <v>0</v>
      </c>
      <c r="E43" s="143">
        <f>$E$11</f>
        <v>0</v>
      </c>
      <c r="F43" s="748"/>
      <c r="G43" s="144">
        <f>D43*E43*F43</f>
        <v>0</v>
      </c>
      <c r="H43" s="892">
        <f>I43+J43</f>
        <v>0</v>
      </c>
      <c r="I43" s="729"/>
      <c r="J43" s="727"/>
      <c r="K43" s="145">
        <f>-D43*E43*H43</f>
        <v>0</v>
      </c>
      <c r="L43" s="146"/>
      <c r="M43" s="147"/>
      <c r="N43" s="163"/>
      <c r="O43" s="164"/>
      <c r="P43" s="165"/>
      <c r="Q43" s="165"/>
      <c r="R43" s="166"/>
      <c r="S43" s="167"/>
      <c r="T43" s="168">
        <f t="shared" si="6"/>
        <v>0</v>
      </c>
      <c r="U43" s="169"/>
      <c r="V43" s="155"/>
      <c r="W43" s="155"/>
      <c r="X43" s="156"/>
      <c r="Y43" s="156"/>
      <c r="Z43" s="136"/>
      <c r="AA43" s="136"/>
      <c r="AB43" s="136"/>
    </row>
    <row r="44" spans="1:28" ht="9" customHeight="1">
      <c r="A44" s="885"/>
      <c r="B44" s="739"/>
      <c r="C44" s="202">
        <f>C40</f>
        <v>0</v>
      </c>
      <c r="D44" s="158">
        <f>$D$12</f>
        <v>0</v>
      </c>
      <c r="E44" s="175">
        <f>$E$12</f>
        <v>0</v>
      </c>
      <c r="F44" s="748"/>
      <c r="G44" s="160">
        <f>D44*E44*F43</f>
        <v>0</v>
      </c>
      <c r="H44" s="893"/>
      <c r="I44" s="730"/>
      <c r="J44" s="728"/>
      <c r="K44" s="161">
        <f>-D44*E44*H43</f>
        <v>0</v>
      </c>
      <c r="L44" s="162"/>
      <c r="M44" s="147"/>
      <c r="N44" s="163"/>
      <c r="O44" s="164"/>
      <c r="P44" s="165"/>
      <c r="Q44" s="165"/>
      <c r="R44" s="166"/>
      <c r="S44" s="167"/>
      <c r="T44" s="168">
        <f t="shared" si="6"/>
        <v>0</v>
      </c>
      <c r="U44" s="169"/>
      <c r="V44" s="155"/>
      <c r="W44" s="155"/>
      <c r="X44" s="156"/>
      <c r="Y44" s="156"/>
      <c r="Z44" s="136"/>
      <c r="AA44" s="136"/>
      <c r="AB44" s="136"/>
    </row>
    <row r="45" spans="1:28" ht="9" customHeight="1">
      <c r="A45" s="885"/>
      <c r="B45" s="738" t="str">
        <f>$B$13</f>
        <v>学平日</v>
      </c>
      <c r="C45" s="170">
        <f>C39</f>
        <v>0</v>
      </c>
      <c r="D45" s="142">
        <f>$D$13</f>
        <v>0</v>
      </c>
      <c r="E45" s="143">
        <f>$E$13</f>
        <v>0</v>
      </c>
      <c r="F45" s="896"/>
      <c r="G45" s="144">
        <f>D45*E45*F45</f>
        <v>0</v>
      </c>
      <c r="H45" s="892">
        <f>I45+J45</f>
        <v>0</v>
      </c>
      <c r="I45" s="729"/>
      <c r="J45" s="727"/>
      <c r="K45" s="145">
        <f>-D45*E45*H45</f>
        <v>0</v>
      </c>
      <c r="L45" s="146"/>
      <c r="M45" s="147"/>
      <c r="N45" s="163"/>
      <c r="O45" s="164"/>
      <c r="P45" s="165"/>
      <c r="Q45" s="165"/>
      <c r="R45" s="166"/>
      <c r="S45" s="167"/>
      <c r="T45" s="168">
        <f t="shared" si="6"/>
        <v>0</v>
      </c>
      <c r="U45" s="169"/>
      <c r="V45" s="155"/>
      <c r="W45" s="155"/>
    </row>
    <row r="46" spans="1:28" ht="9" customHeight="1">
      <c r="A46" s="885"/>
      <c r="B46" s="739"/>
      <c r="C46" s="157">
        <f>C40</f>
        <v>0</v>
      </c>
      <c r="D46" s="158">
        <f>$D$14</f>
        <v>0</v>
      </c>
      <c r="E46" s="159">
        <f>$E$14</f>
        <v>0</v>
      </c>
      <c r="F46" s="749"/>
      <c r="G46" s="160">
        <f>D46*E46*F45</f>
        <v>0</v>
      </c>
      <c r="H46" s="893"/>
      <c r="I46" s="730"/>
      <c r="J46" s="728"/>
      <c r="K46" s="161">
        <f>-D46*E46*H45</f>
        <v>0</v>
      </c>
      <c r="L46" s="162"/>
      <c r="M46" s="147"/>
      <c r="N46" s="163"/>
      <c r="O46" s="164"/>
      <c r="P46" s="165"/>
      <c r="Q46" s="165"/>
      <c r="R46" s="166"/>
      <c r="S46" s="167"/>
      <c r="T46" s="168">
        <f t="shared" si="6"/>
        <v>0</v>
      </c>
      <c r="U46" s="169"/>
      <c r="V46" s="155"/>
      <c r="W46" s="155"/>
    </row>
    <row r="47" spans="1:28" ht="9" customHeight="1">
      <c r="A47" s="885"/>
      <c r="B47" s="738" t="str">
        <f>$B$15</f>
        <v>学休土</v>
      </c>
      <c r="C47" s="170">
        <f>C39</f>
        <v>0</v>
      </c>
      <c r="D47" s="142">
        <f>$D$15</f>
        <v>0</v>
      </c>
      <c r="E47" s="143">
        <f>$E$15</f>
        <v>0</v>
      </c>
      <c r="F47" s="748"/>
      <c r="G47" s="144">
        <f>D47*E47*F47</f>
        <v>0</v>
      </c>
      <c r="H47" s="892">
        <f>I47+J47</f>
        <v>0</v>
      </c>
      <c r="I47" s="729"/>
      <c r="J47" s="727"/>
      <c r="K47" s="145">
        <f>-D47*E47*H47</f>
        <v>0</v>
      </c>
      <c r="L47" s="146"/>
      <c r="M47" s="147"/>
      <c r="N47" s="163"/>
      <c r="O47" s="164"/>
      <c r="P47" s="165"/>
      <c r="Q47" s="165"/>
      <c r="R47" s="166"/>
      <c r="S47" s="167"/>
      <c r="T47" s="168">
        <f t="shared" si="6"/>
        <v>0</v>
      </c>
      <c r="U47" s="169"/>
      <c r="V47" s="155"/>
      <c r="W47" s="155"/>
      <c r="X47" s="908" t="s">
        <v>81</v>
      </c>
      <c r="Y47" s="909"/>
      <c r="Z47" s="909"/>
      <c r="AA47" s="909"/>
      <c r="AB47" s="910"/>
    </row>
    <row r="48" spans="1:28" ht="9" customHeight="1" thickBot="1">
      <c r="A48" s="885"/>
      <c r="B48" s="751"/>
      <c r="C48" s="157">
        <f>C40</f>
        <v>0</v>
      </c>
      <c r="D48" s="158">
        <f>$D$16</f>
        <v>0</v>
      </c>
      <c r="E48" s="175">
        <f>$E$16</f>
        <v>0</v>
      </c>
      <c r="F48" s="749"/>
      <c r="G48" s="160">
        <f>D48*E48*F47</f>
        <v>0</v>
      </c>
      <c r="H48" s="893"/>
      <c r="I48" s="730"/>
      <c r="J48" s="728"/>
      <c r="K48" s="161">
        <f>-D48*E48*H47</f>
        <v>0</v>
      </c>
      <c r="L48" s="162"/>
      <c r="M48" s="147"/>
      <c r="N48" s="177"/>
      <c r="O48" s="178"/>
      <c r="P48" s="179"/>
      <c r="Q48" s="179"/>
      <c r="R48" s="180"/>
      <c r="S48" s="181"/>
      <c r="T48" s="182">
        <f t="shared" si="6"/>
        <v>0</v>
      </c>
      <c r="U48" s="183"/>
      <c r="V48" s="184"/>
      <c r="W48" s="155"/>
      <c r="X48" s="905">
        <f>G49+K49+T49</f>
        <v>0</v>
      </c>
      <c r="Y48" s="906"/>
      <c r="Z48" s="906"/>
      <c r="AA48" s="906"/>
      <c r="AB48" s="185" t="s">
        <v>154</v>
      </c>
    </row>
    <row r="49" spans="1:28" ht="9" customHeight="1" thickBot="1">
      <c r="A49" s="882" t="s">
        <v>53</v>
      </c>
      <c r="B49" s="883"/>
      <c r="C49" s="186"/>
      <c r="D49" s="187">
        <f>IF(C39="往",(E39+E40)*(F39-H39)+(E41+E42)*(F41-H41),E39*(F39-H39)+E41*(F41-H41))</f>
        <v>0</v>
      </c>
      <c r="E49" s="188">
        <f>IF(C39="往",(E39+E40)*(F39-H39)+(E41+E42)*(F41-H41)+(E43+E44)*(F43-H43)+(E45+E46)*(F45-H45)+(E47+E48)*(F47-H47),E39*(F39-H39)+E41*(F41-H41)+E43*(F43-H43)+E45*(F45-H45)+E47*(F47-H47))</f>
        <v>0</v>
      </c>
      <c r="F49" s="189">
        <f t="shared" ref="F49:K49" si="7">SUM(F39:F48)</f>
        <v>0</v>
      </c>
      <c r="G49" s="190">
        <f t="shared" si="7"/>
        <v>0</v>
      </c>
      <c r="H49" s="186">
        <f t="shared" si="7"/>
        <v>0</v>
      </c>
      <c r="I49" s="191">
        <f t="shared" si="7"/>
        <v>0</v>
      </c>
      <c r="J49" s="187">
        <f t="shared" si="7"/>
        <v>0</v>
      </c>
      <c r="K49" s="192">
        <f t="shared" si="7"/>
        <v>0</v>
      </c>
      <c r="L49" s="187"/>
      <c r="M49" s="193"/>
      <c r="N49" s="194"/>
      <c r="O49" s="195">
        <f t="shared" ref="O49:T49" si="8">SUM(O39:O48)</f>
        <v>0</v>
      </c>
      <c r="P49" s="196">
        <f t="shared" si="8"/>
        <v>0</v>
      </c>
      <c r="Q49" s="196">
        <f t="shared" si="8"/>
        <v>0</v>
      </c>
      <c r="R49" s="197">
        <f t="shared" si="8"/>
        <v>0</v>
      </c>
      <c r="S49" s="198">
        <f t="shared" si="8"/>
        <v>0</v>
      </c>
      <c r="T49" s="199">
        <f t="shared" si="8"/>
        <v>0</v>
      </c>
      <c r="U49" s="200"/>
    </row>
    <row r="50" spans="1:28" ht="9" customHeight="1">
      <c r="A50" s="886" t="s">
        <v>55</v>
      </c>
      <c r="B50" s="742" t="s">
        <v>56</v>
      </c>
      <c r="C50" s="134"/>
      <c r="D50" s="745" t="s">
        <v>57</v>
      </c>
      <c r="E50" s="745" t="s">
        <v>58</v>
      </c>
      <c r="F50" s="890" t="s">
        <v>59</v>
      </c>
      <c r="G50" s="894" t="s">
        <v>151</v>
      </c>
      <c r="H50" s="899" t="s">
        <v>61</v>
      </c>
      <c r="I50" s="899"/>
      <c r="J50" s="899"/>
      <c r="K50" s="899"/>
      <c r="L50" s="900"/>
      <c r="M50" s="135"/>
      <c r="N50" s="857" t="s">
        <v>62</v>
      </c>
      <c r="O50" s="858"/>
      <c r="P50" s="858"/>
      <c r="Q50" s="858"/>
      <c r="R50" s="858"/>
      <c r="S50" s="858"/>
      <c r="T50" s="858"/>
      <c r="U50" s="859"/>
    </row>
    <row r="51" spans="1:28" ht="9" customHeight="1">
      <c r="A51" s="887"/>
      <c r="B51" s="743"/>
      <c r="C51" s="137" t="s">
        <v>24</v>
      </c>
      <c r="D51" s="746"/>
      <c r="E51" s="746"/>
      <c r="F51" s="891"/>
      <c r="G51" s="864"/>
      <c r="H51" s="860" t="s">
        <v>63</v>
      </c>
      <c r="I51" s="861"/>
      <c r="J51" s="862"/>
      <c r="K51" s="863" t="s">
        <v>152</v>
      </c>
      <c r="L51" s="874" t="s">
        <v>65</v>
      </c>
      <c r="M51" s="138"/>
      <c r="N51" s="863" t="s">
        <v>66</v>
      </c>
      <c r="O51" s="877" t="s">
        <v>67</v>
      </c>
      <c r="P51" s="878"/>
      <c r="Q51" s="878"/>
      <c r="R51" s="878"/>
      <c r="S51" s="879"/>
      <c r="T51" s="724" t="s">
        <v>153</v>
      </c>
      <c r="U51" s="854" t="s">
        <v>65</v>
      </c>
    </row>
    <row r="52" spans="1:28" ht="9" customHeight="1">
      <c r="A52" s="887"/>
      <c r="B52" s="743"/>
      <c r="C52" s="137" t="s">
        <v>69</v>
      </c>
      <c r="D52" s="746"/>
      <c r="E52" s="746"/>
      <c r="F52" s="891"/>
      <c r="G52" s="864"/>
      <c r="H52" s="880" t="s">
        <v>70</v>
      </c>
      <c r="I52" s="897" t="s">
        <v>71</v>
      </c>
      <c r="J52" s="901" t="s">
        <v>72</v>
      </c>
      <c r="K52" s="864"/>
      <c r="L52" s="875"/>
      <c r="M52" s="138"/>
      <c r="N52" s="864"/>
      <c r="O52" s="869" t="s">
        <v>73</v>
      </c>
      <c r="P52" s="754"/>
      <c r="Q52" s="754" t="s">
        <v>74</v>
      </c>
      <c r="R52" s="757" t="s">
        <v>75</v>
      </c>
      <c r="S52" s="752" t="s">
        <v>76</v>
      </c>
      <c r="T52" s="725"/>
      <c r="U52" s="855"/>
    </row>
    <row r="53" spans="1:28" ht="9" customHeight="1">
      <c r="A53" s="887"/>
      <c r="B53" s="743"/>
      <c r="C53" s="139" t="s">
        <v>77</v>
      </c>
      <c r="D53" s="746"/>
      <c r="E53" s="746"/>
      <c r="F53" s="891"/>
      <c r="G53" s="864"/>
      <c r="H53" s="880"/>
      <c r="I53" s="897"/>
      <c r="J53" s="901"/>
      <c r="K53" s="864"/>
      <c r="L53" s="875"/>
      <c r="M53" s="138"/>
      <c r="N53" s="864"/>
      <c r="O53" s="870" t="s">
        <v>71</v>
      </c>
      <c r="P53" s="872" t="s">
        <v>72</v>
      </c>
      <c r="Q53" s="755"/>
      <c r="R53" s="757"/>
      <c r="S53" s="752"/>
      <c r="T53" s="725"/>
      <c r="U53" s="855"/>
    </row>
    <row r="54" spans="1:28" ht="9" customHeight="1">
      <c r="A54" s="888"/>
      <c r="B54" s="744"/>
      <c r="C54" s="140" t="s">
        <v>78</v>
      </c>
      <c r="D54" s="747"/>
      <c r="E54" s="876"/>
      <c r="F54" s="726"/>
      <c r="G54" s="895"/>
      <c r="H54" s="881"/>
      <c r="I54" s="898"/>
      <c r="J54" s="902"/>
      <c r="K54" s="865"/>
      <c r="L54" s="876"/>
      <c r="N54" s="865"/>
      <c r="O54" s="871"/>
      <c r="P54" s="873"/>
      <c r="Q54" s="756"/>
      <c r="R54" s="758"/>
      <c r="S54" s="753"/>
      <c r="T54" s="726"/>
      <c r="U54" s="856"/>
    </row>
    <row r="55" spans="1:28" ht="9" customHeight="1">
      <c r="A55" s="884" t="s">
        <v>139</v>
      </c>
      <c r="B55" s="740" t="str">
        <f>$B$7</f>
        <v>平日</v>
      </c>
      <c r="C55" s="201">
        <f>C39</f>
        <v>0</v>
      </c>
      <c r="D55" s="142">
        <f>$D$7</f>
        <v>0</v>
      </c>
      <c r="E55" s="143">
        <f>$E$7</f>
        <v>0</v>
      </c>
      <c r="F55" s="896"/>
      <c r="G55" s="144">
        <f>D55*E55*F55</f>
        <v>0</v>
      </c>
      <c r="H55" s="892">
        <f>I55+J55</f>
        <v>0</v>
      </c>
      <c r="I55" s="729"/>
      <c r="J55" s="727"/>
      <c r="K55" s="145">
        <f>-D55*E55*H55</f>
        <v>0</v>
      </c>
      <c r="L55" s="146"/>
      <c r="M55" s="147"/>
      <c r="N55" s="148"/>
      <c r="O55" s="149"/>
      <c r="P55" s="150"/>
      <c r="Q55" s="150"/>
      <c r="R55" s="151"/>
      <c r="S55" s="152"/>
      <c r="T55" s="153">
        <f>IF(AND(P55=0,Q55=0,R55=0,S55=0),N55*-O55,IF(AND(O55=0,Q55=0,R55=0,S55=0),N55*-P55,IF(AND(O55=0,P55=0,R55=0,S55=0),N55*Q55,IF(AND(O55=0,P55=0,Q55=0,S55=0),N55*-R55,IF(AND(O55=0,P55=0,Q55=0,R55=0),N55*S55,IF(AND(O55=0,P55=0,Q55=0,R55=0),,"入力オーバー"))))))</f>
        <v>0</v>
      </c>
      <c r="U55" s="154"/>
      <c r="V55" s="155"/>
      <c r="W55" s="155"/>
      <c r="X55" s="156"/>
      <c r="Y55" s="156"/>
      <c r="Z55" s="156"/>
      <c r="AA55" s="156"/>
      <c r="AB55" s="156"/>
    </row>
    <row r="56" spans="1:28" ht="9" customHeight="1">
      <c r="A56" s="885"/>
      <c r="B56" s="741"/>
      <c r="C56" s="157">
        <f>IF(C55="往","復",)</f>
        <v>0</v>
      </c>
      <c r="D56" s="158">
        <f>$D$8</f>
        <v>0</v>
      </c>
      <c r="E56" s="159">
        <f>$E$8</f>
        <v>0</v>
      </c>
      <c r="F56" s="749"/>
      <c r="G56" s="160">
        <f>D56*E56*F55</f>
        <v>0</v>
      </c>
      <c r="H56" s="893"/>
      <c r="I56" s="730"/>
      <c r="J56" s="728"/>
      <c r="K56" s="161">
        <f>-D56*E56*H55</f>
        <v>0</v>
      </c>
      <c r="L56" s="162"/>
      <c r="M56" s="147"/>
      <c r="N56" s="163"/>
      <c r="O56" s="164"/>
      <c r="P56" s="165"/>
      <c r="Q56" s="165"/>
      <c r="R56" s="166"/>
      <c r="S56" s="167"/>
      <c r="T56" s="168">
        <f>IF(AND(P56=0,Q56=0,R56=0,S56=0),N56*-O56,IF(AND(O56=0,Q56=0,R56=0,S56=0),N56*-P56,IF(AND(O56=0,P56=0,R56=0,S56=0),N56*Q56,IF(AND(O56=0,P56=0,Q56=0,S56=0),N56*-R56,IF(AND(O56=0,P56=0,Q56=0,R56=0),N56*S56,IF(AND(O56=0,P56=0,Q56=0,R56=0),,"入力オーバー"))))))</f>
        <v>0</v>
      </c>
      <c r="U56" s="169"/>
      <c r="V56" s="155"/>
      <c r="W56" s="155"/>
      <c r="X56" s="156"/>
      <c r="Y56" s="156"/>
      <c r="Z56" s="156"/>
      <c r="AA56" s="156"/>
      <c r="AB56" s="156"/>
    </row>
    <row r="57" spans="1:28" ht="9" customHeight="1">
      <c r="A57" s="885"/>
      <c r="B57" s="740" t="str">
        <f>$B$9</f>
        <v>土曜</v>
      </c>
      <c r="C57" s="170">
        <f>C55</f>
        <v>0</v>
      </c>
      <c r="D57" s="142">
        <f>$D$9</f>
        <v>0</v>
      </c>
      <c r="E57" s="143">
        <f>$E$9</f>
        <v>0</v>
      </c>
      <c r="F57" s="896"/>
      <c r="G57" s="144">
        <f>D57*E57*F57</f>
        <v>0</v>
      </c>
      <c r="H57" s="892">
        <f>I57+J57</f>
        <v>0</v>
      </c>
      <c r="I57" s="729"/>
      <c r="J57" s="727"/>
      <c r="K57" s="145">
        <f>-D57*E57*H57</f>
        <v>0</v>
      </c>
      <c r="L57" s="146"/>
      <c r="M57" s="147"/>
      <c r="N57" s="163"/>
      <c r="O57" s="164"/>
      <c r="P57" s="165"/>
      <c r="Q57" s="165"/>
      <c r="R57" s="166"/>
      <c r="S57" s="167"/>
      <c r="T57" s="168">
        <f t="shared" ref="T57:T64" si="9">IF(AND(P57=0,Q57=0,R57=0,S57=0),N57*-O57,IF(AND(O57=0,Q57=0,R57=0,S57=0),N57*-P57,IF(AND(O57=0,P57=0,R57=0,S57=0),N57*Q57,IF(AND(O57=0,P57=0,Q57=0,S57=0),N57*-R57,IF(AND(O57=0,P57=0,Q57=0,R57=0),N57*S57,IF(AND(O57=0,P57=0,Q57=0,R57=0),,"入力オーバー"))))))</f>
        <v>0</v>
      </c>
      <c r="U57" s="169"/>
      <c r="V57" s="155"/>
      <c r="W57" s="155"/>
      <c r="X57" s="136"/>
      <c r="Y57" s="136"/>
      <c r="Z57" s="136"/>
      <c r="AA57" s="136"/>
      <c r="AB57" s="136"/>
    </row>
    <row r="58" spans="1:28" ht="9" customHeight="1" thickBot="1">
      <c r="A58" s="885"/>
      <c r="B58" s="904"/>
      <c r="C58" s="157">
        <f>C56</f>
        <v>0</v>
      </c>
      <c r="D58" s="158">
        <f>$D$10</f>
        <v>0</v>
      </c>
      <c r="E58" s="159">
        <f>$E$10</f>
        <v>0</v>
      </c>
      <c r="F58" s="749"/>
      <c r="G58" s="160">
        <f>D58*E58*F57</f>
        <v>0</v>
      </c>
      <c r="H58" s="893"/>
      <c r="I58" s="730"/>
      <c r="J58" s="728"/>
      <c r="K58" s="161">
        <f>-D58*E58*H57</f>
        <v>0</v>
      </c>
      <c r="L58" s="162"/>
      <c r="M58" s="147"/>
      <c r="N58" s="163"/>
      <c r="O58" s="164"/>
      <c r="P58" s="165"/>
      <c r="Q58" s="165"/>
      <c r="R58" s="166"/>
      <c r="S58" s="167"/>
      <c r="T58" s="168">
        <f t="shared" si="9"/>
        <v>0</v>
      </c>
      <c r="U58" s="169"/>
      <c r="V58" s="155"/>
      <c r="W58" s="155"/>
      <c r="X58" s="156"/>
      <c r="Y58" s="156"/>
      <c r="Z58" s="136"/>
      <c r="AA58" s="136"/>
      <c r="AB58" s="136"/>
    </row>
    <row r="59" spans="1:28" ht="9" customHeight="1">
      <c r="A59" s="885"/>
      <c r="B59" s="903" t="str">
        <f>$B$11</f>
        <v>日祝</v>
      </c>
      <c r="C59" s="170">
        <f>C55</f>
        <v>0</v>
      </c>
      <c r="D59" s="142">
        <f>$D$11</f>
        <v>0</v>
      </c>
      <c r="E59" s="143">
        <f>$E$11</f>
        <v>0</v>
      </c>
      <c r="F59" s="748"/>
      <c r="G59" s="144">
        <f>D59*E59*F59</f>
        <v>0</v>
      </c>
      <c r="H59" s="892">
        <f>I59+J59</f>
        <v>0</v>
      </c>
      <c r="I59" s="729"/>
      <c r="J59" s="727"/>
      <c r="K59" s="145">
        <f>-D59*E59*H59</f>
        <v>0</v>
      </c>
      <c r="L59" s="146"/>
      <c r="M59" s="147"/>
      <c r="N59" s="163"/>
      <c r="O59" s="164"/>
      <c r="P59" s="165"/>
      <c r="Q59" s="165"/>
      <c r="R59" s="166"/>
      <c r="S59" s="167"/>
      <c r="T59" s="168">
        <f t="shared" si="9"/>
        <v>0</v>
      </c>
      <c r="U59" s="169"/>
      <c r="V59" s="155"/>
      <c r="W59" s="155"/>
      <c r="X59" s="156"/>
      <c r="Y59" s="156"/>
      <c r="Z59" s="136"/>
      <c r="AA59" s="136"/>
      <c r="AB59" s="136"/>
    </row>
    <row r="60" spans="1:28" ht="9" customHeight="1">
      <c r="A60" s="885"/>
      <c r="B60" s="739"/>
      <c r="C60" s="202">
        <f>C56</f>
        <v>0</v>
      </c>
      <c r="D60" s="158">
        <f>$D$12</f>
        <v>0</v>
      </c>
      <c r="E60" s="175">
        <f>$E$12</f>
        <v>0</v>
      </c>
      <c r="F60" s="748"/>
      <c r="G60" s="160">
        <f>D60*E60*F59</f>
        <v>0</v>
      </c>
      <c r="H60" s="893"/>
      <c r="I60" s="730"/>
      <c r="J60" s="728"/>
      <c r="K60" s="161">
        <f>-D60*E60*H59</f>
        <v>0</v>
      </c>
      <c r="L60" s="162"/>
      <c r="M60" s="147"/>
      <c r="N60" s="163"/>
      <c r="O60" s="164"/>
      <c r="P60" s="165"/>
      <c r="Q60" s="165"/>
      <c r="R60" s="166"/>
      <c r="S60" s="167"/>
      <c r="T60" s="168">
        <f t="shared" si="9"/>
        <v>0</v>
      </c>
      <c r="U60" s="169"/>
      <c r="V60" s="155"/>
      <c r="W60" s="155"/>
      <c r="X60" s="156"/>
      <c r="Y60" s="156"/>
      <c r="Z60" s="136"/>
      <c r="AA60" s="136"/>
      <c r="AB60" s="136"/>
    </row>
    <row r="61" spans="1:28" ht="9" customHeight="1">
      <c r="A61" s="885"/>
      <c r="B61" s="738" t="str">
        <f>$B$13</f>
        <v>学平日</v>
      </c>
      <c r="C61" s="170">
        <f>C55</f>
        <v>0</v>
      </c>
      <c r="D61" s="142">
        <f>$D$13</f>
        <v>0</v>
      </c>
      <c r="E61" s="143">
        <f>$E$13</f>
        <v>0</v>
      </c>
      <c r="F61" s="896"/>
      <c r="G61" s="144">
        <f>D61*E61*F61</f>
        <v>0</v>
      </c>
      <c r="H61" s="892">
        <f>I61+J61</f>
        <v>0</v>
      </c>
      <c r="I61" s="729"/>
      <c r="J61" s="727"/>
      <c r="K61" s="145">
        <f>-D61*E61*H61</f>
        <v>0</v>
      </c>
      <c r="L61" s="146"/>
      <c r="M61" s="147"/>
      <c r="N61" s="163"/>
      <c r="O61" s="164"/>
      <c r="P61" s="165"/>
      <c r="Q61" s="165"/>
      <c r="R61" s="166"/>
      <c r="S61" s="167"/>
      <c r="T61" s="168">
        <f t="shared" si="9"/>
        <v>0</v>
      </c>
      <c r="U61" s="169"/>
      <c r="V61" s="155"/>
      <c r="W61" s="155"/>
    </row>
    <row r="62" spans="1:28" ht="9" customHeight="1">
      <c r="A62" s="885"/>
      <c r="B62" s="739"/>
      <c r="C62" s="157">
        <f>C56</f>
        <v>0</v>
      </c>
      <c r="D62" s="158">
        <f>$D$14</f>
        <v>0</v>
      </c>
      <c r="E62" s="159">
        <f>$E$14</f>
        <v>0</v>
      </c>
      <c r="F62" s="749"/>
      <c r="G62" s="160">
        <f>D62*E62*F61</f>
        <v>0</v>
      </c>
      <c r="H62" s="893"/>
      <c r="I62" s="730"/>
      <c r="J62" s="728"/>
      <c r="K62" s="161">
        <f>-D62*E62*H61</f>
        <v>0</v>
      </c>
      <c r="L62" s="162"/>
      <c r="M62" s="147"/>
      <c r="N62" s="163"/>
      <c r="O62" s="164"/>
      <c r="P62" s="165"/>
      <c r="Q62" s="165"/>
      <c r="R62" s="166"/>
      <c r="S62" s="167"/>
      <c r="T62" s="168">
        <f t="shared" si="9"/>
        <v>0</v>
      </c>
      <c r="U62" s="169"/>
      <c r="V62" s="155"/>
      <c r="W62" s="155"/>
    </row>
    <row r="63" spans="1:28" ht="9" customHeight="1">
      <c r="A63" s="885"/>
      <c r="B63" s="738" t="str">
        <f>$B$15</f>
        <v>学休土</v>
      </c>
      <c r="C63" s="170">
        <f>C55</f>
        <v>0</v>
      </c>
      <c r="D63" s="142">
        <f>$D$15</f>
        <v>0</v>
      </c>
      <c r="E63" s="143">
        <f>$E$15</f>
        <v>0</v>
      </c>
      <c r="F63" s="748"/>
      <c r="G63" s="144">
        <f>D63*E63*F63</f>
        <v>0</v>
      </c>
      <c r="H63" s="892">
        <f>I63+J63</f>
        <v>0</v>
      </c>
      <c r="I63" s="729"/>
      <c r="J63" s="727"/>
      <c r="K63" s="145">
        <f>-D63*E63*H63</f>
        <v>0</v>
      </c>
      <c r="L63" s="146"/>
      <c r="M63" s="147"/>
      <c r="N63" s="163"/>
      <c r="O63" s="164"/>
      <c r="P63" s="165"/>
      <c r="Q63" s="165"/>
      <c r="R63" s="166"/>
      <c r="S63" s="167"/>
      <c r="T63" s="168">
        <f t="shared" si="9"/>
        <v>0</v>
      </c>
      <c r="U63" s="169"/>
      <c r="V63" s="155"/>
      <c r="W63" s="155"/>
      <c r="X63" s="908" t="s">
        <v>81</v>
      </c>
      <c r="Y63" s="909"/>
      <c r="Z63" s="909"/>
      <c r="AA63" s="909"/>
      <c r="AB63" s="910"/>
    </row>
    <row r="64" spans="1:28" ht="9" customHeight="1" thickBot="1">
      <c r="A64" s="885"/>
      <c r="B64" s="751"/>
      <c r="C64" s="157">
        <f>C56</f>
        <v>0</v>
      </c>
      <c r="D64" s="158">
        <f>$D$16</f>
        <v>0</v>
      </c>
      <c r="E64" s="175">
        <f>$E$16</f>
        <v>0</v>
      </c>
      <c r="F64" s="749"/>
      <c r="G64" s="160">
        <f>D64*E64*F63</f>
        <v>0</v>
      </c>
      <c r="H64" s="893"/>
      <c r="I64" s="730"/>
      <c r="J64" s="728"/>
      <c r="K64" s="161">
        <f>-D64*E64*H63</f>
        <v>0</v>
      </c>
      <c r="L64" s="162"/>
      <c r="M64" s="147"/>
      <c r="N64" s="177"/>
      <c r="O64" s="178"/>
      <c r="P64" s="179"/>
      <c r="Q64" s="179"/>
      <c r="R64" s="180"/>
      <c r="S64" s="181"/>
      <c r="T64" s="182">
        <f t="shared" si="9"/>
        <v>0</v>
      </c>
      <c r="U64" s="183"/>
      <c r="V64" s="184"/>
      <c r="W64" s="155"/>
      <c r="X64" s="905">
        <f>G65+K65+T65</f>
        <v>0</v>
      </c>
      <c r="Y64" s="906"/>
      <c r="Z64" s="906"/>
      <c r="AA64" s="906"/>
      <c r="AB64" s="185" t="s">
        <v>154</v>
      </c>
    </row>
    <row r="65" spans="1:28" ht="9" customHeight="1" thickBot="1">
      <c r="A65" s="882" t="s">
        <v>53</v>
      </c>
      <c r="B65" s="883"/>
      <c r="C65" s="186"/>
      <c r="D65" s="187">
        <f>IF(C55="往",(E55+E56)*(F55-H55)+(E57+E58)*(F57-H57),E55*(F55-H55)+E57*(F57-H57))</f>
        <v>0</v>
      </c>
      <c r="E65" s="188">
        <f>IF(C55="往",(E55+E56)*(F55-H55)+(E57+E58)*(F57-H57)+(E59+E60)*(F59-H59)+(E61+E62)*(F61-H61)+(E63+E64)*(F63-H63),E55*(F55-H55)+E57*(F57-H57)+E59*(F59-H59)+E61*(F61-H61)+E63*(F63-H63))</f>
        <v>0</v>
      </c>
      <c r="F65" s="189">
        <f t="shared" ref="F65:K65" si="10">SUM(F55:F64)</f>
        <v>0</v>
      </c>
      <c r="G65" s="190">
        <f t="shared" si="10"/>
        <v>0</v>
      </c>
      <c r="H65" s="186">
        <f t="shared" si="10"/>
        <v>0</v>
      </c>
      <c r="I65" s="191">
        <f t="shared" si="10"/>
        <v>0</v>
      </c>
      <c r="J65" s="187">
        <f t="shared" si="10"/>
        <v>0</v>
      </c>
      <c r="K65" s="192">
        <f t="shared" si="10"/>
        <v>0</v>
      </c>
      <c r="L65" s="187"/>
      <c r="M65" s="193"/>
      <c r="N65" s="194"/>
      <c r="O65" s="195">
        <f t="shared" ref="O65:T65" si="11">SUM(O55:O64)</f>
        <v>0</v>
      </c>
      <c r="P65" s="196">
        <f t="shared" si="11"/>
        <v>0</v>
      </c>
      <c r="Q65" s="196">
        <f t="shared" si="11"/>
        <v>0</v>
      </c>
      <c r="R65" s="197">
        <f t="shared" si="11"/>
        <v>0</v>
      </c>
      <c r="S65" s="198">
        <f t="shared" si="11"/>
        <v>0</v>
      </c>
      <c r="T65" s="199">
        <f t="shared" si="11"/>
        <v>0</v>
      </c>
      <c r="U65" s="200"/>
      <c r="V65" s="907" t="s">
        <v>83</v>
      </c>
      <c r="W65" s="858"/>
      <c r="X65" s="858"/>
      <c r="Y65" s="858"/>
      <c r="Z65" s="858"/>
      <c r="AA65" s="858"/>
      <c r="AB65" s="859"/>
    </row>
    <row r="66" spans="1:28" ht="9" customHeight="1" thickBot="1">
      <c r="A66" s="715" t="s">
        <v>112</v>
      </c>
      <c r="B66" s="716"/>
      <c r="C66" s="716"/>
      <c r="D66" s="717">
        <f>$C$1</f>
        <v>0</v>
      </c>
      <c r="E66" s="716"/>
      <c r="F66" s="716"/>
      <c r="G66" s="716"/>
      <c r="H66" s="733">
        <f>$K$1</f>
        <v>9</v>
      </c>
      <c r="I66" s="733"/>
      <c r="J66" s="716" t="s">
        <v>148</v>
      </c>
      <c r="K66" s="716"/>
      <c r="L66" s="717">
        <f>$M$1</f>
        <v>0</v>
      </c>
      <c r="M66" s="716"/>
      <c r="N66" s="716"/>
      <c r="O66" s="716"/>
      <c r="P66" s="716"/>
      <c r="Q66" s="718"/>
      <c r="R66" s="203"/>
      <c r="S66" s="203"/>
      <c r="T66" s="204"/>
      <c r="U66" s="136"/>
      <c r="V66" s="911">
        <f>V267</f>
        <v>0</v>
      </c>
      <c r="W66" s="912"/>
      <c r="X66" s="912"/>
      <c r="Y66" s="912"/>
      <c r="Z66" s="912"/>
      <c r="AA66" s="912"/>
      <c r="AB66" s="205" t="s">
        <v>154</v>
      </c>
    </row>
    <row r="67" spans="1:28" ht="9" customHeight="1">
      <c r="I67" s="206"/>
      <c r="J67" s="207"/>
      <c r="K67" s="207"/>
      <c r="L67" s="208"/>
      <c r="N67" s="136"/>
      <c r="O67" s="136"/>
      <c r="P67" s="136"/>
      <c r="V67" s="133"/>
      <c r="W67" s="133"/>
    </row>
    <row r="68" spans="1:28" ht="9" customHeight="1" thickBot="1">
      <c r="L68" s="209"/>
      <c r="N68" s="210"/>
      <c r="O68" s="211"/>
      <c r="P68" s="211"/>
      <c r="Q68" s="211"/>
      <c r="R68" s="211"/>
      <c r="S68" s="211"/>
      <c r="T68" s="136"/>
      <c r="U68" s="207"/>
      <c r="V68" s="207"/>
      <c r="W68" s="207"/>
      <c r="X68" s="212"/>
      <c r="Y68" s="212"/>
      <c r="Z68" s="212"/>
      <c r="AA68" s="212"/>
      <c r="AB68" s="136"/>
    </row>
    <row r="69" spans="1:28" ht="9" customHeight="1">
      <c r="A69" s="886" t="s">
        <v>55</v>
      </c>
      <c r="B69" s="742" t="s">
        <v>56</v>
      </c>
      <c r="C69" s="134"/>
      <c r="D69" s="745" t="s">
        <v>57</v>
      </c>
      <c r="E69" s="745" t="s">
        <v>58</v>
      </c>
      <c r="F69" s="890" t="s">
        <v>59</v>
      </c>
      <c r="G69" s="894" t="s">
        <v>151</v>
      </c>
      <c r="H69" s="899" t="s">
        <v>61</v>
      </c>
      <c r="I69" s="899"/>
      <c r="J69" s="899"/>
      <c r="K69" s="899"/>
      <c r="L69" s="900"/>
      <c r="M69" s="135"/>
      <c r="N69" s="857" t="s">
        <v>62</v>
      </c>
      <c r="O69" s="858"/>
      <c r="P69" s="858"/>
      <c r="Q69" s="858"/>
      <c r="R69" s="858"/>
      <c r="S69" s="858"/>
      <c r="T69" s="858"/>
      <c r="U69" s="859"/>
    </row>
    <row r="70" spans="1:28" ht="9" customHeight="1">
      <c r="A70" s="887"/>
      <c r="B70" s="743"/>
      <c r="C70" s="137" t="s">
        <v>24</v>
      </c>
      <c r="D70" s="746"/>
      <c r="E70" s="746"/>
      <c r="F70" s="891"/>
      <c r="G70" s="864"/>
      <c r="H70" s="860" t="s">
        <v>63</v>
      </c>
      <c r="I70" s="861"/>
      <c r="J70" s="862"/>
      <c r="K70" s="863" t="s">
        <v>152</v>
      </c>
      <c r="L70" s="874" t="s">
        <v>65</v>
      </c>
      <c r="M70" s="138"/>
      <c r="N70" s="863" t="s">
        <v>66</v>
      </c>
      <c r="O70" s="877" t="s">
        <v>67</v>
      </c>
      <c r="P70" s="878"/>
      <c r="Q70" s="878"/>
      <c r="R70" s="878"/>
      <c r="S70" s="879"/>
      <c r="T70" s="724" t="s">
        <v>153</v>
      </c>
      <c r="U70" s="854" t="s">
        <v>65</v>
      </c>
    </row>
    <row r="71" spans="1:28" ht="9" customHeight="1">
      <c r="A71" s="887"/>
      <c r="B71" s="743"/>
      <c r="C71" s="137" t="s">
        <v>69</v>
      </c>
      <c r="D71" s="746"/>
      <c r="E71" s="746"/>
      <c r="F71" s="891"/>
      <c r="G71" s="864"/>
      <c r="H71" s="880" t="s">
        <v>70</v>
      </c>
      <c r="I71" s="897" t="s">
        <v>71</v>
      </c>
      <c r="J71" s="901" t="s">
        <v>72</v>
      </c>
      <c r="K71" s="864"/>
      <c r="L71" s="875"/>
      <c r="M71" s="138"/>
      <c r="N71" s="864"/>
      <c r="O71" s="869" t="s">
        <v>73</v>
      </c>
      <c r="P71" s="754"/>
      <c r="Q71" s="754" t="s">
        <v>74</v>
      </c>
      <c r="R71" s="757" t="s">
        <v>75</v>
      </c>
      <c r="S71" s="752" t="s">
        <v>76</v>
      </c>
      <c r="T71" s="725"/>
      <c r="U71" s="855"/>
    </row>
    <row r="72" spans="1:28" ht="9" customHeight="1">
      <c r="A72" s="887"/>
      <c r="B72" s="743"/>
      <c r="C72" s="139" t="s">
        <v>77</v>
      </c>
      <c r="D72" s="746"/>
      <c r="E72" s="746"/>
      <c r="F72" s="891"/>
      <c r="G72" s="864"/>
      <c r="H72" s="880"/>
      <c r="I72" s="897"/>
      <c r="J72" s="901"/>
      <c r="K72" s="864"/>
      <c r="L72" s="875"/>
      <c r="M72" s="138"/>
      <c r="N72" s="864"/>
      <c r="O72" s="870" t="s">
        <v>71</v>
      </c>
      <c r="P72" s="872" t="s">
        <v>72</v>
      </c>
      <c r="Q72" s="755"/>
      <c r="R72" s="757"/>
      <c r="S72" s="752"/>
      <c r="T72" s="725"/>
      <c r="U72" s="855"/>
    </row>
    <row r="73" spans="1:28" ht="9" customHeight="1">
      <c r="A73" s="888"/>
      <c r="B73" s="744"/>
      <c r="C73" s="140" t="s">
        <v>78</v>
      </c>
      <c r="D73" s="747"/>
      <c r="E73" s="876"/>
      <c r="F73" s="726"/>
      <c r="G73" s="895"/>
      <c r="H73" s="881"/>
      <c r="I73" s="898"/>
      <c r="J73" s="902"/>
      <c r="K73" s="865"/>
      <c r="L73" s="876"/>
      <c r="N73" s="865"/>
      <c r="O73" s="871"/>
      <c r="P73" s="873"/>
      <c r="Q73" s="756"/>
      <c r="R73" s="758"/>
      <c r="S73" s="753"/>
      <c r="T73" s="726"/>
      <c r="U73" s="856"/>
    </row>
    <row r="74" spans="1:28" ht="9" customHeight="1">
      <c r="A74" s="884" t="s">
        <v>140</v>
      </c>
      <c r="B74" s="740" t="str">
        <f>$B$7</f>
        <v>平日</v>
      </c>
      <c r="C74" s="201">
        <f>C7</f>
        <v>0</v>
      </c>
      <c r="D74" s="142">
        <f>$D$7</f>
        <v>0</v>
      </c>
      <c r="E74" s="143">
        <f>$E$7</f>
        <v>0</v>
      </c>
      <c r="F74" s="896"/>
      <c r="G74" s="144">
        <f>D74*E74*F74</f>
        <v>0</v>
      </c>
      <c r="H74" s="892">
        <f>I74+J74</f>
        <v>0</v>
      </c>
      <c r="I74" s="729"/>
      <c r="J74" s="727"/>
      <c r="K74" s="145">
        <f>-D74*E74*H74</f>
        <v>0</v>
      </c>
      <c r="L74" s="146"/>
      <c r="M74" s="147"/>
      <c r="N74" s="148"/>
      <c r="O74" s="149"/>
      <c r="P74" s="150"/>
      <c r="Q74" s="150"/>
      <c r="R74" s="151"/>
      <c r="S74" s="152"/>
      <c r="T74" s="153">
        <f>IF(AND(P74=0,Q74=0,R74=0,S74=0),N74*-O74,IF(AND(O74=0,Q74=0,R74=0,S74=0),N74*-P74,IF(AND(O74=0,P74=0,R74=0,S74=0),N74*Q74,IF(AND(O74=0,P74=0,Q74=0,S74=0),N74*-R74,IF(AND(O74=0,P74=0,Q74=0,R74=0),N74*S74,IF(AND(O74=0,P74=0,Q74=0,R74=0),,"入力オーバー"))))))</f>
        <v>0</v>
      </c>
      <c r="U74" s="154"/>
      <c r="V74" s="155"/>
      <c r="W74" s="155"/>
      <c r="X74" s="156"/>
      <c r="Y74" s="156"/>
      <c r="Z74" s="156"/>
      <c r="AA74" s="156"/>
      <c r="AB74" s="156"/>
    </row>
    <row r="75" spans="1:28" ht="9" customHeight="1">
      <c r="A75" s="885"/>
      <c r="B75" s="741"/>
      <c r="C75" s="157">
        <f>IF(C74="往","復",)</f>
        <v>0</v>
      </c>
      <c r="D75" s="158">
        <f>$D$8</f>
        <v>0</v>
      </c>
      <c r="E75" s="159">
        <f>$E$8</f>
        <v>0</v>
      </c>
      <c r="F75" s="749"/>
      <c r="G75" s="160">
        <f>D75*E75*F74</f>
        <v>0</v>
      </c>
      <c r="H75" s="893"/>
      <c r="I75" s="730"/>
      <c r="J75" s="728"/>
      <c r="K75" s="161">
        <f>-D75*E75*H74</f>
        <v>0</v>
      </c>
      <c r="L75" s="162"/>
      <c r="M75" s="147"/>
      <c r="N75" s="163"/>
      <c r="O75" s="164"/>
      <c r="P75" s="165"/>
      <c r="Q75" s="165"/>
      <c r="R75" s="166"/>
      <c r="S75" s="167"/>
      <c r="T75" s="168">
        <f>IF(AND(P75=0,Q75=0,R75=0,S75=0),N75*-O75,IF(AND(O75=0,Q75=0,R75=0,S75=0),N75*-P75,IF(AND(O75=0,P75=0,R75=0,S75=0),N75*Q75,IF(AND(O75=0,P75=0,Q75=0,S75=0),N75*-R75,IF(AND(O75=0,P75=0,Q75=0,R75=0),N75*S75,IF(AND(O75=0,P75=0,Q75=0,R75=0),,"入力オーバー"))))))</f>
        <v>0</v>
      </c>
      <c r="U75" s="169"/>
      <c r="V75" s="155"/>
      <c r="W75" s="155"/>
      <c r="X75" s="156"/>
      <c r="Y75" s="156"/>
      <c r="Z75" s="156"/>
      <c r="AA75" s="156"/>
      <c r="AB75" s="156"/>
    </row>
    <row r="76" spans="1:28" ht="9" customHeight="1">
      <c r="A76" s="885"/>
      <c r="B76" s="740" t="str">
        <f>$B$9</f>
        <v>土曜</v>
      </c>
      <c r="C76" s="170">
        <f>C74</f>
        <v>0</v>
      </c>
      <c r="D76" s="142">
        <f>$D$9</f>
        <v>0</v>
      </c>
      <c r="E76" s="143">
        <f>$E$9</f>
        <v>0</v>
      </c>
      <c r="F76" s="896"/>
      <c r="G76" s="144">
        <f>D76*E76*F76</f>
        <v>0</v>
      </c>
      <c r="H76" s="892">
        <f>I76+J76</f>
        <v>0</v>
      </c>
      <c r="I76" s="729"/>
      <c r="J76" s="727"/>
      <c r="K76" s="145">
        <f>-D76*E76*H76</f>
        <v>0</v>
      </c>
      <c r="L76" s="146"/>
      <c r="M76" s="147"/>
      <c r="N76" s="163"/>
      <c r="O76" s="164"/>
      <c r="P76" s="165"/>
      <c r="Q76" s="165"/>
      <c r="R76" s="166"/>
      <c r="S76" s="167"/>
      <c r="T76" s="168">
        <f t="shared" ref="T76:T83" si="12">IF(AND(P76=0,Q76=0,R76=0,S76=0),N76*-O76,IF(AND(O76=0,Q76=0,R76=0,S76=0),N76*-P76,IF(AND(O76=0,P76=0,R76=0,S76=0),N76*Q76,IF(AND(O76=0,P76=0,Q76=0,S76=0),N76*-R76,IF(AND(O76=0,P76=0,Q76=0,R76=0),N76*S76,IF(AND(O76=0,P76=0,Q76=0,R76=0),,"入力オーバー"))))))</f>
        <v>0</v>
      </c>
      <c r="U76" s="169"/>
      <c r="V76" s="155"/>
      <c r="W76" s="155"/>
      <c r="X76" s="136"/>
      <c r="Y76" s="136"/>
      <c r="Z76" s="136"/>
      <c r="AA76" s="136"/>
      <c r="AB76" s="136"/>
    </row>
    <row r="77" spans="1:28" ht="9" customHeight="1" thickBot="1">
      <c r="A77" s="885"/>
      <c r="B77" s="904"/>
      <c r="C77" s="157">
        <f>C75</f>
        <v>0</v>
      </c>
      <c r="D77" s="158">
        <f>$D$10</f>
        <v>0</v>
      </c>
      <c r="E77" s="159">
        <f>$E$10</f>
        <v>0</v>
      </c>
      <c r="F77" s="749"/>
      <c r="G77" s="160">
        <f>D77*E77*F76</f>
        <v>0</v>
      </c>
      <c r="H77" s="893"/>
      <c r="I77" s="730"/>
      <c r="J77" s="728"/>
      <c r="K77" s="161">
        <f>-D77*E77*H76</f>
        <v>0</v>
      </c>
      <c r="L77" s="162"/>
      <c r="M77" s="147"/>
      <c r="N77" s="163"/>
      <c r="O77" s="164"/>
      <c r="P77" s="165"/>
      <c r="Q77" s="165"/>
      <c r="R77" s="166"/>
      <c r="S77" s="167"/>
      <c r="T77" s="168">
        <f t="shared" si="12"/>
        <v>0</v>
      </c>
      <c r="U77" s="169"/>
      <c r="V77" s="155"/>
      <c r="W77" s="155"/>
      <c r="X77" s="156"/>
      <c r="Y77" s="156"/>
      <c r="Z77" s="136"/>
      <c r="AA77" s="136"/>
      <c r="AB77" s="136"/>
    </row>
    <row r="78" spans="1:28" ht="9" customHeight="1">
      <c r="A78" s="885"/>
      <c r="B78" s="903" t="str">
        <f>$B$11</f>
        <v>日祝</v>
      </c>
      <c r="C78" s="170">
        <f>C74</f>
        <v>0</v>
      </c>
      <c r="D78" s="142">
        <f>$D$11</f>
        <v>0</v>
      </c>
      <c r="E78" s="143">
        <f>$E$11</f>
        <v>0</v>
      </c>
      <c r="F78" s="748"/>
      <c r="G78" s="144">
        <f>D78*E78*F78</f>
        <v>0</v>
      </c>
      <c r="H78" s="892">
        <f>I78+J78</f>
        <v>0</v>
      </c>
      <c r="I78" s="729"/>
      <c r="J78" s="727"/>
      <c r="K78" s="145">
        <f>-D78*E78*H78</f>
        <v>0</v>
      </c>
      <c r="L78" s="146"/>
      <c r="M78" s="147"/>
      <c r="N78" s="163"/>
      <c r="O78" s="164"/>
      <c r="P78" s="165"/>
      <c r="Q78" s="165"/>
      <c r="R78" s="166"/>
      <c r="S78" s="167"/>
      <c r="T78" s="168">
        <f t="shared" si="12"/>
        <v>0</v>
      </c>
      <c r="U78" s="169"/>
      <c r="V78" s="155"/>
      <c r="W78" s="155"/>
      <c r="X78" s="156"/>
      <c r="Y78" s="156"/>
      <c r="Z78" s="136"/>
      <c r="AA78" s="136"/>
      <c r="AB78" s="136"/>
    </row>
    <row r="79" spans="1:28" ht="9" customHeight="1">
      <c r="A79" s="885"/>
      <c r="B79" s="739"/>
      <c r="C79" s="202">
        <f>C75</f>
        <v>0</v>
      </c>
      <c r="D79" s="158">
        <f>$D$12</f>
        <v>0</v>
      </c>
      <c r="E79" s="175">
        <f>$E$12</f>
        <v>0</v>
      </c>
      <c r="F79" s="748"/>
      <c r="G79" s="160">
        <f>D79*E79*F78</f>
        <v>0</v>
      </c>
      <c r="H79" s="893"/>
      <c r="I79" s="730"/>
      <c r="J79" s="728"/>
      <c r="K79" s="161">
        <f>-D79*E79*H78</f>
        <v>0</v>
      </c>
      <c r="L79" s="162"/>
      <c r="M79" s="147"/>
      <c r="N79" s="163"/>
      <c r="O79" s="164"/>
      <c r="P79" s="165"/>
      <c r="Q79" s="165"/>
      <c r="R79" s="166"/>
      <c r="S79" s="167"/>
      <c r="T79" s="168">
        <f t="shared" si="12"/>
        <v>0</v>
      </c>
      <c r="U79" s="169"/>
      <c r="V79" s="155"/>
      <c r="W79" s="155"/>
      <c r="X79" s="156"/>
      <c r="Y79" s="156"/>
      <c r="Z79" s="136"/>
      <c r="AA79" s="136"/>
      <c r="AB79" s="136"/>
    </row>
    <row r="80" spans="1:28" ht="9" customHeight="1">
      <c r="A80" s="885"/>
      <c r="B80" s="738" t="str">
        <f>$B$13</f>
        <v>学平日</v>
      </c>
      <c r="C80" s="170">
        <f>C74</f>
        <v>0</v>
      </c>
      <c r="D80" s="142">
        <f>$D$13</f>
        <v>0</v>
      </c>
      <c r="E80" s="143">
        <f>$E$13</f>
        <v>0</v>
      </c>
      <c r="F80" s="896"/>
      <c r="G80" s="144">
        <f>D80*E80*F80</f>
        <v>0</v>
      </c>
      <c r="H80" s="892">
        <f>I80+J80</f>
        <v>0</v>
      </c>
      <c r="I80" s="729"/>
      <c r="J80" s="727"/>
      <c r="K80" s="145">
        <f>-D80*E80*H80</f>
        <v>0</v>
      </c>
      <c r="L80" s="146"/>
      <c r="M80" s="147"/>
      <c r="N80" s="163"/>
      <c r="O80" s="164"/>
      <c r="P80" s="165"/>
      <c r="Q80" s="165"/>
      <c r="R80" s="166"/>
      <c r="S80" s="167"/>
      <c r="T80" s="168">
        <f t="shared" si="12"/>
        <v>0</v>
      </c>
      <c r="U80" s="169"/>
      <c r="V80" s="155"/>
      <c r="W80" s="155"/>
      <c r="X80" s="156"/>
      <c r="Y80" s="156"/>
      <c r="Z80" s="136"/>
      <c r="AA80" s="136"/>
      <c r="AB80" s="136"/>
    </row>
    <row r="81" spans="1:28" ht="9" customHeight="1">
      <c r="A81" s="885"/>
      <c r="B81" s="739"/>
      <c r="C81" s="157">
        <f>C75</f>
        <v>0</v>
      </c>
      <c r="D81" s="158">
        <f>$D$14</f>
        <v>0</v>
      </c>
      <c r="E81" s="159">
        <f>$E$14</f>
        <v>0</v>
      </c>
      <c r="F81" s="749"/>
      <c r="G81" s="160">
        <f>D81*E81*F80</f>
        <v>0</v>
      </c>
      <c r="H81" s="893"/>
      <c r="I81" s="730"/>
      <c r="J81" s="728"/>
      <c r="K81" s="161">
        <f>-D81*E81*H80</f>
        <v>0</v>
      </c>
      <c r="L81" s="162"/>
      <c r="M81" s="147"/>
      <c r="N81" s="163"/>
      <c r="O81" s="164"/>
      <c r="P81" s="165"/>
      <c r="Q81" s="165"/>
      <c r="R81" s="166"/>
      <c r="S81" s="167"/>
      <c r="T81" s="168">
        <f t="shared" si="12"/>
        <v>0</v>
      </c>
      <c r="U81" s="169"/>
      <c r="V81" s="155"/>
      <c r="W81" s="155"/>
      <c r="X81" s="156"/>
      <c r="Y81" s="156"/>
      <c r="Z81" s="136"/>
      <c r="AA81" s="136"/>
      <c r="AB81" s="136"/>
    </row>
    <row r="82" spans="1:28" ht="9" customHeight="1">
      <c r="A82" s="885"/>
      <c r="B82" s="738" t="str">
        <f>$B$15</f>
        <v>学休土</v>
      </c>
      <c r="C82" s="170">
        <f>C74</f>
        <v>0</v>
      </c>
      <c r="D82" s="142">
        <f>$D$15</f>
        <v>0</v>
      </c>
      <c r="E82" s="143">
        <f>$E$15</f>
        <v>0</v>
      </c>
      <c r="F82" s="748"/>
      <c r="G82" s="144">
        <f>D82*E82*F82</f>
        <v>0</v>
      </c>
      <c r="H82" s="892">
        <f>I82+J82</f>
        <v>0</v>
      </c>
      <c r="I82" s="729"/>
      <c r="J82" s="727"/>
      <c r="K82" s="145">
        <f>-D82*E82*H82</f>
        <v>0</v>
      </c>
      <c r="L82" s="146"/>
      <c r="M82" s="147"/>
      <c r="N82" s="163"/>
      <c r="O82" s="164"/>
      <c r="P82" s="165"/>
      <c r="Q82" s="165"/>
      <c r="R82" s="166"/>
      <c r="S82" s="167"/>
      <c r="T82" s="168">
        <f t="shared" si="12"/>
        <v>0</v>
      </c>
      <c r="U82" s="169"/>
      <c r="V82" s="155"/>
      <c r="W82" s="155"/>
      <c r="X82" s="908" t="s">
        <v>81</v>
      </c>
      <c r="Y82" s="909"/>
      <c r="Z82" s="909"/>
      <c r="AA82" s="909"/>
      <c r="AB82" s="910"/>
    </row>
    <row r="83" spans="1:28" ht="9" customHeight="1" thickBot="1">
      <c r="A83" s="885"/>
      <c r="B83" s="751"/>
      <c r="C83" s="157">
        <f>C75</f>
        <v>0</v>
      </c>
      <c r="D83" s="158">
        <f>$D$16</f>
        <v>0</v>
      </c>
      <c r="E83" s="175">
        <f>$E$16</f>
        <v>0</v>
      </c>
      <c r="F83" s="749"/>
      <c r="G83" s="160">
        <f>D83*E83*F82</f>
        <v>0</v>
      </c>
      <c r="H83" s="893"/>
      <c r="I83" s="730"/>
      <c r="J83" s="728"/>
      <c r="K83" s="161">
        <f>-D83*E83*H82</f>
        <v>0</v>
      </c>
      <c r="L83" s="162"/>
      <c r="M83" s="147"/>
      <c r="N83" s="177"/>
      <c r="O83" s="178"/>
      <c r="P83" s="179"/>
      <c r="Q83" s="179"/>
      <c r="R83" s="180"/>
      <c r="S83" s="181"/>
      <c r="T83" s="182">
        <f t="shared" si="12"/>
        <v>0</v>
      </c>
      <c r="U83" s="183"/>
      <c r="V83" s="184"/>
      <c r="W83" s="155"/>
      <c r="X83" s="905">
        <f>G84+K84+T84</f>
        <v>0</v>
      </c>
      <c r="Y83" s="906"/>
      <c r="Z83" s="906"/>
      <c r="AA83" s="906"/>
      <c r="AB83" s="185" t="s">
        <v>154</v>
      </c>
    </row>
    <row r="84" spans="1:28" ht="9" customHeight="1" thickBot="1">
      <c r="A84" s="882" t="s">
        <v>53</v>
      </c>
      <c r="B84" s="883"/>
      <c r="C84" s="186"/>
      <c r="D84" s="187">
        <f>IF(C74="往",(E74+E75)*(F74-H74)+(E76+E77)*(F76-H76),E74*(F74-H74)+E76*(F76-H76))</f>
        <v>0</v>
      </c>
      <c r="E84" s="188">
        <f>IF(C74="往",(E74+E75)*(F74-H74)+(E76+E77)*(F76-H76)+(E78+E79)*(F78-H78)+(E80+E81)*(F80-H80)+(E82+E83)*(F82-H82),E74*(F74-H74)+E76*(F76-H76)+E78*(F78-H78)+E80*(F80-H80)+E82*(F82-H82))</f>
        <v>0</v>
      </c>
      <c r="F84" s="189">
        <f t="shared" ref="F84:K84" si="13">SUM(F74:F83)</f>
        <v>0</v>
      </c>
      <c r="G84" s="190">
        <f t="shared" si="13"/>
        <v>0</v>
      </c>
      <c r="H84" s="186">
        <f t="shared" si="13"/>
        <v>0</v>
      </c>
      <c r="I84" s="191">
        <f t="shared" si="13"/>
        <v>0</v>
      </c>
      <c r="J84" s="187">
        <f t="shared" si="13"/>
        <v>0</v>
      </c>
      <c r="K84" s="192">
        <f t="shared" si="13"/>
        <v>0</v>
      </c>
      <c r="L84" s="187"/>
      <c r="M84" s="193"/>
      <c r="N84" s="194"/>
      <c r="O84" s="195">
        <f t="shared" ref="O84:T84" si="14">SUM(O74:O83)</f>
        <v>0</v>
      </c>
      <c r="P84" s="196">
        <f t="shared" si="14"/>
        <v>0</v>
      </c>
      <c r="Q84" s="196">
        <f t="shared" si="14"/>
        <v>0</v>
      </c>
      <c r="R84" s="197">
        <f t="shared" si="14"/>
        <v>0</v>
      </c>
      <c r="S84" s="198">
        <f t="shared" si="14"/>
        <v>0</v>
      </c>
      <c r="T84" s="199">
        <f t="shared" si="14"/>
        <v>0</v>
      </c>
      <c r="U84" s="200"/>
    </row>
    <row r="85" spans="1:28" ht="9" customHeight="1">
      <c r="A85" s="886" t="s">
        <v>55</v>
      </c>
      <c r="B85" s="742" t="s">
        <v>56</v>
      </c>
      <c r="C85" s="134"/>
      <c r="D85" s="745" t="s">
        <v>57</v>
      </c>
      <c r="E85" s="745" t="s">
        <v>58</v>
      </c>
      <c r="F85" s="890" t="s">
        <v>59</v>
      </c>
      <c r="G85" s="894" t="s">
        <v>151</v>
      </c>
      <c r="H85" s="899" t="s">
        <v>61</v>
      </c>
      <c r="I85" s="899"/>
      <c r="J85" s="899"/>
      <c r="K85" s="899"/>
      <c r="L85" s="900"/>
      <c r="M85" s="135"/>
      <c r="N85" s="857" t="s">
        <v>62</v>
      </c>
      <c r="O85" s="858"/>
      <c r="P85" s="858"/>
      <c r="Q85" s="858"/>
      <c r="R85" s="858"/>
      <c r="S85" s="858"/>
      <c r="T85" s="858"/>
      <c r="U85" s="859"/>
    </row>
    <row r="86" spans="1:28" ht="9" customHeight="1">
      <c r="A86" s="887"/>
      <c r="B86" s="743"/>
      <c r="C86" s="137" t="s">
        <v>24</v>
      </c>
      <c r="D86" s="746"/>
      <c r="E86" s="746"/>
      <c r="F86" s="891"/>
      <c r="G86" s="864"/>
      <c r="H86" s="860" t="s">
        <v>63</v>
      </c>
      <c r="I86" s="861"/>
      <c r="J86" s="862"/>
      <c r="K86" s="863" t="s">
        <v>152</v>
      </c>
      <c r="L86" s="874" t="s">
        <v>65</v>
      </c>
      <c r="M86" s="138"/>
      <c r="N86" s="863" t="s">
        <v>66</v>
      </c>
      <c r="O86" s="877" t="s">
        <v>67</v>
      </c>
      <c r="P86" s="878"/>
      <c r="Q86" s="878"/>
      <c r="R86" s="878"/>
      <c r="S86" s="879"/>
      <c r="T86" s="724" t="s">
        <v>153</v>
      </c>
      <c r="U86" s="854" t="s">
        <v>65</v>
      </c>
    </row>
    <row r="87" spans="1:28" ht="9" customHeight="1">
      <c r="A87" s="887"/>
      <c r="B87" s="743"/>
      <c r="C87" s="137" t="s">
        <v>69</v>
      </c>
      <c r="D87" s="746"/>
      <c r="E87" s="746"/>
      <c r="F87" s="891"/>
      <c r="G87" s="864"/>
      <c r="H87" s="880" t="s">
        <v>70</v>
      </c>
      <c r="I87" s="897" t="s">
        <v>71</v>
      </c>
      <c r="J87" s="901" t="s">
        <v>72</v>
      </c>
      <c r="K87" s="864"/>
      <c r="L87" s="875"/>
      <c r="M87" s="138"/>
      <c r="N87" s="864"/>
      <c r="O87" s="869" t="s">
        <v>73</v>
      </c>
      <c r="P87" s="754"/>
      <c r="Q87" s="754" t="s">
        <v>74</v>
      </c>
      <c r="R87" s="757" t="s">
        <v>75</v>
      </c>
      <c r="S87" s="752" t="s">
        <v>76</v>
      </c>
      <c r="T87" s="725"/>
      <c r="U87" s="855"/>
    </row>
    <row r="88" spans="1:28" ht="9" customHeight="1">
      <c r="A88" s="887"/>
      <c r="B88" s="743"/>
      <c r="C88" s="139" t="s">
        <v>77</v>
      </c>
      <c r="D88" s="746"/>
      <c r="E88" s="746"/>
      <c r="F88" s="891"/>
      <c r="G88" s="864"/>
      <c r="H88" s="880"/>
      <c r="I88" s="897"/>
      <c r="J88" s="901"/>
      <c r="K88" s="864"/>
      <c r="L88" s="875"/>
      <c r="M88" s="138"/>
      <c r="N88" s="864"/>
      <c r="O88" s="870" t="s">
        <v>71</v>
      </c>
      <c r="P88" s="872" t="s">
        <v>72</v>
      </c>
      <c r="Q88" s="755"/>
      <c r="R88" s="757"/>
      <c r="S88" s="752"/>
      <c r="T88" s="725"/>
      <c r="U88" s="855"/>
    </row>
    <row r="89" spans="1:28" ht="9" customHeight="1">
      <c r="A89" s="888"/>
      <c r="B89" s="744"/>
      <c r="C89" s="140" t="s">
        <v>78</v>
      </c>
      <c r="D89" s="747"/>
      <c r="E89" s="876"/>
      <c r="F89" s="726"/>
      <c r="G89" s="895"/>
      <c r="H89" s="881"/>
      <c r="I89" s="898"/>
      <c r="J89" s="902"/>
      <c r="K89" s="865"/>
      <c r="L89" s="876"/>
      <c r="N89" s="865"/>
      <c r="O89" s="871"/>
      <c r="P89" s="873"/>
      <c r="Q89" s="756"/>
      <c r="R89" s="758"/>
      <c r="S89" s="753"/>
      <c r="T89" s="726"/>
      <c r="U89" s="856"/>
    </row>
    <row r="90" spans="1:28" ht="9" customHeight="1">
      <c r="A90" s="884" t="s">
        <v>141</v>
      </c>
      <c r="B90" s="740" t="str">
        <f>$B$7</f>
        <v>平日</v>
      </c>
      <c r="C90" s="201">
        <f>C74</f>
        <v>0</v>
      </c>
      <c r="D90" s="142">
        <f>$D$7</f>
        <v>0</v>
      </c>
      <c r="E90" s="143">
        <f>$E$7</f>
        <v>0</v>
      </c>
      <c r="F90" s="896"/>
      <c r="G90" s="144">
        <f>D90*E90*F90</f>
        <v>0</v>
      </c>
      <c r="H90" s="892">
        <f>I90+J90</f>
        <v>0</v>
      </c>
      <c r="I90" s="729"/>
      <c r="J90" s="727"/>
      <c r="K90" s="145">
        <f>-D90*E90*H90</f>
        <v>0</v>
      </c>
      <c r="L90" s="146"/>
      <c r="M90" s="147"/>
      <c r="N90" s="148"/>
      <c r="O90" s="149"/>
      <c r="P90" s="150"/>
      <c r="Q90" s="150"/>
      <c r="R90" s="151"/>
      <c r="S90" s="152"/>
      <c r="T90" s="153">
        <f>IF(AND(P90=0,Q90=0,R90=0,S90=0),N90*-O90,IF(AND(O90=0,Q90=0,R90=0,S90=0),N90*-P90,IF(AND(O90=0,P90=0,R90=0,S90=0),N90*Q90,IF(AND(O90=0,P90=0,Q90=0,S90=0),N90*-R90,IF(AND(O90=0,P90=0,Q90=0,R90=0),N90*S90,IF(AND(O90=0,P90=0,Q90=0,R90=0),,"入力オーバー"))))))</f>
        <v>0</v>
      </c>
      <c r="U90" s="154"/>
      <c r="V90" s="155"/>
      <c r="W90" s="155"/>
      <c r="X90" s="156"/>
      <c r="Y90" s="156"/>
      <c r="Z90" s="156"/>
      <c r="AA90" s="156"/>
      <c r="AB90" s="156"/>
    </row>
    <row r="91" spans="1:28" ht="9" customHeight="1">
      <c r="A91" s="885"/>
      <c r="B91" s="741"/>
      <c r="C91" s="157">
        <f>IF(C90="往","復",)</f>
        <v>0</v>
      </c>
      <c r="D91" s="158">
        <f>$D$8</f>
        <v>0</v>
      </c>
      <c r="E91" s="159">
        <f>$E$8</f>
        <v>0</v>
      </c>
      <c r="F91" s="749"/>
      <c r="G91" s="160">
        <f>D91*E91*F90</f>
        <v>0</v>
      </c>
      <c r="H91" s="893"/>
      <c r="I91" s="730"/>
      <c r="J91" s="728"/>
      <c r="K91" s="161">
        <f>-D91*E91*H90</f>
        <v>0</v>
      </c>
      <c r="L91" s="162"/>
      <c r="M91" s="147"/>
      <c r="N91" s="163"/>
      <c r="O91" s="164"/>
      <c r="P91" s="165"/>
      <c r="Q91" s="165"/>
      <c r="R91" s="166"/>
      <c r="S91" s="167"/>
      <c r="T91" s="168">
        <f>IF(AND(P91=0,Q91=0,R91=0,S91=0),N91*-O91,IF(AND(O91=0,Q91=0,R91=0,S91=0),N91*-P91,IF(AND(O91=0,P91=0,R91=0,S91=0),N91*Q91,IF(AND(O91=0,P91=0,Q91=0,S91=0),N91*-R91,IF(AND(O91=0,P91=0,Q91=0,R91=0),N91*S91,IF(AND(O91=0,P91=0,Q91=0,R91=0),,"入力オーバー"))))))</f>
        <v>0</v>
      </c>
      <c r="U91" s="169"/>
      <c r="V91" s="155"/>
      <c r="W91" s="155"/>
      <c r="X91" s="156"/>
      <c r="Y91" s="156"/>
      <c r="Z91" s="156"/>
      <c r="AA91" s="156"/>
      <c r="AB91" s="156"/>
    </row>
    <row r="92" spans="1:28" ht="9" customHeight="1">
      <c r="A92" s="885"/>
      <c r="B92" s="740" t="str">
        <f>$B$9</f>
        <v>土曜</v>
      </c>
      <c r="C92" s="170">
        <f>C90</f>
        <v>0</v>
      </c>
      <c r="D92" s="142">
        <f>$D$9</f>
        <v>0</v>
      </c>
      <c r="E92" s="143">
        <f>$E$9</f>
        <v>0</v>
      </c>
      <c r="F92" s="896"/>
      <c r="G92" s="144">
        <f>D92*E92*F92</f>
        <v>0</v>
      </c>
      <c r="H92" s="892">
        <f>I92+J92</f>
        <v>0</v>
      </c>
      <c r="I92" s="729"/>
      <c r="J92" s="727"/>
      <c r="K92" s="145">
        <f>-D92*E92*H92</f>
        <v>0</v>
      </c>
      <c r="L92" s="146"/>
      <c r="M92" s="147"/>
      <c r="N92" s="163"/>
      <c r="O92" s="164"/>
      <c r="P92" s="165"/>
      <c r="Q92" s="165"/>
      <c r="R92" s="166"/>
      <c r="S92" s="167"/>
      <c r="T92" s="168">
        <f t="shared" ref="T92:T99" si="15">IF(AND(P92=0,Q92=0,R92=0,S92=0),N92*-O92,IF(AND(O92=0,Q92=0,R92=0,S92=0),N92*-P92,IF(AND(O92=0,P92=0,R92=0,S92=0),N92*Q92,IF(AND(O92=0,P92=0,Q92=0,S92=0),N92*-R92,IF(AND(O92=0,P92=0,Q92=0,R92=0),N92*S92,IF(AND(O92=0,P92=0,Q92=0,R92=0),,"入力オーバー"))))))</f>
        <v>0</v>
      </c>
      <c r="U92" s="169"/>
      <c r="V92" s="155"/>
      <c r="W92" s="155"/>
      <c r="X92" s="136"/>
      <c r="Y92" s="136"/>
      <c r="Z92" s="136"/>
      <c r="AA92" s="136"/>
      <c r="AB92" s="136"/>
    </row>
    <row r="93" spans="1:28" ht="9" customHeight="1" thickBot="1">
      <c r="A93" s="885"/>
      <c r="B93" s="904"/>
      <c r="C93" s="157">
        <f>C91</f>
        <v>0</v>
      </c>
      <c r="D93" s="158">
        <f>$D$10</f>
        <v>0</v>
      </c>
      <c r="E93" s="159">
        <f>$E$10</f>
        <v>0</v>
      </c>
      <c r="F93" s="749"/>
      <c r="G93" s="160">
        <f>D93*E93*F92</f>
        <v>0</v>
      </c>
      <c r="H93" s="893"/>
      <c r="I93" s="730"/>
      <c r="J93" s="728"/>
      <c r="K93" s="161">
        <f>-D93*E93*H92</f>
        <v>0</v>
      </c>
      <c r="L93" s="162"/>
      <c r="M93" s="147"/>
      <c r="N93" s="163"/>
      <c r="O93" s="164"/>
      <c r="P93" s="165"/>
      <c r="Q93" s="165"/>
      <c r="R93" s="166"/>
      <c r="S93" s="167"/>
      <c r="T93" s="168">
        <f t="shared" si="15"/>
        <v>0</v>
      </c>
      <c r="U93" s="169"/>
      <c r="V93" s="155"/>
      <c r="W93" s="155"/>
      <c r="X93" s="156"/>
      <c r="Y93" s="156"/>
      <c r="Z93" s="136"/>
      <c r="AA93" s="136"/>
      <c r="AB93" s="136"/>
    </row>
    <row r="94" spans="1:28" ht="9" customHeight="1">
      <c r="A94" s="885"/>
      <c r="B94" s="903" t="str">
        <f>$B$11</f>
        <v>日祝</v>
      </c>
      <c r="C94" s="170">
        <f>C90</f>
        <v>0</v>
      </c>
      <c r="D94" s="142">
        <f>$D$11</f>
        <v>0</v>
      </c>
      <c r="E94" s="143">
        <f>$E$11</f>
        <v>0</v>
      </c>
      <c r="F94" s="748"/>
      <c r="G94" s="144">
        <f>D94*E94*F94</f>
        <v>0</v>
      </c>
      <c r="H94" s="892">
        <f>I94+J94</f>
        <v>0</v>
      </c>
      <c r="I94" s="729"/>
      <c r="J94" s="727"/>
      <c r="K94" s="145">
        <f>-D94*E94*H94</f>
        <v>0</v>
      </c>
      <c r="L94" s="146"/>
      <c r="M94" s="147"/>
      <c r="N94" s="163"/>
      <c r="O94" s="164"/>
      <c r="P94" s="165"/>
      <c r="Q94" s="165"/>
      <c r="R94" s="166"/>
      <c r="S94" s="167"/>
      <c r="T94" s="168">
        <f t="shared" si="15"/>
        <v>0</v>
      </c>
      <c r="U94" s="169"/>
      <c r="V94" s="155"/>
      <c r="W94" s="155"/>
      <c r="X94" s="156"/>
      <c r="Y94" s="156"/>
      <c r="Z94" s="136"/>
      <c r="AA94" s="136"/>
      <c r="AB94" s="136"/>
    </row>
    <row r="95" spans="1:28" ht="9" customHeight="1">
      <c r="A95" s="885"/>
      <c r="B95" s="739"/>
      <c r="C95" s="202">
        <f>C91</f>
        <v>0</v>
      </c>
      <c r="D95" s="158">
        <f>$D$12</f>
        <v>0</v>
      </c>
      <c r="E95" s="175">
        <f>$E$12</f>
        <v>0</v>
      </c>
      <c r="F95" s="748"/>
      <c r="G95" s="160">
        <f>D95*E95*F94</f>
        <v>0</v>
      </c>
      <c r="H95" s="893"/>
      <c r="I95" s="730"/>
      <c r="J95" s="728"/>
      <c r="K95" s="161">
        <f>-D95*E95*H94</f>
        <v>0</v>
      </c>
      <c r="L95" s="162"/>
      <c r="M95" s="147"/>
      <c r="N95" s="163"/>
      <c r="O95" s="164"/>
      <c r="P95" s="165"/>
      <c r="Q95" s="165"/>
      <c r="R95" s="166"/>
      <c r="S95" s="167"/>
      <c r="T95" s="168">
        <f t="shared" si="15"/>
        <v>0</v>
      </c>
      <c r="U95" s="169"/>
      <c r="V95" s="155"/>
      <c r="W95" s="155"/>
      <c r="X95" s="156"/>
      <c r="Y95" s="156"/>
      <c r="Z95" s="136"/>
      <c r="AA95" s="136"/>
      <c r="AB95" s="136"/>
    </row>
    <row r="96" spans="1:28" ht="9" customHeight="1">
      <c r="A96" s="885"/>
      <c r="B96" s="738" t="str">
        <f>$B$13</f>
        <v>学平日</v>
      </c>
      <c r="C96" s="170">
        <f>C90</f>
        <v>0</v>
      </c>
      <c r="D96" s="142">
        <f>$D$13</f>
        <v>0</v>
      </c>
      <c r="E96" s="143">
        <f>$E$13</f>
        <v>0</v>
      </c>
      <c r="F96" s="896"/>
      <c r="G96" s="144">
        <f>D96*E96*F96</f>
        <v>0</v>
      </c>
      <c r="H96" s="892">
        <f>I96+J96</f>
        <v>0</v>
      </c>
      <c r="I96" s="729"/>
      <c r="J96" s="727"/>
      <c r="K96" s="145">
        <f>-D96*E96*H96</f>
        <v>0</v>
      </c>
      <c r="L96" s="146"/>
      <c r="M96" s="147"/>
      <c r="N96" s="163"/>
      <c r="O96" s="164"/>
      <c r="P96" s="165"/>
      <c r="Q96" s="165"/>
      <c r="R96" s="166"/>
      <c r="S96" s="167"/>
      <c r="T96" s="168">
        <f t="shared" si="15"/>
        <v>0</v>
      </c>
      <c r="U96" s="169"/>
      <c r="V96" s="155"/>
      <c r="W96" s="155"/>
    </row>
    <row r="97" spans="1:28" ht="9" customHeight="1">
      <c r="A97" s="885"/>
      <c r="B97" s="739"/>
      <c r="C97" s="157">
        <f>C91</f>
        <v>0</v>
      </c>
      <c r="D97" s="158">
        <f>$D$14</f>
        <v>0</v>
      </c>
      <c r="E97" s="159">
        <f>$E$14</f>
        <v>0</v>
      </c>
      <c r="F97" s="749"/>
      <c r="G97" s="160">
        <f>D97*E97*F96</f>
        <v>0</v>
      </c>
      <c r="H97" s="893"/>
      <c r="I97" s="730"/>
      <c r="J97" s="728"/>
      <c r="K97" s="161">
        <f>-D97*E97*H96</f>
        <v>0</v>
      </c>
      <c r="L97" s="162"/>
      <c r="M97" s="147"/>
      <c r="N97" s="163"/>
      <c r="O97" s="164"/>
      <c r="P97" s="165"/>
      <c r="Q97" s="165"/>
      <c r="R97" s="166"/>
      <c r="S97" s="167"/>
      <c r="T97" s="168">
        <f t="shared" si="15"/>
        <v>0</v>
      </c>
      <c r="U97" s="169"/>
      <c r="V97" s="155"/>
      <c r="W97" s="155"/>
    </row>
    <row r="98" spans="1:28" ht="9" customHeight="1">
      <c r="A98" s="885"/>
      <c r="B98" s="738" t="str">
        <f>$B$15</f>
        <v>学休土</v>
      </c>
      <c r="C98" s="170">
        <f>C90</f>
        <v>0</v>
      </c>
      <c r="D98" s="142">
        <f>$D$15</f>
        <v>0</v>
      </c>
      <c r="E98" s="143">
        <f>$E$15</f>
        <v>0</v>
      </c>
      <c r="F98" s="748"/>
      <c r="G98" s="144">
        <f>D98*E98*F98</f>
        <v>0</v>
      </c>
      <c r="H98" s="892">
        <f>I98+J98</f>
        <v>0</v>
      </c>
      <c r="I98" s="729"/>
      <c r="J98" s="727"/>
      <c r="K98" s="145">
        <f>-D98*E98*H98</f>
        <v>0</v>
      </c>
      <c r="L98" s="146"/>
      <c r="M98" s="147"/>
      <c r="N98" s="163"/>
      <c r="O98" s="164"/>
      <c r="P98" s="165"/>
      <c r="Q98" s="165"/>
      <c r="R98" s="166"/>
      <c r="S98" s="167"/>
      <c r="T98" s="168">
        <f t="shared" si="15"/>
        <v>0</v>
      </c>
      <c r="U98" s="169"/>
      <c r="V98" s="155"/>
      <c r="W98" s="155"/>
      <c r="X98" s="908" t="s">
        <v>81</v>
      </c>
      <c r="Y98" s="909"/>
      <c r="Z98" s="909"/>
      <c r="AA98" s="909"/>
      <c r="AB98" s="910"/>
    </row>
    <row r="99" spans="1:28" ht="9" customHeight="1" thickBot="1">
      <c r="A99" s="885"/>
      <c r="B99" s="751"/>
      <c r="C99" s="157">
        <f>C91</f>
        <v>0</v>
      </c>
      <c r="D99" s="158">
        <f>$D$16</f>
        <v>0</v>
      </c>
      <c r="E99" s="175">
        <f>$E$16</f>
        <v>0</v>
      </c>
      <c r="F99" s="749"/>
      <c r="G99" s="160">
        <f>D99*E99*F98</f>
        <v>0</v>
      </c>
      <c r="H99" s="893"/>
      <c r="I99" s="730"/>
      <c r="J99" s="728"/>
      <c r="K99" s="161">
        <f>-D99*E99*H98</f>
        <v>0</v>
      </c>
      <c r="L99" s="162"/>
      <c r="M99" s="147"/>
      <c r="N99" s="177"/>
      <c r="O99" s="178"/>
      <c r="P99" s="179"/>
      <c r="Q99" s="179"/>
      <c r="R99" s="180"/>
      <c r="S99" s="181"/>
      <c r="T99" s="182">
        <f t="shared" si="15"/>
        <v>0</v>
      </c>
      <c r="U99" s="183"/>
      <c r="V99" s="184"/>
      <c r="W99" s="155"/>
      <c r="X99" s="905">
        <f>G100+K100+T100</f>
        <v>0</v>
      </c>
      <c r="Y99" s="906"/>
      <c r="Z99" s="906"/>
      <c r="AA99" s="906"/>
      <c r="AB99" s="185" t="s">
        <v>154</v>
      </c>
    </row>
    <row r="100" spans="1:28" ht="9" customHeight="1" thickBot="1">
      <c r="A100" s="882" t="s">
        <v>53</v>
      </c>
      <c r="B100" s="883"/>
      <c r="C100" s="186"/>
      <c r="D100" s="187">
        <f>IF(C90="往",(E90+E91)*(F90-H90)+(E92+E93)*(F92-H92),E90*(F90-H90)+E92*(F92-H92))</f>
        <v>0</v>
      </c>
      <c r="E100" s="188">
        <f>IF(C90="往",(E90+E91)*(F90-H90)+(E92+E93)*(F92-H92)+(E94+E95)*(F94-H94)+(E96+E97)*(F96-H96)+(E98+E99)*(F98-H98),E90*(F90-H90)+E92*(F92-H92)+E94*(F94-H94)+E96*(F96-H96)+E98*(F98-H98))</f>
        <v>0</v>
      </c>
      <c r="F100" s="189">
        <f t="shared" ref="F100:K100" si="16">SUM(F90:F99)</f>
        <v>0</v>
      </c>
      <c r="G100" s="190">
        <f t="shared" si="16"/>
        <v>0</v>
      </c>
      <c r="H100" s="186">
        <f t="shared" si="16"/>
        <v>0</v>
      </c>
      <c r="I100" s="191">
        <f t="shared" si="16"/>
        <v>0</v>
      </c>
      <c r="J100" s="187">
        <f t="shared" si="16"/>
        <v>0</v>
      </c>
      <c r="K100" s="192">
        <f t="shared" si="16"/>
        <v>0</v>
      </c>
      <c r="L100" s="187"/>
      <c r="M100" s="193"/>
      <c r="N100" s="194"/>
      <c r="O100" s="195">
        <f t="shared" ref="O100:T100" si="17">SUM(O90:O99)</f>
        <v>0</v>
      </c>
      <c r="P100" s="196">
        <f t="shared" si="17"/>
        <v>0</v>
      </c>
      <c r="Q100" s="196">
        <f t="shared" si="17"/>
        <v>0</v>
      </c>
      <c r="R100" s="197">
        <f t="shared" si="17"/>
        <v>0</v>
      </c>
      <c r="S100" s="198">
        <f t="shared" si="17"/>
        <v>0</v>
      </c>
      <c r="T100" s="199">
        <f t="shared" si="17"/>
        <v>0</v>
      </c>
      <c r="U100" s="200"/>
    </row>
    <row r="101" spans="1:28" ht="9" customHeight="1">
      <c r="A101" s="886" t="s">
        <v>55</v>
      </c>
      <c r="B101" s="742" t="s">
        <v>56</v>
      </c>
      <c r="C101" s="134"/>
      <c r="D101" s="745" t="s">
        <v>57</v>
      </c>
      <c r="E101" s="745" t="s">
        <v>58</v>
      </c>
      <c r="F101" s="890" t="s">
        <v>59</v>
      </c>
      <c r="G101" s="894" t="s">
        <v>151</v>
      </c>
      <c r="H101" s="899" t="s">
        <v>61</v>
      </c>
      <c r="I101" s="899"/>
      <c r="J101" s="899"/>
      <c r="K101" s="899"/>
      <c r="L101" s="900"/>
      <c r="M101" s="135"/>
      <c r="N101" s="857" t="s">
        <v>62</v>
      </c>
      <c r="O101" s="858"/>
      <c r="P101" s="858"/>
      <c r="Q101" s="858"/>
      <c r="R101" s="858"/>
      <c r="S101" s="858"/>
      <c r="T101" s="858"/>
      <c r="U101" s="859"/>
    </row>
    <row r="102" spans="1:28" ht="9" customHeight="1">
      <c r="A102" s="887"/>
      <c r="B102" s="743"/>
      <c r="C102" s="137" t="s">
        <v>24</v>
      </c>
      <c r="D102" s="746"/>
      <c r="E102" s="746"/>
      <c r="F102" s="891"/>
      <c r="G102" s="864"/>
      <c r="H102" s="860" t="s">
        <v>63</v>
      </c>
      <c r="I102" s="861"/>
      <c r="J102" s="862"/>
      <c r="K102" s="863" t="s">
        <v>152</v>
      </c>
      <c r="L102" s="874" t="s">
        <v>65</v>
      </c>
      <c r="M102" s="138"/>
      <c r="N102" s="863" t="s">
        <v>66</v>
      </c>
      <c r="O102" s="877" t="s">
        <v>67</v>
      </c>
      <c r="P102" s="878"/>
      <c r="Q102" s="878"/>
      <c r="R102" s="878"/>
      <c r="S102" s="879"/>
      <c r="T102" s="724" t="s">
        <v>153</v>
      </c>
      <c r="U102" s="854" t="s">
        <v>65</v>
      </c>
    </row>
    <row r="103" spans="1:28" ht="9" customHeight="1">
      <c r="A103" s="887"/>
      <c r="B103" s="743"/>
      <c r="C103" s="137" t="s">
        <v>69</v>
      </c>
      <c r="D103" s="746"/>
      <c r="E103" s="746"/>
      <c r="F103" s="891"/>
      <c r="G103" s="864"/>
      <c r="H103" s="880" t="s">
        <v>70</v>
      </c>
      <c r="I103" s="897" t="s">
        <v>71</v>
      </c>
      <c r="J103" s="901" t="s">
        <v>72</v>
      </c>
      <c r="K103" s="864"/>
      <c r="L103" s="875"/>
      <c r="M103" s="138"/>
      <c r="N103" s="864"/>
      <c r="O103" s="869" t="s">
        <v>73</v>
      </c>
      <c r="P103" s="754"/>
      <c r="Q103" s="754" t="s">
        <v>74</v>
      </c>
      <c r="R103" s="757" t="s">
        <v>75</v>
      </c>
      <c r="S103" s="752" t="s">
        <v>76</v>
      </c>
      <c r="T103" s="725"/>
      <c r="U103" s="855"/>
    </row>
    <row r="104" spans="1:28" ht="9" customHeight="1">
      <c r="A104" s="887"/>
      <c r="B104" s="743"/>
      <c r="C104" s="139" t="s">
        <v>77</v>
      </c>
      <c r="D104" s="746"/>
      <c r="E104" s="746"/>
      <c r="F104" s="891"/>
      <c r="G104" s="864"/>
      <c r="H104" s="880"/>
      <c r="I104" s="897"/>
      <c r="J104" s="901"/>
      <c r="K104" s="864"/>
      <c r="L104" s="875"/>
      <c r="M104" s="138"/>
      <c r="N104" s="864"/>
      <c r="O104" s="870" t="s">
        <v>71</v>
      </c>
      <c r="P104" s="872" t="s">
        <v>72</v>
      </c>
      <c r="Q104" s="755"/>
      <c r="R104" s="757"/>
      <c r="S104" s="752"/>
      <c r="T104" s="725"/>
      <c r="U104" s="855"/>
    </row>
    <row r="105" spans="1:28" ht="9" customHeight="1">
      <c r="A105" s="888"/>
      <c r="B105" s="744"/>
      <c r="C105" s="140" t="s">
        <v>78</v>
      </c>
      <c r="D105" s="747"/>
      <c r="E105" s="876"/>
      <c r="F105" s="726"/>
      <c r="G105" s="895"/>
      <c r="H105" s="881"/>
      <c r="I105" s="898"/>
      <c r="J105" s="902"/>
      <c r="K105" s="865"/>
      <c r="L105" s="876"/>
      <c r="N105" s="865"/>
      <c r="O105" s="871"/>
      <c r="P105" s="873"/>
      <c r="Q105" s="756"/>
      <c r="R105" s="758"/>
      <c r="S105" s="753"/>
      <c r="T105" s="726"/>
      <c r="U105" s="856"/>
    </row>
    <row r="106" spans="1:28" ht="9" customHeight="1">
      <c r="A106" s="884" t="s">
        <v>142</v>
      </c>
      <c r="B106" s="740" t="str">
        <f>$B$7</f>
        <v>平日</v>
      </c>
      <c r="C106" s="201">
        <f>C90</f>
        <v>0</v>
      </c>
      <c r="D106" s="142">
        <f>$D$7</f>
        <v>0</v>
      </c>
      <c r="E106" s="143">
        <f>$E$7</f>
        <v>0</v>
      </c>
      <c r="F106" s="896"/>
      <c r="G106" s="144">
        <f>D106*E106*F106</f>
        <v>0</v>
      </c>
      <c r="H106" s="892">
        <f>I106+J106</f>
        <v>0</v>
      </c>
      <c r="I106" s="729"/>
      <c r="J106" s="727"/>
      <c r="K106" s="145">
        <f>-D106*E106*H106</f>
        <v>0</v>
      </c>
      <c r="L106" s="146"/>
      <c r="M106" s="147"/>
      <c r="N106" s="148"/>
      <c r="O106" s="149"/>
      <c r="P106" s="150"/>
      <c r="Q106" s="150"/>
      <c r="R106" s="151"/>
      <c r="S106" s="152"/>
      <c r="T106" s="153">
        <f>IF(AND(P106=0,Q106=0,R106=0,S106=0),N106*-O106,IF(AND(O106=0,Q106=0,R106=0,S106=0),N106*-P106,IF(AND(O106=0,P106=0,R106=0,S106=0),N106*Q106,IF(AND(O106=0,P106=0,Q106=0,S106=0),N106*-R106,IF(AND(O106=0,P106=0,Q106=0,R106=0),N106*S106,IF(AND(O106=0,P106=0,Q106=0,R106=0),,"入力オーバー"))))))</f>
        <v>0</v>
      </c>
      <c r="U106" s="154"/>
      <c r="V106" s="155"/>
      <c r="W106" s="155"/>
      <c r="X106" s="156"/>
      <c r="Y106" s="156"/>
      <c r="Z106" s="156"/>
      <c r="AA106" s="156"/>
      <c r="AB106" s="156"/>
    </row>
    <row r="107" spans="1:28" ht="9" customHeight="1">
      <c r="A107" s="885"/>
      <c r="B107" s="741"/>
      <c r="C107" s="157">
        <f>IF(C106="往","復",)</f>
        <v>0</v>
      </c>
      <c r="D107" s="158">
        <f>$D$8</f>
        <v>0</v>
      </c>
      <c r="E107" s="159">
        <f>$E$8</f>
        <v>0</v>
      </c>
      <c r="F107" s="749"/>
      <c r="G107" s="160">
        <f>D107*E107*F106</f>
        <v>0</v>
      </c>
      <c r="H107" s="893"/>
      <c r="I107" s="730"/>
      <c r="J107" s="728"/>
      <c r="K107" s="161">
        <f>-D107*E107*H106</f>
        <v>0</v>
      </c>
      <c r="L107" s="162"/>
      <c r="M107" s="147"/>
      <c r="N107" s="163"/>
      <c r="O107" s="164"/>
      <c r="P107" s="165"/>
      <c r="Q107" s="165"/>
      <c r="R107" s="166"/>
      <c r="S107" s="167"/>
      <c r="T107" s="168">
        <f>IF(AND(P107=0,Q107=0,R107=0,S107=0),N107*-O107,IF(AND(O107=0,Q107=0,R107=0,S107=0),N107*-P107,IF(AND(O107=0,P107=0,R107=0,S107=0),N107*Q107,IF(AND(O107=0,P107=0,Q107=0,S107=0),N107*-R107,IF(AND(O107=0,P107=0,Q107=0,R107=0),N107*S107,IF(AND(O107=0,P107=0,Q107=0,R107=0),,"入力オーバー"))))))</f>
        <v>0</v>
      </c>
      <c r="U107" s="169"/>
      <c r="V107" s="155"/>
      <c r="W107" s="155"/>
      <c r="X107" s="156"/>
      <c r="Y107" s="156"/>
      <c r="Z107" s="156"/>
      <c r="AA107" s="156"/>
      <c r="AB107" s="156"/>
    </row>
    <row r="108" spans="1:28" ht="9" customHeight="1">
      <c r="A108" s="885"/>
      <c r="B108" s="740" t="str">
        <f>$B$9</f>
        <v>土曜</v>
      </c>
      <c r="C108" s="170">
        <f>C106</f>
        <v>0</v>
      </c>
      <c r="D108" s="142">
        <f>$D$9</f>
        <v>0</v>
      </c>
      <c r="E108" s="143">
        <f>$E$9</f>
        <v>0</v>
      </c>
      <c r="F108" s="896"/>
      <c r="G108" s="144">
        <f>D108*E108*F108</f>
        <v>0</v>
      </c>
      <c r="H108" s="892">
        <f>I108+J108</f>
        <v>0</v>
      </c>
      <c r="I108" s="729"/>
      <c r="J108" s="727"/>
      <c r="K108" s="145">
        <f>-D108*E108*H108</f>
        <v>0</v>
      </c>
      <c r="L108" s="146"/>
      <c r="M108" s="147"/>
      <c r="N108" s="163"/>
      <c r="O108" s="164"/>
      <c r="P108" s="165"/>
      <c r="Q108" s="165"/>
      <c r="R108" s="166"/>
      <c r="S108" s="167"/>
      <c r="T108" s="168">
        <f t="shared" ref="T108:T115" si="18">IF(AND(P108=0,Q108=0,R108=0,S108=0),N108*-O108,IF(AND(O108=0,Q108=0,R108=0,S108=0),N108*-P108,IF(AND(O108=0,P108=0,R108=0,S108=0),N108*Q108,IF(AND(O108=0,P108=0,Q108=0,S108=0),N108*-R108,IF(AND(O108=0,P108=0,Q108=0,R108=0),N108*S108,IF(AND(O108=0,P108=0,Q108=0,R108=0),,"入力オーバー"))))))</f>
        <v>0</v>
      </c>
      <c r="U108" s="169"/>
      <c r="V108" s="155"/>
      <c r="W108" s="155"/>
      <c r="X108" s="136"/>
      <c r="Y108" s="136"/>
      <c r="Z108" s="136"/>
      <c r="AA108" s="136"/>
      <c r="AB108" s="136"/>
    </row>
    <row r="109" spans="1:28" ht="9" customHeight="1" thickBot="1">
      <c r="A109" s="885"/>
      <c r="B109" s="904"/>
      <c r="C109" s="157">
        <f>C107</f>
        <v>0</v>
      </c>
      <c r="D109" s="158">
        <f>$D$10</f>
        <v>0</v>
      </c>
      <c r="E109" s="159">
        <f>$E$10</f>
        <v>0</v>
      </c>
      <c r="F109" s="749"/>
      <c r="G109" s="160">
        <f>D109*E109*F108</f>
        <v>0</v>
      </c>
      <c r="H109" s="893"/>
      <c r="I109" s="730"/>
      <c r="J109" s="728"/>
      <c r="K109" s="161">
        <f>-D109*E109*H108</f>
        <v>0</v>
      </c>
      <c r="L109" s="162"/>
      <c r="M109" s="147"/>
      <c r="N109" s="163"/>
      <c r="O109" s="164"/>
      <c r="P109" s="165"/>
      <c r="Q109" s="165"/>
      <c r="R109" s="166"/>
      <c r="S109" s="167"/>
      <c r="T109" s="168">
        <f t="shared" si="18"/>
        <v>0</v>
      </c>
      <c r="U109" s="169"/>
      <c r="V109" s="155"/>
      <c r="W109" s="155"/>
      <c r="X109" s="156"/>
      <c r="Y109" s="156"/>
      <c r="Z109" s="136"/>
      <c r="AA109" s="136"/>
      <c r="AB109" s="136"/>
    </row>
    <row r="110" spans="1:28" ht="9" customHeight="1">
      <c r="A110" s="885"/>
      <c r="B110" s="903" t="str">
        <f>$B$11</f>
        <v>日祝</v>
      </c>
      <c r="C110" s="170">
        <f>C106</f>
        <v>0</v>
      </c>
      <c r="D110" s="142">
        <f>$D$11</f>
        <v>0</v>
      </c>
      <c r="E110" s="143">
        <f>$E$11</f>
        <v>0</v>
      </c>
      <c r="F110" s="748"/>
      <c r="G110" s="144">
        <f>D110*E110*F110</f>
        <v>0</v>
      </c>
      <c r="H110" s="892">
        <f>I110+J110</f>
        <v>0</v>
      </c>
      <c r="I110" s="729"/>
      <c r="J110" s="727"/>
      <c r="K110" s="145">
        <f>-D110*E110*H110</f>
        <v>0</v>
      </c>
      <c r="L110" s="146"/>
      <c r="M110" s="147"/>
      <c r="N110" s="163"/>
      <c r="O110" s="164"/>
      <c r="P110" s="165"/>
      <c r="Q110" s="165"/>
      <c r="R110" s="166"/>
      <c r="S110" s="167"/>
      <c r="T110" s="168">
        <f t="shared" si="18"/>
        <v>0</v>
      </c>
      <c r="U110" s="169"/>
      <c r="V110" s="155"/>
      <c r="W110" s="155"/>
      <c r="X110" s="156"/>
      <c r="Y110" s="156"/>
      <c r="Z110" s="136"/>
      <c r="AA110" s="136"/>
      <c r="AB110" s="136"/>
    </row>
    <row r="111" spans="1:28" ht="9" customHeight="1">
      <c r="A111" s="885"/>
      <c r="B111" s="739"/>
      <c r="C111" s="202">
        <f>C107</f>
        <v>0</v>
      </c>
      <c r="D111" s="158">
        <f>$D$12</f>
        <v>0</v>
      </c>
      <c r="E111" s="175">
        <f>$E$12</f>
        <v>0</v>
      </c>
      <c r="F111" s="748"/>
      <c r="G111" s="160">
        <f>D111*E111*F110</f>
        <v>0</v>
      </c>
      <c r="H111" s="893"/>
      <c r="I111" s="730"/>
      <c r="J111" s="728"/>
      <c r="K111" s="161">
        <f>-D111*E111*H110</f>
        <v>0</v>
      </c>
      <c r="L111" s="162"/>
      <c r="M111" s="147"/>
      <c r="N111" s="163"/>
      <c r="O111" s="164"/>
      <c r="P111" s="165"/>
      <c r="Q111" s="165"/>
      <c r="R111" s="166"/>
      <c r="S111" s="167"/>
      <c r="T111" s="168">
        <f t="shared" si="18"/>
        <v>0</v>
      </c>
      <c r="U111" s="169"/>
      <c r="V111" s="155"/>
      <c r="W111" s="155"/>
      <c r="X111" s="156"/>
      <c r="Y111" s="156"/>
      <c r="Z111" s="136"/>
      <c r="AA111" s="136"/>
      <c r="AB111" s="136"/>
    </row>
    <row r="112" spans="1:28" ht="9" customHeight="1">
      <c r="A112" s="885"/>
      <c r="B112" s="738" t="str">
        <f>$B$13</f>
        <v>学平日</v>
      </c>
      <c r="C112" s="170">
        <f>C106</f>
        <v>0</v>
      </c>
      <c r="D112" s="142">
        <f>$D$13</f>
        <v>0</v>
      </c>
      <c r="E112" s="143">
        <f>$E$13</f>
        <v>0</v>
      </c>
      <c r="F112" s="896"/>
      <c r="G112" s="144">
        <f>D112*E112*F112</f>
        <v>0</v>
      </c>
      <c r="H112" s="892">
        <f>I112+J112</f>
        <v>0</v>
      </c>
      <c r="I112" s="729"/>
      <c r="J112" s="727"/>
      <c r="K112" s="145">
        <f>-D112*E112*H112</f>
        <v>0</v>
      </c>
      <c r="L112" s="146"/>
      <c r="M112" s="147"/>
      <c r="N112" s="163"/>
      <c r="O112" s="164"/>
      <c r="P112" s="165"/>
      <c r="Q112" s="165"/>
      <c r="R112" s="166"/>
      <c r="S112" s="167"/>
      <c r="T112" s="168">
        <f t="shared" si="18"/>
        <v>0</v>
      </c>
      <c r="U112" s="169"/>
      <c r="V112" s="155"/>
      <c r="W112" s="155"/>
    </row>
    <row r="113" spans="1:28" ht="9" customHeight="1">
      <c r="A113" s="885"/>
      <c r="B113" s="739"/>
      <c r="C113" s="157">
        <f>C107</f>
        <v>0</v>
      </c>
      <c r="D113" s="158">
        <f>$D$14</f>
        <v>0</v>
      </c>
      <c r="E113" s="159">
        <f>$E$14</f>
        <v>0</v>
      </c>
      <c r="F113" s="749"/>
      <c r="G113" s="160">
        <f>D113*E113*F112</f>
        <v>0</v>
      </c>
      <c r="H113" s="893"/>
      <c r="I113" s="730"/>
      <c r="J113" s="728"/>
      <c r="K113" s="161">
        <f>-D113*E113*H112</f>
        <v>0</v>
      </c>
      <c r="L113" s="162"/>
      <c r="M113" s="147"/>
      <c r="N113" s="163"/>
      <c r="O113" s="164"/>
      <c r="P113" s="165"/>
      <c r="Q113" s="165"/>
      <c r="R113" s="166"/>
      <c r="S113" s="167"/>
      <c r="T113" s="168">
        <f t="shared" si="18"/>
        <v>0</v>
      </c>
      <c r="U113" s="169"/>
      <c r="V113" s="155"/>
      <c r="W113" s="155"/>
    </row>
    <row r="114" spans="1:28" ht="9" customHeight="1">
      <c r="A114" s="885"/>
      <c r="B114" s="738" t="str">
        <f>$B$15</f>
        <v>学休土</v>
      </c>
      <c r="C114" s="170">
        <f>C106</f>
        <v>0</v>
      </c>
      <c r="D114" s="142">
        <f>$D$15</f>
        <v>0</v>
      </c>
      <c r="E114" s="143">
        <f>$E$15</f>
        <v>0</v>
      </c>
      <c r="F114" s="748"/>
      <c r="G114" s="144">
        <f>D114*E114*F114</f>
        <v>0</v>
      </c>
      <c r="H114" s="892">
        <f>I114+J114</f>
        <v>0</v>
      </c>
      <c r="I114" s="729"/>
      <c r="J114" s="727"/>
      <c r="K114" s="145">
        <f>-D114*E114*H114</f>
        <v>0</v>
      </c>
      <c r="L114" s="146"/>
      <c r="M114" s="147"/>
      <c r="N114" s="163"/>
      <c r="O114" s="164"/>
      <c r="P114" s="165"/>
      <c r="Q114" s="165"/>
      <c r="R114" s="166"/>
      <c r="S114" s="167"/>
      <c r="T114" s="168">
        <f t="shared" si="18"/>
        <v>0</v>
      </c>
      <c r="U114" s="169"/>
      <c r="V114" s="155"/>
      <c r="W114" s="155"/>
      <c r="X114" s="908" t="s">
        <v>81</v>
      </c>
      <c r="Y114" s="909"/>
      <c r="Z114" s="909"/>
      <c r="AA114" s="909"/>
      <c r="AB114" s="910"/>
    </row>
    <row r="115" spans="1:28" ht="9" customHeight="1" thickBot="1">
      <c r="A115" s="885"/>
      <c r="B115" s="751"/>
      <c r="C115" s="157">
        <f>C107</f>
        <v>0</v>
      </c>
      <c r="D115" s="158">
        <f>$D$16</f>
        <v>0</v>
      </c>
      <c r="E115" s="175">
        <f>$E$16</f>
        <v>0</v>
      </c>
      <c r="F115" s="749"/>
      <c r="G115" s="160">
        <f>D115*E115*F114</f>
        <v>0</v>
      </c>
      <c r="H115" s="893"/>
      <c r="I115" s="730"/>
      <c r="J115" s="728"/>
      <c r="K115" s="161">
        <f>-D115*E115*H114</f>
        <v>0</v>
      </c>
      <c r="L115" s="162"/>
      <c r="M115" s="147"/>
      <c r="N115" s="177"/>
      <c r="O115" s="178"/>
      <c r="P115" s="179"/>
      <c r="Q115" s="179"/>
      <c r="R115" s="180"/>
      <c r="S115" s="181"/>
      <c r="T115" s="182">
        <f t="shared" si="18"/>
        <v>0</v>
      </c>
      <c r="U115" s="183"/>
      <c r="V115" s="184"/>
      <c r="W115" s="155"/>
      <c r="X115" s="905">
        <f>G116+K116+T116</f>
        <v>0</v>
      </c>
      <c r="Y115" s="906"/>
      <c r="Z115" s="906"/>
      <c r="AA115" s="906"/>
      <c r="AB115" s="185" t="s">
        <v>154</v>
      </c>
    </row>
    <row r="116" spans="1:28" ht="9" customHeight="1" thickBot="1">
      <c r="A116" s="882" t="s">
        <v>53</v>
      </c>
      <c r="B116" s="883"/>
      <c r="C116" s="186"/>
      <c r="D116" s="187">
        <f>IF(C106="往",(E106+E107)*(F106-H106)+(E108+E109)*(F108-H108),E106*(F106-H106)+E108*(F108-H108))</f>
        <v>0</v>
      </c>
      <c r="E116" s="188">
        <f>IF(C106="往",(E106+E107)*(F106-H106)+(E108+E109)*(F108-H108)+(E110+E111)*(F110-H110)+(E112+E113)*(F112-H112)+(E114+E115)*(F114-H114),E106*(F106-H106)+E108*(F108-H108)+E110*(F110-H110)+E112*(F112-H112)+E114*(F114-H114))</f>
        <v>0</v>
      </c>
      <c r="F116" s="189">
        <f t="shared" ref="F116:K116" si="19">SUM(F106:F115)</f>
        <v>0</v>
      </c>
      <c r="G116" s="190">
        <f t="shared" si="19"/>
        <v>0</v>
      </c>
      <c r="H116" s="186">
        <f t="shared" si="19"/>
        <v>0</v>
      </c>
      <c r="I116" s="191">
        <f t="shared" si="19"/>
        <v>0</v>
      </c>
      <c r="J116" s="187">
        <f t="shared" si="19"/>
        <v>0</v>
      </c>
      <c r="K116" s="192">
        <f t="shared" si="19"/>
        <v>0</v>
      </c>
      <c r="L116" s="187"/>
      <c r="M116" s="193"/>
      <c r="N116" s="194"/>
      <c r="O116" s="195">
        <f t="shared" ref="O116:T116" si="20">SUM(O106:O115)</f>
        <v>0</v>
      </c>
      <c r="P116" s="196">
        <f t="shared" si="20"/>
        <v>0</v>
      </c>
      <c r="Q116" s="196">
        <f t="shared" si="20"/>
        <v>0</v>
      </c>
      <c r="R116" s="197">
        <f t="shared" si="20"/>
        <v>0</v>
      </c>
      <c r="S116" s="198">
        <f t="shared" si="20"/>
        <v>0</v>
      </c>
      <c r="T116" s="199">
        <f t="shared" si="20"/>
        <v>0</v>
      </c>
      <c r="U116" s="200"/>
    </row>
    <row r="117" spans="1:28" ht="9" customHeight="1">
      <c r="A117" s="886" t="s">
        <v>55</v>
      </c>
      <c r="B117" s="742" t="s">
        <v>56</v>
      </c>
      <c r="C117" s="134"/>
      <c r="D117" s="745" t="s">
        <v>57</v>
      </c>
      <c r="E117" s="745" t="s">
        <v>58</v>
      </c>
      <c r="F117" s="890" t="s">
        <v>59</v>
      </c>
      <c r="G117" s="894" t="s">
        <v>151</v>
      </c>
      <c r="H117" s="899" t="s">
        <v>61</v>
      </c>
      <c r="I117" s="899"/>
      <c r="J117" s="899"/>
      <c r="K117" s="899"/>
      <c r="L117" s="900"/>
      <c r="M117" s="135"/>
      <c r="N117" s="857" t="s">
        <v>62</v>
      </c>
      <c r="O117" s="858"/>
      <c r="P117" s="858"/>
      <c r="Q117" s="858"/>
      <c r="R117" s="858"/>
      <c r="S117" s="858"/>
      <c r="T117" s="858"/>
      <c r="U117" s="859"/>
    </row>
    <row r="118" spans="1:28" ht="9" customHeight="1">
      <c r="A118" s="887"/>
      <c r="B118" s="743"/>
      <c r="C118" s="137" t="s">
        <v>24</v>
      </c>
      <c r="D118" s="746"/>
      <c r="E118" s="746"/>
      <c r="F118" s="891"/>
      <c r="G118" s="864"/>
      <c r="H118" s="860" t="s">
        <v>63</v>
      </c>
      <c r="I118" s="861"/>
      <c r="J118" s="862"/>
      <c r="K118" s="863" t="s">
        <v>152</v>
      </c>
      <c r="L118" s="874" t="s">
        <v>65</v>
      </c>
      <c r="M118" s="138"/>
      <c r="N118" s="863" t="s">
        <v>66</v>
      </c>
      <c r="O118" s="877" t="s">
        <v>67</v>
      </c>
      <c r="P118" s="878"/>
      <c r="Q118" s="878"/>
      <c r="R118" s="878"/>
      <c r="S118" s="879"/>
      <c r="T118" s="724" t="s">
        <v>153</v>
      </c>
      <c r="U118" s="854" t="s">
        <v>65</v>
      </c>
    </row>
    <row r="119" spans="1:28" ht="9" customHeight="1">
      <c r="A119" s="887"/>
      <c r="B119" s="743"/>
      <c r="C119" s="137" t="s">
        <v>69</v>
      </c>
      <c r="D119" s="746"/>
      <c r="E119" s="746"/>
      <c r="F119" s="891"/>
      <c r="G119" s="864"/>
      <c r="H119" s="880" t="s">
        <v>70</v>
      </c>
      <c r="I119" s="897" t="s">
        <v>71</v>
      </c>
      <c r="J119" s="901" t="s">
        <v>72</v>
      </c>
      <c r="K119" s="864"/>
      <c r="L119" s="875"/>
      <c r="M119" s="138"/>
      <c r="N119" s="864"/>
      <c r="O119" s="869" t="s">
        <v>73</v>
      </c>
      <c r="P119" s="754"/>
      <c r="Q119" s="754" t="s">
        <v>74</v>
      </c>
      <c r="R119" s="757" t="s">
        <v>75</v>
      </c>
      <c r="S119" s="752" t="s">
        <v>76</v>
      </c>
      <c r="T119" s="725"/>
      <c r="U119" s="855"/>
    </row>
    <row r="120" spans="1:28" ht="9" customHeight="1">
      <c r="A120" s="887"/>
      <c r="B120" s="743"/>
      <c r="C120" s="139" t="s">
        <v>77</v>
      </c>
      <c r="D120" s="746"/>
      <c r="E120" s="746"/>
      <c r="F120" s="891"/>
      <c r="G120" s="864"/>
      <c r="H120" s="880"/>
      <c r="I120" s="897"/>
      <c r="J120" s="901"/>
      <c r="K120" s="864"/>
      <c r="L120" s="875"/>
      <c r="M120" s="138"/>
      <c r="N120" s="864"/>
      <c r="O120" s="870" t="s">
        <v>71</v>
      </c>
      <c r="P120" s="872" t="s">
        <v>72</v>
      </c>
      <c r="Q120" s="755"/>
      <c r="R120" s="757"/>
      <c r="S120" s="752"/>
      <c r="T120" s="725"/>
      <c r="U120" s="855"/>
    </row>
    <row r="121" spans="1:28" ht="9" customHeight="1">
      <c r="A121" s="888"/>
      <c r="B121" s="744"/>
      <c r="C121" s="140" t="s">
        <v>78</v>
      </c>
      <c r="D121" s="747"/>
      <c r="E121" s="876"/>
      <c r="F121" s="726"/>
      <c r="G121" s="895"/>
      <c r="H121" s="881"/>
      <c r="I121" s="898"/>
      <c r="J121" s="902"/>
      <c r="K121" s="865"/>
      <c r="L121" s="876"/>
      <c r="N121" s="865"/>
      <c r="O121" s="871"/>
      <c r="P121" s="873"/>
      <c r="Q121" s="756"/>
      <c r="R121" s="758"/>
      <c r="S121" s="753"/>
      <c r="T121" s="726"/>
      <c r="U121" s="856"/>
    </row>
    <row r="122" spans="1:28" ht="9" customHeight="1">
      <c r="A122" s="884" t="s">
        <v>143</v>
      </c>
      <c r="B122" s="740" t="str">
        <f>$B$7</f>
        <v>平日</v>
      </c>
      <c r="C122" s="201">
        <f>C106</f>
        <v>0</v>
      </c>
      <c r="D122" s="142">
        <f>$D$7</f>
        <v>0</v>
      </c>
      <c r="E122" s="143">
        <f>$E$7</f>
        <v>0</v>
      </c>
      <c r="F122" s="896"/>
      <c r="G122" s="144">
        <f>D122*E122*F122</f>
        <v>0</v>
      </c>
      <c r="H122" s="892">
        <f>I122+J122</f>
        <v>0</v>
      </c>
      <c r="I122" s="729"/>
      <c r="J122" s="727"/>
      <c r="K122" s="145">
        <f>-D122*E122*H122</f>
        <v>0</v>
      </c>
      <c r="L122" s="146"/>
      <c r="M122" s="147"/>
      <c r="N122" s="148"/>
      <c r="O122" s="149"/>
      <c r="P122" s="150"/>
      <c r="Q122" s="150"/>
      <c r="R122" s="151"/>
      <c r="S122" s="152"/>
      <c r="T122" s="153">
        <f>IF(AND(P122=0,Q122=0,R122=0,S122=0),N122*-O122,IF(AND(O122=0,Q122=0,R122=0,S122=0),N122*-P122,IF(AND(O122=0,P122=0,R122=0,S122=0),N122*Q122,IF(AND(O122=0,P122=0,Q122=0,S122=0),N122*-R122,IF(AND(O122=0,P122=0,Q122=0,R122=0),N122*S122,IF(AND(O122=0,P122=0,Q122=0,R122=0),,"入力オーバー"))))))</f>
        <v>0</v>
      </c>
      <c r="U122" s="154"/>
      <c r="V122" s="155"/>
      <c r="W122" s="155"/>
      <c r="X122" s="156"/>
      <c r="Y122" s="156"/>
      <c r="Z122" s="156"/>
      <c r="AA122" s="156"/>
      <c r="AB122" s="156"/>
    </row>
    <row r="123" spans="1:28" ht="9" customHeight="1">
      <c r="A123" s="885"/>
      <c r="B123" s="741"/>
      <c r="C123" s="157">
        <f>IF(C122="往","復",)</f>
        <v>0</v>
      </c>
      <c r="D123" s="158">
        <f>$D$8</f>
        <v>0</v>
      </c>
      <c r="E123" s="159">
        <f>$E$8</f>
        <v>0</v>
      </c>
      <c r="F123" s="749"/>
      <c r="G123" s="160">
        <f>D123*E123*F122</f>
        <v>0</v>
      </c>
      <c r="H123" s="893"/>
      <c r="I123" s="730"/>
      <c r="J123" s="728"/>
      <c r="K123" s="161">
        <f>-D123*E123*H122</f>
        <v>0</v>
      </c>
      <c r="L123" s="162"/>
      <c r="M123" s="147"/>
      <c r="N123" s="163"/>
      <c r="O123" s="164"/>
      <c r="P123" s="165"/>
      <c r="Q123" s="165"/>
      <c r="R123" s="166"/>
      <c r="S123" s="167"/>
      <c r="T123" s="168">
        <f>IF(AND(P123=0,Q123=0,R123=0,S123=0),N123*-O123,IF(AND(O123=0,Q123=0,R123=0,S123=0),N123*-P123,IF(AND(O123=0,P123=0,R123=0,S123=0),N123*Q123,IF(AND(O123=0,P123=0,Q123=0,S123=0),N123*-R123,IF(AND(O123=0,P123=0,Q123=0,R123=0),N123*S123,IF(AND(O123=0,P123=0,Q123=0,R123=0),,"入力オーバー"))))))</f>
        <v>0</v>
      </c>
      <c r="U123" s="169"/>
      <c r="V123" s="155"/>
      <c r="W123" s="155"/>
      <c r="X123" s="156"/>
      <c r="Y123" s="156"/>
      <c r="Z123" s="156"/>
      <c r="AA123" s="156"/>
      <c r="AB123" s="156"/>
    </row>
    <row r="124" spans="1:28" ht="9" customHeight="1">
      <c r="A124" s="885"/>
      <c r="B124" s="740" t="str">
        <f>$B$9</f>
        <v>土曜</v>
      </c>
      <c r="C124" s="170">
        <f>C122</f>
        <v>0</v>
      </c>
      <c r="D124" s="142">
        <f>$D$9</f>
        <v>0</v>
      </c>
      <c r="E124" s="143">
        <f>$E$9</f>
        <v>0</v>
      </c>
      <c r="F124" s="896"/>
      <c r="G124" s="144">
        <f>D124*E124*F124</f>
        <v>0</v>
      </c>
      <c r="H124" s="892">
        <f>I124+J124</f>
        <v>0</v>
      </c>
      <c r="I124" s="729"/>
      <c r="J124" s="727"/>
      <c r="K124" s="145">
        <f>-D124*E124*H124</f>
        <v>0</v>
      </c>
      <c r="L124" s="146"/>
      <c r="M124" s="147"/>
      <c r="N124" s="163"/>
      <c r="O124" s="164"/>
      <c r="P124" s="165"/>
      <c r="Q124" s="165"/>
      <c r="R124" s="166"/>
      <c r="S124" s="167"/>
      <c r="T124" s="168">
        <f t="shared" ref="T124:T131" si="21">IF(AND(P124=0,Q124=0,R124=0,S124=0),N124*-O124,IF(AND(O124=0,Q124=0,R124=0,S124=0),N124*-P124,IF(AND(O124=0,P124=0,R124=0,S124=0),N124*Q124,IF(AND(O124=0,P124=0,Q124=0,S124=0),N124*-R124,IF(AND(O124=0,P124=0,Q124=0,R124=0),N124*S124,IF(AND(O124=0,P124=0,Q124=0,R124=0),,"入力オーバー"))))))</f>
        <v>0</v>
      </c>
      <c r="U124" s="169"/>
      <c r="V124" s="155"/>
      <c r="W124" s="155"/>
      <c r="X124" s="136"/>
      <c r="Y124" s="136"/>
      <c r="Z124" s="136"/>
      <c r="AA124" s="136"/>
      <c r="AB124" s="136"/>
    </row>
    <row r="125" spans="1:28" ht="9" customHeight="1" thickBot="1">
      <c r="A125" s="885"/>
      <c r="B125" s="904"/>
      <c r="C125" s="157">
        <f>C123</f>
        <v>0</v>
      </c>
      <c r="D125" s="158">
        <f>$D$10</f>
        <v>0</v>
      </c>
      <c r="E125" s="159">
        <f>$E$10</f>
        <v>0</v>
      </c>
      <c r="F125" s="749"/>
      <c r="G125" s="160">
        <f>D125*E125*F124</f>
        <v>0</v>
      </c>
      <c r="H125" s="893"/>
      <c r="I125" s="730"/>
      <c r="J125" s="728"/>
      <c r="K125" s="161">
        <f>-D125*E125*H124</f>
        <v>0</v>
      </c>
      <c r="L125" s="162"/>
      <c r="M125" s="147"/>
      <c r="N125" s="163"/>
      <c r="O125" s="164"/>
      <c r="P125" s="165"/>
      <c r="Q125" s="165"/>
      <c r="R125" s="166"/>
      <c r="S125" s="167"/>
      <c r="T125" s="168">
        <f t="shared" si="21"/>
        <v>0</v>
      </c>
      <c r="U125" s="169"/>
      <c r="V125" s="155"/>
      <c r="W125" s="155"/>
      <c r="X125" s="156"/>
      <c r="Y125" s="156"/>
      <c r="Z125" s="136"/>
      <c r="AA125" s="136"/>
      <c r="AB125" s="136"/>
    </row>
    <row r="126" spans="1:28" ht="9" customHeight="1">
      <c r="A126" s="885"/>
      <c r="B126" s="903" t="str">
        <f>$B$11</f>
        <v>日祝</v>
      </c>
      <c r="C126" s="170">
        <f>C122</f>
        <v>0</v>
      </c>
      <c r="D126" s="142">
        <f>$D$11</f>
        <v>0</v>
      </c>
      <c r="E126" s="143">
        <f>$E$11</f>
        <v>0</v>
      </c>
      <c r="F126" s="748"/>
      <c r="G126" s="144">
        <f>D126*E126*F126</f>
        <v>0</v>
      </c>
      <c r="H126" s="892">
        <f>I126+J126</f>
        <v>0</v>
      </c>
      <c r="I126" s="729"/>
      <c r="J126" s="727"/>
      <c r="K126" s="145">
        <f>-D126*E126*H126</f>
        <v>0</v>
      </c>
      <c r="L126" s="146"/>
      <c r="M126" s="147"/>
      <c r="N126" s="163"/>
      <c r="O126" s="164"/>
      <c r="P126" s="165"/>
      <c r="Q126" s="165"/>
      <c r="R126" s="166"/>
      <c r="S126" s="167"/>
      <c r="T126" s="168">
        <f t="shared" si="21"/>
        <v>0</v>
      </c>
      <c r="U126" s="169"/>
      <c r="V126" s="155"/>
      <c r="W126" s="155"/>
      <c r="X126" s="156"/>
      <c r="Y126" s="156"/>
      <c r="Z126" s="136"/>
      <c r="AA126" s="136"/>
      <c r="AB126" s="136"/>
    </row>
    <row r="127" spans="1:28" ht="9" customHeight="1">
      <c r="A127" s="885"/>
      <c r="B127" s="739"/>
      <c r="C127" s="202">
        <f>C123</f>
        <v>0</v>
      </c>
      <c r="D127" s="158">
        <f>$D$12</f>
        <v>0</v>
      </c>
      <c r="E127" s="175">
        <f>$E$12</f>
        <v>0</v>
      </c>
      <c r="F127" s="748"/>
      <c r="G127" s="160">
        <f>D127*E127*F126</f>
        <v>0</v>
      </c>
      <c r="H127" s="893"/>
      <c r="I127" s="730"/>
      <c r="J127" s="728"/>
      <c r="K127" s="161">
        <f>-D127*E127*H126</f>
        <v>0</v>
      </c>
      <c r="L127" s="162"/>
      <c r="M127" s="147"/>
      <c r="N127" s="163"/>
      <c r="O127" s="164"/>
      <c r="P127" s="165"/>
      <c r="Q127" s="165"/>
      <c r="R127" s="166"/>
      <c r="S127" s="167"/>
      <c r="T127" s="168">
        <f t="shared" si="21"/>
        <v>0</v>
      </c>
      <c r="U127" s="169"/>
      <c r="V127" s="155"/>
      <c r="W127" s="155"/>
      <c r="X127" s="156"/>
      <c r="Y127" s="156"/>
      <c r="Z127" s="136"/>
      <c r="AA127" s="136"/>
      <c r="AB127" s="136"/>
    </row>
    <row r="128" spans="1:28" ht="9" customHeight="1">
      <c r="A128" s="885"/>
      <c r="B128" s="738" t="str">
        <f>$B$13</f>
        <v>学平日</v>
      </c>
      <c r="C128" s="170">
        <f>C122</f>
        <v>0</v>
      </c>
      <c r="D128" s="142">
        <f>$D$13</f>
        <v>0</v>
      </c>
      <c r="E128" s="143">
        <f>$E$13</f>
        <v>0</v>
      </c>
      <c r="F128" s="896"/>
      <c r="G128" s="144">
        <f>D128*E128*F128</f>
        <v>0</v>
      </c>
      <c r="H128" s="892">
        <f>I128+J128</f>
        <v>0</v>
      </c>
      <c r="I128" s="729"/>
      <c r="J128" s="727"/>
      <c r="K128" s="145">
        <f>-D128*E128*H128</f>
        <v>0</v>
      </c>
      <c r="L128" s="146"/>
      <c r="M128" s="147"/>
      <c r="N128" s="163"/>
      <c r="O128" s="164"/>
      <c r="P128" s="165"/>
      <c r="Q128" s="165"/>
      <c r="R128" s="166"/>
      <c r="S128" s="167"/>
      <c r="T128" s="168">
        <f t="shared" si="21"/>
        <v>0</v>
      </c>
      <c r="U128" s="169"/>
      <c r="V128" s="155"/>
      <c r="W128" s="155"/>
    </row>
    <row r="129" spans="1:28" ht="9" customHeight="1">
      <c r="A129" s="885"/>
      <c r="B129" s="739"/>
      <c r="C129" s="157">
        <f>C123</f>
        <v>0</v>
      </c>
      <c r="D129" s="158">
        <f>$D$14</f>
        <v>0</v>
      </c>
      <c r="E129" s="159">
        <f>$E$14</f>
        <v>0</v>
      </c>
      <c r="F129" s="749"/>
      <c r="G129" s="160">
        <f>D129*E129*F128</f>
        <v>0</v>
      </c>
      <c r="H129" s="893"/>
      <c r="I129" s="730"/>
      <c r="J129" s="728"/>
      <c r="K129" s="161">
        <f>-D129*E129*H128</f>
        <v>0</v>
      </c>
      <c r="L129" s="162"/>
      <c r="M129" s="147"/>
      <c r="N129" s="163"/>
      <c r="O129" s="164"/>
      <c r="P129" s="165"/>
      <c r="Q129" s="165"/>
      <c r="R129" s="166"/>
      <c r="S129" s="167"/>
      <c r="T129" s="168">
        <f t="shared" si="21"/>
        <v>0</v>
      </c>
      <c r="U129" s="169"/>
      <c r="V129" s="155"/>
      <c r="W129" s="155"/>
    </row>
    <row r="130" spans="1:28" ht="9" customHeight="1">
      <c r="A130" s="885"/>
      <c r="B130" s="738" t="str">
        <f>$B$15</f>
        <v>学休土</v>
      </c>
      <c r="C130" s="170">
        <f>C122</f>
        <v>0</v>
      </c>
      <c r="D130" s="142">
        <f>$D$15</f>
        <v>0</v>
      </c>
      <c r="E130" s="143">
        <f>$E$15</f>
        <v>0</v>
      </c>
      <c r="F130" s="748"/>
      <c r="G130" s="144">
        <f>D130*E130*F130</f>
        <v>0</v>
      </c>
      <c r="H130" s="892">
        <f>I130+J130</f>
        <v>0</v>
      </c>
      <c r="I130" s="729"/>
      <c r="J130" s="727"/>
      <c r="K130" s="145">
        <f>-D130*E130*H130</f>
        <v>0</v>
      </c>
      <c r="L130" s="146"/>
      <c r="M130" s="147"/>
      <c r="N130" s="163"/>
      <c r="O130" s="164"/>
      <c r="P130" s="165"/>
      <c r="Q130" s="165"/>
      <c r="R130" s="166"/>
      <c r="S130" s="167"/>
      <c r="T130" s="168">
        <f t="shared" si="21"/>
        <v>0</v>
      </c>
      <c r="U130" s="169"/>
      <c r="V130" s="155"/>
      <c r="W130" s="155"/>
      <c r="X130" s="908" t="s">
        <v>81</v>
      </c>
      <c r="Y130" s="909"/>
      <c r="Z130" s="909"/>
      <c r="AA130" s="909"/>
      <c r="AB130" s="910"/>
    </row>
    <row r="131" spans="1:28" ht="9" customHeight="1" thickBot="1">
      <c r="A131" s="885"/>
      <c r="B131" s="751"/>
      <c r="C131" s="157">
        <f>C123</f>
        <v>0</v>
      </c>
      <c r="D131" s="158">
        <f>$D$16</f>
        <v>0</v>
      </c>
      <c r="E131" s="175">
        <f>$E$16</f>
        <v>0</v>
      </c>
      <c r="F131" s="749"/>
      <c r="G131" s="160">
        <f>D131*E131*F130</f>
        <v>0</v>
      </c>
      <c r="H131" s="893"/>
      <c r="I131" s="730"/>
      <c r="J131" s="728"/>
      <c r="K131" s="161">
        <f>-D131*E131*H130</f>
        <v>0</v>
      </c>
      <c r="L131" s="162"/>
      <c r="M131" s="147"/>
      <c r="N131" s="177"/>
      <c r="O131" s="178"/>
      <c r="P131" s="179"/>
      <c r="Q131" s="179"/>
      <c r="R131" s="180"/>
      <c r="S131" s="181"/>
      <c r="T131" s="182">
        <f t="shared" si="21"/>
        <v>0</v>
      </c>
      <c r="U131" s="183"/>
      <c r="V131" s="184"/>
      <c r="W131" s="155"/>
      <c r="X131" s="905">
        <f>G132+K132+T132</f>
        <v>0</v>
      </c>
      <c r="Y131" s="906"/>
      <c r="Z131" s="906"/>
      <c r="AA131" s="906"/>
      <c r="AB131" s="185" t="s">
        <v>154</v>
      </c>
    </row>
    <row r="132" spans="1:28" ht="9" customHeight="1" thickBot="1">
      <c r="A132" s="882" t="s">
        <v>53</v>
      </c>
      <c r="B132" s="883"/>
      <c r="C132" s="186"/>
      <c r="D132" s="187">
        <f>IF(C122="往",(E122+E123)*(F122-H122)+(E124+E125)*(F124-H124),E122*(F122-H122)+E124*(F124-H124))</f>
        <v>0</v>
      </c>
      <c r="E132" s="188">
        <f>IF(C122="往",(E122+E123)*(F122-H122)+(E124+E125)*(F124-H124)+(E126+E127)*(F126-H126)+(E128+E129)*(F128-H128)+(E130+E131)*(F130-H130),E122*(F122-H122)+E124*(F124-H124)+E126*(F126-H126)+E128*(F128-H128)+E130*(F130-H130))</f>
        <v>0</v>
      </c>
      <c r="F132" s="189">
        <f t="shared" ref="F132:K132" si="22">SUM(F122:F131)</f>
        <v>0</v>
      </c>
      <c r="G132" s="190">
        <f t="shared" si="22"/>
        <v>0</v>
      </c>
      <c r="H132" s="186">
        <f t="shared" si="22"/>
        <v>0</v>
      </c>
      <c r="I132" s="191">
        <f t="shared" si="22"/>
        <v>0</v>
      </c>
      <c r="J132" s="187">
        <f t="shared" si="22"/>
        <v>0</v>
      </c>
      <c r="K132" s="192">
        <f t="shared" si="22"/>
        <v>0</v>
      </c>
      <c r="L132" s="187"/>
      <c r="M132" s="193"/>
      <c r="N132" s="194"/>
      <c r="O132" s="195">
        <f t="shared" ref="O132:T132" si="23">SUM(O122:O131)</f>
        <v>0</v>
      </c>
      <c r="P132" s="196">
        <f t="shared" si="23"/>
        <v>0</v>
      </c>
      <c r="Q132" s="196">
        <f t="shared" si="23"/>
        <v>0</v>
      </c>
      <c r="R132" s="197">
        <f t="shared" si="23"/>
        <v>0</v>
      </c>
      <c r="S132" s="198">
        <f t="shared" si="23"/>
        <v>0</v>
      </c>
      <c r="T132" s="199">
        <f t="shared" si="23"/>
        <v>0</v>
      </c>
      <c r="U132" s="200"/>
      <c r="V132" s="907" t="s">
        <v>83</v>
      </c>
      <c r="W132" s="858"/>
      <c r="X132" s="858"/>
      <c r="Y132" s="858"/>
      <c r="Z132" s="858"/>
      <c r="AA132" s="858"/>
      <c r="AB132" s="859"/>
    </row>
    <row r="133" spans="1:28" ht="9" customHeight="1" thickBot="1">
      <c r="A133" s="715" t="s">
        <v>112</v>
      </c>
      <c r="B133" s="716"/>
      <c r="C133" s="716"/>
      <c r="D133" s="717">
        <f>$C$1</f>
        <v>0</v>
      </c>
      <c r="E133" s="716"/>
      <c r="F133" s="716"/>
      <c r="G133" s="716"/>
      <c r="H133" s="716" t="s">
        <v>367</v>
      </c>
      <c r="I133" s="716"/>
      <c r="J133" s="716" t="s">
        <v>148</v>
      </c>
      <c r="K133" s="716"/>
      <c r="L133" s="717">
        <f>$M$1</f>
        <v>0</v>
      </c>
      <c r="M133" s="716"/>
      <c r="N133" s="716"/>
      <c r="O133" s="716"/>
      <c r="P133" s="716"/>
      <c r="Q133" s="718"/>
      <c r="R133" s="203"/>
      <c r="S133" s="203"/>
      <c r="T133" s="204"/>
      <c r="U133" s="136"/>
      <c r="V133" s="911">
        <f>V267</f>
        <v>0</v>
      </c>
      <c r="W133" s="912"/>
      <c r="X133" s="912"/>
      <c r="Y133" s="912"/>
      <c r="Z133" s="912"/>
      <c r="AA133" s="912"/>
      <c r="AB133" s="205" t="s">
        <v>154</v>
      </c>
    </row>
    <row r="134" spans="1:28" ht="9" customHeight="1">
      <c r="I134" s="206"/>
      <c r="J134" s="207"/>
      <c r="K134" s="207"/>
      <c r="L134" s="208"/>
      <c r="N134" s="136"/>
      <c r="O134" s="136"/>
      <c r="P134" s="136"/>
      <c r="V134" s="207"/>
      <c r="W134" s="207"/>
      <c r="X134" s="136"/>
      <c r="Y134" s="136"/>
      <c r="Z134" s="136"/>
      <c r="AA134" s="136"/>
      <c r="AB134" s="136"/>
    </row>
    <row r="135" spans="1:28" ht="9" customHeight="1" thickBot="1">
      <c r="L135" s="209"/>
      <c r="N135" s="210"/>
      <c r="O135" s="211"/>
      <c r="P135" s="211"/>
      <c r="Q135" s="211"/>
      <c r="R135" s="211"/>
      <c r="S135" s="211"/>
      <c r="T135" s="136"/>
      <c r="U135" s="207"/>
      <c r="V135" s="207"/>
      <c r="W135" s="207"/>
      <c r="X135" s="212"/>
      <c r="Y135" s="212"/>
      <c r="Z135" s="212"/>
      <c r="AA135" s="212"/>
      <c r="AB135" s="136"/>
    </row>
    <row r="136" spans="1:28" ht="9" customHeight="1">
      <c r="A136" s="886" t="s">
        <v>55</v>
      </c>
      <c r="B136" s="742" t="s">
        <v>56</v>
      </c>
      <c r="C136" s="134"/>
      <c r="D136" s="745" t="s">
        <v>57</v>
      </c>
      <c r="E136" s="745" t="s">
        <v>58</v>
      </c>
      <c r="F136" s="890" t="s">
        <v>59</v>
      </c>
      <c r="G136" s="894" t="s">
        <v>151</v>
      </c>
      <c r="H136" s="899" t="s">
        <v>61</v>
      </c>
      <c r="I136" s="899"/>
      <c r="J136" s="899"/>
      <c r="K136" s="899"/>
      <c r="L136" s="900"/>
      <c r="M136" s="135"/>
      <c r="N136" s="857" t="s">
        <v>62</v>
      </c>
      <c r="O136" s="858"/>
      <c r="P136" s="858"/>
      <c r="Q136" s="858"/>
      <c r="R136" s="858"/>
      <c r="S136" s="858"/>
      <c r="T136" s="858"/>
      <c r="U136" s="859"/>
    </row>
    <row r="137" spans="1:28" ht="9" customHeight="1">
      <c r="A137" s="887"/>
      <c r="B137" s="743"/>
      <c r="C137" s="137" t="s">
        <v>24</v>
      </c>
      <c r="D137" s="746"/>
      <c r="E137" s="746"/>
      <c r="F137" s="891"/>
      <c r="G137" s="864"/>
      <c r="H137" s="860" t="s">
        <v>63</v>
      </c>
      <c r="I137" s="861"/>
      <c r="J137" s="862"/>
      <c r="K137" s="863" t="s">
        <v>152</v>
      </c>
      <c r="L137" s="874" t="s">
        <v>65</v>
      </c>
      <c r="M137" s="138"/>
      <c r="N137" s="863" t="s">
        <v>66</v>
      </c>
      <c r="O137" s="877" t="s">
        <v>67</v>
      </c>
      <c r="P137" s="878"/>
      <c r="Q137" s="878"/>
      <c r="R137" s="878"/>
      <c r="S137" s="879"/>
      <c r="T137" s="724" t="s">
        <v>153</v>
      </c>
      <c r="U137" s="854" t="s">
        <v>65</v>
      </c>
    </row>
    <row r="138" spans="1:28" ht="9" customHeight="1">
      <c r="A138" s="887"/>
      <c r="B138" s="743"/>
      <c r="C138" s="137" t="s">
        <v>69</v>
      </c>
      <c r="D138" s="746"/>
      <c r="E138" s="746"/>
      <c r="F138" s="891"/>
      <c r="G138" s="864"/>
      <c r="H138" s="880" t="s">
        <v>70</v>
      </c>
      <c r="I138" s="897" t="s">
        <v>71</v>
      </c>
      <c r="J138" s="901" t="s">
        <v>72</v>
      </c>
      <c r="K138" s="864"/>
      <c r="L138" s="875"/>
      <c r="M138" s="138"/>
      <c r="N138" s="864"/>
      <c r="O138" s="869" t="s">
        <v>73</v>
      </c>
      <c r="P138" s="754"/>
      <c r="Q138" s="754" t="s">
        <v>74</v>
      </c>
      <c r="R138" s="757" t="s">
        <v>75</v>
      </c>
      <c r="S138" s="752" t="s">
        <v>76</v>
      </c>
      <c r="T138" s="725"/>
      <c r="U138" s="855"/>
    </row>
    <row r="139" spans="1:28" ht="9" customHeight="1">
      <c r="A139" s="887"/>
      <c r="B139" s="743"/>
      <c r="C139" s="139" t="s">
        <v>77</v>
      </c>
      <c r="D139" s="746"/>
      <c r="E139" s="746"/>
      <c r="F139" s="891"/>
      <c r="G139" s="864"/>
      <c r="H139" s="880"/>
      <c r="I139" s="897"/>
      <c r="J139" s="901"/>
      <c r="K139" s="864"/>
      <c r="L139" s="875"/>
      <c r="M139" s="138"/>
      <c r="N139" s="864"/>
      <c r="O139" s="870" t="s">
        <v>71</v>
      </c>
      <c r="P139" s="872" t="s">
        <v>72</v>
      </c>
      <c r="Q139" s="755"/>
      <c r="R139" s="757"/>
      <c r="S139" s="752"/>
      <c r="T139" s="725"/>
      <c r="U139" s="855"/>
    </row>
    <row r="140" spans="1:28" ht="9" customHeight="1">
      <c r="A140" s="888"/>
      <c r="B140" s="744"/>
      <c r="C140" s="140" t="s">
        <v>78</v>
      </c>
      <c r="D140" s="747"/>
      <c r="E140" s="876"/>
      <c r="F140" s="726"/>
      <c r="G140" s="895"/>
      <c r="H140" s="881"/>
      <c r="I140" s="898"/>
      <c r="J140" s="902"/>
      <c r="K140" s="865"/>
      <c r="L140" s="876"/>
      <c r="N140" s="865"/>
      <c r="O140" s="871"/>
      <c r="P140" s="873"/>
      <c r="Q140" s="756"/>
      <c r="R140" s="758"/>
      <c r="S140" s="753"/>
      <c r="T140" s="726"/>
      <c r="U140" s="856"/>
    </row>
    <row r="141" spans="1:28" ht="9" customHeight="1">
      <c r="A141" s="884" t="s">
        <v>144</v>
      </c>
      <c r="B141" s="740" t="str">
        <f>$B$7</f>
        <v>平日</v>
      </c>
      <c r="C141" s="201">
        <f>C74</f>
        <v>0</v>
      </c>
      <c r="D141" s="142">
        <f>$D$7</f>
        <v>0</v>
      </c>
      <c r="E141" s="143">
        <f>$E$7</f>
        <v>0</v>
      </c>
      <c r="F141" s="896"/>
      <c r="G141" s="144">
        <f>D141*E141*F141</f>
        <v>0</v>
      </c>
      <c r="H141" s="892">
        <f>I141+J141</f>
        <v>0</v>
      </c>
      <c r="I141" s="729"/>
      <c r="J141" s="727"/>
      <c r="K141" s="145">
        <f>-D141*E141*H141</f>
        <v>0</v>
      </c>
      <c r="L141" s="146"/>
      <c r="M141" s="147"/>
      <c r="N141" s="148"/>
      <c r="O141" s="149"/>
      <c r="P141" s="150"/>
      <c r="Q141" s="150"/>
      <c r="R141" s="151"/>
      <c r="S141" s="152"/>
      <c r="T141" s="153">
        <f>IF(AND(P141=0,Q141=0,R141=0,S141=0),N141*-O141,IF(AND(O141=0,Q141=0,R141=0,S141=0),N141*-P141,IF(AND(O141=0,P141=0,R141=0,S141=0),N141*Q141,IF(AND(O141=0,P141=0,Q141=0,S141=0),N141*-R141,IF(AND(O141=0,P141=0,Q141=0,R141=0),N141*S141,IF(AND(O141=0,P141=0,Q141=0,R141=0),,"入力オーバー"))))))</f>
        <v>0</v>
      </c>
      <c r="U141" s="154"/>
      <c r="V141" s="155"/>
      <c r="W141" s="155"/>
      <c r="X141" s="156"/>
      <c r="Y141" s="156"/>
      <c r="Z141" s="156"/>
      <c r="AA141" s="156"/>
      <c r="AB141" s="156"/>
    </row>
    <row r="142" spans="1:28" ht="9" customHeight="1">
      <c r="A142" s="885"/>
      <c r="B142" s="741"/>
      <c r="C142" s="157">
        <f>IF(C141="往","復",)</f>
        <v>0</v>
      </c>
      <c r="D142" s="158">
        <f>$D$8</f>
        <v>0</v>
      </c>
      <c r="E142" s="159">
        <f>$E$8</f>
        <v>0</v>
      </c>
      <c r="F142" s="749"/>
      <c r="G142" s="160">
        <f>D142*E142*F141</f>
        <v>0</v>
      </c>
      <c r="H142" s="893"/>
      <c r="I142" s="730"/>
      <c r="J142" s="728"/>
      <c r="K142" s="161">
        <f>-D142*E142*H141</f>
        <v>0</v>
      </c>
      <c r="L142" s="162"/>
      <c r="M142" s="147"/>
      <c r="N142" s="163"/>
      <c r="O142" s="164"/>
      <c r="P142" s="165"/>
      <c r="Q142" s="165"/>
      <c r="R142" s="166"/>
      <c r="S142" s="167"/>
      <c r="T142" s="168">
        <f>IF(AND(P142=0,Q142=0,R142=0,S142=0),N142*-O142,IF(AND(O142=0,Q142=0,R142=0,S142=0),N142*-P142,IF(AND(O142=0,P142=0,R142=0,S142=0),N142*Q142,IF(AND(O142=0,P142=0,Q142=0,S142=0),N142*-R142,IF(AND(O142=0,P142=0,Q142=0,R142=0),N142*S142,IF(AND(O142=0,P142=0,Q142=0,R142=0),,"入力オーバー"))))))</f>
        <v>0</v>
      </c>
      <c r="U142" s="169"/>
      <c r="V142" s="155"/>
      <c r="W142" s="155"/>
      <c r="X142" s="156"/>
      <c r="Y142" s="156"/>
      <c r="Z142" s="156"/>
      <c r="AA142" s="156"/>
      <c r="AB142" s="156"/>
    </row>
    <row r="143" spans="1:28" ht="9" customHeight="1">
      <c r="A143" s="885"/>
      <c r="B143" s="740" t="str">
        <f>$B$9</f>
        <v>土曜</v>
      </c>
      <c r="C143" s="170">
        <f>C141</f>
        <v>0</v>
      </c>
      <c r="D143" s="142">
        <f>$D$9</f>
        <v>0</v>
      </c>
      <c r="E143" s="143">
        <f>$E$9</f>
        <v>0</v>
      </c>
      <c r="F143" s="896"/>
      <c r="G143" s="144">
        <f>D143*E143*F143</f>
        <v>0</v>
      </c>
      <c r="H143" s="892">
        <f>I143+J143</f>
        <v>0</v>
      </c>
      <c r="I143" s="729"/>
      <c r="J143" s="727"/>
      <c r="K143" s="145">
        <f>-D143*E143*H143</f>
        <v>0</v>
      </c>
      <c r="L143" s="146"/>
      <c r="M143" s="147"/>
      <c r="N143" s="163"/>
      <c r="O143" s="164"/>
      <c r="P143" s="165"/>
      <c r="Q143" s="165"/>
      <c r="R143" s="166"/>
      <c r="S143" s="167"/>
      <c r="T143" s="168">
        <f t="shared" ref="T143:T150" si="24">IF(AND(P143=0,Q143=0,R143=0,S143=0),N143*-O143,IF(AND(O143=0,Q143=0,R143=0,S143=0),N143*-P143,IF(AND(O143=0,P143=0,R143=0,S143=0),N143*Q143,IF(AND(O143=0,P143=0,Q143=0,S143=0),N143*-R143,IF(AND(O143=0,P143=0,Q143=0,R143=0),N143*S143,IF(AND(O143=0,P143=0,Q143=0,R143=0),,"入力オーバー"))))))</f>
        <v>0</v>
      </c>
      <c r="U143" s="169"/>
      <c r="V143" s="155"/>
      <c r="W143" s="155"/>
      <c r="X143" s="136"/>
      <c r="Y143" s="136"/>
      <c r="Z143" s="136"/>
      <c r="AA143" s="136"/>
      <c r="AB143" s="136"/>
    </row>
    <row r="144" spans="1:28" ht="9" customHeight="1" thickBot="1">
      <c r="A144" s="885"/>
      <c r="B144" s="904"/>
      <c r="C144" s="157">
        <f>C142</f>
        <v>0</v>
      </c>
      <c r="D144" s="158">
        <f>$D$10</f>
        <v>0</v>
      </c>
      <c r="E144" s="159">
        <f>$E$10</f>
        <v>0</v>
      </c>
      <c r="F144" s="749"/>
      <c r="G144" s="160">
        <f>D144*E144*F143</f>
        <v>0</v>
      </c>
      <c r="H144" s="893"/>
      <c r="I144" s="730"/>
      <c r="J144" s="728"/>
      <c r="K144" s="161">
        <f>-D144*E144*H143</f>
        <v>0</v>
      </c>
      <c r="L144" s="162"/>
      <c r="M144" s="147"/>
      <c r="N144" s="163"/>
      <c r="O144" s="164"/>
      <c r="P144" s="165"/>
      <c r="Q144" s="165"/>
      <c r="R144" s="166"/>
      <c r="S144" s="167"/>
      <c r="T144" s="168">
        <f t="shared" si="24"/>
        <v>0</v>
      </c>
      <c r="U144" s="169"/>
      <c r="V144" s="155"/>
      <c r="W144" s="155"/>
      <c r="X144" s="156"/>
      <c r="Y144" s="156"/>
      <c r="Z144" s="136"/>
      <c r="AA144" s="136"/>
      <c r="AB144" s="136"/>
    </row>
    <row r="145" spans="1:28" ht="9" customHeight="1">
      <c r="A145" s="885"/>
      <c r="B145" s="903" t="str">
        <f>$B$11</f>
        <v>日祝</v>
      </c>
      <c r="C145" s="170">
        <f>C141</f>
        <v>0</v>
      </c>
      <c r="D145" s="142">
        <f>$D$11</f>
        <v>0</v>
      </c>
      <c r="E145" s="143">
        <f>$E$11</f>
        <v>0</v>
      </c>
      <c r="F145" s="748"/>
      <c r="G145" s="144">
        <f>D145*E145*F145</f>
        <v>0</v>
      </c>
      <c r="H145" s="892">
        <f>I145+J145</f>
        <v>0</v>
      </c>
      <c r="I145" s="729"/>
      <c r="J145" s="727"/>
      <c r="K145" s="145">
        <f>-D145*E145*H145</f>
        <v>0</v>
      </c>
      <c r="L145" s="146"/>
      <c r="M145" s="147"/>
      <c r="N145" s="163"/>
      <c r="O145" s="164"/>
      <c r="P145" s="165"/>
      <c r="Q145" s="165"/>
      <c r="R145" s="166"/>
      <c r="S145" s="167"/>
      <c r="T145" s="168">
        <f t="shared" si="24"/>
        <v>0</v>
      </c>
      <c r="U145" s="169"/>
      <c r="V145" s="155"/>
      <c r="W145" s="155"/>
      <c r="X145" s="156"/>
      <c r="Y145" s="156"/>
      <c r="Z145" s="136"/>
      <c r="AA145" s="136"/>
      <c r="AB145" s="136"/>
    </row>
    <row r="146" spans="1:28" ht="9" customHeight="1">
      <c r="A146" s="885"/>
      <c r="B146" s="739"/>
      <c r="C146" s="202">
        <f>C142</f>
        <v>0</v>
      </c>
      <c r="D146" s="158">
        <f>$D$12</f>
        <v>0</v>
      </c>
      <c r="E146" s="175">
        <f>$E$12</f>
        <v>0</v>
      </c>
      <c r="F146" s="748"/>
      <c r="G146" s="160">
        <f>D146*E146*F145</f>
        <v>0</v>
      </c>
      <c r="H146" s="893"/>
      <c r="I146" s="730"/>
      <c r="J146" s="728"/>
      <c r="K146" s="161">
        <f>-D146*E146*H145</f>
        <v>0</v>
      </c>
      <c r="L146" s="162"/>
      <c r="M146" s="147"/>
      <c r="N146" s="163"/>
      <c r="O146" s="164"/>
      <c r="P146" s="165"/>
      <c r="Q146" s="165"/>
      <c r="R146" s="166"/>
      <c r="S146" s="167"/>
      <c r="T146" s="168">
        <f t="shared" si="24"/>
        <v>0</v>
      </c>
      <c r="U146" s="169"/>
      <c r="V146" s="155"/>
      <c r="W146" s="155"/>
      <c r="X146" s="156"/>
      <c r="Y146" s="156"/>
      <c r="Z146" s="136"/>
      <c r="AA146" s="136"/>
      <c r="AB146" s="136"/>
    </row>
    <row r="147" spans="1:28" ht="9" customHeight="1">
      <c r="A147" s="885"/>
      <c r="B147" s="738" t="str">
        <f>$B$13</f>
        <v>学平日</v>
      </c>
      <c r="C147" s="170">
        <f>C141</f>
        <v>0</v>
      </c>
      <c r="D147" s="142">
        <f>$D$13</f>
        <v>0</v>
      </c>
      <c r="E147" s="143">
        <f>$E$13</f>
        <v>0</v>
      </c>
      <c r="F147" s="896"/>
      <c r="G147" s="144">
        <f>D147*E147*F147</f>
        <v>0</v>
      </c>
      <c r="H147" s="892">
        <f>I147+J147</f>
        <v>0</v>
      </c>
      <c r="I147" s="729"/>
      <c r="J147" s="727"/>
      <c r="K147" s="145">
        <f>-D147*E147*H147</f>
        <v>0</v>
      </c>
      <c r="L147" s="146"/>
      <c r="M147" s="147"/>
      <c r="N147" s="163"/>
      <c r="O147" s="164"/>
      <c r="P147" s="165"/>
      <c r="Q147" s="165"/>
      <c r="R147" s="166"/>
      <c r="S147" s="167"/>
      <c r="T147" s="168">
        <f t="shared" si="24"/>
        <v>0</v>
      </c>
      <c r="U147" s="169"/>
      <c r="V147" s="155"/>
      <c r="W147" s="155"/>
      <c r="X147" s="156"/>
      <c r="Y147" s="156"/>
      <c r="Z147" s="136"/>
      <c r="AA147" s="136"/>
      <c r="AB147" s="136"/>
    </row>
    <row r="148" spans="1:28" ht="9" customHeight="1">
      <c r="A148" s="885"/>
      <c r="B148" s="739"/>
      <c r="C148" s="157">
        <f>C142</f>
        <v>0</v>
      </c>
      <c r="D148" s="158">
        <f>$D$14</f>
        <v>0</v>
      </c>
      <c r="E148" s="159">
        <f>$E$14</f>
        <v>0</v>
      </c>
      <c r="F148" s="749"/>
      <c r="G148" s="160">
        <f>D148*E148*F147</f>
        <v>0</v>
      </c>
      <c r="H148" s="893"/>
      <c r="I148" s="730"/>
      <c r="J148" s="728"/>
      <c r="K148" s="161">
        <f>-D148*E148*H147</f>
        <v>0</v>
      </c>
      <c r="L148" s="162"/>
      <c r="M148" s="147"/>
      <c r="N148" s="163"/>
      <c r="O148" s="164"/>
      <c r="P148" s="165"/>
      <c r="Q148" s="165"/>
      <c r="R148" s="166"/>
      <c r="S148" s="167"/>
      <c r="T148" s="168">
        <f t="shared" si="24"/>
        <v>0</v>
      </c>
      <c r="U148" s="169"/>
      <c r="V148" s="155"/>
      <c r="W148" s="155"/>
      <c r="X148" s="156"/>
      <c r="Y148" s="156"/>
      <c r="Z148" s="136"/>
      <c r="AA148" s="136"/>
      <c r="AB148" s="136"/>
    </row>
    <row r="149" spans="1:28" ht="9" customHeight="1">
      <c r="A149" s="885"/>
      <c r="B149" s="738" t="str">
        <f>$B$15</f>
        <v>学休土</v>
      </c>
      <c r="C149" s="170">
        <f>C141</f>
        <v>0</v>
      </c>
      <c r="D149" s="142">
        <f>$D$15</f>
        <v>0</v>
      </c>
      <c r="E149" s="143">
        <f>$E$15</f>
        <v>0</v>
      </c>
      <c r="F149" s="748"/>
      <c r="G149" s="144">
        <f>D149*E149*F149</f>
        <v>0</v>
      </c>
      <c r="H149" s="892">
        <f>I149+J149</f>
        <v>0</v>
      </c>
      <c r="I149" s="729"/>
      <c r="J149" s="727"/>
      <c r="K149" s="145">
        <f>-D149*E149*H149</f>
        <v>0</v>
      </c>
      <c r="L149" s="146"/>
      <c r="M149" s="147"/>
      <c r="N149" s="163"/>
      <c r="O149" s="164"/>
      <c r="P149" s="165"/>
      <c r="Q149" s="165"/>
      <c r="R149" s="166"/>
      <c r="S149" s="167"/>
      <c r="T149" s="168">
        <f t="shared" si="24"/>
        <v>0</v>
      </c>
      <c r="U149" s="169"/>
      <c r="V149" s="155"/>
      <c r="W149" s="155"/>
      <c r="X149" s="908" t="s">
        <v>81</v>
      </c>
      <c r="Y149" s="909"/>
      <c r="Z149" s="909"/>
      <c r="AA149" s="909"/>
      <c r="AB149" s="910"/>
    </row>
    <row r="150" spans="1:28" ht="9" customHeight="1" thickBot="1">
      <c r="A150" s="885"/>
      <c r="B150" s="751"/>
      <c r="C150" s="157">
        <f>C142</f>
        <v>0</v>
      </c>
      <c r="D150" s="158">
        <f>$D$16</f>
        <v>0</v>
      </c>
      <c r="E150" s="175">
        <f>$E$16</f>
        <v>0</v>
      </c>
      <c r="F150" s="749"/>
      <c r="G150" s="160">
        <f>D150*E150*F149</f>
        <v>0</v>
      </c>
      <c r="H150" s="893"/>
      <c r="I150" s="730"/>
      <c r="J150" s="728"/>
      <c r="K150" s="161">
        <f>-D150*E150*H149</f>
        <v>0</v>
      </c>
      <c r="L150" s="162"/>
      <c r="M150" s="147"/>
      <c r="N150" s="177"/>
      <c r="O150" s="178"/>
      <c r="P150" s="179"/>
      <c r="Q150" s="179"/>
      <c r="R150" s="180"/>
      <c r="S150" s="181"/>
      <c r="T150" s="182">
        <f t="shared" si="24"/>
        <v>0</v>
      </c>
      <c r="U150" s="183"/>
      <c r="V150" s="184"/>
      <c r="W150" s="155"/>
      <c r="X150" s="905">
        <f>G151+K151+T151</f>
        <v>0</v>
      </c>
      <c r="Y150" s="906"/>
      <c r="Z150" s="906"/>
      <c r="AA150" s="906"/>
      <c r="AB150" s="185" t="s">
        <v>154</v>
      </c>
    </row>
    <row r="151" spans="1:28" ht="9" customHeight="1" thickBot="1">
      <c r="A151" s="882" t="s">
        <v>53</v>
      </c>
      <c r="B151" s="883"/>
      <c r="C151" s="186"/>
      <c r="D151" s="187">
        <f>IF(C141="往",(E141+E142)*(F141-H141)+(E143+E144)*(F143-H143),E141*(F141-H141)+E143*(F143-H143))</f>
        <v>0</v>
      </c>
      <c r="E151" s="188">
        <f>IF(C141="往",(E141+E142)*(F141-H141)+(E143+E144)*(F143-H143)+(E145+E146)*(F145-H145)+(E147+E148)*(F147-H147)+(E149+E150)*(F149-H149),E141*(F141-H141)+E143*(F143-H143)+E145*(F145-H145)+E147*(F147-H147)+E149*(F149-H149))</f>
        <v>0</v>
      </c>
      <c r="F151" s="189">
        <f t="shared" ref="F151:K151" si="25">SUM(F141:F150)</f>
        <v>0</v>
      </c>
      <c r="G151" s="190">
        <f t="shared" si="25"/>
        <v>0</v>
      </c>
      <c r="H151" s="186">
        <f t="shared" si="25"/>
        <v>0</v>
      </c>
      <c r="I151" s="191">
        <f t="shared" si="25"/>
        <v>0</v>
      </c>
      <c r="J151" s="187">
        <f t="shared" si="25"/>
        <v>0</v>
      </c>
      <c r="K151" s="192">
        <f t="shared" si="25"/>
        <v>0</v>
      </c>
      <c r="L151" s="187"/>
      <c r="M151" s="193"/>
      <c r="N151" s="194"/>
      <c r="O151" s="195">
        <f t="shared" ref="O151:T151" si="26">SUM(O141:O150)</f>
        <v>0</v>
      </c>
      <c r="P151" s="196">
        <f t="shared" si="26"/>
        <v>0</v>
      </c>
      <c r="Q151" s="196">
        <f t="shared" si="26"/>
        <v>0</v>
      </c>
      <c r="R151" s="197">
        <f t="shared" si="26"/>
        <v>0</v>
      </c>
      <c r="S151" s="198">
        <f t="shared" si="26"/>
        <v>0</v>
      </c>
      <c r="T151" s="199">
        <f t="shared" si="26"/>
        <v>0</v>
      </c>
      <c r="U151" s="200"/>
    </row>
    <row r="152" spans="1:28" ht="9" customHeight="1">
      <c r="A152" s="886" t="s">
        <v>55</v>
      </c>
      <c r="B152" s="742" t="s">
        <v>56</v>
      </c>
      <c r="C152" s="134"/>
      <c r="D152" s="745" t="s">
        <v>57</v>
      </c>
      <c r="E152" s="745" t="s">
        <v>58</v>
      </c>
      <c r="F152" s="890" t="s">
        <v>59</v>
      </c>
      <c r="G152" s="894" t="s">
        <v>151</v>
      </c>
      <c r="H152" s="899" t="s">
        <v>61</v>
      </c>
      <c r="I152" s="899"/>
      <c r="J152" s="899"/>
      <c r="K152" s="899"/>
      <c r="L152" s="900"/>
      <c r="M152" s="135"/>
      <c r="N152" s="857" t="s">
        <v>62</v>
      </c>
      <c r="O152" s="858"/>
      <c r="P152" s="858"/>
      <c r="Q152" s="858"/>
      <c r="R152" s="858"/>
      <c r="S152" s="858"/>
      <c r="T152" s="858"/>
      <c r="U152" s="859"/>
    </row>
    <row r="153" spans="1:28" ht="9" customHeight="1">
      <c r="A153" s="887"/>
      <c r="B153" s="743"/>
      <c r="C153" s="137" t="s">
        <v>24</v>
      </c>
      <c r="D153" s="746"/>
      <c r="E153" s="746"/>
      <c r="F153" s="891"/>
      <c r="G153" s="864"/>
      <c r="H153" s="860" t="s">
        <v>63</v>
      </c>
      <c r="I153" s="861"/>
      <c r="J153" s="862"/>
      <c r="K153" s="863" t="s">
        <v>152</v>
      </c>
      <c r="L153" s="874" t="s">
        <v>65</v>
      </c>
      <c r="M153" s="138"/>
      <c r="N153" s="863" t="s">
        <v>66</v>
      </c>
      <c r="O153" s="877" t="s">
        <v>67</v>
      </c>
      <c r="P153" s="878"/>
      <c r="Q153" s="878"/>
      <c r="R153" s="878"/>
      <c r="S153" s="879"/>
      <c r="T153" s="724" t="s">
        <v>153</v>
      </c>
      <c r="U153" s="854" t="s">
        <v>65</v>
      </c>
    </row>
    <row r="154" spans="1:28" ht="9" customHeight="1">
      <c r="A154" s="887"/>
      <c r="B154" s="743"/>
      <c r="C154" s="137" t="s">
        <v>69</v>
      </c>
      <c r="D154" s="746"/>
      <c r="E154" s="746"/>
      <c r="F154" s="891"/>
      <c r="G154" s="864"/>
      <c r="H154" s="880" t="s">
        <v>70</v>
      </c>
      <c r="I154" s="897" t="s">
        <v>71</v>
      </c>
      <c r="J154" s="901" t="s">
        <v>72</v>
      </c>
      <c r="K154" s="864"/>
      <c r="L154" s="875"/>
      <c r="M154" s="138"/>
      <c r="N154" s="864"/>
      <c r="O154" s="869" t="s">
        <v>73</v>
      </c>
      <c r="P154" s="754"/>
      <c r="Q154" s="754" t="s">
        <v>74</v>
      </c>
      <c r="R154" s="757" t="s">
        <v>75</v>
      </c>
      <c r="S154" s="752" t="s">
        <v>76</v>
      </c>
      <c r="T154" s="725"/>
      <c r="U154" s="855"/>
    </row>
    <row r="155" spans="1:28" ht="9" customHeight="1">
      <c r="A155" s="887"/>
      <c r="B155" s="743"/>
      <c r="C155" s="139" t="s">
        <v>77</v>
      </c>
      <c r="D155" s="746"/>
      <c r="E155" s="746"/>
      <c r="F155" s="891"/>
      <c r="G155" s="864"/>
      <c r="H155" s="880"/>
      <c r="I155" s="897"/>
      <c r="J155" s="901"/>
      <c r="K155" s="864"/>
      <c r="L155" s="875"/>
      <c r="M155" s="138"/>
      <c r="N155" s="864"/>
      <c r="O155" s="870" t="s">
        <v>71</v>
      </c>
      <c r="P155" s="872" t="s">
        <v>72</v>
      </c>
      <c r="Q155" s="755"/>
      <c r="R155" s="757"/>
      <c r="S155" s="752"/>
      <c r="T155" s="725"/>
      <c r="U155" s="855"/>
    </row>
    <row r="156" spans="1:28" ht="9" customHeight="1">
      <c r="A156" s="888"/>
      <c r="B156" s="744"/>
      <c r="C156" s="140" t="s">
        <v>78</v>
      </c>
      <c r="D156" s="747"/>
      <c r="E156" s="876"/>
      <c r="F156" s="726"/>
      <c r="G156" s="895"/>
      <c r="H156" s="881"/>
      <c r="I156" s="898"/>
      <c r="J156" s="902"/>
      <c r="K156" s="865"/>
      <c r="L156" s="876"/>
      <c r="N156" s="865"/>
      <c r="O156" s="871"/>
      <c r="P156" s="873"/>
      <c r="Q156" s="756"/>
      <c r="R156" s="758"/>
      <c r="S156" s="753"/>
      <c r="T156" s="726"/>
      <c r="U156" s="856"/>
    </row>
    <row r="157" spans="1:28" ht="9" customHeight="1">
      <c r="A157" s="884" t="s">
        <v>145</v>
      </c>
      <c r="B157" s="740" t="str">
        <f>$B$7</f>
        <v>平日</v>
      </c>
      <c r="C157" s="201">
        <f>C141</f>
        <v>0</v>
      </c>
      <c r="D157" s="142">
        <f>$D$7</f>
        <v>0</v>
      </c>
      <c r="E157" s="143">
        <f>$E$7</f>
        <v>0</v>
      </c>
      <c r="F157" s="896"/>
      <c r="G157" s="144">
        <f>D157*E157*F157</f>
        <v>0</v>
      </c>
      <c r="H157" s="892">
        <f>I157+J157</f>
        <v>0</v>
      </c>
      <c r="I157" s="729"/>
      <c r="J157" s="727"/>
      <c r="K157" s="145">
        <f>-D157*E157*H157</f>
        <v>0</v>
      </c>
      <c r="L157" s="146"/>
      <c r="M157" s="147"/>
      <c r="N157" s="148"/>
      <c r="O157" s="149"/>
      <c r="P157" s="150"/>
      <c r="Q157" s="150"/>
      <c r="R157" s="151"/>
      <c r="S157" s="152"/>
      <c r="T157" s="153">
        <f>IF(AND(P157=0,Q157=0,R157=0,S157=0),N157*-O157,IF(AND(O157=0,Q157=0,R157=0,S157=0),N157*-P157,IF(AND(O157=0,P157=0,R157=0,S157=0),N157*Q157,IF(AND(O157=0,P157=0,Q157=0,S157=0),N157*-R157,IF(AND(O157=0,P157=0,Q157=0,R157=0),N157*S157,IF(AND(O157=0,P157=0,Q157=0,R157=0),,"入力オーバー"))))))</f>
        <v>0</v>
      </c>
      <c r="U157" s="154"/>
      <c r="V157" s="155"/>
      <c r="W157" s="155"/>
      <c r="X157" s="156"/>
      <c r="Y157" s="156"/>
      <c r="Z157" s="156"/>
      <c r="AA157" s="156"/>
      <c r="AB157" s="156"/>
    </row>
    <row r="158" spans="1:28" ht="9" customHeight="1">
      <c r="A158" s="885"/>
      <c r="B158" s="741"/>
      <c r="C158" s="157">
        <f>IF(C157="往","復",)</f>
        <v>0</v>
      </c>
      <c r="D158" s="158">
        <f>$D$8</f>
        <v>0</v>
      </c>
      <c r="E158" s="159">
        <f>$E$8</f>
        <v>0</v>
      </c>
      <c r="F158" s="749"/>
      <c r="G158" s="160">
        <f>D158*E158*F157</f>
        <v>0</v>
      </c>
      <c r="H158" s="893"/>
      <c r="I158" s="730"/>
      <c r="J158" s="728"/>
      <c r="K158" s="161">
        <f>-D158*E158*H157</f>
        <v>0</v>
      </c>
      <c r="L158" s="162"/>
      <c r="M158" s="147"/>
      <c r="N158" s="163"/>
      <c r="O158" s="164"/>
      <c r="P158" s="165"/>
      <c r="Q158" s="165"/>
      <c r="R158" s="166"/>
      <c r="S158" s="167"/>
      <c r="T158" s="168">
        <f>IF(AND(P158=0,Q158=0,R158=0,S158=0),N158*-O158,IF(AND(O158=0,Q158=0,R158=0,S158=0),N158*-P158,IF(AND(O158=0,P158=0,R158=0,S158=0),N158*Q158,IF(AND(O158=0,P158=0,Q158=0,S158=0),N158*-R158,IF(AND(O158=0,P158=0,Q158=0,R158=0),N158*S158,IF(AND(O158=0,P158=0,Q158=0,R158=0),,"入力オーバー"))))))</f>
        <v>0</v>
      </c>
      <c r="U158" s="169"/>
      <c r="V158" s="155"/>
      <c r="W158" s="155"/>
      <c r="X158" s="156"/>
      <c r="Y158" s="156"/>
      <c r="Z158" s="156"/>
      <c r="AA158" s="156"/>
      <c r="AB158" s="156"/>
    </row>
    <row r="159" spans="1:28" ht="9" customHeight="1">
      <c r="A159" s="885"/>
      <c r="B159" s="740" t="str">
        <f>$B$9</f>
        <v>土曜</v>
      </c>
      <c r="C159" s="170">
        <f>C157</f>
        <v>0</v>
      </c>
      <c r="D159" s="142">
        <f>$D$9</f>
        <v>0</v>
      </c>
      <c r="E159" s="143">
        <f>$E$9</f>
        <v>0</v>
      </c>
      <c r="F159" s="896"/>
      <c r="G159" s="144">
        <f>D159*E159*F159</f>
        <v>0</v>
      </c>
      <c r="H159" s="892">
        <f>I159+J159</f>
        <v>0</v>
      </c>
      <c r="I159" s="729"/>
      <c r="J159" s="727"/>
      <c r="K159" s="145">
        <f>-D159*E159*H159</f>
        <v>0</v>
      </c>
      <c r="L159" s="146"/>
      <c r="M159" s="147"/>
      <c r="N159" s="163"/>
      <c r="O159" s="164"/>
      <c r="P159" s="165"/>
      <c r="Q159" s="165"/>
      <c r="R159" s="166"/>
      <c r="S159" s="167"/>
      <c r="T159" s="168">
        <f t="shared" ref="T159:T166" si="27">IF(AND(P159=0,Q159=0,R159=0,S159=0),N159*-O159,IF(AND(O159=0,Q159=0,R159=0,S159=0),N159*-P159,IF(AND(O159=0,P159=0,R159=0,S159=0),N159*Q159,IF(AND(O159=0,P159=0,Q159=0,S159=0),N159*-R159,IF(AND(O159=0,P159=0,Q159=0,R159=0),N159*S159,IF(AND(O159=0,P159=0,Q159=0,R159=0),,"入力オーバー"))))))</f>
        <v>0</v>
      </c>
      <c r="U159" s="169"/>
      <c r="V159" s="155"/>
      <c r="W159" s="155"/>
      <c r="X159" s="136"/>
      <c r="Y159" s="136"/>
      <c r="Z159" s="136"/>
      <c r="AA159" s="136"/>
      <c r="AB159" s="136"/>
    </row>
    <row r="160" spans="1:28" ht="9" customHeight="1" thickBot="1">
      <c r="A160" s="885"/>
      <c r="B160" s="904"/>
      <c r="C160" s="157">
        <f>C158</f>
        <v>0</v>
      </c>
      <c r="D160" s="158">
        <f>$D$10</f>
        <v>0</v>
      </c>
      <c r="E160" s="159">
        <f>$E$10</f>
        <v>0</v>
      </c>
      <c r="F160" s="749"/>
      <c r="G160" s="160">
        <f>D160*E160*F159</f>
        <v>0</v>
      </c>
      <c r="H160" s="893"/>
      <c r="I160" s="730"/>
      <c r="J160" s="728"/>
      <c r="K160" s="161">
        <f>-D160*E160*H159</f>
        <v>0</v>
      </c>
      <c r="L160" s="162"/>
      <c r="M160" s="147"/>
      <c r="N160" s="163"/>
      <c r="O160" s="164"/>
      <c r="P160" s="165"/>
      <c r="Q160" s="165"/>
      <c r="R160" s="166"/>
      <c r="S160" s="167"/>
      <c r="T160" s="168">
        <f t="shared" si="27"/>
        <v>0</v>
      </c>
      <c r="U160" s="169"/>
      <c r="V160" s="155"/>
      <c r="W160" s="155"/>
      <c r="X160" s="156"/>
      <c r="Y160" s="156"/>
      <c r="Z160" s="136"/>
      <c r="AA160" s="136"/>
      <c r="AB160" s="136"/>
    </row>
    <row r="161" spans="1:28" ht="9" customHeight="1">
      <c r="A161" s="885"/>
      <c r="B161" s="903" t="str">
        <f>$B$11</f>
        <v>日祝</v>
      </c>
      <c r="C161" s="170">
        <f>C157</f>
        <v>0</v>
      </c>
      <c r="D161" s="142">
        <f>$D$11</f>
        <v>0</v>
      </c>
      <c r="E161" s="143">
        <f>$E$11</f>
        <v>0</v>
      </c>
      <c r="F161" s="748"/>
      <c r="G161" s="144">
        <f>D161*E161*F161</f>
        <v>0</v>
      </c>
      <c r="H161" s="892">
        <f>I161+J161</f>
        <v>0</v>
      </c>
      <c r="I161" s="729"/>
      <c r="J161" s="727"/>
      <c r="K161" s="145">
        <f>-D161*E161*H161</f>
        <v>0</v>
      </c>
      <c r="L161" s="146"/>
      <c r="M161" s="147"/>
      <c r="N161" s="163"/>
      <c r="O161" s="164"/>
      <c r="P161" s="165"/>
      <c r="Q161" s="165"/>
      <c r="R161" s="166"/>
      <c r="S161" s="167"/>
      <c r="T161" s="168">
        <f t="shared" si="27"/>
        <v>0</v>
      </c>
      <c r="U161" s="169"/>
      <c r="V161" s="155"/>
      <c r="W161" s="155"/>
      <c r="X161" s="156"/>
      <c r="Y161" s="156"/>
      <c r="Z161" s="136"/>
      <c r="AA161" s="136"/>
      <c r="AB161" s="136"/>
    </row>
    <row r="162" spans="1:28" ht="9" customHeight="1">
      <c r="A162" s="885"/>
      <c r="B162" s="739"/>
      <c r="C162" s="202">
        <f>C158</f>
        <v>0</v>
      </c>
      <c r="D162" s="158">
        <f>$D$12</f>
        <v>0</v>
      </c>
      <c r="E162" s="175">
        <f>$E$12</f>
        <v>0</v>
      </c>
      <c r="F162" s="748"/>
      <c r="G162" s="160">
        <f>D162*E162*F161</f>
        <v>0</v>
      </c>
      <c r="H162" s="893"/>
      <c r="I162" s="730"/>
      <c r="J162" s="728"/>
      <c r="K162" s="161">
        <f>-D162*E162*H161</f>
        <v>0</v>
      </c>
      <c r="L162" s="162"/>
      <c r="M162" s="147"/>
      <c r="N162" s="163"/>
      <c r="O162" s="164"/>
      <c r="P162" s="165"/>
      <c r="Q162" s="165"/>
      <c r="R162" s="166"/>
      <c r="S162" s="167"/>
      <c r="T162" s="168">
        <f t="shared" si="27"/>
        <v>0</v>
      </c>
      <c r="U162" s="169"/>
      <c r="V162" s="155"/>
      <c r="W162" s="155"/>
      <c r="X162" s="156"/>
      <c r="Y162" s="156"/>
      <c r="Z162" s="136"/>
      <c r="AA162" s="136"/>
      <c r="AB162" s="136"/>
    </row>
    <row r="163" spans="1:28" ht="9" customHeight="1">
      <c r="A163" s="885"/>
      <c r="B163" s="738" t="str">
        <f>$B$13</f>
        <v>学平日</v>
      </c>
      <c r="C163" s="170">
        <f>C157</f>
        <v>0</v>
      </c>
      <c r="D163" s="142">
        <f>$D$13</f>
        <v>0</v>
      </c>
      <c r="E163" s="143">
        <f>$E$13</f>
        <v>0</v>
      </c>
      <c r="F163" s="896"/>
      <c r="G163" s="144">
        <f>D163*E163*F163</f>
        <v>0</v>
      </c>
      <c r="H163" s="892">
        <f>I163+J163</f>
        <v>0</v>
      </c>
      <c r="I163" s="729"/>
      <c r="J163" s="727"/>
      <c r="K163" s="145">
        <f>-D163*E163*H163</f>
        <v>0</v>
      </c>
      <c r="L163" s="146"/>
      <c r="M163" s="147"/>
      <c r="N163" s="163"/>
      <c r="O163" s="164"/>
      <c r="P163" s="165"/>
      <c r="Q163" s="165"/>
      <c r="R163" s="166"/>
      <c r="S163" s="167"/>
      <c r="T163" s="168">
        <f t="shared" si="27"/>
        <v>0</v>
      </c>
      <c r="U163" s="169"/>
      <c r="V163" s="155"/>
      <c r="W163" s="155"/>
    </row>
    <row r="164" spans="1:28" ht="9" customHeight="1">
      <c r="A164" s="885"/>
      <c r="B164" s="739"/>
      <c r="C164" s="157">
        <f>C158</f>
        <v>0</v>
      </c>
      <c r="D164" s="158">
        <f>$D$14</f>
        <v>0</v>
      </c>
      <c r="E164" s="159">
        <f>$E$14</f>
        <v>0</v>
      </c>
      <c r="F164" s="749"/>
      <c r="G164" s="160">
        <f>D164*E164*F163</f>
        <v>0</v>
      </c>
      <c r="H164" s="893"/>
      <c r="I164" s="730"/>
      <c r="J164" s="728"/>
      <c r="K164" s="161">
        <f>-D164*E164*H163</f>
        <v>0</v>
      </c>
      <c r="L164" s="162"/>
      <c r="M164" s="147"/>
      <c r="N164" s="163"/>
      <c r="O164" s="164"/>
      <c r="P164" s="165"/>
      <c r="Q164" s="165"/>
      <c r="R164" s="166"/>
      <c r="S164" s="167"/>
      <c r="T164" s="168">
        <f t="shared" si="27"/>
        <v>0</v>
      </c>
      <c r="U164" s="169"/>
      <c r="V164" s="155"/>
      <c r="W164" s="155"/>
    </row>
    <row r="165" spans="1:28" ht="9" customHeight="1">
      <c r="A165" s="885"/>
      <c r="B165" s="738" t="str">
        <f>$B$15</f>
        <v>学休土</v>
      </c>
      <c r="C165" s="170">
        <f>C157</f>
        <v>0</v>
      </c>
      <c r="D165" s="142">
        <f>$D$15</f>
        <v>0</v>
      </c>
      <c r="E165" s="143">
        <f>$E$15</f>
        <v>0</v>
      </c>
      <c r="F165" s="748"/>
      <c r="G165" s="144">
        <f>D165*E165*F165</f>
        <v>0</v>
      </c>
      <c r="H165" s="892">
        <f>I165+J165</f>
        <v>0</v>
      </c>
      <c r="I165" s="729"/>
      <c r="J165" s="727"/>
      <c r="K165" s="145">
        <f>-D165*E165*H165</f>
        <v>0</v>
      </c>
      <c r="L165" s="146"/>
      <c r="M165" s="147"/>
      <c r="N165" s="163"/>
      <c r="O165" s="164"/>
      <c r="P165" s="165"/>
      <c r="Q165" s="165"/>
      <c r="R165" s="166"/>
      <c r="S165" s="167"/>
      <c r="T165" s="168">
        <f t="shared" si="27"/>
        <v>0</v>
      </c>
      <c r="U165" s="169"/>
      <c r="V165" s="155"/>
      <c r="W165" s="155"/>
      <c r="X165" s="908" t="s">
        <v>81</v>
      </c>
      <c r="Y165" s="909"/>
      <c r="Z165" s="909"/>
      <c r="AA165" s="909"/>
      <c r="AB165" s="910"/>
    </row>
    <row r="166" spans="1:28" ht="9" customHeight="1" thickBot="1">
      <c r="A166" s="885"/>
      <c r="B166" s="751"/>
      <c r="C166" s="157">
        <f>C158</f>
        <v>0</v>
      </c>
      <c r="D166" s="158">
        <f>$D$16</f>
        <v>0</v>
      </c>
      <c r="E166" s="175">
        <f>$E$16</f>
        <v>0</v>
      </c>
      <c r="F166" s="749"/>
      <c r="G166" s="160">
        <f>D166*E166*F165</f>
        <v>0</v>
      </c>
      <c r="H166" s="893"/>
      <c r="I166" s="730"/>
      <c r="J166" s="728"/>
      <c r="K166" s="161">
        <f>-D166*E166*H165</f>
        <v>0</v>
      </c>
      <c r="L166" s="162"/>
      <c r="M166" s="147"/>
      <c r="N166" s="177"/>
      <c r="O166" s="178"/>
      <c r="P166" s="179"/>
      <c r="Q166" s="179"/>
      <c r="R166" s="180"/>
      <c r="S166" s="181"/>
      <c r="T166" s="182">
        <f t="shared" si="27"/>
        <v>0</v>
      </c>
      <c r="U166" s="183"/>
      <c r="V166" s="184"/>
      <c r="W166" s="155"/>
      <c r="X166" s="905">
        <f>G167+K167+T167</f>
        <v>0</v>
      </c>
      <c r="Y166" s="906"/>
      <c r="Z166" s="906"/>
      <c r="AA166" s="906"/>
      <c r="AB166" s="185" t="s">
        <v>154</v>
      </c>
    </row>
    <row r="167" spans="1:28" ht="9" customHeight="1" thickBot="1">
      <c r="A167" s="882" t="s">
        <v>53</v>
      </c>
      <c r="B167" s="883"/>
      <c r="C167" s="186"/>
      <c r="D167" s="187">
        <f>IF(C157="往",(E157+E158)*(F157-H157)+(E159+E160)*(F159-H159),E157*(F157-H157)+E159*(F159-H159))</f>
        <v>0</v>
      </c>
      <c r="E167" s="188">
        <f>IF(C157="往",(E157+E158)*(F157-H157)+(E159+E160)*(F159-H159)+(E161+E162)*(F161-H161)+(E163+E164)*(F163-H163)+(E165+E166)*(F165-H165),E157*(F157-H157)+E159*(F159-H159)+E161*(F161-H161)+E163*(F163-H163)+E165*(F165-H165))</f>
        <v>0</v>
      </c>
      <c r="F167" s="189">
        <f t="shared" ref="F167:K167" si="28">SUM(F157:F166)</f>
        <v>0</v>
      </c>
      <c r="G167" s="190">
        <f t="shared" si="28"/>
        <v>0</v>
      </c>
      <c r="H167" s="186">
        <f t="shared" si="28"/>
        <v>0</v>
      </c>
      <c r="I167" s="191">
        <f t="shared" si="28"/>
        <v>0</v>
      </c>
      <c r="J167" s="187">
        <f t="shared" si="28"/>
        <v>0</v>
      </c>
      <c r="K167" s="192">
        <f t="shared" si="28"/>
        <v>0</v>
      </c>
      <c r="L167" s="187"/>
      <c r="M167" s="193"/>
      <c r="N167" s="194"/>
      <c r="O167" s="195">
        <f t="shared" ref="O167:T167" si="29">SUM(O157:O166)</f>
        <v>0</v>
      </c>
      <c r="P167" s="196">
        <f t="shared" si="29"/>
        <v>0</v>
      </c>
      <c r="Q167" s="196">
        <f t="shared" si="29"/>
        <v>0</v>
      </c>
      <c r="R167" s="197">
        <f t="shared" si="29"/>
        <v>0</v>
      </c>
      <c r="S167" s="198">
        <f t="shared" si="29"/>
        <v>0</v>
      </c>
      <c r="T167" s="199">
        <f t="shared" si="29"/>
        <v>0</v>
      </c>
      <c r="U167" s="200"/>
    </row>
    <row r="168" spans="1:28" ht="9" customHeight="1">
      <c r="A168" s="886" t="s">
        <v>55</v>
      </c>
      <c r="B168" s="742" t="s">
        <v>56</v>
      </c>
      <c r="C168" s="134"/>
      <c r="D168" s="745" t="s">
        <v>57</v>
      </c>
      <c r="E168" s="745" t="s">
        <v>58</v>
      </c>
      <c r="F168" s="890" t="s">
        <v>59</v>
      </c>
      <c r="G168" s="894" t="s">
        <v>151</v>
      </c>
      <c r="H168" s="899" t="s">
        <v>61</v>
      </c>
      <c r="I168" s="899"/>
      <c r="J168" s="899"/>
      <c r="K168" s="899"/>
      <c r="L168" s="900"/>
      <c r="M168" s="135"/>
      <c r="N168" s="857" t="s">
        <v>62</v>
      </c>
      <c r="O168" s="858"/>
      <c r="P168" s="858"/>
      <c r="Q168" s="858"/>
      <c r="R168" s="858"/>
      <c r="S168" s="858"/>
      <c r="T168" s="858"/>
      <c r="U168" s="859"/>
    </row>
    <row r="169" spans="1:28" ht="9" customHeight="1">
      <c r="A169" s="887"/>
      <c r="B169" s="743"/>
      <c r="C169" s="137" t="s">
        <v>24</v>
      </c>
      <c r="D169" s="746"/>
      <c r="E169" s="746"/>
      <c r="F169" s="891"/>
      <c r="G169" s="864"/>
      <c r="H169" s="860" t="s">
        <v>63</v>
      </c>
      <c r="I169" s="861"/>
      <c r="J169" s="862"/>
      <c r="K169" s="863" t="s">
        <v>152</v>
      </c>
      <c r="L169" s="874" t="s">
        <v>65</v>
      </c>
      <c r="M169" s="138"/>
      <c r="N169" s="863" t="s">
        <v>66</v>
      </c>
      <c r="O169" s="877" t="s">
        <v>67</v>
      </c>
      <c r="P169" s="878"/>
      <c r="Q169" s="878"/>
      <c r="R169" s="878"/>
      <c r="S169" s="879"/>
      <c r="T169" s="724" t="s">
        <v>153</v>
      </c>
      <c r="U169" s="854" t="s">
        <v>65</v>
      </c>
    </row>
    <row r="170" spans="1:28" ht="9" customHeight="1">
      <c r="A170" s="887"/>
      <c r="B170" s="743"/>
      <c r="C170" s="137" t="s">
        <v>69</v>
      </c>
      <c r="D170" s="746"/>
      <c r="E170" s="746"/>
      <c r="F170" s="891"/>
      <c r="G170" s="864"/>
      <c r="H170" s="880" t="s">
        <v>70</v>
      </c>
      <c r="I170" s="897" t="s">
        <v>71</v>
      </c>
      <c r="J170" s="901" t="s">
        <v>72</v>
      </c>
      <c r="K170" s="864"/>
      <c r="L170" s="875"/>
      <c r="M170" s="138"/>
      <c r="N170" s="864"/>
      <c r="O170" s="869" t="s">
        <v>73</v>
      </c>
      <c r="P170" s="754"/>
      <c r="Q170" s="754" t="s">
        <v>74</v>
      </c>
      <c r="R170" s="757" t="s">
        <v>75</v>
      </c>
      <c r="S170" s="752" t="s">
        <v>76</v>
      </c>
      <c r="T170" s="725"/>
      <c r="U170" s="855"/>
    </row>
    <row r="171" spans="1:28" ht="9" customHeight="1">
      <c r="A171" s="887"/>
      <c r="B171" s="743"/>
      <c r="C171" s="139" t="s">
        <v>77</v>
      </c>
      <c r="D171" s="746"/>
      <c r="E171" s="746"/>
      <c r="F171" s="891"/>
      <c r="G171" s="864"/>
      <c r="H171" s="880"/>
      <c r="I171" s="897"/>
      <c r="J171" s="901"/>
      <c r="K171" s="864"/>
      <c r="L171" s="875"/>
      <c r="M171" s="138"/>
      <c r="N171" s="864"/>
      <c r="O171" s="870" t="s">
        <v>71</v>
      </c>
      <c r="P171" s="872" t="s">
        <v>72</v>
      </c>
      <c r="Q171" s="755"/>
      <c r="R171" s="757"/>
      <c r="S171" s="752"/>
      <c r="T171" s="725"/>
      <c r="U171" s="855"/>
    </row>
    <row r="172" spans="1:28" ht="9" customHeight="1">
      <c r="A172" s="888"/>
      <c r="B172" s="744"/>
      <c r="C172" s="140" t="s">
        <v>78</v>
      </c>
      <c r="D172" s="747"/>
      <c r="E172" s="876"/>
      <c r="F172" s="726"/>
      <c r="G172" s="895"/>
      <c r="H172" s="881"/>
      <c r="I172" s="898"/>
      <c r="J172" s="902"/>
      <c r="K172" s="865"/>
      <c r="L172" s="876"/>
      <c r="N172" s="865"/>
      <c r="O172" s="871"/>
      <c r="P172" s="873"/>
      <c r="Q172" s="756"/>
      <c r="R172" s="758"/>
      <c r="S172" s="753"/>
      <c r="T172" s="726"/>
      <c r="U172" s="856"/>
    </row>
    <row r="173" spans="1:28" ht="9" customHeight="1">
      <c r="A173" s="884" t="s">
        <v>146</v>
      </c>
      <c r="B173" s="740" t="str">
        <f>$B$7</f>
        <v>平日</v>
      </c>
      <c r="C173" s="201">
        <f>C157</f>
        <v>0</v>
      </c>
      <c r="D173" s="142">
        <f>$D$7</f>
        <v>0</v>
      </c>
      <c r="E173" s="143">
        <f>$E$7</f>
        <v>0</v>
      </c>
      <c r="F173" s="896"/>
      <c r="G173" s="144">
        <f>D173*E173*F173</f>
        <v>0</v>
      </c>
      <c r="H173" s="892">
        <f>I173+J173</f>
        <v>0</v>
      </c>
      <c r="I173" s="729"/>
      <c r="J173" s="727"/>
      <c r="K173" s="145">
        <f>-D173*E173*H173</f>
        <v>0</v>
      </c>
      <c r="L173" s="146"/>
      <c r="M173" s="147"/>
      <c r="N173" s="148"/>
      <c r="O173" s="149"/>
      <c r="P173" s="150"/>
      <c r="Q173" s="150"/>
      <c r="R173" s="151"/>
      <c r="S173" s="152"/>
      <c r="T173" s="153">
        <f>IF(AND(P173=0,Q173=0,R173=0,S173=0),N173*-O173,IF(AND(O173=0,Q173=0,R173=0,S173=0),N173*-P173,IF(AND(O173=0,P173=0,R173=0,S173=0),N173*Q173,IF(AND(O173=0,P173=0,Q173=0,S173=0),N173*-R173,IF(AND(O173=0,P173=0,Q173=0,R173=0),N173*S173,IF(AND(O173=0,P173=0,Q173=0,R173=0),,"入力オーバー"))))))</f>
        <v>0</v>
      </c>
      <c r="U173" s="154"/>
      <c r="V173" s="155"/>
      <c r="W173" s="155"/>
      <c r="X173" s="156"/>
      <c r="Y173" s="156"/>
      <c r="Z173" s="156"/>
      <c r="AA173" s="156"/>
      <c r="AB173" s="156"/>
    </row>
    <row r="174" spans="1:28" ht="9" customHeight="1">
      <c r="A174" s="885"/>
      <c r="B174" s="741"/>
      <c r="C174" s="157">
        <f>IF(C173="往","復",)</f>
        <v>0</v>
      </c>
      <c r="D174" s="158">
        <f>$D$8</f>
        <v>0</v>
      </c>
      <c r="E174" s="159">
        <f>$E$8</f>
        <v>0</v>
      </c>
      <c r="F174" s="749"/>
      <c r="G174" s="160">
        <f>D174*E174*F173</f>
        <v>0</v>
      </c>
      <c r="H174" s="893"/>
      <c r="I174" s="730"/>
      <c r="J174" s="728"/>
      <c r="K174" s="161">
        <f>-D174*E174*H173</f>
        <v>0</v>
      </c>
      <c r="L174" s="162"/>
      <c r="M174" s="147"/>
      <c r="N174" s="163"/>
      <c r="O174" s="164"/>
      <c r="P174" s="165"/>
      <c r="Q174" s="165"/>
      <c r="R174" s="166"/>
      <c r="S174" s="167"/>
      <c r="T174" s="168">
        <f>IF(AND(P174=0,Q174=0,R174=0,S174=0),N174*-O174,IF(AND(O174=0,Q174=0,R174=0,S174=0),N174*-P174,IF(AND(O174=0,P174=0,R174=0,S174=0),N174*Q174,IF(AND(O174=0,P174=0,Q174=0,S174=0),N174*-R174,IF(AND(O174=0,P174=0,Q174=0,R174=0),N174*S174,IF(AND(O174=0,P174=0,Q174=0,R174=0),,"入力オーバー"))))))</f>
        <v>0</v>
      </c>
      <c r="U174" s="169"/>
      <c r="V174" s="155"/>
      <c r="W174" s="155"/>
      <c r="X174" s="156"/>
      <c r="Y174" s="156"/>
      <c r="Z174" s="156"/>
      <c r="AA174" s="156"/>
      <c r="AB174" s="156"/>
    </row>
    <row r="175" spans="1:28" ht="9" customHeight="1">
      <c r="A175" s="885"/>
      <c r="B175" s="740" t="str">
        <f>$B$9</f>
        <v>土曜</v>
      </c>
      <c r="C175" s="170">
        <f>C173</f>
        <v>0</v>
      </c>
      <c r="D175" s="142">
        <f>$D$9</f>
        <v>0</v>
      </c>
      <c r="E175" s="143">
        <f>$E$9</f>
        <v>0</v>
      </c>
      <c r="F175" s="896"/>
      <c r="G175" s="144">
        <f>D175*E175*F175</f>
        <v>0</v>
      </c>
      <c r="H175" s="892">
        <f>I175+J175</f>
        <v>0</v>
      </c>
      <c r="I175" s="729"/>
      <c r="J175" s="727"/>
      <c r="K175" s="145">
        <f>-D175*E175*H175</f>
        <v>0</v>
      </c>
      <c r="L175" s="146"/>
      <c r="M175" s="147"/>
      <c r="N175" s="163"/>
      <c r="O175" s="164"/>
      <c r="P175" s="165"/>
      <c r="Q175" s="165"/>
      <c r="R175" s="166"/>
      <c r="S175" s="167"/>
      <c r="T175" s="168">
        <f t="shared" ref="T175:T182" si="30">IF(AND(P175=0,Q175=0,R175=0,S175=0),N175*-O175,IF(AND(O175=0,Q175=0,R175=0,S175=0),N175*-P175,IF(AND(O175=0,P175=0,R175=0,S175=0),N175*Q175,IF(AND(O175=0,P175=0,Q175=0,S175=0),N175*-R175,IF(AND(O175=0,P175=0,Q175=0,R175=0),N175*S175,IF(AND(O175=0,P175=0,Q175=0,R175=0),,"入力オーバー"))))))</f>
        <v>0</v>
      </c>
      <c r="U175" s="169"/>
      <c r="V175" s="155"/>
      <c r="W175" s="155"/>
      <c r="X175" s="136"/>
      <c r="Y175" s="136"/>
      <c r="Z175" s="136"/>
      <c r="AA175" s="136"/>
      <c r="AB175" s="136"/>
    </row>
    <row r="176" spans="1:28" ht="9" customHeight="1" thickBot="1">
      <c r="A176" s="885"/>
      <c r="B176" s="904"/>
      <c r="C176" s="157">
        <f>C174</f>
        <v>0</v>
      </c>
      <c r="D176" s="158">
        <f>$D$10</f>
        <v>0</v>
      </c>
      <c r="E176" s="159">
        <f>$E$10</f>
        <v>0</v>
      </c>
      <c r="F176" s="749"/>
      <c r="G176" s="160">
        <f>D176*E176*F175</f>
        <v>0</v>
      </c>
      <c r="H176" s="893"/>
      <c r="I176" s="730"/>
      <c r="J176" s="728"/>
      <c r="K176" s="161">
        <f>-D176*E176*H175</f>
        <v>0</v>
      </c>
      <c r="L176" s="162"/>
      <c r="M176" s="147"/>
      <c r="N176" s="163"/>
      <c r="O176" s="164"/>
      <c r="P176" s="165"/>
      <c r="Q176" s="165"/>
      <c r="R176" s="166"/>
      <c r="S176" s="167"/>
      <c r="T176" s="168">
        <f t="shared" si="30"/>
        <v>0</v>
      </c>
      <c r="U176" s="169"/>
      <c r="V176" s="155"/>
      <c r="W176" s="155"/>
      <c r="X176" s="156"/>
      <c r="Y176" s="156"/>
      <c r="Z176" s="136"/>
      <c r="AA176" s="136"/>
      <c r="AB176" s="136"/>
    </row>
    <row r="177" spans="1:28" ht="9" customHeight="1">
      <c r="A177" s="885"/>
      <c r="B177" s="903" t="str">
        <f>$B$11</f>
        <v>日祝</v>
      </c>
      <c r="C177" s="170">
        <f>C173</f>
        <v>0</v>
      </c>
      <c r="D177" s="142">
        <f>$D$11</f>
        <v>0</v>
      </c>
      <c r="E177" s="143">
        <f>$E$11</f>
        <v>0</v>
      </c>
      <c r="F177" s="748"/>
      <c r="G177" s="144">
        <f>D177*E177*F177</f>
        <v>0</v>
      </c>
      <c r="H177" s="892">
        <f>I177+J177</f>
        <v>0</v>
      </c>
      <c r="I177" s="729"/>
      <c r="J177" s="727"/>
      <c r="K177" s="145">
        <f>-D177*E177*H177</f>
        <v>0</v>
      </c>
      <c r="L177" s="146"/>
      <c r="M177" s="147"/>
      <c r="N177" s="163"/>
      <c r="O177" s="164"/>
      <c r="P177" s="165"/>
      <c r="Q177" s="165"/>
      <c r="R177" s="166"/>
      <c r="S177" s="167"/>
      <c r="T177" s="168">
        <f t="shared" si="30"/>
        <v>0</v>
      </c>
      <c r="U177" s="169"/>
      <c r="V177" s="155"/>
      <c r="W177" s="155"/>
      <c r="X177" s="156"/>
      <c r="Y177" s="156"/>
      <c r="Z177" s="136"/>
      <c r="AA177" s="136"/>
      <c r="AB177" s="136"/>
    </row>
    <row r="178" spans="1:28" ht="9" customHeight="1">
      <c r="A178" s="885"/>
      <c r="B178" s="739"/>
      <c r="C178" s="202">
        <f>C174</f>
        <v>0</v>
      </c>
      <c r="D178" s="158">
        <f>$D$12</f>
        <v>0</v>
      </c>
      <c r="E178" s="175">
        <f>$E$12</f>
        <v>0</v>
      </c>
      <c r="F178" s="748"/>
      <c r="G178" s="160">
        <f>D178*E178*F177</f>
        <v>0</v>
      </c>
      <c r="H178" s="893"/>
      <c r="I178" s="730"/>
      <c r="J178" s="728"/>
      <c r="K178" s="161">
        <f>-D178*E178*H177</f>
        <v>0</v>
      </c>
      <c r="L178" s="162"/>
      <c r="M178" s="147"/>
      <c r="N178" s="163"/>
      <c r="O178" s="164"/>
      <c r="P178" s="165"/>
      <c r="Q178" s="165"/>
      <c r="R178" s="166"/>
      <c r="S178" s="167"/>
      <c r="T178" s="168">
        <f t="shared" si="30"/>
        <v>0</v>
      </c>
      <c r="U178" s="169"/>
      <c r="V178" s="155"/>
      <c r="W178" s="155"/>
      <c r="X178" s="156"/>
      <c r="Y178" s="156"/>
      <c r="Z178" s="136"/>
      <c r="AA178" s="136"/>
      <c r="AB178" s="136"/>
    </row>
    <row r="179" spans="1:28" ht="9" customHeight="1">
      <c r="A179" s="885"/>
      <c r="B179" s="738" t="str">
        <f>$B$13</f>
        <v>学平日</v>
      </c>
      <c r="C179" s="170">
        <f>C173</f>
        <v>0</v>
      </c>
      <c r="D179" s="142">
        <f>$D$13</f>
        <v>0</v>
      </c>
      <c r="E179" s="143">
        <f>$E$13</f>
        <v>0</v>
      </c>
      <c r="F179" s="896"/>
      <c r="G179" s="144">
        <f>D179*E179*F179</f>
        <v>0</v>
      </c>
      <c r="H179" s="892">
        <f>I179+J179</f>
        <v>0</v>
      </c>
      <c r="I179" s="729"/>
      <c r="J179" s="727"/>
      <c r="K179" s="145">
        <f>-D179*E179*H179</f>
        <v>0</v>
      </c>
      <c r="L179" s="146"/>
      <c r="M179" s="147"/>
      <c r="N179" s="163"/>
      <c r="O179" s="164"/>
      <c r="P179" s="165"/>
      <c r="Q179" s="165"/>
      <c r="R179" s="166"/>
      <c r="S179" s="167"/>
      <c r="T179" s="168">
        <f t="shared" si="30"/>
        <v>0</v>
      </c>
      <c r="U179" s="169"/>
      <c r="V179" s="155"/>
      <c r="W179" s="155"/>
    </row>
    <row r="180" spans="1:28" ht="9" customHeight="1">
      <c r="A180" s="885"/>
      <c r="B180" s="739"/>
      <c r="C180" s="157">
        <f>C174</f>
        <v>0</v>
      </c>
      <c r="D180" s="158">
        <f>$D$14</f>
        <v>0</v>
      </c>
      <c r="E180" s="159">
        <f>$E$14</f>
        <v>0</v>
      </c>
      <c r="F180" s="749"/>
      <c r="G180" s="160">
        <f>D180*E180*F179</f>
        <v>0</v>
      </c>
      <c r="H180" s="893"/>
      <c r="I180" s="730"/>
      <c r="J180" s="728"/>
      <c r="K180" s="161">
        <f>-D180*E180*H179</f>
        <v>0</v>
      </c>
      <c r="L180" s="162"/>
      <c r="M180" s="147"/>
      <c r="N180" s="163"/>
      <c r="O180" s="164"/>
      <c r="P180" s="165"/>
      <c r="Q180" s="165"/>
      <c r="R180" s="166"/>
      <c r="S180" s="167"/>
      <c r="T180" s="168">
        <f t="shared" si="30"/>
        <v>0</v>
      </c>
      <c r="U180" s="169"/>
      <c r="V180" s="155"/>
      <c r="W180" s="155"/>
    </row>
    <row r="181" spans="1:28" ht="9" customHeight="1">
      <c r="A181" s="885"/>
      <c r="B181" s="738" t="str">
        <f>$B$15</f>
        <v>学休土</v>
      </c>
      <c r="C181" s="170">
        <f>C173</f>
        <v>0</v>
      </c>
      <c r="D181" s="142">
        <f>$D$15</f>
        <v>0</v>
      </c>
      <c r="E181" s="143">
        <f>$E$15</f>
        <v>0</v>
      </c>
      <c r="F181" s="748"/>
      <c r="G181" s="144">
        <f>D181*E181*F181</f>
        <v>0</v>
      </c>
      <c r="H181" s="892">
        <f>I181+J181</f>
        <v>0</v>
      </c>
      <c r="I181" s="729"/>
      <c r="J181" s="727"/>
      <c r="K181" s="145">
        <f>-D181*E181*H181</f>
        <v>0</v>
      </c>
      <c r="L181" s="146"/>
      <c r="M181" s="147"/>
      <c r="N181" s="163"/>
      <c r="O181" s="164"/>
      <c r="P181" s="165"/>
      <c r="Q181" s="165"/>
      <c r="R181" s="166"/>
      <c r="S181" s="167"/>
      <c r="T181" s="168">
        <f t="shared" si="30"/>
        <v>0</v>
      </c>
      <c r="U181" s="169"/>
      <c r="V181" s="155"/>
      <c r="W181" s="155"/>
      <c r="X181" s="908" t="s">
        <v>81</v>
      </c>
      <c r="Y181" s="909"/>
      <c r="Z181" s="909"/>
      <c r="AA181" s="909"/>
      <c r="AB181" s="910"/>
    </row>
    <row r="182" spans="1:28" ht="9" customHeight="1" thickBot="1">
      <c r="A182" s="885"/>
      <c r="B182" s="751"/>
      <c r="C182" s="157">
        <f>C174</f>
        <v>0</v>
      </c>
      <c r="D182" s="158">
        <f>$D$16</f>
        <v>0</v>
      </c>
      <c r="E182" s="175">
        <f>$E$16</f>
        <v>0</v>
      </c>
      <c r="F182" s="749"/>
      <c r="G182" s="160">
        <f>D182*E182*F181</f>
        <v>0</v>
      </c>
      <c r="H182" s="893"/>
      <c r="I182" s="730"/>
      <c r="J182" s="728"/>
      <c r="K182" s="161">
        <f>-D182*E182*H181</f>
        <v>0</v>
      </c>
      <c r="L182" s="162"/>
      <c r="M182" s="147"/>
      <c r="N182" s="177"/>
      <c r="O182" s="178"/>
      <c r="P182" s="179"/>
      <c r="Q182" s="179"/>
      <c r="R182" s="180"/>
      <c r="S182" s="181"/>
      <c r="T182" s="182">
        <f t="shared" si="30"/>
        <v>0</v>
      </c>
      <c r="U182" s="183"/>
      <c r="V182" s="184"/>
      <c r="W182" s="155"/>
      <c r="X182" s="905">
        <f>G183+K183+T183</f>
        <v>0</v>
      </c>
      <c r="Y182" s="906"/>
      <c r="Z182" s="906"/>
      <c r="AA182" s="906"/>
      <c r="AB182" s="185" t="s">
        <v>155</v>
      </c>
    </row>
    <row r="183" spans="1:28" ht="9" customHeight="1" thickBot="1">
      <c r="A183" s="882" t="s">
        <v>53</v>
      </c>
      <c r="B183" s="883"/>
      <c r="C183" s="186"/>
      <c r="D183" s="187">
        <f>IF(C173="往",(E173+E174)*(F173-H173)+(E175+E176)*(F175-H175),E173*(F173-H173)+E175*(F175-H175))</f>
        <v>0</v>
      </c>
      <c r="E183" s="188">
        <f>IF(C173="往",(E173+E174)*(F173-H173)+(E175+E176)*(F175-H175)+(E177+E178)*(F177-H177)+(E179+E180)*(F179-H179)+(E181+E182)*(F181-H181),E173*(F173-H173)+E175*(F175-H175)+E177*(F177-H177)+E179*(F179-H179)+E181*(F181-H181))</f>
        <v>0</v>
      </c>
      <c r="F183" s="189">
        <f t="shared" ref="F183:K183" si="31">SUM(F173:F182)</f>
        <v>0</v>
      </c>
      <c r="G183" s="190">
        <f t="shared" si="31"/>
        <v>0</v>
      </c>
      <c r="H183" s="186">
        <f t="shared" si="31"/>
        <v>0</v>
      </c>
      <c r="I183" s="191">
        <f t="shared" si="31"/>
        <v>0</v>
      </c>
      <c r="J183" s="187">
        <f t="shared" si="31"/>
        <v>0</v>
      </c>
      <c r="K183" s="192">
        <f t="shared" si="31"/>
        <v>0</v>
      </c>
      <c r="L183" s="187"/>
      <c r="M183" s="193"/>
      <c r="N183" s="194"/>
      <c r="O183" s="195">
        <f t="shared" ref="O183:T183" si="32">SUM(O173:O182)</f>
        <v>0</v>
      </c>
      <c r="P183" s="196">
        <f t="shared" si="32"/>
        <v>0</v>
      </c>
      <c r="Q183" s="196">
        <f t="shared" si="32"/>
        <v>0</v>
      </c>
      <c r="R183" s="197">
        <f t="shared" si="32"/>
        <v>0</v>
      </c>
      <c r="S183" s="198">
        <f t="shared" si="32"/>
        <v>0</v>
      </c>
      <c r="T183" s="199">
        <f t="shared" si="32"/>
        <v>0</v>
      </c>
      <c r="U183" s="200"/>
    </row>
    <row r="184" spans="1:28" ht="9" customHeight="1">
      <c r="A184" s="886" t="s">
        <v>55</v>
      </c>
      <c r="B184" s="742" t="s">
        <v>56</v>
      </c>
      <c r="C184" s="134"/>
      <c r="D184" s="745" t="s">
        <v>57</v>
      </c>
      <c r="E184" s="745" t="s">
        <v>58</v>
      </c>
      <c r="F184" s="890" t="s">
        <v>59</v>
      </c>
      <c r="G184" s="894" t="s">
        <v>156</v>
      </c>
      <c r="H184" s="899" t="s">
        <v>61</v>
      </c>
      <c r="I184" s="899"/>
      <c r="J184" s="899"/>
      <c r="K184" s="899"/>
      <c r="L184" s="900"/>
      <c r="M184" s="135"/>
      <c r="N184" s="857" t="s">
        <v>62</v>
      </c>
      <c r="O184" s="858"/>
      <c r="P184" s="858"/>
      <c r="Q184" s="858"/>
      <c r="R184" s="858"/>
      <c r="S184" s="858"/>
      <c r="T184" s="858"/>
      <c r="U184" s="859"/>
    </row>
    <row r="185" spans="1:28" ht="9" customHeight="1">
      <c r="A185" s="887"/>
      <c r="B185" s="743"/>
      <c r="C185" s="137" t="s">
        <v>24</v>
      </c>
      <c r="D185" s="746"/>
      <c r="E185" s="746"/>
      <c r="F185" s="891"/>
      <c r="G185" s="864"/>
      <c r="H185" s="860" t="s">
        <v>63</v>
      </c>
      <c r="I185" s="861"/>
      <c r="J185" s="862"/>
      <c r="K185" s="863" t="s">
        <v>157</v>
      </c>
      <c r="L185" s="874" t="s">
        <v>65</v>
      </c>
      <c r="M185" s="138"/>
      <c r="N185" s="863" t="s">
        <v>66</v>
      </c>
      <c r="O185" s="877" t="s">
        <v>67</v>
      </c>
      <c r="P185" s="878"/>
      <c r="Q185" s="878"/>
      <c r="R185" s="878"/>
      <c r="S185" s="879"/>
      <c r="T185" s="724" t="s">
        <v>158</v>
      </c>
      <c r="U185" s="854" t="s">
        <v>65</v>
      </c>
    </row>
    <row r="186" spans="1:28" ht="9" customHeight="1">
      <c r="A186" s="887"/>
      <c r="B186" s="743"/>
      <c r="C186" s="137" t="s">
        <v>69</v>
      </c>
      <c r="D186" s="746"/>
      <c r="E186" s="746"/>
      <c r="F186" s="891"/>
      <c r="G186" s="864"/>
      <c r="H186" s="880" t="s">
        <v>70</v>
      </c>
      <c r="I186" s="897" t="s">
        <v>71</v>
      </c>
      <c r="J186" s="901" t="s">
        <v>72</v>
      </c>
      <c r="K186" s="864"/>
      <c r="L186" s="875"/>
      <c r="M186" s="138"/>
      <c r="N186" s="864"/>
      <c r="O186" s="869" t="s">
        <v>73</v>
      </c>
      <c r="P186" s="754"/>
      <c r="Q186" s="754" t="s">
        <v>74</v>
      </c>
      <c r="R186" s="757" t="s">
        <v>75</v>
      </c>
      <c r="S186" s="752" t="s">
        <v>76</v>
      </c>
      <c r="T186" s="725"/>
      <c r="U186" s="855"/>
    </row>
    <row r="187" spans="1:28" ht="9" customHeight="1">
      <c r="A187" s="887"/>
      <c r="B187" s="743"/>
      <c r="C187" s="139" t="s">
        <v>77</v>
      </c>
      <c r="D187" s="746"/>
      <c r="E187" s="746"/>
      <c r="F187" s="891"/>
      <c r="G187" s="864"/>
      <c r="H187" s="880"/>
      <c r="I187" s="897"/>
      <c r="J187" s="901"/>
      <c r="K187" s="864"/>
      <c r="L187" s="875"/>
      <c r="M187" s="138"/>
      <c r="N187" s="864"/>
      <c r="O187" s="870" t="s">
        <v>71</v>
      </c>
      <c r="P187" s="872" t="s">
        <v>72</v>
      </c>
      <c r="Q187" s="755"/>
      <c r="R187" s="757"/>
      <c r="S187" s="752"/>
      <c r="T187" s="725"/>
      <c r="U187" s="855"/>
    </row>
    <row r="188" spans="1:28" ht="9" customHeight="1">
      <c r="A188" s="888"/>
      <c r="B188" s="744"/>
      <c r="C188" s="140" t="s">
        <v>78</v>
      </c>
      <c r="D188" s="747"/>
      <c r="E188" s="876"/>
      <c r="F188" s="726"/>
      <c r="G188" s="895"/>
      <c r="H188" s="881"/>
      <c r="I188" s="898"/>
      <c r="J188" s="902"/>
      <c r="K188" s="865"/>
      <c r="L188" s="876"/>
      <c r="N188" s="865"/>
      <c r="O188" s="871"/>
      <c r="P188" s="873"/>
      <c r="Q188" s="756"/>
      <c r="R188" s="758"/>
      <c r="S188" s="753"/>
      <c r="T188" s="726"/>
      <c r="U188" s="856"/>
    </row>
    <row r="189" spans="1:28" ht="9" customHeight="1">
      <c r="A189" s="884" t="s">
        <v>147</v>
      </c>
      <c r="B189" s="740" t="str">
        <f>$B$7</f>
        <v>平日</v>
      </c>
      <c r="C189" s="201">
        <f>C173</f>
        <v>0</v>
      </c>
      <c r="D189" s="142">
        <f>$D$7</f>
        <v>0</v>
      </c>
      <c r="E189" s="143">
        <f>$E$7</f>
        <v>0</v>
      </c>
      <c r="F189" s="896"/>
      <c r="G189" s="144">
        <f>D189*E189*F189</f>
        <v>0</v>
      </c>
      <c r="H189" s="892">
        <f>I189+J189</f>
        <v>0</v>
      </c>
      <c r="I189" s="729"/>
      <c r="J189" s="727"/>
      <c r="K189" s="145">
        <f>-D189*E189*H189</f>
        <v>0</v>
      </c>
      <c r="L189" s="146"/>
      <c r="M189" s="147"/>
      <c r="N189" s="148"/>
      <c r="O189" s="149"/>
      <c r="P189" s="150"/>
      <c r="Q189" s="150"/>
      <c r="R189" s="151"/>
      <c r="S189" s="152"/>
      <c r="T189" s="153">
        <f>IF(AND(P189=0,Q189=0,R189=0,S189=0),N189*-O189,IF(AND(O189=0,Q189=0,R189=0,S189=0),N189*-P189,IF(AND(O189=0,P189=0,R189=0,S189=0),N189*Q189,IF(AND(O189=0,P189=0,Q189=0,S189=0),N189*-R189,IF(AND(O189=0,P189=0,Q189=0,R189=0),N189*S189,IF(AND(O189=0,P189=0,Q189=0,R189=0),,"入力オーバー"))))))</f>
        <v>0</v>
      </c>
      <c r="U189" s="154"/>
      <c r="V189" s="155"/>
      <c r="W189" s="155"/>
      <c r="X189" s="156"/>
      <c r="Y189" s="156"/>
      <c r="Z189" s="156"/>
      <c r="AA189" s="156"/>
      <c r="AB189" s="156"/>
    </row>
    <row r="190" spans="1:28" ht="9" customHeight="1">
      <c r="A190" s="885"/>
      <c r="B190" s="741"/>
      <c r="C190" s="157">
        <f>IF(C189="往","復",)</f>
        <v>0</v>
      </c>
      <c r="D190" s="158">
        <f>$D$8</f>
        <v>0</v>
      </c>
      <c r="E190" s="159">
        <f>$E$8</f>
        <v>0</v>
      </c>
      <c r="F190" s="749"/>
      <c r="G190" s="160">
        <f>D190*E190*F189</f>
        <v>0</v>
      </c>
      <c r="H190" s="893"/>
      <c r="I190" s="730"/>
      <c r="J190" s="728"/>
      <c r="K190" s="161">
        <f>-D190*E190*H189</f>
        <v>0</v>
      </c>
      <c r="L190" s="162"/>
      <c r="M190" s="147"/>
      <c r="N190" s="163"/>
      <c r="O190" s="164"/>
      <c r="P190" s="165"/>
      <c r="Q190" s="165"/>
      <c r="R190" s="166"/>
      <c r="S190" s="167"/>
      <c r="T190" s="168">
        <f>IF(AND(P190=0,Q190=0,R190=0,S190=0),N190*-O190,IF(AND(O190=0,Q190=0,R190=0,S190=0),N190*-P190,IF(AND(O190=0,P190=0,R190=0,S190=0),N190*Q190,IF(AND(O190=0,P190=0,Q190=0,S190=0),N190*-R190,IF(AND(O190=0,P190=0,Q190=0,R190=0),N190*S190,IF(AND(O190=0,P190=0,Q190=0,R190=0),,"入力オーバー"))))))</f>
        <v>0</v>
      </c>
      <c r="U190" s="169"/>
      <c r="V190" s="155"/>
      <c r="W190" s="155"/>
      <c r="X190" s="156"/>
      <c r="Y190" s="156"/>
      <c r="Z190" s="156"/>
      <c r="AA190" s="156"/>
      <c r="AB190" s="156"/>
    </row>
    <row r="191" spans="1:28" ht="9" customHeight="1">
      <c r="A191" s="885"/>
      <c r="B191" s="740" t="str">
        <f>$B$9</f>
        <v>土曜</v>
      </c>
      <c r="C191" s="170">
        <f>C189</f>
        <v>0</v>
      </c>
      <c r="D191" s="142">
        <f>$D$9</f>
        <v>0</v>
      </c>
      <c r="E191" s="143">
        <f>$E$9</f>
        <v>0</v>
      </c>
      <c r="F191" s="896"/>
      <c r="G191" s="144">
        <f>D191*E191*F191</f>
        <v>0</v>
      </c>
      <c r="H191" s="892">
        <f>I191+J191</f>
        <v>0</v>
      </c>
      <c r="I191" s="729"/>
      <c r="J191" s="727"/>
      <c r="K191" s="145">
        <f>-D191*E191*H191</f>
        <v>0</v>
      </c>
      <c r="L191" s="146"/>
      <c r="M191" s="147"/>
      <c r="N191" s="163"/>
      <c r="O191" s="164"/>
      <c r="P191" s="165"/>
      <c r="Q191" s="165"/>
      <c r="R191" s="166"/>
      <c r="S191" s="167"/>
      <c r="T191" s="168">
        <f t="shared" ref="T191:T198" si="33">IF(AND(P191=0,Q191=0,R191=0,S191=0),N191*-O191,IF(AND(O191=0,Q191=0,R191=0,S191=0),N191*-P191,IF(AND(O191=0,P191=0,R191=0,S191=0),N191*Q191,IF(AND(O191=0,P191=0,Q191=0,S191=0),N191*-R191,IF(AND(O191=0,P191=0,Q191=0,R191=0),N191*S191,IF(AND(O191=0,P191=0,Q191=0,R191=0),,"入力オーバー"))))))</f>
        <v>0</v>
      </c>
      <c r="U191" s="169"/>
      <c r="V191" s="155"/>
      <c r="W191" s="155"/>
      <c r="X191" s="136"/>
      <c r="Y191" s="136"/>
      <c r="Z191" s="136"/>
      <c r="AA191" s="136"/>
      <c r="AB191" s="136"/>
    </row>
    <row r="192" spans="1:28" ht="9" customHeight="1" thickBot="1">
      <c r="A192" s="885"/>
      <c r="B192" s="904"/>
      <c r="C192" s="157">
        <f>C190</f>
        <v>0</v>
      </c>
      <c r="D192" s="158">
        <f>$D$10</f>
        <v>0</v>
      </c>
      <c r="E192" s="159">
        <f>$E$10</f>
        <v>0</v>
      </c>
      <c r="F192" s="749"/>
      <c r="G192" s="160">
        <f>D192*E192*F191</f>
        <v>0</v>
      </c>
      <c r="H192" s="893"/>
      <c r="I192" s="730"/>
      <c r="J192" s="728"/>
      <c r="K192" s="161">
        <f>-D192*E192*H191</f>
        <v>0</v>
      </c>
      <c r="L192" s="162"/>
      <c r="M192" s="147"/>
      <c r="N192" s="163"/>
      <c r="O192" s="164"/>
      <c r="P192" s="165"/>
      <c r="Q192" s="165"/>
      <c r="R192" s="166"/>
      <c r="S192" s="167"/>
      <c r="T192" s="168">
        <f t="shared" si="33"/>
        <v>0</v>
      </c>
      <c r="U192" s="169"/>
      <c r="V192" s="155"/>
      <c r="W192" s="155"/>
      <c r="X192" s="156"/>
      <c r="Y192" s="156"/>
      <c r="Z192" s="136"/>
      <c r="AA192" s="136"/>
      <c r="AB192" s="136"/>
    </row>
    <row r="193" spans="1:28" ht="9" customHeight="1">
      <c r="A193" s="885"/>
      <c r="B193" s="903" t="str">
        <f>$B$11</f>
        <v>日祝</v>
      </c>
      <c r="C193" s="170">
        <f>C189</f>
        <v>0</v>
      </c>
      <c r="D193" s="142">
        <f>$D$11</f>
        <v>0</v>
      </c>
      <c r="E193" s="143">
        <f>$E$11</f>
        <v>0</v>
      </c>
      <c r="F193" s="748"/>
      <c r="G193" s="144">
        <f>D193*E193*F193</f>
        <v>0</v>
      </c>
      <c r="H193" s="892">
        <f>I193+J193</f>
        <v>0</v>
      </c>
      <c r="I193" s="729"/>
      <c r="J193" s="727"/>
      <c r="K193" s="145">
        <f>-D193*E193*H193</f>
        <v>0</v>
      </c>
      <c r="L193" s="146"/>
      <c r="M193" s="147"/>
      <c r="N193" s="163"/>
      <c r="O193" s="164"/>
      <c r="P193" s="165"/>
      <c r="Q193" s="165"/>
      <c r="R193" s="166"/>
      <c r="S193" s="167"/>
      <c r="T193" s="168">
        <f t="shared" si="33"/>
        <v>0</v>
      </c>
      <c r="U193" s="169"/>
      <c r="V193" s="155"/>
      <c r="W193" s="155"/>
      <c r="X193" s="156"/>
      <c r="Y193" s="156"/>
      <c r="Z193" s="136"/>
      <c r="AA193" s="136"/>
      <c r="AB193" s="136"/>
    </row>
    <row r="194" spans="1:28" ht="9" customHeight="1">
      <c r="A194" s="885"/>
      <c r="B194" s="739"/>
      <c r="C194" s="202">
        <f>C190</f>
        <v>0</v>
      </c>
      <c r="D194" s="158">
        <f>$D$12</f>
        <v>0</v>
      </c>
      <c r="E194" s="175">
        <f>$E$12</f>
        <v>0</v>
      </c>
      <c r="F194" s="748"/>
      <c r="G194" s="160">
        <f>D194*E194*F193</f>
        <v>0</v>
      </c>
      <c r="H194" s="893"/>
      <c r="I194" s="730"/>
      <c r="J194" s="728"/>
      <c r="K194" s="161">
        <f>-D194*E194*H193</f>
        <v>0</v>
      </c>
      <c r="L194" s="162"/>
      <c r="M194" s="147"/>
      <c r="N194" s="163"/>
      <c r="O194" s="164"/>
      <c r="P194" s="165"/>
      <c r="Q194" s="165"/>
      <c r="R194" s="166"/>
      <c r="S194" s="167"/>
      <c r="T194" s="168">
        <f t="shared" si="33"/>
        <v>0</v>
      </c>
      <c r="U194" s="169"/>
      <c r="V194" s="155"/>
      <c r="W194" s="155"/>
      <c r="X194" s="156"/>
      <c r="Y194" s="156"/>
      <c r="Z194" s="136"/>
      <c r="AA194" s="136"/>
      <c r="AB194" s="136"/>
    </row>
    <row r="195" spans="1:28" ht="9" customHeight="1">
      <c r="A195" s="885"/>
      <c r="B195" s="738" t="str">
        <f>$B$13</f>
        <v>学平日</v>
      </c>
      <c r="C195" s="170">
        <f>C189</f>
        <v>0</v>
      </c>
      <c r="D195" s="142">
        <f>$D$13</f>
        <v>0</v>
      </c>
      <c r="E195" s="143">
        <f>$E$13</f>
        <v>0</v>
      </c>
      <c r="F195" s="896"/>
      <c r="G195" s="144">
        <f>D195*E195*F195</f>
        <v>0</v>
      </c>
      <c r="H195" s="892">
        <f>I195+J195</f>
        <v>0</v>
      </c>
      <c r="I195" s="729"/>
      <c r="J195" s="727"/>
      <c r="K195" s="145">
        <f>-D195*E195*H195</f>
        <v>0</v>
      </c>
      <c r="L195" s="146"/>
      <c r="M195" s="147"/>
      <c r="N195" s="163"/>
      <c r="O195" s="164"/>
      <c r="P195" s="165"/>
      <c r="Q195" s="165"/>
      <c r="R195" s="166"/>
      <c r="S195" s="167"/>
      <c r="T195" s="168">
        <f t="shared" si="33"/>
        <v>0</v>
      </c>
      <c r="U195" s="169"/>
      <c r="V195" s="155"/>
      <c r="W195" s="155"/>
    </row>
    <row r="196" spans="1:28" ht="9" customHeight="1">
      <c r="A196" s="885"/>
      <c r="B196" s="739"/>
      <c r="C196" s="157">
        <f>C190</f>
        <v>0</v>
      </c>
      <c r="D196" s="158">
        <f>$D$14</f>
        <v>0</v>
      </c>
      <c r="E196" s="159">
        <f>$E$14</f>
        <v>0</v>
      </c>
      <c r="F196" s="749"/>
      <c r="G196" s="160">
        <f>D196*E196*F195</f>
        <v>0</v>
      </c>
      <c r="H196" s="893"/>
      <c r="I196" s="730"/>
      <c r="J196" s="728"/>
      <c r="K196" s="161">
        <f>-D196*E196*H195</f>
        <v>0</v>
      </c>
      <c r="L196" s="162"/>
      <c r="M196" s="147"/>
      <c r="N196" s="163"/>
      <c r="O196" s="164"/>
      <c r="P196" s="165"/>
      <c r="Q196" s="165"/>
      <c r="R196" s="166"/>
      <c r="S196" s="167"/>
      <c r="T196" s="168">
        <f t="shared" si="33"/>
        <v>0</v>
      </c>
      <c r="U196" s="169"/>
      <c r="V196" s="155"/>
      <c r="W196" s="155"/>
    </row>
    <row r="197" spans="1:28" ht="9" customHeight="1">
      <c r="A197" s="885"/>
      <c r="B197" s="738" t="str">
        <f>$B$15</f>
        <v>学休土</v>
      </c>
      <c r="C197" s="170">
        <f>C189</f>
        <v>0</v>
      </c>
      <c r="D197" s="142">
        <f>$D$15</f>
        <v>0</v>
      </c>
      <c r="E197" s="143">
        <f>$E$15</f>
        <v>0</v>
      </c>
      <c r="F197" s="748"/>
      <c r="G197" s="144">
        <f>D197*E197*F197</f>
        <v>0</v>
      </c>
      <c r="H197" s="892">
        <f>I197+J197</f>
        <v>0</v>
      </c>
      <c r="I197" s="729"/>
      <c r="J197" s="727"/>
      <c r="K197" s="145">
        <f>-D197*E197*H197</f>
        <v>0</v>
      </c>
      <c r="L197" s="146"/>
      <c r="M197" s="147"/>
      <c r="N197" s="163"/>
      <c r="O197" s="164"/>
      <c r="P197" s="165"/>
      <c r="Q197" s="165"/>
      <c r="R197" s="166"/>
      <c r="S197" s="167"/>
      <c r="T197" s="168">
        <f t="shared" si="33"/>
        <v>0</v>
      </c>
      <c r="U197" s="169"/>
      <c r="V197" s="155"/>
      <c r="W197" s="155"/>
      <c r="X197" s="908" t="s">
        <v>81</v>
      </c>
      <c r="Y197" s="909"/>
      <c r="Z197" s="909"/>
      <c r="AA197" s="909"/>
      <c r="AB197" s="910"/>
    </row>
    <row r="198" spans="1:28" ht="9" customHeight="1" thickBot="1">
      <c r="A198" s="885"/>
      <c r="B198" s="751"/>
      <c r="C198" s="157">
        <f>C190</f>
        <v>0</v>
      </c>
      <c r="D198" s="158">
        <f>$D$16</f>
        <v>0</v>
      </c>
      <c r="E198" s="175">
        <f>$E$16</f>
        <v>0</v>
      </c>
      <c r="F198" s="749"/>
      <c r="G198" s="160">
        <f>D198*E198*F197</f>
        <v>0</v>
      </c>
      <c r="H198" s="893"/>
      <c r="I198" s="730"/>
      <c r="J198" s="728"/>
      <c r="K198" s="161">
        <f>-D198*E198*H197</f>
        <v>0</v>
      </c>
      <c r="L198" s="162"/>
      <c r="M198" s="147"/>
      <c r="N198" s="177"/>
      <c r="O198" s="178"/>
      <c r="P198" s="179"/>
      <c r="Q198" s="179"/>
      <c r="R198" s="180"/>
      <c r="S198" s="181"/>
      <c r="T198" s="182">
        <f t="shared" si="33"/>
        <v>0</v>
      </c>
      <c r="U198" s="183"/>
      <c r="V198" s="184"/>
      <c r="W198" s="155"/>
      <c r="X198" s="905">
        <f>G199+K199+T199</f>
        <v>0</v>
      </c>
      <c r="Y198" s="906"/>
      <c r="Z198" s="906"/>
      <c r="AA198" s="906"/>
      <c r="AB198" s="185" t="s">
        <v>155</v>
      </c>
    </row>
    <row r="199" spans="1:28" ht="9" customHeight="1" thickBot="1">
      <c r="A199" s="882" t="s">
        <v>53</v>
      </c>
      <c r="B199" s="883"/>
      <c r="C199" s="186"/>
      <c r="D199" s="187">
        <f>IF(C189="往",(E189+E190)*(F189-H189)+(E191+E192)*(F191-H191),E189*(F189-H189)+E191*(F191-H191))</f>
        <v>0</v>
      </c>
      <c r="E199" s="188">
        <f>IF(C189="往",(E189+E190)*(F189-H189)+(E191+E192)*(F191-H191)+(E193+E194)*(F193-H193)+(E195+E196)*(F195-H195)+(E197+E198)*(F197-H197),E189*(F189-H189)+E191*(F191-H191)+E193*(F193-H193)+E195*(F195-H195)+E197*(F197-H197))</f>
        <v>0</v>
      </c>
      <c r="F199" s="189">
        <f t="shared" ref="F199:K199" si="34">SUM(F189:F198)</f>
        <v>0</v>
      </c>
      <c r="G199" s="190">
        <f t="shared" si="34"/>
        <v>0</v>
      </c>
      <c r="H199" s="186">
        <f t="shared" si="34"/>
        <v>0</v>
      </c>
      <c r="I199" s="191">
        <f t="shared" si="34"/>
        <v>0</v>
      </c>
      <c r="J199" s="187">
        <f t="shared" si="34"/>
        <v>0</v>
      </c>
      <c r="K199" s="192">
        <f t="shared" si="34"/>
        <v>0</v>
      </c>
      <c r="L199" s="187"/>
      <c r="M199" s="193"/>
      <c r="N199" s="194"/>
      <c r="O199" s="195">
        <f t="shared" ref="O199:T199" si="35">SUM(O189:O198)</f>
        <v>0</v>
      </c>
      <c r="P199" s="196">
        <f t="shared" si="35"/>
        <v>0</v>
      </c>
      <c r="Q199" s="196">
        <f t="shared" si="35"/>
        <v>0</v>
      </c>
      <c r="R199" s="197">
        <f t="shared" si="35"/>
        <v>0</v>
      </c>
      <c r="S199" s="198">
        <f t="shared" si="35"/>
        <v>0</v>
      </c>
      <c r="T199" s="199">
        <f t="shared" si="35"/>
        <v>0</v>
      </c>
      <c r="U199" s="200"/>
      <c r="V199" s="907" t="s">
        <v>83</v>
      </c>
      <c r="W199" s="858"/>
      <c r="X199" s="858"/>
      <c r="Y199" s="858"/>
      <c r="Z199" s="858"/>
      <c r="AA199" s="858"/>
      <c r="AB199" s="859"/>
    </row>
    <row r="200" spans="1:28" ht="9" customHeight="1" thickBot="1">
      <c r="A200" s="715" t="s">
        <v>112</v>
      </c>
      <c r="B200" s="716"/>
      <c r="C200" s="716"/>
      <c r="D200" s="717">
        <f>$C$1</f>
        <v>0</v>
      </c>
      <c r="E200" s="716"/>
      <c r="F200" s="716"/>
      <c r="G200" s="716"/>
      <c r="H200" s="716" t="s">
        <v>367</v>
      </c>
      <c r="I200" s="716"/>
      <c r="J200" s="716" t="s">
        <v>148</v>
      </c>
      <c r="K200" s="716"/>
      <c r="L200" s="717">
        <f>$M$1</f>
        <v>0</v>
      </c>
      <c r="M200" s="716"/>
      <c r="N200" s="716"/>
      <c r="O200" s="716"/>
      <c r="P200" s="716"/>
      <c r="Q200" s="718"/>
      <c r="R200" s="203"/>
      <c r="S200" s="203"/>
      <c r="T200" s="204"/>
      <c r="U200" s="136"/>
      <c r="V200" s="911">
        <f>V267</f>
        <v>0</v>
      </c>
      <c r="W200" s="912"/>
      <c r="X200" s="912"/>
      <c r="Y200" s="912"/>
      <c r="Z200" s="912"/>
      <c r="AA200" s="912"/>
      <c r="AB200" s="205" t="s">
        <v>155</v>
      </c>
    </row>
    <row r="201" spans="1:28" ht="9" customHeight="1">
      <c r="I201" s="206"/>
      <c r="J201" s="207"/>
      <c r="K201" s="207"/>
      <c r="L201" s="208"/>
      <c r="N201" s="136"/>
      <c r="O201" s="136"/>
      <c r="P201" s="136"/>
      <c r="V201" s="207"/>
      <c r="W201" s="207"/>
      <c r="X201" s="136"/>
      <c r="Y201" s="136"/>
      <c r="Z201" s="136"/>
      <c r="AA201" s="136"/>
      <c r="AB201" s="136"/>
    </row>
    <row r="202" spans="1:28" ht="9" hidden="1" customHeight="1" thickBot="1">
      <c r="L202" s="209"/>
      <c r="N202" s="210"/>
      <c r="O202" s="211"/>
      <c r="P202" s="211"/>
      <c r="Q202" s="211"/>
      <c r="R202" s="211"/>
      <c r="S202" s="211"/>
      <c r="T202" s="136"/>
      <c r="U202" s="207"/>
      <c r="V202" s="207"/>
      <c r="W202" s="207"/>
      <c r="X202" s="212"/>
      <c r="Y202" s="212"/>
      <c r="Z202" s="212"/>
      <c r="AA202" s="212"/>
      <c r="AB202" s="136"/>
    </row>
    <row r="203" spans="1:28" ht="9" hidden="1" customHeight="1">
      <c r="A203" s="886" t="s">
        <v>55</v>
      </c>
      <c r="B203" s="742" t="s">
        <v>56</v>
      </c>
      <c r="C203" s="134"/>
      <c r="D203" s="745" t="s">
        <v>57</v>
      </c>
      <c r="E203" s="745" t="s">
        <v>58</v>
      </c>
      <c r="F203" s="890" t="s">
        <v>59</v>
      </c>
      <c r="G203" s="894" t="s">
        <v>156</v>
      </c>
      <c r="H203" s="899" t="s">
        <v>61</v>
      </c>
      <c r="I203" s="899"/>
      <c r="J203" s="899"/>
      <c r="K203" s="899"/>
      <c r="L203" s="900"/>
      <c r="M203" s="135"/>
      <c r="N203" s="857" t="s">
        <v>62</v>
      </c>
      <c r="O203" s="858"/>
      <c r="P203" s="858"/>
      <c r="Q203" s="858"/>
      <c r="R203" s="858"/>
      <c r="S203" s="858"/>
      <c r="T203" s="858"/>
      <c r="U203" s="859"/>
    </row>
    <row r="204" spans="1:28" ht="9" hidden="1" customHeight="1">
      <c r="A204" s="887"/>
      <c r="B204" s="743"/>
      <c r="C204" s="137" t="s">
        <v>24</v>
      </c>
      <c r="D204" s="746"/>
      <c r="E204" s="746"/>
      <c r="F204" s="891"/>
      <c r="G204" s="864"/>
      <c r="H204" s="860" t="s">
        <v>63</v>
      </c>
      <c r="I204" s="861"/>
      <c r="J204" s="862"/>
      <c r="K204" s="863" t="s">
        <v>157</v>
      </c>
      <c r="L204" s="874" t="s">
        <v>65</v>
      </c>
      <c r="M204" s="138"/>
      <c r="N204" s="863" t="s">
        <v>66</v>
      </c>
      <c r="O204" s="877" t="s">
        <v>67</v>
      </c>
      <c r="P204" s="878"/>
      <c r="Q204" s="878"/>
      <c r="R204" s="878"/>
      <c r="S204" s="879"/>
      <c r="T204" s="724" t="s">
        <v>158</v>
      </c>
      <c r="U204" s="854" t="s">
        <v>65</v>
      </c>
    </row>
    <row r="205" spans="1:28" ht="9" hidden="1" customHeight="1">
      <c r="A205" s="887"/>
      <c r="B205" s="743"/>
      <c r="C205" s="137" t="s">
        <v>69</v>
      </c>
      <c r="D205" s="746"/>
      <c r="E205" s="746"/>
      <c r="F205" s="891"/>
      <c r="G205" s="864"/>
      <c r="H205" s="880" t="s">
        <v>70</v>
      </c>
      <c r="I205" s="897" t="s">
        <v>71</v>
      </c>
      <c r="J205" s="901" t="s">
        <v>72</v>
      </c>
      <c r="K205" s="864"/>
      <c r="L205" s="875"/>
      <c r="M205" s="138"/>
      <c r="N205" s="864"/>
      <c r="O205" s="869" t="s">
        <v>73</v>
      </c>
      <c r="P205" s="754"/>
      <c r="Q205" s="754" t="s">
        <v>74</v>
      </c>
      <c r="R205" s="757" t="s">
        <v>75</v>
      </c>
      <c r="S205" s="752" t="s">
        <v>76</v>
      </c>
      <c r="T205" s="725"/>
      <c r="U205" s="855"/>
    </row>
    <row r="206" spans="1:28" ht="9" hidden="1" customHeight="1">
      <c r="A206" s="887"/>
      <c r="B206" s="743"/>
      <c r="C206" s="139" t="s">
        <v>77</v>
      </c>
      <c r="D206" s="746"/>
      <c r="E206" s="746"/>
      <c r="F206" s="891"/>
      <c r="G206" s="864"/>
      <c r="H206" s="880"/>
      <c r="I206" s="897"/>
      <c r="J206" s="901"/>
      <c r="K206" s="864"/>
      <c r="L206" s="875"/>
      <c r="M206" s="138"/>
      <c r="N206" s="864"/>
      <c r="O206" s="870" t="s">
        <v>71</v>
      </c>
      <c r="P206" s="872" t="s">
        <v>72</v>
      </c>
      <c r="Q206" s="755"/>
      <c r="R206" s="757"/>
      <c r="S206" s="752"/>
      <c r="T206" s="725"/>
      <c r="U206" s="855"/>
    </row>
    <row r="207" spans="1:28" ht="9" hidden="1" customHeight="1">
      <c r="A207" s="888"/>
      <c r="B207" s="744"/>
      <c r="C207" s="140" t="s">
        <v>78</v>
      </c>
      <c r="D207" s="747"/>
      <c r="E207" s="876"/>
      <c r="F207" s="726"/>
      <c r="G207" s="895"/>
      <c r="H207" s="881"/>
      <c r="I207" s="898"/>
      <c r="J207" s="902"/>
      <c r="K207" s="865"/>
      <c r="L207" s="876"/>
      <c r="N207" s="865"/>
      <c r="O207" s="871"/>
      <c r="P207" s="873"/>
      <c r="Q207" s="756"/>
      <c r="R207" s="758"/>
      <c r="S207" s="753"/>
      <c r="T207" s="726"/>
      <c r="U207" s="856"/>
    </row>
    <row r="208" spans="1:28" ht="9" hidden="1" customHeight="1">
      <c r="A208" s="884" t="s">
        <v>79</v>
      </c>
      <c r="B208" s="740" t="s">
        <v>80</v>
      </c>
      <c r="C208" s="201">
        <f>C141</f>
        <v>0</v>
      </c>
      <c r="D208" s="142">
        <f>$D$7</f>
        <v>0</v>
      </c>
      <c r="E208" s="143">
        <f>$E$7</f>
        <v>0</v>
      </c>
      <c r="F208" s="896"/>
      <c r="G208" s="144">
        <f>D208*E208*F208</f>
        <v>0</v>
      </c>
      <c r="H208" s="892">
        <f>I208+J208</f>
        <v>0</v>
      </c>
      <c r="I208" s="729"/>
      <c r="J208" s="727"/>
      <c r="K208" s="145">
        <f>-D208*E208*H208</f>
        <v>0</v>
      </c>
      <c r="L208" s="146"/>
      <c r="M208" s="147"/>
      <c r="N208" s="148"/>
      <c r="O208" s="149"/>
      <c r="P208" s="150"/>
      <c r="Q208" s="150"/>
      <c r="R208" s="151"/>
      <c r="S208" s="152"/>
      <c r="T208" s="153">
        <f t="shared" ref="T208:T217" si="36">IF(AND(P208=0,Q208=0,R208=0,S208=0),N208*-O208,IF(AND(O208=0,Q208=0,R208=0,S208=0),N208*-P208,IF(AND(O208=0,P208=0,R208=0,S208=0),N208*Q208,IF(AND(O208=0,P208=0,Q208=0,S208=0),N208*-R208,IF(AND(O208=0,P208=0,Q208=0,R208=0),N208*S208,IF(AND(O208=0,P208=0,Q208=0,R208=0),,"入力オーバー"))))))</f>
        <v>0</v>
      </c>
      <c r="U208" s="213"/>
      <c r="V208" s="155"/>
      <c r="W208" s="155"/>
      <c r="X208" s="156"/>
      <c r="Y208" s="156"/>
      <c r="Z208" s="156"/>
      <c r="AA208" s="156"/>
      <c r="AB208" s="156"/>
    </row>
    <row r="209" spans="1:28" ht="9" hidden="1" customHeight="1">
      <c r="A209" s="885"/>
      <c r="B209" s="741"/>
      <c r="C209" s="157">
        <f>IF(C208="往","復",)</f>
        <v>0</v>
      </c>
      <c r="D209" s="158">
        <f>$D$8</f>
        <v>0</v>
      </c>
      <c r="E209" s="159">
        <f>$E$8</f>
        <v>0</v>
      </c>
      <c r="F209" s="749"/>
      <c r="G209" s="160">
        <f>D209*E209*F208</f>
        <v>0</v>
      </c>
      <c r="H209" s="893"/>
      <c r="I209" s="730"/>
      <c r="J209" s="728"/>
      <c r="K209" s="161">
        <f>-D209*E209*H208</f>
        <v>0</v>
      </c>
      <c r="L209" s="162"/>
      <c r="M209" s="147"/>
      <c r="N209" s="163"/>
      <c r="O209" s="164"/>
      <c r="P209" s="165"/>
      <c r="Q209" s="165"/>
      <c r="R209" s="166"/>
      <c r="S209" s="167"/>
      <c r="T209" s="168">
        <f t="shared" si="36"/>
        <v>0</v>
      </c>
      <c r="U209" s="169"/>
      <c r="V209" s="155"/>
      <c r="W209" s="155"/>
      <c r="X209" s="156"/>
      <c r="Y209" s="156"/>
      <c r="Z209" s="156"/>
      <c r="AA209" s="156"/>
      <c r="AB209" s="156"/>
    </row>
    <row r="210" spans="1:28" ht="9" hidden="1" customHeight="1">
      <c r="A210" s="885"/>
      <c r="B210" s="740"/>
      <c r="C210" s="170">
        <f>C208</f>
        <v>0</v>
      </c>
      <c r="D210" s="142">
        <f>$D$9</f>
        <v>0</v>
      </c>
      <c r="E210" s="143">
        <f>$E$9</f>
        <v>0</v>
      </c>
      <c r="F210" s="896"/>
      <c r="G210" s="144">
        <f>D210*E210*F210</f>
        <v>0</v>
      </c>
      <c r="H210" s="892">
        <f>I210+J210</f>
        <v>0</v>
      </c>
      <c r="I210" s="729"/>
      <c r="J210" s="727"/>
      <c r="K210" s="145">
        <f>-D210*E210*H210</f>
        <v>0</v>
      </c>
      <c r="L210" s="146"/>
      <c r="M210" s="147"/>
      <c r="N210" s="163"/>
      <c r="O210" s="164"/>
      <c r="P210" s="165"/>
      <c r="Q210" s="165"/>
      <c r="R210" s="166"/>
      <c r="S210" s="167"/>
      <c r="T210" s="168">
        <f t="shared" si="36"/>
        <v>0</v>
      </c>
      <c r="U210" s="169"/>
      <c r="V210" s="155"/>
      <c r="W210" s="155"/>
      <c r="X210" s="136"/>
      <c r="Y210" s="136"/>
      <c r="Z210" s="136"/>
      <c r="AA210" s="136"/>
      <c r="AB210" s="136"/>
    </row>
    <row r="211" spans="1:28" ht="9" hidden="1" customHeight="1" thickBot="1">
      <c r="A211" s="885"/>
      <c r="B211" s="889"/>
      <c r="C211" s="157">
        <f>C209</f>
        <v>0</v>
      </c>
      <c r="D211" s="158">
        <f>$D$10</f>
        <v>0</v>
      </c>
      <c r="E211" s="159">
        <f>$E$10</f>
        <v>0</v>
      </c>
      <c r="F211" s="749"/>
      <c r="G211" s="160">
        <f>D211*E211*F210</f>
        <v>0</v>
      </c>
      <c r="H211" s="893"/>
      <c r="I211" s="730"/>
      <c r="J211" s="728"/>
      <c r="K211" s="161">
        <f>-D211*E211*H210</f>
        <v>0</v>
      </c>
      <c r="L211" s="162"/>
      <c r="M211" s="147"/>
      <c r="N211" s="163"/>
      <c r="O211" s="164"/>
      <c r="P211" s="165"/>
      <c r="Q211" s="165"/>
      <c r="R211" s="166"/>
      <c r="S211" s="167"/>
      <c r="T211" s="168">
        <f t="shared" si="36"/>
        <v>0</v>
      </c>
      <c r="U211" s="169"/>
      <c r="V211" s="155"/>
      <c r="W211" s="155"/>
      <c r="X211" s="156"/>
      <c r="Y211" s="156"/>
      <c r="Z211" s="136"/>
      <c r="AA211" s="136"/>
      <c r="AB211" s="136"/>
    </row>
    <row r="212" spans="1:28" ht="9" hidden="1" customHeight="1">
      <c r="A212" s="885"/>
      <c r="B212" s="903"/>
      <c r="C212" s="170">
        <f>C208</f>
        <v>0</v>
      </c>
      <c r="D212" s="142">
        <f>$D$11</f>
        <v>0</v>
      </c>
      <c r="E212" s="143">
        <f>$E$11</f>
        <v>0</v>
      </c>
      <c r="F212" s="748"/>
      <c r="G212" s="144">
        <f>D212*E212*F212</f>
        <v>0</v>
      </c>
      <c r="H212" s="892">
        <f>I212+J212</f>
        <v>0</v>
      </c>
      <c r="I212" s="729"/>
      <c r="J212" s="727"/>
      <c r="K212" s="145">
        <f>-D212*E212*H212</f>
        <v>0</v>
      </c>
      <c r="L212" s="146"/>
      <c r="M212" s="147"/>
      <c r="N212" s="163"/>
      <c r="O212" s="164"/>
      <c r="P212" s="165"/>
      <c r="Q212" s="165"/>
      <c r="R212" s="166"/>
      <c r="S212" s="167"/>
      <c r="T212" s="168">
        <f t="shared" si="36"/>
        <v>0</v>
      </c>
      <c r="U212" s="169"/>
      <c r="V212" s="155"/>
      <c r="W212" s="155"/>
      <c r="X212" s="156"/>
      <c r="Y212" s="156"/>
      <c r="Z212" s="136"/>
      <c r="AA212" s="136"/>
      <c r="AB212" s="136"/>
    </row>
    <row r="213" spans="1:28" ht="9" hidden="1" customHeight="1">
      <c r="A213" s="885"/>
      <c r="B213" s="750"/>
      <c r="C213" s="202">
        <f>C209</f>
        <v>0</v>
      </c>
      <c r="D213" s="158">
        <f>$D$12</f>
        <v>0</v>
      </c>
      <c r="E213" s="175">
        <f>$E$12</f>
        <v>0</v>
      </c>
      <c r="F213" s="748"/>
      <c r="G213" s="160">
        <f>D213*E213*F212</f>
        <v>0</v>
      </c>
      <c r="H213" s="893"/>
      <c r="I213" s="730"/>
      <c r="J213" s="728"/>
      <c r="K213" s="161">
        <f>-D213*E213*H212</f>
        <v>0</v>
      </c>
      <c r="L213" s="162"/>
      <c r="M213" s="147"/>
      <c r="N213" s="163"/>
      <c r="O213" s="164"/>
      <c r="P213" s="165"/>
      <c r="Q213" s="165"/>
      <c r="R213" s="166"/>
      <c r="S213" s="167"/>
      <c r="T213" s="168">
        <f t="shared" si="36"/>
        <v>0</v>
      </c>
      <c r="U213" s="169"/>
      <c r="V213" s="155"/>
      <c r="W213" s="155"/>
      <c r="X213" s="156"/>
      <c r="Y213" s="156"/>
      <c r="Z213" s="136"/>
      <c r="AA213" s="136"/>
      <c r="AB213" s="136"/>
    </row>
    <row r="214" spans="1:28" ht="9" hidden="1" customHeight="1">
      <c r="A214" s="885"/>
      <c r="B214" s="738"/>
      <c r="C214" s="170">
        <f>C208</f>
        <v>0</v>
      </c>
      <c r="D214" s="142">
        <f>$D$13</f>
        <v>0</v>
      </c>
      <c r="E214" s="143">
        <f>$E$13</f>
        <v>0</v>
      </c>
      <c r="F214" s="896"/>
      <c r="G214" s="144">
        <f>D214*E214*F214</f>
        <v>0</v>
      </c>
      <c r="H214" s="892">
        <f>I214+J214</f>
        <v>0</v>
      </c>
      <c r="I214" s="729"/>
      <c r="J214" s="727"/>
      <c r="K214" s="145">
        <f>-D214*E214*H214</f>
        <v>0</v>
      </c>
      <c r="L214" s="146"/>
      <c r="M214" s="147"/>
      <c r="N214" s="163"/>
      <c r="O214" s="164"/>
      <c r="P214" s="165"/>
      <c r="Q214" s="165"/>
      <c r="R214" s="166"/>
      <c r="S214" s="167"/>
      <c r="T214" s="168">
        <f t="shared" si="36"/>
        <v>0</v>
      </c>
      <c r="U214" s="169"/>
      <c r="V214" s="155"/>
      <c r="W214" s="155"/>
      <c r="X214" s="156"/>
      <c r="Y214" s="156"/>
      <c r="Z214" s="136"/>
      <c r="AA214" s="136"/>
      <c r="AB214" s="136"/>
    </row>
    <row r="215" spans="1:28" ht="9" hidden="1" customHeight="1">
      <c r="A215" s="885"/>
      <c r="B215" s="739"/>
      <c r="C215" s="157">
        <f>C209</f>
        <v>0</v>
      </c>
      <c r="D215" s="158">
        <f>$D$14</f>
        <v>0</v>
      </c>
      <c r="E215" s="159">
        <f>$E$14</f>
        <v>0</v>
      </c>
      <c r="F215" s="749"/>
      <c r="G215" s="160">
        <f>D215*E215*F214</f>
        <v>0</v>
      </c>
      <c r="H215" s="893"/>
      <c r="I215" s="730"/>
      <c r="J215" s="728"/>
      <c r="K215" s="161">
        <f>-D215*E215*H214</f>
        <v>0</v>
      </c>
      <c r="L215" s="162"/>
      <c r="M215" s="147"/>
      <c r="N215" s="163"/>
      <c r="O215" s="164"/>
      <c r="P215" s="165"/>
      <c r="Q215" s="165"/>
      <c r="R215" s="166"/>
      <c r="S215" s="167"/>
      <c r="T215" s="168">
        <f t="shared" si="36"/>
        <v>0</v>
      </c>
      <c r="U215" s="169"/>
      <c r="V215" s="155"/>
      <c r="W215" s="155"/>
      <c r="X215" s="156"/>
      <c r="Y215" s="156"/>
      <c r="Z215" s="136"/>
      <c r="AA215" s="136"/>
      <c r="AB215" s="136"/>
    </row>
    <row r="216" spans="1:28" ht="9" hidden="1" customHeight="1">
      <c r="A216" s="885"/>
      <c r="B216" s="750"/>
      <c r="C216" s="170">
        <f>C208</f>
        <v>0</v>
      </c>
      <c r="D216" s="142">
        <f>$D$15</f>
        <v>0</v>
      </c>
      <c r="E216" s="143">
        <f>$E$15</f>
        <v>0</v>
      </c>
      <c r="F216" s="748"/>
      <c r="G216" s="144">
        <f>D216*E216*F216</f>
        <v>0</v>
      </c>
      <c r="H216" s="892">
        <f>I216+J216</f>
        <v>0</v>
      </c>
      <c r="I216" s="729"/>
      <c r="J216" s="727"/>
      <c r="K216" s="145">
        <f>-D216*E216*H216</f>
        <v>0</v>
      </c>
      <c r="L216" s="146"/>
      <c r="M216" s="147"/>
      <c r="N216" s="163"/>
      <c r="O216" s="164"/>
      <c r="P216" s="165"/>
      <c r="Q216" s="165"/>
      <c r="R216" s="166"/>
      <c r="S216" s="167"/>
      <c r="T216" s="168">
        <f t="shared" si="36"/>
        <v>0</v>
      </c>
      <c r="U216" s="169"/>
      <c r="V216" s="155"/>
      <c r="W216" s="155"/>
      <c r="X216" s="908" t="s">
        <v>81</v>
      </c>
      <c r="Y216" s="909"/>
      <c r="Z216" s="909"/>
      <c r="AA216" s="909"/>
      <c r="AB216" s="910"/>
    </row>
    <row r="217" spans="1:28" ht="9" hidden="1" customHeight="1" thickBot="1">
      <c r="A217" s="885"/>
      <c r="B217" s="751"/>
      <c r="C217" s="157">
        <f>C209</f>
        <v>0</v>
      </c>
      <c r="D217" s="158">
        <f>$D$16</f>
        <v>0</v>
      </c>
      <c r="E217" s="175">
        <f>$E$16</f>
        <v>0</v>
      </c>
      <c r="F217" s="749"/>
      <c r="G217" s="160">
        <f>D217*E217*F216</f>
        <v>0</v>
      </c>
      <c r="H217" s="893"/>
      <c r="I217" s="730"/>
      <c r="J217" s="728"/>
      <c r="K217" s="161">
        <f>-D217*E217*H216</f>
        <v>0</v>
      </c>
      <c r="L217" s="162"/>
      <c r="M217" s="147"/>
      <c r="N217" s="177"/>
      <c r="O217" s="178"/>
      <c r="P217" s="179"/>
      <c r="Q217" s="179"/>
      <c r="R217" s="180"/>
      <c r="S217" s="181"/>
      <c r="T217" s="182">
        <f t="shared" si="36"/>
        <v>0</v>
      </c>
      <c r="U217" s="183"/>
      <c r="V217" s="184"/>
      <c r="W217" s="155"/>
      <c r="X217" s="905">
        <f>G218+K218+T218</f>
        <v>0</v>
      </c>
      <c r="Y217" s="906"/>
      <c r="Z217" s="906"/>
      <c r="AA217" s="906"/>
      <c r="AB217" s="185" t="s">
        <v>155</v>
      </c>
    </row>
    <row r="218" spans="1:28" ht="9" hidden="1" customHeight="1" thickBot="1">
      <c r="A218" s="882" t="s">
        <v>53</v>
      </c>
      <c r="B218" s="883"/>
      <c r="C218" s="186"/>
      <c r="D218" s="187">
        <f>IF(C208="往",(E208+E209)*(F208-H208)+(E210+E211)*(F210-H210),E208*(F208-H208)+E210*(F210-H210))</f>
        <v>0</v>
      </c>
      <c r="E218" s="188">
        <f>IF(C208="往",(E208+E209)*(F208-H208)+(E210+E211)*(F210-H210)+(E212+E213)*(F212-H212)+(E214+E215)*(F214-H214)+(E216+E217)*(F216-H216),E208*(F208-H208)+E210*(F210-H210)+E212*(F212-H212)+E214*(F214-H214)+E216*(F216-H216))</f>
        <v>0</v>
      </c>
      <c r="F218" s="189">
        <f t="shared" ref="F218:K218" si="37">SUM(F208:F217)</f>
        <v>0</v>
      </c>
      <c r="G218" s="190">
        <f t="shared" si="37"/>
        <v>0</v>
      </c>
      <c r="H218" s="186">
        <f t="shared" si="37"/>
        <v>0</v>
      </c>
      <c r="I218" s="191">
        <f t="shared" si="37"/>
        <v>0</v>
      </c>
      <c r="J218" s="187">
        <f t="shared" si="37"/>
        <v>0</v>
      </c>
      <c r="K218" s="192">
        <f t="shared" si="37"/>
        <v>0</v>
      </c>
      <c r="L218" s="187"/>
      <c r="M218" s="193"/>
      <c r="N218" s="194"/>
      <c r="O218" s="195">
        <f t="shared" ref="O218:T218" si="38">SUM(O208:O217)</f>
        <v>0</v>
      </c>
      <c r="P218" s="196">
        <f t="shared" si="38"/>
        <v>0</v>
      </c>
      <c r="Q218" s="196">
        <f t="shared" si="38"/>
        <v>0</v>
      </c>
      <c r="R218" s="197">
        <f t="shared" si="38"/>
        <v>0</v>
      </c>
      <c r="S218" s="198">
        <f t="shared" si="38"/>
        <v>0</v>
      </c>
      <c r="T218" s="199">
        <f t="shared" si="38"/>
        <v>0</v>
      </c>
      <c r="U218" s="200"/>
    </row>
    <row r="219" spans="1:28" ht="9" hidden="1" customHeight="1">
      <c r="A219" s="886" t="s">
        <v>55</v>
      </c>
      <c r="B219" s="742" t="s">
        <v>56</v>
      </c>
      <c r="C219" s="134"/>
      <c r="D219" s="745" t="s">
        <v>57</v>
      </c>
      <c r="E219" s="745" t="s">
        <v>58</v>
      </c>
      <c r="F219" s="890" t="s">
        <v>59</v>
      </c>
      <c r="G219" s="894" t="s">
        <v>156</v>
      </c>
      <c r="H219" s="899" t="s">
        <v>61</v>
      </c>
      <c r="I219" s="899"/>
      <c r="J219" s="899"/>
      <c r="K219" s="899"/>
      <c r="L219" s="900"/>
      <c r="M219" s="135"/>
      <c r="N219" s="857" t="s">
        <v>62</v>
      </c>
      <c r="O219" s="858"/>
      <c r="P219" s="858"/>
      <c r="Q219" s="858"/>
      <c r="R219" s="858"/>
      <c r="S219" s="858"/>
      <c r="T219" s="858"/>
      <c r="U219" s="859"/>
    </row>
    <row r="220" spans="1:28" ht="9" hidden="1" customHeight="1">
      <c r="A220" s="887"/>
      <c r="B220" s="743"/>
      <c r="C220" s="137" t="s">
        <v>24</v>
      </c>
      <c r="D220" s="746"/>
      <c r="E220" s="746"/>
      <c r="F220" s="891"/>
      <c r="G220" s="864"/>
      <c r="H220" s="860" t="s">
        <v>63</v>
      </c>
      <c r="I220" s="861"/>
      <c r="J220" s="862"/>
      <c r="K220" s="863" t="s">
        <v>157</v>
      </c>
      <c r="L220" s="874" t="s">
        <v>65</v>
      </c>
      <c r="M220" s="138"/>
      <c r="N220" s="863" t="s">
        <v>66</v>
      </c>
      <c r="O220" s="877" t="s">
        <v>67</v>
      </c>
      <c r="P220" s="878"/>
      <c r="Q220" s="878"/>
      <c r="R220" s="878"/>
      <c r="S220" s="879"/>
      <c r="T220" s="724" t="s">
        <v>158</v>
      </c>
      <c r="U220" s="854" t="s">
        <v>65</v>
      </c>
    </row>
    <row r="221" spans="1:28" ht="9" hidden="1" customHeight="1">
      <c r="A221" s="887"/>
      <c r="B221" s="743"/>
      <c r="C221" s="137" t="s">
        <v>69</v>
      </c>
      <c r="D221" s="746"/>
      <c r="E221" s="746"/>
      <c r="F221" s="891"/>
      <c r="G221" s="864"/>
      <c r="H221" s="880" t="s">
        <v>70</v>
      </c>
      <c r="I221" s="897" t="s">
        <v>71</v>
      </c>
      <c r="J221" s="901" t="s">
        <v>72</v>
      </c>
      <c r="K221" s="864"/>
      <c r="L221" s="875"/>
      <c r="M221" s="138"/>
      <c r="N221" s="864"/>
      <c r="O221" s="869" t="s">
        <v>73</v>
      </c>
      <c r="P221" s="754"/>
      <c r="Q221" s="754" t="s">
        <v>74</v>
      </c>
      <c r="R221" s="757" t="s">
        <v>75</v>
      </c>
      <c r="S221" s="752" t="s">
        <v>76</v>
      </c>
      <c r="T221" s="725"/>
      <c r="U221" s="855"/>
    </row>
    <row r="222" spans="1:28" ht="9" hidden="1" customHeight="1">
      <c r="A222" s="887"/>
      <c r="B222" s="743"/>
      <c r="C222" s="139" t="s">
        <v>77</v>
      </c>
      <c r="D222" s="746"/>
      <c r="E222" s="746"/>
      <c r="F222" s="891"/>
      <c r="G222" s="864"/>
      <c r="H222" s="880"/>
      <c r="I222" s="897"/>
      <c r="J222" s="901"/>
      <c r="K222" s="864"/>
      <c r="L222" s="875"/>
      <c r="M222" s="138"/>
      <c r="N222" s="864"/>
      <c r="O222" s="870" t="s">
        <v>71</v>
      </c>
      <c r="P222" s="872" t="s">
        <v>72</v>
      </c>
      <c r="Q222" s="755"/>
      <c r="R222" s="757"/>
      <c r="S222" s="752"/>
      <c r="T222" s="725"/>
      <c r="U222" s="855"/>
    </row>
    <row r="223" spans="1:28" ht="9" hidden="1" customHeight="1">
      <c r="A223" s="888"/>
      <c r="B223" s="744"/>
      <c r="C223" s="140" t="s">
        <v>78</v>
      </c>
      <c r="D223" s="747"/>
      <c r="E223" s="876"/>
      <c r="F223" s="726"/>
      <c r="G223" s="895"/>
      <c r="H223" s="881"/>
      <c r="I223" s="898"/>
      <c r="J223" s="902"/>
      <c r="K223" s="865"/>
      <c r="L223" s="876"/>
      <c r="N223" s="865"/>
      <c r="O223" s="871"/>
      <c r="P223" s="873"/>
      <c r="Q223" s="756"/>
      <c r="R223" s="758"/>
      <c r="S223" s="753"/>
      <c r="T223" s="726"/>
      <c r="U223" s="856"/>
    </row>
    <row r="224" spans="1:28" ht="9" hidden="1" customHeight="1">
      <c r="A224" s="884" t="s">
        <v>79</v>
      </c>
      <c r="B224" s="740" t="s">
        <v>80</v>
      </c>
      <c r="C224" s="201">
        <f>C208</f>
        <v>0</v>
      </c>
      <c r="D224" s="142">
        <f>$D$7</f>
        <v>0</v>
      </c>
      <c r="E224" s="143">
        <f>$E$7</f>
        <v>0</v>
      </c>
      <c r="F224" s="896"/>
      <c r="G224" s="144">
        <f>D224*E224*F224</f>
        <v>0</v>
      </c>
      <c r="H224" s="892">
        <f>I224+J224</f>
        <v>0</v>
      </c>
      <c r="I224" s="729"/>
      <c r="J224" s="727"/>
      <c r="K224" s="145">
        <f>-D224*E224*H224</f>
        <v>0</v>
      </c>
      <c r="L224" s="146"/>
      <c r="M224" s="147"/>
      <c r="N224" s="148"/>
      <c r="O224" s="149"/>
      <c r="P224" s="150"/>
      <c r="Q224" s="150"/>
      <c r="R224" s="151"/>
      <c r="S224" s="152"/>
      <c r="T224" s="153">
        <f t="shared" ref="T224:T233" si="39">IF(AND(P224=0,Q224=0,R224=0,S224=0),N224*-O224,IF(AND(O224=0,Q224=0,R224=0,S224=0),N224*-P224,IF(AND(O224=0,P224=0,R224=0,S224=0),N224*Q224,IF(AND(O224=0,P224=0,Q224=0,S224=0),N224*-R224,IF(AND(O224=0,P224=0,Q224=0,R224=0),N224*S224,IF(AND(O224=0,P224=0,Q224=0,R224=0),,"入力オーバー"))))))</f>
        <v>0</v>
      </c>
      <c r="U224" s="213"/>
      <c r="V224" s="155"/>
      <c r="W224" s="155"/>
      <c r="X224" s="156"/>
      <c r="Y224" s="156"/>
      <c r="Z224" s="156"/>
      <c r="AA224" s="156"/>
      <c r="AB224" s="156"/>
    </row>
    <row r="225" spans="1:28" ht="9" hidden="1" customHeight="1">
      <c r="A225" s="885"/>
      <c r="B225" s="741"/>
      <c r="C225" s="157">
        <f>IF(C224="往","復",)</f>
        <v>0</v>
      </c>
      <c r="D225" s="158">
        <f>$D$8</f>
        <v>0</v>
      </c>
      <c r="E225" s="159">
        <f>$E$8</f>
        <v>0</v>
      </c>
      <c r="F225" s="749"/>
      <c r="G225" s="160">
        <f>D225*E225*F224</f>
        <v>0</v>
      </c>
      <c r="H225" s="893"/>
      <c r="I225" s="730"/>
      <c r="J225" s="728"/>
      <c r="K225" s="161">
        <f>-D225*E225*H224</f>
        <v>0</v>
      </c>
      <c r="L225" s="162"/>
      <c r="M225" s="147"/>
      <c r="N225" s="163"/>
      <c r="O225" s="164"/>
      <c r="P225" s="165"/>
      <c r="Q225" s="165"/>
      <c r="R225" s="166"/>
      <c r="S225" s="167"/>
      <c r="T225" s="168">
        <f t="shared" si="39"/>
        <v>0</v>
      </c>
      <c r="U225" s="169"/>
      <c r="V225" s="155"/>
      <c r="W225" s="155"/>
      <c r="X225" s="156"/>
      <c r="Y225" s="156"/>
      <c r="Z225" s="156"/>
      <c r="AA225" s="156"/>
      <c r="AB225" s="156"/>
    </row>
    <row r="226" spans="1:28" ht="9" hidden="1" customHeight="1">
      <c r="A226" s="885"/>
      <c r="B226" s="740"/>
      <c r="C226" s="170">
        <f>C224</f>
        <v>0</v>
      </c>
      <c r="D226" s="142">
        <f>$D$9</f>
        <v>0</v>
      </c>
      <c r="E226" s="143">
        <f>$E$9</f>
        <v>0</v>
      </c>
      <c r="F226" s="896"/>
      <c r="G226" s="144">
        <f>D226*E226*F226</f>
        <v>0</v>
      </c>
      <c r="H226" s="892">
        <f>I226+J226</f>
        <v>0</v>
      </c>
      <c r="I226" s="729"/>
      <c r="J226" s="727"/>
      <c r="K226" s="145">
        <f>-D226*E226*H226</f>
        <v>0</v>
      </c>
      <c r="L226" s="146"/>
      <c r="M226" s="147"/>
      <c r="N226" s="163"/>
      <c r="O226" s="164"/>
      <c r="P226" s="165"/>
      <c r="Q226" s="165"/>
      <c r="R226" s="166"/>
      <c r="S226" s="167"/>
      <c r="T226" s="168">
        <f t="shared" si="39"/>
        <v>0</v>
      </c>
      <c r="U226" s="169"/>
      <c r="V226" s="155"/>
      <c r="W226" s="155"/>
      <c r="X226" s="136"/>
      <c r="Y226" s="136"/>
      <c r="Z226" s="136"/>
      <c r="AA226" s="136"/>
      <c r="AB226" s="136"/>
    </row>
    <row r="227" spans="1:28" ht="9" hidden="1" customHeight="1" thickBot="1">
      <c r="A227" s="885"/>
      <c r="B227" s="889"/>
      <c r="C227" s="157">
        <f>C225</f>
        <v>0</v>
      </c>
      <c r="D227" s="158">
        <f>$D$10</f>
        <v>0</v>
      </c>
      <c r="E227" s="159">
        <f>$E$10</f>
        <v>0</v>
      </c>
      <c r="F227" s="749"/>
      <c r="G227" s="160">
        <f>D227*E227*F226</f>
        <v>0</v>
      </c>
      <c r="H227" s="893"/>
      <c r="I227" s="730"/>
      <c r="J227" s="728"/>
      <c r="K227" s="161">
        <f>-D227*E227*H226</f>
        <v>0</v>
      </c>
      <c r="L227" s="162"/>
      <c r="M227" s="147"/>
      <c r="N227" s="163"/>
      <c r="O227" s="164"/>
      <c r="P227" s="165"/>
      <c r="Q227" s="165"/>
      <c r="R227" s="166"/>
      <c r="S227" s="167"/>
      <c r="T227" s="168">
        <f t="shared" si="39"/>
        <v>0</v>
      </c>
      <c r="U227" s="169"/>
      <c r="V227" s="155"/>
      <c r="W227" s="155"/>
      <c r="X227" s="156"/>
      <c r="Y227" s="156"/>
      <c r="Z227" s="136"/>
      <c r="AA227" s="136"/>
      <c r="AB227" s="136"/>
    </row>
    <row r="228" spans="1:28" ht="9" hidden="1" customHeight="1">
      <c r="A228" s="885"/>
      <c r="B228" s="903"/>
      <c r="C228" s="170">
        <f>C224</f>
        <v>0</v>
      </c>
      <c r="D228" s="142">
        <f>$D$11</f>
        <v>0</v>
      </c>
      <c r="E228" s="143">
        <f>$E$11</f>
        <v>0</v>
      </c>
      <c r="F228" s="748"/>
      <c r="G228" s="144">
        <f>D228*E228*F228</f>
        <v>0</v>
      </c>
      <c r="H228" s="892">
        <f>I228+J228</f>
        <v>0</v>
      </c>
      <c r="I228" s="729"/>
      <c r="J228" s="727"/>
      <c r="K228" s="145">
        <f>-D228*E228*H228</f>
        <v>0</v>
      </c>
      <c r="L228" s="146"/>
      <c r="M228" s="147"/>
      <c r="N228" s="163"/>
      <c r="O228" s="164"/>
      <c r="P228" s="165"/>
      <c r="Q228" s="165"/>
      <c r="R228" s="166"/>
      <c r="S228" s="167"/>
      <c r="T228" s="168">
        <f t="shared" si="39"/>
        <v>0</v>
      </c>
      <c r="U228" s="169"/>
      <c r="V228" s="155"/>
      <c r="W228" s="155"/>
      <c r="X228" s="156"/>
      <c r="Y228" s="156"/>
      <c r="Z228" s="136"/>
      <c r="AA228" s="136"/>
      <c r="AB228" s="136"/>
    </row>
    <row r="229" spans="1:28" ht="9" hidden="1" customHeight="1">
      <c r="A229" s="885"/>
      <c r="B229" s="750"/>
      <c r="C229" s="202">
        <f>C225</f>
        <v>0</v>
      </c>
      <c r="D229" s="158">
        <f>$D$12</f>
        <v>0</v>
      </c>
      <c r="E229" s="175">
        <f>$E$12</f>
        <v>0</v>
      </c>
      <c r="F229" s="748"/>
      <c r="G229" s="160">
        <f>D229*E229*F228</f>
        <v>0</v>
      </c>
      <c r="H229" s="893"/>
      <c r="I229" s="730"/>
      <c r="J229" s="728"/>
      <c r="K229" s="161">
        <f>-D229*E229*H228</f>
        <v>0</v>
      </c>
      <c r="L229" s="162"/>
      <c r="M229" s="147"/>
      <c r="N229" s="163"/>
      <c r="O229" s="164"/>
      <c r="P229" s="165"/>
      <c r="Q229" s="165"/>
      <c r="R229" s="166"/>
      <c r="S229" s="167"/>
      <c r="T229" s="168">
        <f t="shared" si="39"/>
        <v>0</v>
      </c>
      <c r="U229" s="169"/>
      <c r="V229" s="155"/>
      <c r="W229" s="155"/>
      <c r="X229" s="156"/>
      <c r="Y229" s="156"/>
      <c r="Z229" s="136"/>
      <c r="AA229" s="136"/>
      <c r="AB229" s="136"/>
    </row>
    <row r="230" spans="1:28" ht="9" hidden="1" customHeight="1">
      <c r="A230" s="885"/>
      <c r="B230" s="738"/>
      <c r="C230" s="170">
        <f>C224</f>
        <v>0</v>
      </c>
      <c r="D230" s="142">
        <f>$D$13</f>
        <v>0</v>
      </c>
      <c r="E230" s="143">
        <f>$E$13</f>
        <v>0</v>
      </c>
      <c r="F230" s="896"/>
      <c r="G230" s="144">
        <f>D230*E230*F230</f>
        <v>0</v>
      </c>
      <c r="H230" s="892">
        <f>I230+J230</f>
        <v>0</v>
      </c>
      <c r="I230" s="729"/>
      <c r="J230" s="727"/>
      <c r="K230" s="145">
        <f>-D230*E230*H230</f>
        <v>0</v>
      </c>
      <c r="L230" s="146"/>
      <c r="M230" s="147"/>
      <c r="N230" s="163"/>
      <c r="O230" s="164"/>
      <c r="P230" s="165"/>
      <c r="Q230" s="165"/>
      <c r="R230" s="166"/>
      <c r="S230" s="167"/>
      <c r="T230" s="168">
        <f t="shared" si="39"/>
        <v>0</v>
      </c>
      <c r="U230" s="169"/>
      <c r="V230" s="155"/>
      <c r="W230" s="155"/>
    </row>
    <row r="231" spans="1:28" ht="9" hidden="1" customHeight="1">
      <c r="A231" s="885"/>
      <c r="B231" s="739"/>
      <c r="C231" s="157">
        <f>C225</f>
        <v>0</v>
      </c>
      <c r="D231" s="158">
        <f>$D$14</f>
        <v>0</v>
      </c>
      <c r="E231" s="159">
        <f>$E$14</f>
        <v>0</v>
      </c>
      <c r="F231" s="749"/>
      <c r="G231" s="160">
        <f>D231*E231*F230</f>
        <v>0</v>
      </c>
      <c r="H231" s="893"/>
      <c r="I231" s="730"/>
      <c r="J231" s="728"/>
      <c r="K231" s="161">
        <f>-D231*E231*H230</f>
        <v>0</v>
      </c>
      <c r="L231" s="162"/>
      <c r="M231" s="147"/>
      <c r="N231" s="163"/>
      <c r="O231" s="164"/>
      <c r="P231" s="165"/>
      <c r="Q231" s="165"/>
      <c r="R231" s="166"/>
      <c r="S231" s="167"/>
      <c r="T231" s="168">
        <f t="shared" si="39"/>
        <v>0</v>
      </c>
      <c r="U231" s="169"/>
      <c r="V231" s="155"/>
      <c r="W231" s="155"/>
    </row>
    <row r="232" spans="1:28" ht="9" hidden="1" customHeight="1">
      <c r="A232" s="885"/>
      <c r="B232" s="750"/>
      <c r="C232" s="170">
        <f>C224</f>
        <v>0</v>
      </c>
      <c r="D232" s="142">
        <f>$D$15</f>
        <v>0</v>
      </c>
      <c r="E232" s="143">
        <f>$E$15</f>
        <v>0</v>
      </c>
      <c r="F232" s="748"/>
      <c r="G232" s="144">
        <f>D232*E232*F232</f>
        <v>0</v>
      </c>
      <c r="H232" s="892">
        <f>I232+J232</f>
        <v>0</v>
      </c>
      <c r="I232" s="729"/>
      <c r="J232" s="727"/>
      <c r="K232" s="145">
        <f>-D232*E232*H232</f>
        <v>0</v>
      </c>
      <c r="L232" s="146"/>
      <c r="M232" s="147"/>
      <c r="N232" s="163"/>
      <c r="O232" s="164"/>
      <c r="P232" s="165"/>
      <c r="Q232" s="165"/>
      <c r="R232" s="166"/>
      <c r="S232" s="167"/>
      <c r="T232" s="168">
        <f t="shared" si="39"/>
        <v>0</v>
      </c>
      <c r="U232" s="169"/>
      <c r="V232" s="155"/>
      <c r="W232" s="155"/>
      <c r="X232" s="908" t="s">
        <v>81</v>
      </c>
      <c r="Y232" s="909"/>
      <c r="Z232" s="909"/>
      <c r="AA232" s="909"/>
      <c r="AB232" s="910"/>
    </row>
    <row r="233" spans="1:28" ht="9" hidden="1" customHeight="1" thickBot="1">
      <c r="A233" s="885"/>
      <c r="B233" s="751"/>
      <c r="C233" s="157">
        <f>C225</f>
        <v>0</v>
      </c>
      <c r="D233" s="158">
        <f>$D$16</f>
        <v>0</v>
      </c>
      <c r="E233" s="175">
        <f>$E$16</f>
        <v>0</v>
      </c>
      <c r="F233" s="749"/>
      <c r="G233" s="160">
        <f>D233*E233*F232</f>
        <v>0</v>
      </c>
      <c r="H233" s="893"/>
      <c r="I233" s="730"/>
      <c r="J233" s="728"/>
      <c r="K233" s="161">
        <f>-D233*E233*H232</f>
        <v>0</v>
      </c>
      <c r="L233" s="162"/>
      <c r="M233" s="147"/>
      <c r="N233" s="177"/>
      <c r="O233" s="178"/>
      <c r="P233" s="179"/>
      <c r="Q233" s="179"/>
      <c r="R233" s="180"/>
      <c r="S233" s="181"/>
      <c r="T233" s="182">
        <f t="shared" si="39"/>
        <v>0</v>
      </c>
      <c r="U233" s="183"/>
      <c r="V233" s="184"/>
      <c r="W233" s="155"/>
      <c r="X233" s="905">
        <f>G234+K234+T234</f>
        <v>0</v>
      </c>
      <c r="Y233" s="906"/>
      <c r="Z233" s="906"/>
      <c r="AA233" s="906"/>
      <c r="AB233" s="185" t="s">
        <v>155</v>
      </c>
    </row>
    <row r="234" spans="1:28" ht="9" hidden="1" customHeight="1" thickBot="1">
      <c r="A234" s="882" t="s">
        <v>53</v>
      </c>
      <c r="B234" s="883"/>
      <c r="C234" s="186"/>
      <c r="D234" s="187">
        <f>IF(C224="往",(E224+E225)*(F224-H224)+(E226+E227)*(F226-H226),E224*(F224-H224)+E226*(F226-H226))</f>
        <v>0</v>
      </c>
      <c r="E234" s="188">
        <f>IF(C224="往",(E224+E225)*(F224-H224)+(E226+E227)*(F226-H226)+(E228+E229)*(F228-H228)+(E230+E231)*(F230-H230)+(E232+E233)*(F232-H232),E224*(F224-H224)+E226*(F226-H226)+E228*(F228-H228)+E230*(F230-H230)+E232*(F232-H232))</f>
        <v>0</v>
      </c>
      <c r="F234" s="189">
        <f t="shared" ref="F234:K234" si="40">SUM(F224:F233)</f>
        <v>0</v>
      </c>
      <c r="G234" s="190">
        <f t="shared" si="40"/>
        <v>0</v>
      </c>
      <c r="H234" s="186">
        <f t="shared" si="40"/>
        <v>0</v>
      </c>
      <c r="I234" s="191">
        <f t="shared" si="40"/>
        <v>0</v>
      </c>
      <c r="J234" s="187">
        <f t="shared" si="40"/>
        <v>0</v>
      </c>
      <c r="K234" s="192">
        <f t="shared" si="40"/>
        <v>0</v>
      </c>
      <c r="L234" s="187"/>
      <c r="M234" s="193"/>
      <c r="N234" s="194"/>
      <c r="O234" s="195">
        <f t="shared" ref="O234:T234" si="41">SUM(O224:O233)</f>
        <v>0</v>
      </c>
      <c r="P234" s="196">
        <f t="shared" si="41"/>
        <v>0</v>
      </c>
      <c r="Q234" s="196">
        <f t="shared" si="41"/>
        <v>0</v>
      </c>
      <c r="R234" s="197">
        <f t="shared" si="41"/>
        <v>0</v>
      </c>
      <c r="S234" s="198">
        <f t="shared" si="41"/>
        <v>0</v>
      </c>
      <c r="T234" s="199">
        <f t="shared" si="41"/>
        <v>0</v>
      </c>
      <c r="U234" s="200"/>
    </row>
    <row r="235" spans="1:28" ht="9" hidden="1" customHeight="1">
      <c r="A235" s="886" t="s">
        <v>55</v>
      </c>
      <c r="B235" s="742" t="s">
        <v>56</v>
      </c>
      <c r="C235" s="134"/>
      <c r="D235" s="745" t="s">
        <v>57</v>
      </c>
      <c r="E235" s="745" t="s">
        <v>58</v>
      </c>
      <c r="F235" s="890" t="s">
        <v>59</v>
      </c>
      <c r="G235" s="894" t="s">
        <v>156</v>
      </c>
      <c r="H235" s="899" t="s">
        <v>61</v>
      </c>
      <c r="I235" s="899"/>
      <c r="J235" s="899"/>
      <c r="K235" s="899"/>
      <c r="L235" s="900"/>
      <c r="M235" s="135"/>
      <c r="N235" s="857" t="s">
        <v>62</v>
      </c>
      <c r="O235" s="858"/>
      <c r="P235" s="858"/>
      <c r="Q235" s="858"/>
      <c r="R235" s="858"/>
      <c r="S235" s="858"/>
      <c r="T235" s="858"/>
      <c r="U235" s="859"/>
    </row>
    <row r="236" spans="1:28" ht="9" hidden="1" customHeight="1">
      <c r="A236" s="887"/>
      <c r="B236" s="743"/>
      <c r="C236" s="137" t="s">
        <v>24</v>
      </c>
      <c r="D236" s="746"/>
      <c r="E236" s="746"/>
      <c r="F236" s="891"/>
      <c r="G236" s="864"/>
      <c r="H236" s="860" t="s">
        <v>63</v>
      </c>
      <c r="I236" s="861"/>
      <c r="J236" s="862"/>
      <c r="K236" s="863" t="s">
        <v>157</v>
      </c>
      <c r="L236" s="874" t="s">
        <v>65</v>
      </c>
      <c r="M236" s="138"/>
      <c r="N236" s="863" t="s">
        <v>66</v>
      </c>
      <c r="O236" s="877" t="s">
        <v>67</v>
      </c>
      <c r="P236" s="878"/>
      <c r="Q236" s="878"/>
      <c r="R236" s="878"/>
      <c r="S236" s="879"/>
      <c r="T236" s="724" t="s">
        <v>158</v>
      </c>
      <c r="U236" s="854" t="s">
        <v>65</v>
      </c>
    </row>
    <row r="237" spans="1:28" ht="9" hidden="1" customHeight="1">
      <c r="A237" s="887"/>
      <c r="B237" s="743"/>
      <c r="C237" s="137" t="s">
        <v>69</v>
      </c>
      <c r="D237" s="746"/>
      <c r="E237" s="746"/>
      <c r="F237" s="891"/>
      <c r="G237" s="864"/>
      <c r="H237" s="880" t="s">
        <v>70</v>
      </c>
      <c r="I237" s="897" t="s">
        <v>71</v>
      </c>
      <c r="J237" s="901" t="s">
        <v>72</v>
      </c>
      <c r="K237" s="864"/>
      <c r="L237" s="875"/>
      <c r="M237" s="138"/>
      <c r="N237" s="864"/>
      <c r="O237" s="869" t="s">
        <v>73</v>
      </c>
      <c r="P237" s="754"/>
      <c r="Q237" s="754" t="s">
        <v>74</v>
      </c>
      <c r="R237" s="757" t="s">
        <v>75</v>
      </c>
      <c r="S237" s="752" t="s">
        <v>76</v>
      </c>
      <c r="T237" s="725"/>
      <c r="U237" s="855"/>
    </row>
    <row r="238" spans="1:28" ht="9" hidden="1" customHeight="1">
      <c r="A238" s="887"/>
      <c r="B238" s="743"/>
      <c r="C238" s="139" t="s">
        <v>77</v>
      </c>
      <c r="D238" s="746"/>
      <c r="E238" s="746"/>
      <c r="F238" s="891"/>
      <c r="G238" s="864"/>
      <c r="H238" s="880"/>
      <c r="I238" s="897"/>
      <c r="J238" s="901"/>
      <c r="K238" s="864"/>
      <c r="L238" s="875"/>
      <c r="M238" s="138"/>
      <c r="N238" s="864"/>
      <c r="O238" s="870" t="s">
        <v>71</v>
      </c>
      <c r="P238" s="872" t="s">
        <v>72</v>
      </c>
      <c r="Q238" s="755"/>
      <c r="R238" s="757"/>
      <c r="S238" s="752"/>
      <c r="T238" s="725"/>
      <c r="U238" s="855"/>
    </row>
    <row r="239" spans="1:28" ht="9" hidden="1" customHeight="1">
      <c r="A239" s="888"/>
      <c r="B239" s="744"/>
      <c r="C239" s="140" t="s">
        <v>78</v>
      </c>
      <c r="D239" s="747"/>
      <c r="E239" s="876"/>
      <c r="F239" s="726"/>
      <c r="G239" s="895"/>
      <c r="H239" s="881"/>
      <c r="I239" s="898"/>
      <c r="J239" s="902"/>
      <c r="K239" s="865"/>
      <c r="L239" s="876"/>
      <c r="N239" s="865"/>
      <c r="O239" s="871"/>
      <c r="P239" s="873"/>
      <c r="Q239" s="756"/>
      <c r="R239" s="758"/>
      <c r="S239" s="753"/>
      <c r="T239" s="726"/>
      <c r="U239" s="856"/>
    </row>
    <row r="240" spans="1:28" ht="9" hidden="1" customHeight="1">
      <c r="A240" s="884" t="s">
        <v>79</v>
      </c>
      <c r="B240" s="740" t="s">
        <v>80</v>
      </c>
      <c r="C240" s="201">
        <f>C224</f>
        <v>0</v>
      </c>
      <c r="D240" s="142">
        <f>$D$7</f>
        <v>0</v>
      </c>
      <c r="E240" s="143">
        <f>$E$7</f>
        <v>0</v>
      </c>
      <c r="F240" s="896"/>
      <c r="G240" s="144">
        <f>D240*E240*F240</f>
        <v>0</v>
      </c>
      <c r="H240" s="892">
        <f>I240+J240</f>
        <v>0</v>
      </c>
      <c r="I240" s="729"/>
      <c r="J240" s="727"/>
      <c r="K240" s="145">
        <f>-D240*E240*H240</f>
        <v>0</v>
      </c>
      <c r="L240" s="146"/>
      <c r="M240" s="147"/>
      <c r="N240" s="148"/>
      <c r="O240" s="149"/>
      <c r="P240" s="150"/>
      <c r="Q240" s="150"/>
      <c r="R240" s="151"/>
      <c r="S240" s="152"/>
      <c r="T240" s="153">
        <f t="shared" ref="T240:T249" si="42">IF(AND(P240=0,Q240=0,R240=0,S240=0),N240*-O240,IF(AND(O240=0,Q240=0,R240=0,S240=0),N240*-P240,IF(AND(O240=0,P240=0,R240=0,S240=0),N240*Q240,IF(AND(O240=0,P240=0,Q240=0,S240=0),N240*-R240,IF(AND(O240=0,P240=0,Q240=0,R240=0),N240*S240,IF(AND(O240=0,P240=0,Q240=0,R240=0),,"入力オーバー"))))))</f>
        <v>0</v>
      </c>
      <c r="U240" s="213"/>
      <c r="V240" s="155"/>
      <c r="W240" s="155"/>
      <c r="X240" s="156"/>
      <c r="Y240" s="156"/>
      <c r="Z240" s="156"/>
      <c r="AA240" s="156"/>
      <c r="AB240" s="156"/>
    </row>
    <row r="241" spans="1:28" ht="9" hidden="1" customHeight="1">
      <c r="A241" s="885"/>
      <c r="B241" s="741"/>
      <c r="C241" s="157">
        <f>IF(C240="往","復",)</f>
        <v>0</v>
      </c>
      <c r="D241" s="158">
        <f>$D$8</f>
        <v>0</v>
      </c>
      <c r="E241" s="159">
        <f>$E$8</f>
        <v>0</v>
      </c>
      <c r="F241" s="749"/>
      <c r="G241" s="160">
        <f>D241*E241*F240</f>
        <v>0</v>
      </c>
      <c r="H241" s="893"/>
      <c r="I241" s="730"/>
      <c r="J241" s="728"/>
      <c r="K241" s="161">
        <f>-D241*E241*H240</f>
        <v>0</v>
      </c>
      <c r="L241" s="162"/>
      <c r="M241" s="147"/>
      <c r="N241" s="163"/>
      <c r="O241" s="164"/>
      <c r="P241" s="165"/>
      <c r="Q241" s="165"/>
      <c r="R241" s="166"/>
      <c r="S241" s="167"/>
      <c r="T241" s="168">
        <f t="shared" si="42"/>
        <v>0</v>
      </c>
      <c r="U241" s="169"/>
      <c r="V241" s="155"/>
      <c r="W241" s="155"/>
      <c r="X241" s="156"/>
      <c r="Y241" s="156"/>
      <c r="Z241" s="156"/>
      <c r="AA241" s="156"/>
      <c r="AB241" s="156"/>
    </row>
    <row r="242" spans="1:28" ht="9" hidden="1" customHeight="1">
      <c r="A242" s="885"/>
      <c r="B242" s="740"/>
      <c r="C242" s="170">
        <f>C240</f>
        <v>0</v>
      </c>
      <c r="D242" s="142">
        <f>$D$9</f>
        <v>0</v>
      </c>
      <c r="E242" s="143">
        <f>$E$9</f>
        <v>0</v>
      </c>
      <c r="F242" s="896"/>
      <c r="G242" s="144">
        <f>D242*E242*F242</f>
        <v>0</v>
      </c>
      <c r="H242" s="892">
        <f>I242+J242</f>
        <v>0</v>
      </c>
      <c r="I242" s="729"/>
      <c r="J242" s="727"/>
      <c r="K242" s="145">
        <f>-D242*E242*H242</f>
        <v>0</v>
      </c>
      <c r="L242" s="146"/>
      <c r="M242" s="147"/>
      <c r="N242" s="163"/>
      <c r="O242" s="164"/>
      <c r="P242" s="165"/>
      <c r="Q242" s="165"/>
      <c r="R242" s="166"/>
      <c r="S242" s="167"/>
      <c r="T242" s="168">
        <f t="shared" si="42"/>
        <v>0</v>
      </c>
      <c r="U242" s="169"/>
      <c r="V242" s="155"/>
      <c r="W242" s="155"/>
      <c r="X242" s="136"/>
      <c r="Y242" s="136"/>
      <c r="Z242" s="136"/>
      <c r="AA242" s="136"/>
      <c r="AB242" s="136"/>
    </row>
    <row r="243" spans="1:28" ht="9" hidden="1" customHeight="1" thickBot="1">
      <c r="A243" s="885"/>
      <c r="B243" s="889"/>
      <c r="C243" s="157">
        <f>C241</f>
        <v>0</v>
      </c>
      <c r="D243" s="158">
        <f>$D$10</f>
        <v>0</v>
      </c>
      <c r="E243" s="159">
        <f>$E$10</f>
        <v>0</v>
      </c>
      <c r="F243" s="749"/>
      <c r="G243" s="160">
        <f>D243*E243*F242</f>
        <v>0</v>
      </c>
      <c r="H243" s="893"/>
      <c r="I243" s="730"/>
      <c r="J243" s="728"/>
      <c r="K243" s="161">
        <f>-D243*E243*H242</f>
        <v>0</v>
      </c>
      <c r="L243" s="162"/>
      <c r="M243" s="147"/>
      <c r="N243" s="163"/>
      <c r="O243" s="164"/>
      <c r="P243" s="165"/>
      <c r="Q243" s="165"/>
      <c r="R243" s="166"/>
      <c r="S243" s="167"/>
      <c r="T243" s="168">
        <f t="shared" si="42"/>
        <v>0</v>
      </c>
      <c r="U243" s="169"/>
      <c r="V243" s="155"/>
      <c r="W243" s="155"/>
      <c r="X243" s="156"/>
      <c r="Y243" s="156"/>
      <c r="Z243" s="136"/>
      <c r="AA243" s="136"/>
      <c r="AB243" s="136"/>
    </row>
    <row r="244" spans="1:28" ht="9" hidden="1" customHeight="1">
      <c r="A244" s="885"/>
      <c r="B244" s="903"/>
      <c r="C244" s="170">
        <f>C240</f>
        <v>0</v>
      </c>
      <c r="D244" s="142">
        <f>$D$11</f>
        <v>0</v>
      </c>
      <c r="E244" s="143">
        <f>$E$11</f>
        <v>0</v>
      </c>
      <c r="F244" s="748"/>
      <c r="G244" s="144">
        <f>D244*E244*F244</f>
        <v>0</v>
      </c>
      <c r="H244" s="892">
        <f>I244+J244</f>
        <v>0</v>
      </c>
      <c r="I244" s="729"/>
      <c r="J244" s="727"/>
      <c r="K244" s="145">
        <f>-D244*E244*H244</f>
        <v>0</v>
      </c>
      <c r="L244" s="146"/>
      <c r="M244" s="147"/>
      <c r="N244" s="163"/>
      <c r="O244" s="164"/>
      <c r="P244" s="165"/>
      <c r="Q244" s="165"/>
      <c r="R244" s="166"/>
      <c r="S244" s="167"/>
      <c r="T244" s="168">
        <f t="shared" si="42"/>
        <v>0</v>
      </c>
      <c r="U244" s="169"/>
      <c r="V244" s="155"/>
      <c r="W244" s="155"/>
      <c r="X244" s="156"/>
      <c r="Y244" s="156"/>
      <c r="Z244" s="136"/>
      <c r="AA244" s="136"/>
      <c r="AB244" s="136"/>
    </row>
    <row r="245" spans="1:28" ht="9" hidden="1" customHeight="1">
      <c r="A245" s="885"/>
      <c r="B245" s="750"/>
      <c r="C245" s="202">
        <f>C241</f>
        <v>0</v>
      </c>
      <c r="D245" s="158">
        <f>$D$12</f>
        <v>0</v>
      </c>
      <c r="E245" s="175">
        <f>$E$12</f>
        <v>0</v>
      </c>
      <c r="F245" s="748"/>
      <c r="G245" s="160">
        <f>D245*E245*F244</f>
        <v>0</v>
      </c>
      <c r="H245" s="893"/>
      <c r="I245" s="730"/>
      <c r="J245" s="728"/>
      <c r="K245" s="161">
        <f>-D245*E245*H244</f>
        <v>0</v>
      </c>
      <c r="L245" s="162"/>
      <c r="M245" s="147"/>
      <c r="N245" s="163"/>
      <c r="O245" s="164"/>
      <c r="P245" s="165"/>
      <c r="Q245" s="165"/>
      <c r="R245" s="166"/>
      <c r="S245" s="167"/>
      <c r="T245" s="168">
        <f t="shared" si="42"/>
        <v>0</v>
      </c>
      <c r="U245" s="169"/>
      <c r="V245" s="155"/>
      <c r="W245" s="155"/>
      <c r="X245" s="156"/>
      <c r="Y245" s="156"/>
      <c r="Z245" s="136"/>
      <c r="AA245" s="136"/>
      <c r="AB245" s="136"/>
    </row>
    <row r="246" spans="1:28" ht="9" hidden="1" customHeight="1">
      <c r="A246" s="885"/>
      <c r="B246" s="738"/>
      <c r="C246" s="170">
        <f>C240</f>
        <v>0</v>
      </c>
      <c r="D246" s="142">
        <f>$D$13</f>
        <v>0</v>
      </c>
      <c r="E246" s="143">
        <f>$E$13</f>
        <v>0</v>
      </c>
      <c r="F246" s="896"/>
      <c r="G246" s="144">
        <f>D246*E246*F246</f>
        <v>0</v>
      </c>
      <c r="H246" s="892">
        <f>I246+J246</f>
        <v>0</v>
      </c>
      <c r="I246" s="729"/>
      <c r="J246" s="727"/>
      <c r="K246" s="145">
        <f>-D246*E246*H246</f>
        <v>0</v>
      </c>
      <c r="L246" s="146"/>
      <c r="M246" s="147"/>
      <c r="N246" s="163"/>
      <c r="O246" s="164"/>
      <c r="P246" s="165"/>
      <c r="Q246" s="165"/>
      <c r="R246" s="166"/>
      <c r="S246" s="167"/>
      <c r="T246" s="168">
        <f t="shared" si="42"/>
        <v>0</v>
      </c>
      <c r="U246" s="169"/>
      <c r="V246" s="155"/>
      <c r="W246" s="155"/>
    </row>
    <row r="247" spans="1:28" ht="9" hidden="1" customHeight="1">
      <c r="A247" s="885"/>
      <c r="B247" s="739"/>
      <c r="C247" s="157">
        <f>C241</f>
        <v>0</v>
      </c>
      <c r="D247" s="158">
        <f>$D$14</f>
        <v>0</v>
      </c>
      <c r="E247" s="159">
        <f>$E$14</f>
        <v>0</v>
      </c>
      <c r="F247" s="749"/>
      <c r="G247" s="160">
        <f>D247*E247*F246</f>
        <v>0</v>
      </c>
      <c r="H247" s="893"/>
      <c r="I247" s="730"/>
      <c r="J247" s="728"/>
      <c r="K247" s="161">
        <f>-D247*E247*H246</f>
        <v>0</v>
      </c>
      <c r="L247" s="162"/>
      <c r="M247" s="147"/>
      <c r="N247" s="163"/>
      <c r="O247" s="164"/>
      <c r="P247" s="165"/>
      <c r="Q247" s="165"/>
      <c r="R247" s="166"/>
      <c r="S247" s="167"/>
      <c r="T247" s="168">
        <f t="shared" si="42"/>
        <v>0</v>
      </c>
      <c r="U247" s="169"/>
      <c r="V247" s="155"/>
      <c r="W247" s="155"/>
    </row>
    <row r="248" spans="1:28" ht="9" hidden="1" customHeight="1">
      <c r="A248" s="885"/>
      <c r="B248" s="750"/>
      <c r="C248" s="170">
        <f>C240</f>
        <v>0</v>
      </c>
      <c r="D248" s="142">
        <f>$D$15</f>
        <v>0</v>
      </c>
      <c r="E248" s="143">
        <f>$E$15</f>
        <v>0</v>
      </c>
      <c r="F248" s="748"/>
      <c r="G248" s="144">
        <f>D248*E248*F248</f>
        <v>0</v>
      </c>
      <c r="H248" s="892">
        <f>I248+J248</f>
        <v>0</v>
      </c>
      <c r="I248" s="729"/>
      <c r="J248" s="727"/>
      <c r="K248" s="145">
        <f>-D248*E248*H248</f>
        <v>0</v>
      </c>
      <c r="L248" s="146"/>
      <c r="M248" s="147"/>
      <c r="N248" s="163"/>
      <c r="O248" s="164"/>
      <c r="P248" s="165"/>
      <c r="Q248" s="165"/>
      <c r="R248" s="166"/>
      <c r="S248" s="167"/>
      <c r="T248" s="168">
        <f t="shared" si="42"/>
        <v>0</v>
      </c>
      <c r="U248" s="169"/>
      <c r="V248" s="155"/>
      <c r="W248" s="155"/>
      <c r="X248" s="908" t="s">
        <v>81</v>
      </c>
      <c r="Y248" s="909"/>
      <c r="Z248" s="909"/>
      <c r="AA248" s="909"/>
      <c r="AB248" s="910"/>
    </row>
    <row r="249" spans="1:28" ht="9" hidden="1" customHeight="1" thickBot="1">
      <c r="A249" s="885"/>
      <c r="B249" s="751"/>
      <c r="C249" s="157">
        <f>C241</f>
        <v>0</v>
      </c>
      <c r="D249" s="158">
        <f>$D$16</f>
        <v>0</v>
      </c>
      <c r="E249" s="175">
        <f>$E$16</f>
        <v>0</v>
      </c>
      <c r="F249" s="749"/>
      <c r="G249" s="160">
        <f>D249*E249*F248</f>
        <v>0</v>
      </c>
      <c r="H249" s="893"/>
      <c r="I249" s="730"/>
      <c r="J249" s="728"/>
      <c r="K249" s="161">
        <f>-D249*E249*H248</f>
        <v>0</v>
      </c>
      <c r="L249" s="162"/>
      <c r="M249" s="147"/>
      <c r="N249" s="177"/>
      <c r="O249" s="178"/>
      <c r="P249" s="179"/>
      <c r="Q249" s="179"/>
      <c r="R249" s="180"/>
      <c r="S249" s="181"/>
      <c r="T249" s="182">
        <f t="shared" si="42"/>
        <v>0</v>
      </c>
      <c r="U249" s="183"/>
      <c r="V249" s="184"/>
      <c r="W249" s="155"/>
      <c r="X249" s="905">
        <f>G250+K250+T250</f>
        <v>0</v>
      </c>
      <c r="Y249" s="906"/>
      <c r="Z249" s="906"/>
      <c r="AA249" s="906"/>
      <c r="AB249" s="185" t="s">
        <v>155</v>
      </c>
    </row>
    <row r="250" spans="1:28" ht="9" hidden="1" customHeight="1" thickBot="1">
      <c r="A250" s="882" t="s">
        <v>53</v>
      </c>
      <c r="B250" s="883"/>
      <c r="C250" s="186"/>
      <c r="D250" s="187">
        <f>IF(C240="往",(E240+E241)*(F240-H240)+(E242+E243)*(F242-H242),E240*(F240-H240)+E242*(F242-H242))</f>
        <v>0</v>
      </c>
      <c r="E250" s="188">
        <f>IF(C240="往",(E240+E241)*(F240-H240)+(E242+E243)*(F242-H242)+(E244+E245)*(F244-H244)+(E246+E247)*(F246-H246)+(E248+E249)*(F248-H248),E240*(F240-H240)+E242*(F242-H242)+E244*(F244-H244)+E246*(F246-H246)+E248*(F248-H248))</f>
        <v>0</v>
      </c>
      <c r="F250" s="189">
        <f t="shared" ref="F250:K250" si="43">SUM(F240:F249)</f>
        <v>0</v>
      </c>
      <c r="G250" s="190">
        <f t="shared" si="43"/>
        <v>0</v>
      </c>
      <c r="H250" s="186">
        <f t="shared" si="43"/>
        <v>0</v>
      </c>
      <c r="I250" s="191">
        <f t="shared" si="43"/>
        <v>0</v>
      </c>
      <c r="J250" s="187">
        <f t="shared" si="43"/>
        <v>0</v>
      </c>
      <c r="K250" s="192">
        <f t="shared" si="43"/>
        <v>0</v>
      </c>
      <c r="L250" s="187"/>
      <c r="M250" s="193"/>
      <c r="N250" s="194"/>
      <c r="O250" s="195">
        <f t="shared" ref="O250:T250" si="44">SUM(O240:O249)</f>
        <v>0</v>
      </c>
      <c r="P250" s="196">
        <f t="shared" si="44"/>
        <v>0</v>
      </c>
      <c r="Q250" s="196">
        <f t="shared" si="44"/>
        <v>0</v>
      </c>
      <c r="R250" s="197">
        <f t="shared" si="44"/>
        <v>0</v>
      </c>
      <c r="S250" s="198">
        <f t="shared" si="44"/>
        <v>0</v>
      </c>
      <c r="T250" s="199">
        <f t="shared" si="44"/>
        <v>0</v>
      </c>
      <c r="U250" s="200"/>
    </row>
    <row r="251" spans="1:28" ht="9" hidden="1" customHeight="1">
      <c r="A251" s="886" t="s">
        <v>55</v>
      </c>
      <c r="B251" s="742" t="s">
        <v>56</v>
      </c>
      <c r="C251" s="134"/>
      <c r="D251" s="745" t="s">
        <v>57</v>
      </c>
      <c r="E251" s="745" t="s">
        <v>58</v>
      </c>
      <c r="F251" s="890" t="s">
        <v>59</v>
      </c>
      <c r="G251" s="894" t="s">
        <v>156</v>
      </c>
      <c r="H251" s="899" t="s">
        <v>61</v>
      </c>
      <c r="I251" s="899"/>
      <c r="J251" s="899"/>
      <c r="K251" s="899"/>
      <c r="L251" s="900"/>
      <c r="M251" s="135"/>
      <c r="N251" s="857" t="s">
        <v>62</v>
      </c>
      <c r="O251" s="858"/>
      <c r="P251" s="858"/>
      <c r="Q251" s="858"/>
      <c r="R251" s="858"/>
      <c r="S251" s="858"/>
      <c r="T251" s="858"/>
      <c r="U251" s="859"/>
    </row>
    <row r="252" spans="1:28" ht="9" hidden="1" customHeight="1">
      <c r="A252" s="887"/>
      <c r="B252" s="743"/>
      <c r="C252" s="137" t="s">
        <v>24</v>
      </c>
      <c r="D252" s="746"/>
      <c r="E252" s="746"/>
      <c r="F252" s="891"/>
      <c r="G252" s="864"/>
      <c r="H252" s="860" t="s">
        <v>63</v>
      </c>
      <c r="I252" s="861"/>
      <c r="J252" s="862"/>
      <c r="K252" s="863" t="s">
        <v>157</v>
      </c>
      <c r="L252" s="874" t="s">
        <v>65</v>
      </c>
      <c r="M252" s="138"/>
      <c r="N252" s="863" t="s">
        <v>66</v>
      </c>
      <c r="O252" s="877" t="s">
        <v>67</v>
      </c>
      <c r="P252" s="878"/>
      <c r="Q252" s="878"/>
      <c r="R252" s="878"/>
      <c r="S252" s="879"/>
      <c r="T252" s="724" t="s">
        <v>158</v>
      </c>
      <c r="U252" s="854" t="s">
        <v>65</v>
      </c>
    </row>
    <row r="253" spans="1:28" ht="9" hidden="1" customHeight="1">
      <c r="A253" s="887"/>
      <c r="B253" s="743"/>
      <c r="C253" s="137" t="s">
        <v>69</v>
      </c>
      <c r="D253" s="746"/>
      <c r="E253" s="746"/>
      <c r="F253" s="891"/>
      <c r="G253" s="864"/>
      <c r="H253" s="880" t="s">
        <v>70</v>
      </c>
      <c r="I253" s="897" t="s">
        <v>71</v>
      </c>
      <c r="J253" s="901" t="s">
        <v>72</v>
      </c>
      <c r="K253" s="864"/>
      <c r="L253" s="875"/>
      <c r="M253" s="138"/>
      <c r="N253" s="864"/>
      <c r="O253" s="869" t="s">
        <v>73</v>
      </c>
      <c r="P253" s="754"/>
      <c r="Q253" s="754" t="s">
        <v>74</v>
      </c>
      <c r="R253" s="757" t="s">
        <v>75</v>
      </c>
      <c r="S253" s="752" t="s">
        <v>76</v>
      </c>
      <c r="T253" s="725"/>
      <c r="U253" s="855"/>
    </row>
    <row r="254" spans="1:28" ht="9" hidden="1" customHeight="1">
      <c r="A254" s="887"/>
      <c r="B254" s="743"/>
      <c r="C254" s="139" t="s">
        <v>77</v>
      </c>
      <c r="D254" s="746"/>
      <c r="E254" s="746"/>
      <c r="F254" s="891"/>
      <c r="G254" s="864"/>
      <c r="H254" s="880"/>
      <c r="I254" s="897"/>
      <c r="J254" s="901"/>
      <c r="K254" s="864"/>
      <c r="L254" s="875"/>
      <c r="M254" s="138"/>
      <c r="N254" s="864"/>
      <c r="O254" s="870" t="s">
        <v>71</v>
      </c>
      <c r="P254" s="872" t="s">
        <v>72</v>
      </c>
      <c r="Q254" s="755"/>
      <c r="R254" s="757"/>
      <c r="S254" s="752"/>
      <c r="T254" s="725"/>
      <c r="U254" s="855"/>
    </row>
    <row r="255" spans="1:28" ht="9" hidden="1" customHeight="1">
      <c r="A255" s="888"/>
      <c r="B255" s="744"/>
      <c r="C255" s="140" t="s">
        <v>78</v>
      </c>
      <c r="D255" s="747"/>
      <c r="E255" s="876"/>
      <c r="F255" s="726"/>
      <c r="G255" s="895"/>
      <c r="H255" s="881"/>
      <c r="I255" s="898"/>
      <c r="J255" s="902"/>
      <c r="K255" s="865"/>
      <c r="L255" s="876"/>
      <c r="N255" s="865"/>
      <c r="O255" s="871"/>
      <c r="P255" s="873"/>
      <c r="Q255" s="756"/>
      <c r="R255" s="758"/>
      <c r="S255" s="753"/>
      <c r="T255" s="726"/>
      <c r="U255" s="856"/>
    </row>
    <row r="256" spans="1:28" ht="9" hidden="1" customHeight="1">
      <c r="A256" s="884" t="s">
        <v>79</v>
      </c>
      <c r="B256" s="740" t="s">
        <v>80</v>
      </c>
      <c r="C256" s="201">
        <f>C240</f>
        <v>0</v>
      </c>
      <c r="D256" s="142">
        <f>$D$7</f>
        <v>0</v>
      </c>
      <c r="E256" s="143">
        <f>$E$7</f>
        <v>0</v>
      </c>
      <c r="F256" s="896"/>
      <c r="G256" s="144">
        <f>D256*E256*F256</f>
        <v>0</v>
      </c>
      <c r="H256" s="892">
        <f>I256+J256</f>
        <v>0</v>
      </c>
      <c r="I256" s="729"/>
      <c r="J256" s="727"/>
      <c r="K256" s="145">
        <f>-D256*E256*H256</f>
        <v>0</v>
      </c>
      <c r="L256" s="146"/>
      <c r="M256" s="147"/>
      <c r="N256" s="148"/>
      <c r="O256" s="149"/>
      <c r="P256" s="150"/>
      <c r="Q256" s="150"/>
      <c r="R256" s="151"/>
      <c r="S256" s="152"/>
      <c r="T256" s="153">
        <f t="shared" ref="T256:T265" si="45">IF(AND(P256=0,Q256=0,R256=0,S256=0),N256*-O256,IF(AND(O256=0,Q256=0,R256=0,S256=0),N256*-P256,IF(AND(O256=0,P256=0,R256=0,S256=0),N256*Q256,IF(AND(O256=0,P256=0,Q256=0,S256=0),N256*-R256,IF(AND(O256=0,P256=0,Q256=0,R256=0),N256*S256,IF(AND(O256=0,P256=0,Q256=0,R256=0),,"入力オーバー"))))))</f>
        <v>0</v>
      </c>
      <c r="U256" s="213"/>
      <c r="V256" s="155"/>
      <c r="W256" s="155"/>
      <c r="X256" s="156"/>
      <c r="Y256" s="156"/>
      <c r="Z256" s="156"/>
      <c r="AA256" s="156"/>
      <c r="AB256" s="156"/>
    </row>
    <row r="257" spans="1:28" ht="9" hidden="1" customHeight="1">
      <c r="A257" s="885"/>
      <c r="B257" s="741"/>
      <c r="C257" s="157">
        <f>IF(C256="往","復",)</f>
        <v>0</v>
      </c>
      <c r="D257" s="158">
        <f>$D$8</f>
        <v>0</v>
      </c>
      <c r="E257" s="159">
        <f>$E$8</f>
        <v>0</v>
      </c>
      <c r="F257" s="749"/>
      <c r="G257" s="160">
        <f>D257*E257*F256</f>
        <v>0</v>
      </c>
      <c r="H257" s="893"/>
      <c r="I257" s="730"/>
      <c r="J257" s="728"/>
      <c r="K257" s="161">
        <f>-D257*E257*H256</f>
        <v>0</v>
      </c>
      <c r="L257" s="162"/>
      <c r="M257" s="147"/>
      <c r="N257" s="163"/>
      <c r="O257" s="164"/>
      <c r="P257" s="165"/>
      <c r="Q257" s="165"/>
      <c r="R257" s="166"/>
      <c r="S257" s="167"/>
      <c r="T257" s="168">
        <f t="shared" si="45"/>
        <v>0</v>
      </c>
      <c r="U257" s="169"/>
      <c r="V257" s="155"/>
      <c r="W257" s="155"/>
      <c r="X257" s="156"/>
      <c r="Y257" s="156"/>
      <c r="Z257" s="156"/>
      <c r="AA257" s="156"/>
      <c r="AB257" s="156"/>
    </row>
    <row r="258" spans="1:28" ht="9" hidden="1" customHeight="1">
      <c r="A258" s="885"/>
      <c r="B258" s="740"/>
      <c r="C258" s="170">
        <f>C256</f>
        <v>0</v>
      </c>
      <c r="D258" s="142">
        <f>$D$9</f>
        <v>0</v>
      </c>
      <c r="E258" s="143">
        <f>$E$9</f>
        <v>0</v>
      </c>
      <c r="F258" s="896"/>
      <c r="G258" s="144">
        <f>D258*E258*F258</f>
        <v>0</v>
      </c>
      <c r="H258" s="892">
        <f>I258+J258</f>
        <v>0</v>
      </c>
      <c r="I258" s="729"/>
      <c r="J258" s="727"/>
      <c r="K258" s="145">
        <f>-D258*E258*H258</f>
        <v>0</v>
      </c>
      <c r="L258" s="146"/>
      <c r="M258" s="147"/>
      <c r="N258" s="163"/>
      <c r="O258" s="164"/>
      <c r="P258" s="165"/>
      <c r="Q258" s="165"/>
      <c r="R258" s="166"/>
      <c r="S258" s="167"/>
      <c r="T258" s="168">
        <f t="shared" si="45"/>
        <v>0</v>
      </c>
      <c r="U258" s="169"/>
      <c r="V258" s="155"/>
      <c r="W258" s="155"/>
      <c r="X258" s="136"/>
      <c r="Y258" s="136"/>
      <c r="Z258" s="136"/>
      <c r="AA258" s="136"/>
      <c r="AB258" s="136"/>
    </row>
    <row r="259" spans="1:28" ht="9" hidden="1" customHeight="1" thickBot="1">
      <c r="A259" s="885"/>
      <c r="B259" s="889"/>
      <c r="C259" s="157">
        <f>C257</f>
        <v>0</v>
      </c>
      <c r="D259" s="158">
        <f>$D$10</f>
        <v>0</v>
      </c>
      <c r="E259" s="159">
        <f>$E$10</f>
        <v>0</v>
      </c>
      <c r="F259" s="749"/>
      <c r="G259" s="160">
        <f>D259*E259*F258</f>
        <v>0</v>
      </c>
      <c r="H259" s="893"/>
      <c r="I259" s="730"/>
      <c r="J259" s="728"/>
      <c r="K259" s="161">
        <f>-D259*E259*H258</f>
        <v>0</v>
      </c>
      <c r="L259" s="162"/>
      <c r="M259" s="147"/>
      <c r="N259" s="163"/>
      <c r="O259" s="164"/>
      <c r="P259" s="165"/>
      <c r="Q259" s="165"/>
      <c r="R259" s="166"/>
      <c r="S259" s="167"/>
      <c r="T259" s="168">
        <f t="shared" si="45"/>
        <v>0</v>
      </c>
      <c r="U259" s="169"/>
      <c r="V259" s="155"/>
      <c r="W259" s="155"/>
      <c r="X259" s="156"/>
      <c r="Y259" s="156"/>
      <c r="Z259" s="136"/>
      <c r="AA259" s="136"/>
      <c r="AB259" s="136"/>
    </row>
    <row r="260" spans="1:28" ht="9" hidden="1" customHeight="1">
      <c r="A260" s="885"/>
      <c r="B260" s="903"/>
      <c r="C260" s="170">
        <f>C256</f>
        <v>0</v>
      </c>
      <c r="D260" s="142">
        <f>$D$11</f>
        <v>0</v>
      </c>
      <c r="E260" s="143">
        <f>$E$11</f>
        <v>0</v>
      </c>
      <c r="F260" s="748"/>
      <c r="G260" s="144">
        <f>D260*E260*F260</f>
        <v>0</v>
      </c>
      <c r="H260" s="892">
        <f>I260+J260</f>
        <v>0</v>
      </c>
      <c r="I260" s="729"/>
      <c r="J260" s="727"/>
      <c r="K260" s="145">
        <f>-D260*E260*H260</f>
        <v>0</v>
      </c>
      <c r="L260" s="146"/>
      <c r="M260" s="147"/>
      <c r="N260" s="163"/>
      <c r="O260" s="164"/>
      <c r="P260" s="165"/>
      <c r="Q260" s="165"/>
      <c r="R260" s="166"/>
      <c r="S260" s="167"/>
      <c r="T260" s="168">
        <f t="shared" si="45"/>
        <v>0</v>
      </c>
      <c r="U260" s="169"/>
      <c r="V260" s="155"/>
      <c r="W260" s="155"/>
      <c r="X260" s="156"/>
      <c r="Y260" s="156"/>
      <c r="Z260" s="136"/>
      <c r="AA260" s="136"/>
      <c r="AB260" s="136"/>
    </row>
    <row r="261" spans="1:28" ht="9" hidden="1" customHeight="1">
      <c r="A261" s="885"/>
      <c r="B261" s="750"/>
      <c r="C261" s="202">
        <f>C257</f>
        <v>0</v>
      </c>
      <c r="D261" s="158">
        <f>$D$12</f>
        <v>0</v>
      </c>
      <c r="E261" s="175">
        <f>$E$12</f>
        <v>0</v>
      </c>
      <c r="F261" s="748"/>
      <c r="G261" s="160">
        <f>D261*E261*F260</f>
        <v>0</v>
      </c>
      <c r="H261" s="893"/>
      <c r="I261" s="730"/>
      <c r="J261" s="728"/>
      <c r="K261" s="161">
        <f>-D261*E261*H260</f>
        <v>0</v>
      </c>
      <c r="L261" s="162"/>
      <c r="M261" s="147"/>
      <c r="N261" s="163"/>
      <c r="O261" s="164"/>
      <c r="P261" s="165"/>
      <c r="Q261" s="165"/>
      <c r="R261" s="166"/>
      <c r="S261" s="167"/>
      <c r="T261" s="168">
        <f t="shared" si="45"/>
        <v>0</v>
      </c>
      <c r="U261" s="169"/>
      <c r="V261" s="155"/>
      <c r="W261" s="155"/>
      <c r="X261" s="156"/>
      <c r="Y261" s="156"/>
      <c r="Z261" s="136"/>
      <c r="AA261" s="136"/>
      <c r="AB261" s="136"/>
    </row>
    <row r="262" spans="1:28" ht="9" hidden="1" customHeight="1">
      <c r="A262" s="885"/>
      <c r="B262" s="738"/>
      <c r="C262" s="170">
        <f>C256</f>
        <v>0</v>
      </c>
      <c r="D262" s="142">
        <f>$D$13</f>
        <v>0</v>
      </c>
      <c r="E262" s="143">
        <f>$E$13</f>
        <v>0</v>
      </c>
      <c r="F262" s="896"/>
      <c r="G262" s="144">
        <f>D262*E262*F262</f>
        <v>0</v>
      </c>
      <c r="H262" s="892">
        <f>I262+J262</f>
        <v>0</v>
      </c>
      <c r="I262" s="729"/>
      <c r="J262" s="727"/>
      <c r="K262" s="145">
        <f>-D262*E262*H262</f>
        <v>0</v>
      </c>
      <c r="L262" s="146"/>
      <c r="M262" s="147"/>
      <c r="N262" s="163"/>
      <c r="O262" s="164"/>
      <c r="P262" s="165"/>
      <c r="Q262" s="165"/>
      <c r="R262" s="166"/>
      <c r="S262" s="167"/>
      <c r="T262" s="168">
        <f t="shared" si="45"/>
        <v>0</v>
      </c>
      <c r="U262" s="169"/>
      <c r="V262" s="155"/>
      <c r="W262" s="155"/>
    </row>
    <row r="263" spans="1:28" ht="9" hidden="1" customHeight="1">
      <c r="A263" s="885"/>
      <c r="B263" s="739"/>
      <c r="C263" s="157">
        <f>C257</f>
        <v>0</v>
      </c>
      <c r="D263" s="158">
        <f>$D$14</f>
        <v>0</v>
      </c>
      <c r="E263" s="159">
        <f>$E$14</f>
        <v>0</v>
      </c>
      <c r="F263" s="749"/>
      <c r="G263" s="160">
        <f>D263*E263*F262</f>
        <v>0</v>
      </c>
      <c r="H263" s="893"/>
      <c r="I263" s="730"/>
      <c r="J263" s="728"/>
      <c r="K263" s="161">
        <f>-D263*E263*H262</f>
        <v>0</v>
      </c>
      <c r="L263" s="162"/>
      <c r="M263" s="147"/>
      <c r="N263" s="163"/>
      <c r="O263" s="164"/>
      <c r="P263" s="165"/>
      <c r="Q263" s="165"/>
      <c r="R263" s="166"/>
      <c r="S263" s="167"/>
      <c r="T263" s="168">
        <f t="shared" si="45"/>
        <v>0</v>
      </c>
      <c r="U263" s="169"/>
      <c r="V263" s="155"/>
      <c r="W263" s="155"/>
    </row>
    <row r="264" spans="1:28" ht="9" hidden="1" customHeight="1">
      <c r="A264" s="885"/>
      <c r="B264" s="750"/>
      <c r="C264" s="170">
        <f>C256</f>
        <v>0</v>
      </c>
      <c r="D264" s="142">
        <f>$D$15</f>
        <v>0</v>
      </c>
      <c r="E264" s="143">
        <f>$E$15</f>
        <v>0</v>
      </c>
      <c r="F264" s="748"/>
      <c r="G264" s="144">
        <f>D264*E264*F264</f>
        <v>0</v>
      </c>
      <c r="H264" s="892">
        <f>I264+J264</f>
        <v>0</v>
      </c>
      <c r="I264" s="729"/>
      <c r="J264" s="727"/>
      <c r="K264" s="145">
        <f>-D264*E264*H264</f>
        <v>0</v>
      </c>
      <c r="L264" s="146"/>
      <c r="M264" s="147"/>
      <c r="N264" s="163"/>
      <c r="O264" s="164"/>
      <c r="P264" s="165"/>
      <c r="Q264" s="165"/>
      <c r="R264" s="166"/>
      <c r="S264" s="167"/>
      <c r="T264" s="168">
        <f t="shared" si="45"/>
        <v>0</v>
      </c>
      <c r="U264" s="169"/>
      <c r="V264" s="155"/>
      <c r="X264" s="908" t="s">
        <v>81</v>
      </c>
      <c r="Y264" s="909"/>
      <c r="Z264" s="909"/>
      <c r="AA264" s="909"/>
      <c r="AB264" s="910"/>
    </row>
    <row r="265" spans="1:28" ht="9" hidden="1" customHeight="1" thickBot="1">
      <c r="A265" s="885"/>
      <c r="B265" s="751"/>
      <c r="C265" s="157">
        <f>C257</f>
        <v>0</v>
      </c>
      <c r="D265" s="158">
        <f>$D$16</f>
        <v>0</v>
      </c>
      <c r="E265" s="175">
        <f>$E$16</f>
        <v>0</v>
      </c>
      <c r="F265" s="749"/>
      <c r="G265" s="160">
        <f>D265*E265*F264</f>
        <v>0</v>
      </c>
      <c r="H265" s="893"/>
      <c r="I265" s="730"/>
      <c r="J265" s="728"/>
      <c r="K265" s="161">
        <f>-D265*E265*H264</f>
        <v>0</v>
      </c>
      <c r="L265" s="162"/>
      <c r="M265" s="147"/>
      <c r="N265" s="177"/>
      <c r="O265" s="178"/>
      <c r="P265" s="179"/>
      <c r="Q265" s="179"/>
      <c r="R265" s="180"/>
      <c r="S265" s="181"/>
      <c r="T265" s="182">
        <f t="shared" si="45"/>
        <v>0</v>
      </c>
      <c r="U265" s="183"/>
      <c r="V265" s="184"/>
      <c r="X265" s="905">
        <f>G266+K266+T266</f>
        <v>0</v>
      </c>
      <c r="Y265" s="906"/>
      <c r="Z265" s="906"/>
      <c r="AA265" s="906"/>
      <c r="AB265" s="214" t="s">
        <v>155</v>
      </c>
    </row>
    <row r="266" spans="1:28" ht="9" hidden="1" customHeight="1" thickBot="1">
      <c r="A266" s="882" t="s">
        <v>53</v>
      </c>
      <c r="B266" s="883"/>
      <c r="C266" s="186"/>
      <c r="D266" s="187">
        <f>IF(C256="往",(E256+E257)*(F256-H256)+(E258+E259)*(F258-H258),E256*(F256-H256)+E258*(F258-H258))</f>
        <v>0</v>
      </c>
      <c r="E266" s="188">
        <f>IF(C256="往",(E256+E257)*(F256-H256)+(E258+E259)*(F258-H258)+(E260+E261)*(F260-H260)+(E262+E263)*(F262-H262)+(E264+E265)*(F264-H264),E256*(F256-H256)+E258*(F258-H258)+E260*(F260-H260)+E262*(F262-H262)+E264*(F264-H264))</f>
        <v>0</v>
      </c>
      <c r="F266" s="189">
        <f t="shared" ref="F266:K266" si="46">SUM(F256:F265)</f>
        <v>0</v>
      </c>
      <c r="G266" s="190">
        <f t="shared" si="46"/>
        <v>0</v>
      </c>
      <c r="H266" s="186">
        <f t="shared" si="46"/>
        <v>0</v>
      </c>
      <c r="I266" s="191">
        <f t="shared" si="46"/>
        <v>0</v>
      </c>
      <c r="J266" s="187">
        <f t="shared" si="46"/>
        <v>0</v>
      </c>
      <c r="K266" s="192">
        <f t="shared" si="46"/>
        <v>0</v>
      </c>
      <c r="L266" s="187"/>
      <c r="M266" s="193"/>
      <c r="N266" s="194"/>
      <c r="O266" s="195">
        <f t="shared" ref="O266:T266" si="47">SUM(O256:O265)</f>
        <v>0</v>
      </c>
      <c r="P266" s="196">
        <f t="shared" si="47"/>
        <v>0</v>
      </c>
      <c r="Q266" s="196">
        <f t="shared" si="47"/>
        <v>0</v>
      </c>
      <c r="R266" s="197">
        <f t="shared" si="47"/>
        <v>0</v>
      </c>
      <c r="S266" s="198">
        <f t="shared" si="47"/>
        <v>0</v>
      </c>
      <c r="T266" s="199">
        <f t="shared" si="47"/>
        <v>0</v>
      </c>
      <c r="U266" s="186"/>
      <c r="V266" s="907" t="s">
        <v>83</v>
      </c>
      <c r="W266" s="858"/>
      <c r="X266" s="858"/>
      <c r="Y266" s="858"/>
      <c r="Z266" s="858"/>
      <c r="AA266" s="858"/>
      <c r="AB266" s="859"/>
    </row>
    <row r="267" spans="1:28" ht="9" hidden="1" customHeight="1" thickBot="1">
      <c r="A267" s="715" t="s">
        <v>112</v>
      </c>
      <c r="B267" s="716"/>
      <c r="C267" s="716"/>
      <c r="D267" s="717">
        <f>$C$1</f>
        <v>0</v>
      </c>
      <c r="E267" s="716"/>
      <c r="F267" s="716"/>
      <c r="G267" s="716"/>
      <c r="H267" s="716" t="s">
        <v>54</v>
      </c>
      <c r="I267" s="716"/>
      <c r="J267" s="716" t="s">
        <v>148</v>
      </c>
      <c r="K267" s="716"/>
      <c r="L267" s="717">
        <f>$M$1</f>
        <v>0</v>
      </c>
      <c r="M267" s="716"/>
      <c r="N267" s="716"/>
      <c r="O267" s="716"/>
      <c r="P267" s="716"/>
      <c r="Q267" s="718"/>
      <c r="R267" s="203"/>
      <c r="S267" s="203"/>
      <c r="T267" s="204"/>
      <c r="U267" s="136"/>
      <c r="V267" s="911">
        <f>X16+X32+X48+X64+X83+X99+X115+X131+X150+X166+X182+X198+X217+X233+X249+X265</f>
        <v>0</v>
      </c>
      <c r="W267" s="912"/>
      <c r="X267" s="912"/>
      <c r="Y267" s="912"/>
      <c r="Z267" s="912"/>
      <c r="AA267" s="912"/>
      <c r="AB267" s="205" t="s">
        <v>155</v>
      </c>
    </row>
    <row r="268" spans="1:28" ht="9" hidden="1" customHeight="1">
      <c r="I268" s="206"/>
      <c r="J268" s="207"/>
      <c r="K268" s="207"/>
      <c r="L268" s="208"/>
      <c r="N268" s="136"/>
      <c r="O268" s="136"/>
      <c r="P268" s="136"/>
    </row>
    <row r="269" spans="1:28" ht="9" customHeight="1">
      <c r="L269" s="209"/>
      <c r="N269" s="210"/>
      <c r="O269" s="211"/>
      <c r="P269" s="211"/>
      <c r="Q269" s="211"/>
      <c r="R269" s="211"/>
      <c r="S269" s="211"/>
      <c r="T269" s="136"/>
      <c r="U269" s="207"/>
    </row>
    <row r="270" spans="1:28" ht="9" customHeight="1">
      <c r="L270" s="209"/>
      <c r="N270" s="210"/>
      <c r="O270" s="211"/>
      <c r="P270" s="211"/>
      <c r="Q270" s="211"/>
      <c r="R270" s="211"/>
      <c r="S270" s="211"/>
      <c r="T270" s="136"/>
      <c r="U270" s="207"/>
    </row>
    <row r="271" spans="1:28" ht="9" customHeight="1">
      <c r="B271" s="222"/>
      <c r="C271" s="222"/>
      <c r="D271" s="222"/>
      <c r="E271" s="222"/>
      <c r="F271" s="222"/>
      <c r="G271" s="222"/>
      <c r="H271" s="222"/>
      <c r="L271" s="209"/>
      <c r="N271" s="210"/>
      <c r="O271" s="211"/>
      <c r="P271" s="211"/>
      <c r="Q271" s="211"/>
      <c r="R271" s="211"/>
      <c r="S271" s="211"/>
      <c r="T271" s="136"/>
      <c r="U271" s="207"/>
    </row>
    <row r="272" spans="1:28" ht="9" customHeight="1">
      <c r="B272" s="222"/>
      <c r="C272" s="222"/>
      <c r="D272" s="222"/>
      <c r="E272" s="222"/>
      <c r="F272" s="222"/>
      <c r="G272" s="222"/>
      <c r="H272" s="222"/>
      <c r="L272" s="209"/>
      <c r="N272" s="210"/>
      <c r="O272" s="211"/>
      <c r="P272" s="211"/>
      <c r="Q272" s="211"/>
      <c r="R272" s="211"/>
      <c r="S272" s="211"/>
      <c r="T272" s="136"/>
      <c r="U272" s="207"/>
    </row>
    <row r="273" spans="2:23" ht="9" customHeight="1">
      <c r="B273" s="222"/>
      <c r="C273" s="222"/>
      <c r="D273" s="222"/>
      <c r="E273" s="222"/>
      <c r="F273" s="222"/>
      <c r="G273" s="222"/>
      <c r="H273" s="222"/>
      <c r="L273" s="209"/>
      <c r="N273" s="210"/>
      <c r="O273" s="211"/>
      <c r="P273" s="211"/>
      <c r="Q273" s="211"/>
      <c r="R273" s="211"/>
      <c r="S273" s="211"/>
      <c r="T273" s="136"/>
      <c r="U273" s="207"/>
    </row>
    <row r="274" spans="2:23" ht="9" customHeight="1">
      <c r="B274" s="222"/>
      <c r="C274" s="222"/>
      <c r="D274" s="222"/>
      <c r="E274" s="222"/>
      <c r="F274" s="222"/>
      <c r="G274" s="222"/>
      <c r="H274" s="222"/>
      <c r="I274" s="816" t="s">
        <v>112</v>
      </c>
      <c r="J274" s="817"/>
      <c r="K274" s="817"/>
      <c r="L274" s="820">
        <f>$C$1</f>
        <v>0</v>
      </c>
      <c r="M274" s="820"/>
      <c r="N274" s="820"/>
      <c r="O274" s="820"/>
      <c r="P274" s="820"/>
      <c r="Q274" s="820"/>
      <c r="R274" s="820"/>
      <c r="S274" s="821"/>
      <c r="U274" s="215"/>
    </row>
    <row r="275" spans="2:23" ht="9" customHeight="1">
      <c r="B275" s="222"/>
      <c r="C275" s="222"/>
      <c r="D275" s="222"/>
      <c r="E275" s="222"/>
      <c r="F275" s="222"/>
      <c r="G275" s="222"/>
      <c r="H275" s="222"/>
      <c r="I275" s="818"/>
      <c r="J275" s="819"/>
      <c r="K275" s="819"/>
      <c r="L275" s="822"/>
      <c r="M275" s="822"/>
      <c r="N275" s="822"/>
      <c r="O275" s="822"/>
      <c r="P275" s="822"/>
      <c r="Q275" s="822"/>
      <c r="R275" s="822"/>
      <c r="S275" s="823"/>
      <c r="U275" s="215"/>
    </row>
    <row r="276" spans="2:23" ht="9" customHeight="1">
      <c r="B276" s="222"/>
      <c r="C276" s="222"/>
      <c r="D276" s="222"/>
      <c r="E276" s="222"/>
      <c r="F276" s="222"/>
      <c r="G276" s="222"/>
      <c r="H276" s="174"/>
      <c r="I276" s="824" t="s">
        <v>150</v>
      </c>
      <c r="J276" s="825"/>
      <c r="K276" s="825"/>
      <c r="L276" s="827">
        <f>$M$1</f>
        <v>0</v>
      </c>
      <c r="M276" s="827"/>
      <c r="N276" s="827"/>
      <c r="O276" s="827"/>
      <c r="P276" s="827"/>
      <c r="Q276" s="827"/>
      <c r="R276" s="827"/>
      <c r="S276" s="828"/>
      <c r="U276" s="215"/>
    </row>
    <row r="277" spans="2:23" ht="9" customHeight="1">
      <c r="B277" s="222"/>
      <c r="C277" s="222"/>
      <c r="D277" s="222"/>
      <c r="E277" s="222"/>
      <c r="F277" s="222"/>
      <c r="G277" s="222"/>
      <c r="H277" s="174"/>
      <c r="I277" s="826"/>
      <c r="J277" s="819"/>
      <c r="K277" s="819"/>
      <c r="L277" s="829"/>
      <c r="M277" s="829"/>
      <c r="N277" s="829"/>
      <c r="O277" s="829"/>
      <c r="P277" s="829"/>
      <c r="Q277" s="829"/>
      <c r="R277" s="829"/>
      <c r="S277" s="830"/>
      <c r="U277" s="215"/>
    </row>
    <row r="278" spans="2:23" ht="9" customHeight="1">
      <c r="B278" s="222"/>
      <c r="C278" s="222"/>
      <c r="D278" s="222"/>
      <c r="E278" s="222"/>
      <c r="F278" s="222"/>
      <c r="G278" s="222"/>
      <c r="H278" s="222"/>
      <c r="U278" s="215"/>
    </row>
    <row r="279" spans="2:23" ht="9" customHeight="1">
      <c r="B279" s="222"/>
      <c r="C279" s="222"/>
      <c r="D279" s="222"/>
      <c r="E279" s="222"/>
      <c r="F279" s="222"/>
      <c r="G279" s="222"/>
      <c r="H279" s="222"/>
      <c r="U279" s="215"/>
    </row>
    <row r="280" spans="2:23" ht="9" customHeight="1">
      <c r="B280" s="222"/>
      <c r="C280" s="222"/>
      <c r="D280" s="222"/>
      <c r="E280" s="222"/>
      <c r="F280" s="222"/>
      <c r="G280" s="222"/>
      <c r="H280" s="222"/>
      <c r="I280" s="868"/>
      <c r="J280" s="868"/>
      <c r="K280" s="868"/>
      <c r="L280" s="868"/>
      <c r="M280" s="868"/>
      <c r="N280" s="831" t="s">
        <v>93</v>
      </c>
      <c r="O280" s="831"/>
      <c r="P280" s="831"/>
      <c r="Q280" s="831" t="s">
        <v>104</v>
      </c>
      <c r="R280" s="831"/>
      <c r="S280" s="831"/>
      <c r="U280" s="215"/>
    </row>
    <row r="281" spans="2:23" ht="9" customHeight="1">
      <c r="B281" s="222"/>
      <c r="C281" s="222"/>
      <c r="D281" s="222"/>
      <c r="E281" s="222"/>
      <c r="F281" s="222"/>
      <c r="G281" s="222"/>
      <c r="H281" s="222"/>
      <c r="I281" s="868"/>
      <c r="J281" s="868"/>
      <c r="K281" s="868"/>
      <c r="L281" s="868"/>
      <c r="M281" s="868"/>
      <c r="N281" s="831"/>
      <c r="O281" s="831"/>
      <c r="P281" s="831"/>
      <c r="Q281" s="831"/>
      <c r="R281" s="831"/>
      <c r="S281" s="831"/>
      <c r="U281" s="215"/>
    </row>
    <row r="282" spans="2:23" ht="9" customHeight="1">
      <c r="B282" s="222"/>
      <c r="C282" s="222"/>
      <c r="D282" s="222"/>
      <c r="E282" s="222"/>
      <c r="F282" s="222"/>
      <c r="G282" s="222"/>
      <c r="H282" s="222"/>
      <c r="I282" s="838" t="s">
        <v>209</v>
      </c>
      <c r="J282" s="839"/>
      <c r="K282" s="839"/>
      <c r="L282" s="839"/>
      <c r="M282" s="840"/>
      <c r="N282" s="832">
        <f>F17+F33+F49+F65+F84+F100+F116+F132+F151+F167+F183+F199+F218+F234+F250+F266</f>
        <v>0</v>
      </c>
      <c r="O282" s="833"/>
      <c r="P282" s="719" t="s">
        <v>1</v>
      </c>
      <c r="Q282" s="832">
        <f>IF(U301="有",F7+F23+F39+F55+F74+F90+F106+F122+F141+F157+F173+F189+F208+F224+F240+F256+F9+F25+F41+F57+F76+F92+F108+F124+F143+F159+F175+F191+F210+F226+F242+F258,)</f>
        <v>0</v>
      </c>
      <c r="R282" s="833"/>
      <c r="S282" s="719" t="s">
        <v>1</v>
      </c>
      <c r="T282" s="215"/>
      <c r="U282" s="136"/>
      <c r="W282" s="133"/>
    </row>
    <row r="283" spans="2:23" ht="9" customHeight="1">
      <c r="B283" s="222"/>
      <c r="C283" s="222"/>
      <c r="D283" s="222"/>
      <c r="E283" s="222"/>
      <c r="F283" s="222"/>
      <c r="G283" s="222"/>
      <c r="H283" s="222"/>
      <c r="I283" s="841"/>
      <c r="J283" s="842"/>
      <c r="K283" s="842"/>
      <c r="L283" s="842"/>
      <c r="M283" s="843"/>
      <c r="N283" s="834"/>
      <c r="O283" s="835"/>
      <c r="P283" s="720"/>
      <c r="Q283" s="834"/>
      <c r="R283" s="835"/>
      <c r="S283" s="720"/>
      <c r="T283" s="215"/>
      <c r="U283" s="136"/>
      <c r="W283" s="133"/>
    </row>
    <row r="284" spans="2:23" ht="9" customHeight="1">
      <c r="B284" s="222"/>
      <c r="C284" s="222"/>
      <c r="D284" s="222"/>
      <c r="E284" s="222"/>
      <c r="F284" s="222"/>
      <c r="G284" s="222"/>
      <c r="H284" s="222"/>
      <c r="I284" s="844" t="s">
        <v>91</v>
      </c>
      <c r="J284" s="866" t="s">
        <v>90</v>
      </c>
      <c r="K284" s="866"/>
      <c r="L284" s="866"/>
      <c r="M284" s="866"/>
      <c r="N284" s="836">
        <f>I17+I33+I49+I65+I84+I100+I116+I132+I151+I167+I183+I199+I218+I234+I250+I266</f>
        <v>0</v>
      </c>
      <c r="O284" s="837"/>
      <c r="P284" s="719" t="s">
        <v>1</v>
      </c>
      <c r="Q284" s="836">
        <f>IF(U301="有",I7+I23+I39+I55+I74+I90+I106+I122+I141+I157+I173+I189+I208+I224+I240+I256+I9+I25+I41+I57+I76+I92+I108+I124+I143+I159+I175+I191+I210+I226+I242+I258,)</f>
        <v>0</v>
      </c>
      <c r="R284" s="837"/>
      <c r="S284" s="719" t="s">
        <v>1</v>
      </c>
      <c r="T284" s="215"/>
      <c r="U284" s="136"/>
      <c r="W284" s="133"/>
    </row>
    <row r="285" spans="2:23" ht="9" customHeight="1">
      <c r="B285" s="222"/>
      <c r="C285" s="222"/>
      <c r="D285" s="222"/>
      <c r="E285" s="222"/>
      <c r="F285" s="222"/>
      <c r="G285" s="222"/>
      <c r="H285" s="222"/>
      <c r="I285" s="845"/>
      <c r="J285" s="866"/>
      <c r="K285" s="866"/>
      <c r="L285" s="866"/>
      <c r="M285" s="866"/>
      <c r="N285" s="781"/>
      <c r="O285" s="782"/>
      <c r="P285" s="720"/>
      <c r="Q285" s="781"/>
      <c r="R285" s="782"/>
      <c r="S285" s="720"/>
      <c r="T285" s="215"/>
      <c r="U285" s="136"/>
      <c r="W285" s="133"/>
    </row>
    <row r="286" spans="2:23" ht="9" customHeight="1">
      <c r="B286" s="222"/>
      <c r="C286" s="222"/>
      <c r="D286" s="222"/>
      <c r="E286" s="222"/>
      <c r="F286" s="222"/>
      <c r="G286" s="222"/>
      <c r="H286" s="222"/>
      <c r="I286" s="845"/>
      <c r="J286" s="867" t="s">
        <v>97</v>
      </c>
      <c r="K286" s="867"/>
      <c r="L286" s="867"/>
      <c r="M286" s="867"/>
      <c r="N286" s="783">
        <f>J17+J33+J49+J65+J84+J100+J116+J132+J151+J167+J183+J199+J218+J234+J250+J266</f>
        <v>0</v>
      </c>
      <c r="O286" s="784"/>
      <c r="P286" s="719" t="s">
        <v>1</v>
      </c>
      <c r="Q286" s="783">
        <f>IF(U301="有",J7+J23+J39+J55+J74+J90+J106+J122+J141+J157+J173+J189+J208+J224+J240+J256+J9+J25+J41+J57+J76+J92+J108+J124+J143+J159+J175+J191+J210+J226+J242+J258,)</f>
        <v>0</v>
      </c>
      <c r="R286" s="784"/>
      <c r="S286" s="719" t="s">
        <v>1</v>
      </c>
      <c r="T286" s="216"/>
      <c r="U286" s="136"/>
      <c r="W286" s="133"/>
    </row>
    <row r="287" spans="2:23" ht="9" customHeight="1">
      <c r="B287" s="222"/>
      <c r="C287" s="222"/>
      <c r="D287" s="222"/>
      <c r="E287" s="222"/>
      <c r="F287" s="222"/>
      <c r="G287" s="222"/>
      <c r="H287" s="222"/>
      <c r="I287" s="845"/>
      <c r="J287" s="867"/>
      <c r="K287" s="867"/>
      <c r="L287" s="867"/>
      <c r="M287" s="867"/>
      <c r="N287" s="785"/>
      <c r="O287" s="786"/>
      <c r="P287" s="720"/>
      <c r="Q287" s="785"/>
      <c r="R287" s="786"/>
      <c r="S287" s="720"/>
      <c r="T287" s="215"/>
      <c r="U287" s="136"/>
      <c r="W287" s="133"/>
    </row>
    <row r="288" spans="2:23" ht="9" customHeight="1">
      <c r="B288" s="222"/>
      <c r="C288" s="222"/>
      <c r="D288" s="222"/>
      <c r="E288" s="222"/>
      <c r="F288" s="222"/>
      <c r="G288" s="222"/>
      <c r="H288" s="222"/>
      <c r="I288" s="721" t="s">
        <v>210</v>
      </c>
      <c r="J288" s="721"/>
      <c r="K288" s="721"/>
      <c r="L288" s="721"/>
      <c r="M288" s="721"/>
      <c r="N288" s="783">
        <f>N282-N286</f>
        <v>0</v>
      </c>
      <c r="O288" s="784"/>
      <c r="P288" s="719" t="s">
        <v>1</v>
      </c>
      <c r="Q288" s="783">
        <f>Q282-Q286</f>
        <v>0</v>
      </c>
      <c r="R288" s="784"/>
      <c r="S288" s="719" t="s">
        <v>1</v>
      </c>
      <c r="T288" s="215"/>
      <c r="U288" s="136"/>
      <c r="W288" s="133"/>
    </row>
    <row r="289" spans="2:24" ht="9" customHeight="1" thickBot="1">
      <c r="B289" s="222"/>
      <c r="C289" s="222"/>
      <c r="D289" s="222"/>
      <c r="E289" s="222"/>
      <c r="F289" s="222"/>
      <c r="G289" s="222"/>
      <c r="H289" s="222"/>
      <c r="I289" s="722"/>
      <c r="J289" s="722"/>
      <c r="K289" s="722"/>
      <c r="L289" s="722"/>
      <c r="M289" s="722"/>
      <c r="N289" s="796"/>
      <c r="O289" s="797"/>
      <c r="P289" s="723"/>
      <c r="Q289" s="796"/>
      <c r="R289" s="797"/>
      <c r="S289" s="723"/>
      <c r="T289" s="215"/>
      <c r="U289" s="136"/>
      <c r="W289" s="133"/>
    </row>
    <row r="290" spans="2:24" ht="9" customHeight="1" thickTop="1">
      <c r="I290" s="852" t="s">
        <v>92</v>
      </c>
      <c r="J290" s="810" t="s">
        <v>85</v>
      </c>
      <c r="K290" s="811"/>
      <c r="L290" s="811"/>
      <c r="M290" s="812"/>
      <c r="N290" s="779">
        <f>O17+O33+O49+O65+O84+O100+O116+O132+O151+O167+O183+O199+O218+O234+O250+O266</f>
        <v>0</v>
      </c>
      <c r="O290" s="780"/>
      <c r="P290" s="787" t="s">
        <v>86</v>
      </c>
      <c r="Q290" s="794">
        <f>IF(U301="有",SUM(O7:O10,O23:O26,O39:O42,O55:O58,O74:O77,O90:O93,O106:O109,O122:O125,O141:O144,O157:O160,O173:O176,O189:O192,O208:O211,O224:O227,O240:O243,O256:O259),)</f>
        <v>0</v>
      </c>
      <c r="R290" s="795"/>
      <c r="S290" s="787" t="s">
        <v>86</v>
      </c>
      <c r="T290" s="217"/>
      <c r="U290" s="218"/>
      <c r="W290" s="133"/>
    </row>
    <row r="291" spans="2:24" ht="9" customHeight="1">
      <c r="I291" s="852"/>
      <c r="J291" s="813"/>
      <c r="K291" s="814"/>
      <c r="L291" s="814"/>
      <c r="M291" s="815"/>
      <c r="N291" s="781"/>
      <c r="O291" s="782"/>
      <c r="P291" s="720"/>
      <c r="Q291" s="781"/>
      <c r="R291" s="782"/>
      <c r="S291" s="720"/>
      <c r="T291" s="217"/>
      <c r="U291" s="218"/>
      <c r="W291" s="133"/>
    </row>
    <row r="292" spans="2:24" ht="9" customHeight="1">
      <c r="I292" s="852"/>
      <c r="J292" s="804" t="s">
        <v>87</v>
      </c>
      <c r="K292" s="805"/>
      <c r="L292" s="805"/>
      <c r="M292" s="806"/>
      <c r="N292" s="783">
        <f>P17+P33+P49+P65+P84+P100+P116+P132+P151+P167+P183+P199+P218+P234+P250+P266</f>
        <v>0</v>
      </c>
      <c r="O292" s="784"/>
      <c r="P292" s="719" t="s">
        <v>86</v>
      </c>
      <c r="Q292" s="783">
        <f>IF(U301="有",SUM(P7:P10,P23:P26,P39:P42,P55:P58,P74:P77,P90:P93,P106:P109,P122:P125,P141:P144,P157:P160,P173:P176,P189:P192,P208:P211,P224:P227,P240:P243,P256:P259),0)</f>
        <v>0</v>
      </c>
      <c r="R292" s="784"/>
      <c r="S292" s="719" t="s">
        <v>86</v>
      </c>
      <c r="U292" s="712" t="s">
        <v>260</v>
      </c>
      <c r="W292" s="133"/>
    </row>
    <row r="293" spans="2:24" ht="9" customHeight="1">
      <c r="I293" s="853"/>
      <c r="J293" s="807"/>
      <c r="K293" s="808"/>
      <c r="L293" s="808"/>
      <c r="M293" s="809"/>
      <c r="N293" s="785"/>
      <c r="O293" s="786"/>
      <c r="P293" s="720"/>
      <c r="Q293" s="785"/>
      <c r="R293" s="786"/>
      <c r="S293" s="720"/>
      <c r="U293" s="712"/>
      <c r="W293" s="133"/>
    </row>
    <row r="294" spans="2:24" ht="9" customHeight="1">
      <c r="I294" s="846" t="s">
        <v>88</v>
      </c>
      <c r="J294" s="847"/>
      <c r="K294" s="847"/>
      <c r="L294" s="847"/>
      <c r="M294" s="848"/>
      <c r="N294" s="788">
        <f>Q17+Q33+Q49+Q65+Q84+Q100+Q116+Q132+Q151+Q167+Q183+Q199+Q218+Q234+Q250+Q266</f>
        <v>0</v>
      </c>
      <c r="O294" s="789"/>
      <c r="P294" s="719" t="s">
        <v>86</v>
      </c>
      <c r="Q294" s="788">
        <f>IF(U301="有",SUM(Q7:Q10,Q23:Q26,Q39:Q42,Q55:Q58,Q74:Q77,Q90:Q93,Q106:Q109,Q122:Q125,Q141:Q144,Q157:Q160,Q173:Q176,Q189:Q192,Q208:Q211,Q224:Q227,Q240:Q243,Q256:Q259),0)</f>
        <v>0</v>
      </c>
      <c r="R294" s="789"/>
      <c r="S294" s="719" t="s">
        <v>86</v>
      </c>
      <c r="U294" s="713">
        <f>$V$267</f>
        <v>0</v>
      </c>
      <c r="W294" s="133"/>
    </row>
    <row r="295" spans="2:24" ht="9" customHeight="1">
      <c r="I295" s="849"/>
      <c r="J295" s="850"/>
      <c r="K295" s="850"/>
      <c r="L295" s="850"/>
      <c r="M295" s="851"/>
      <c r="N295" s="785"/>
      <c r="O295" s="786"/>
      <c r="P295" s="720"/>
      <c r="Q295" s="785"/>
      <c r="R295" s="786"/>
      <c r="S295" s="720"/>
      <c r="U295" s="714"/>
      <c r="W295" s="133"/>
    </row>
    <row r="296" spans="2:24" ht="9" customHeight="1">
      <c r="I296" s="798" t="s">
        <v>211</v>
      </c>
      <c r="J296" s="799"/>
      <c r="K296" s="799"/>
      <c r="L296" s="799"/>
      <c r="M296" s="800"/>
      <c r="N296" s="790">
        <f>IF(C7="往",ROUNDDOWN((E17+E33+E49+E65+E84+E100+E116+E132+E151+E167+E183+E199+E218+E234+E250+E266-N290+N294)/2,1),IF(C7="循",ROUNDDOWN(E17+E33+E49+E65+E84+E100+E116+E132+E151+E167+E183+E199+E218+E234+E250+E266-N290+N294,1),))</f>
        <v>0</v>
      </c>
      <c r="O296" s="791"/>
      <c r="P296" s="719" t="s">
        <v>86</v>
      </c>
      <c r="Q296" s="790">
        <f>IF(U301="有",IF(C7="往",ROUNDDOWN((D17+D33+D49+D65+D84+D100+D116+D132+D151+D167+D183+D199+D218+D234+D250+D266-Q290+Q294)/2,1),IF(C7="循",ROUNDDOWN(D17+D33+D49+D65+D84+D100+D116+D132+D151+D167+D183+D199+D218+D234+D250+D266-Q290+Q294,1),)),)</f>
        <v>0</v>
      </c>
      <c r="R296" s="791"/>
      <c r="S296" s="719" t="s">
        <v>86</v>
      </c>
      <c r="U296" s="136"/>
      <c r="W296" s="133"/>
    </row>
    <row r="297" spans="2:24" ht="9" customHeight="1" thickBot="1">
      <c r="I297" s="801"/>
      <c r="J297" s="802"/>
      <c r="K297" s="802"/>
      <c r="L297" s="802"/>
      <c r="M297" s="803"/>
      <c r="N297" s="792"/>
      <c r="O297" s="793"/>
      <c r="P297" s="720"/>
      <c r="Q297" s="792"/>
      <c r="R297" s="793"/>
      <c r="S297" s="720"/>
      <c r="U297" s="136"/>
      <c r="W297" s="133"/>
    </row>
    <row r="298" spans="2:24" ht="9" customHeight="1">
      <c r="I298" s="773" t="s">
        <v>212</v>
      </c>
      <c r="J298" s="774"/>
      <c r="K298" s="774"/>
      <c r="L298" s="774"/>
      <c r="M298" s="775"/>
      <c r="N298" s="759">
        <f>IF(OR(N296=0,N288=0),,ROUNDDOWN(N296/N288,1))</f>
        <v>0</v>
      </c>
      <c r="O298" s="760"/>
      <c r="P298" s="763" t="s">
        <v>86</v>
      </c>
      <c r="Q298" s="759">
        <f>IF(OR(Q296=0,Q288=0),,ROUNDDOWN(Q296/Q288,1))</f>
        <v>0</v>
      </c>
      <c r="R298" s="760"/>
      <c r="S298" s="763" t="s">
        <v>86</v>
      </c>
      <c r="U298" s="771" t="s">
        <v>375</v>
      </c>
      <c r="W298" s="133"/>
    </row>
    <row r="299" spans="2:24" ht="9" customHeight="1" thickBot="1">
      <c r="I299" s="776"/>
      <c r="J299" s="777"/>
      <c r="K299" s="777"/>
      <c r="L299" s="777"/>
      <c r="M299" s="778"/>
      <c r="N299" s="761"/>
      <c r="O299" s="762"/>
      <c r="P299" s="764"/>
      <c r="Q299" s="761"/>
      <c r="R299" s="762"/>
      <c r="S299" s="764"/>
      <c r="U299" s="771"/>
      <c r="V299" s="219"/>
      <c r="W299" s="219"/>
      <c r="X299" s="220" t="s">
        <v>95</v>
      </c>
    </row>
    <row r="300" spans="2:24" ht="9" customHeight="1" thickBot="1">
      <c r="Q300" s="221"/>
      <c r="R300" s="221"/>
      <c r="U300" s="771"/>
      <c r="V300" s="219"/>
      <c r="W300" s="219"/>
      <c r="X300" s="220" t="s">
        <v>96</v>
      </c>
    </row>
    <row r="301" spans="2:24" ht="9" customHeight="1">
      <c r="I301" s="765" t="s">
        <v>94</v>
      </c>
      <c r="J301" s="766"/>
      <c r="K301" s="766"/>
      <c r="L301" s="766"/>
      <c r="M301" s="766"/>
      <c r="N301" s="766"/>
      <c r="O301" s="766"/>
      <c r="P301" s="767"/>
      <c r="Q301" s="759">
        <f>IF(U301="有",IF(N298&lt;3,Q298,N298),N298)</f>
        <v>0</v>
      </c>
      <c r="R301" s="760"/>
      <c r="S301" s="763" t="s">
        <v>86</v>
      </c>
      <c r="U301" s="772"/>
      <c r="W301" s="133"/>
    </row>
    <row r="302" spans="2:24" ht="9" customHeight="1" thickBot="1">
      <c r="I302" s="768"/>
      <c r="J302" s="769"/>
      <c r="K302" s="769"/>
      <c r="L302" s="769"/>
      <c r="M302" s="769"/>
      <c r="N302" s="769"/>
      <c r="O302" s="769"/>
      <c r="P302" s="770"/>
      <c r="Q302" s="761"/>
      <c r="R302" s="762"/>
      <c r="S302" s="764"/>
      <c r="U302" s="772"/>
      <c r="W302" s="133"/>
    </row>
  </sheetData>
  <mergeCells count="941">
    <mergeCell ref="Q138:Q140"/>
    <mergeCell ref="R138:R140"/>
    <mergeCell ref="S138:S140"/>
    <mergeCell ref="O138:P138"/>
    <mergeCell ref="O139:O140"/>
    <mergeCell ref="U137:U140"/>
    <mergeCell ref="O137:S137"/>
    <mergeCell ref="N136:U136"/>
    <mergeCell ref="N152:U152"/>
    <mergeCell ref="V199:AB199"/>
    <mergeCell ref="V200:AA200"/>
    <mergeCell ref="X130:AB130"/>
    <mergeCell ref="X131:AA131"/>
    <mergeCell ref="X149:AB149"/>
    <mergeCell ref="X150:AA150"/>
    <mergeCell ref="V132:AB132"/>
    <mergeCell ref="V133:AA133"/>
    <mergeCell ref="X197:AB197"/>
    <mergeCell ref="X198:AA198"/>
    <mergeCell ref="X165:AB165"/>
    <mergeCell ref="X166:AA166"/>
    <mergeCell ref="X181:AB181"/>
    <mergeCell ref="X182:AA182"/>
    <mergeCell ref="A84:B84"/>
    <mergeCell ref="B78:B79"/>
    <mergeCell ref="F80:F81"/>
    <mergeCell ref="A85:A89"/>
    <mergeCell ref="B85:B89"/>
    <mergeCell ref="A90:A99"/>
    <mergeCell ref="F78:F79"/>
    <mergeCell ref="A74:A83"/>
    <mergeCell ref="B82:B83"/>
    <mergeCell ref="F82:F83"/>
    <mergeCell ref="B80:B81"/>
    <mergeCell ref="F74:F75"/>
    <mergeCell ref="B74:B75"/>
    <mergeCell ref="B76:B77"/>
    <mergeCell ref="F76:F77"/>
    <mergeCell ref="B92:B93"/>
    <mergeCell ref="I90:I91"/>
    <mergeCell ref="J90:J91"/>
    <mergeCell ref="H90:H91"/>
    <mergeCell ref="H87:H89"/>
    <mergeCell ref="I87:I89"/>
    <mergeCell ref="J87:J89"/>
    <mergeCell ref="A167:B167"/>
    <mergeCell ref="B157:B158"/>
    <mergeCell ref="F157:F158"/>
    <mergeCell ref="B159:B160"/>
    <mergeCell ref="F159:F160"/>
    <mergeCell ref="B163:B164"/>
    <mergeCell ref="F165:F166"/>
    <mergeCell ref="F163:F164"/>
    <mergeCell ref="F161:F162"/>
    <mergeCell ref="B108:B109"/>
    <mergeCell ref="A106:A115"/>
    <mergeCell ref="B126:B127"/>
    <mergeCell ref="B110:B111"/>
    <mergeCell ref="B122:B123"/>
    <mergeCell ref="F130:F131"/>
    <mergeCell ref="D152:D156"/>
    <mergeCell ref="B98:B99"/>
    <mergeCell ref="A100:B100"/>
    <mergeCell ref="A55:A64"/>
    <mergeCell ref="B55:B56"/>
    <mergeCell ref="D69:D73"/>
    <mergeCell ref="E69:E73"/>
    <mergeCell ref="B57:B58"/>
    <mergeCell ref="B63:B64"/>
    <mergeCell ref="B59:B60"/>
    <mergeCell ref="H82:H83"/>
    <mergeCell ref="I80:I81"/>
    <mergeCell ref="A65:B65"/>
    <mergeCell ref="A69:A73"/>
    <mergeCell ref="B69:B73"/>
    <mergeCell ref="H70:J70"/>
    <mergeCell ref="J76:J77"/>
    <mergeCell ref="J78:J79"/>
    <mergeCell ref="H74:H75"/>
    <mergeCell ref="J74:J75"/>
    <mergeCell ref="J45:J46"/>
    <mergeCell ref="I47:I48"/>
    <mergeCell ref="J47:J48"/>
    <mergeCell ref="H47:H48"/>
    <mergeCell ref="G50:G54"/>
    <mergeCell ref="B61:B62"/>
    <mergeCell ref="F59:F60"/>
    <mergeCell ref="F63:F64"/>
    <mergeCell ref="K70:K73"/>
    <mergeCell ref="H59:H60"/>
    <mergeCell ref="J59:J60"/>
    <mergeCell ref="J71:J73"/>
    <mergeCell ref="H69:L69"/>
    <mergeCell ref="H61:H62"/>
    <mergeCell ref="H63:H64"/>
    <mergeCell ref="H50:L50"/>
    <mergeCell ref="F69:F73"/>
    <mergeCell ref="G69:G73"/>
    <mergeCell ref="F61:F62"/>
    <mergeCell ref="H71:H73"/>
    <mergeCell ref="L70:L73"/>
    <mergeCell ref="A50:A54"/>
    <mergeCell ref="B50:B54"/>
    <mergeCell ref="A49:B49"/>
    <mergeCell ref="F45:F46"/>
    <mergeCell ref="D50:D54"/>
    <mergeCell ref="F41:F42"/>
    <mergeCell ref="A33:B33"/>
    <mergeCell ref="D18:D22"/>
    <mergeCell ref="E18:E22"/>
    <mergeCell ref="F29:F30"/>
    <mergeCell ref="A39:A48"/>
    <mergeCell ref="B39:B40"/>
    <mergeCell ref="B41:B42"/>
    <mergeCell ref="F39:F40"/>
    <mergeCell ref="F34:F38"/>
    <mergeCell ref="A34:A38"/>
    <mergeCell ref="B47:B48"/>
    <mergeCell ref="B45:B46"/>
    <mergeCell ref="A18:A22"/>
    <mergeCell ref="A23:A32"/>
    <mergeCell ref="B31:B32"/>
    <mergeCell ref="F31:F32"/>
    <mergeCell ref="B18:B22"/>
    <mergeCell ref="F25:F26"/>
    <mergeCell ref="X98:AB98"/>
    <mergeCell ref="X99:AA99"/>
    <mergeCell ref="F122:F123"/>
    <mergeCell ref="G136:G140"/>
    <mergeCell ref="H136:L136"/>
    <mergeCell ref="F136:F140"/>
    <mergeCell ref="F108:F109"/>
    <mergeCell ref="H137:J137"/>
    <mergeCell ref="H124:H125"/>
    <mergeCell ref="F101:F105"/>
    <mergeCell ref="H110:H111"/>
    <mergeCell ref="F114:F115"/>
    <mergeCell ref="H114:H115"/>
    <mergeCell ref="H103:H105"/>
    <mergeCell ref="F98:F99"/>
    <mergeCell ref="H98:H99"/>
    <mergeCell ref="G101:G105"/>
    <mergeCell ref="F110:F111"/>
    <mergeCell ref="F117:F121"/>
    <mergeCell ref="L137:L140"/>
    <mergeCell ref="N137:N140"/>
    <mergeCell ref="T137:T140"/>
    <mergeCell ref="P139:P140"/>
    <mergeCell ref="F126:F127"/>
    <mergeCell ref="J208:J209"/>
    <mergeCell ref="J193:J194"/>
    <mergeCell ref="B195:B196"/>
    <mergeCell ref="F195:F196"/>
    <mergeCell ref="J195:J196"/>
    <mergeCell ref="B193:B194"/>
    <mergeCell ref="I195:I196"/>
    <mergeCell ref="F193:F194"/>
    <mergeCell ref="H195:H196"/>
    <mergeCell ref="H193:H194"/>
    <mergeCell ref="I193:I194"/>
    <mergeCell ref="J205:J207"/>
    <mergeCell ref="I208:I209"/>
    <mergeCell ref="I197:I198"/>
    <mergeCell ref="H203:L203"/>
    <mergeCell ref="H197:H198"/>
    <mergeCell ref="H205:H207"/>
    <mergeCell ref="I205:I207"/>
    <mergeCell ref="K204:K207"/>
    <mergeCell ref="L204:L207"/>
    <mergeCell ref="J197:J198"/>
    <mergeCell ref="G219:G223"/>
    <mergeCell ref="H219:L219"/>
    <mergeCell ref="K220:K223"/>
    <mergeCell ref="L220:L223"/>
    <mergeCell ref="B212:B213"/>
    <mergeCell ref="F212:F213"/>
    <mergeCell ref="B214:B215"/>
    <mergeCell ref="F214:F215"/>
    <mergeCell ref="B216:B217"/>
    <mergeCell ref="F216:F217"/>
    <mergeCell ref="H212:H213"/>
    <mergeCell ref="I212:I213"/>
    <mergeCell ref="J214:J215"/>
    <mergeCell ref="J212:J213"/>
    <mergeCell ref="B219:B223"/>
    <mergeCell ref="D219:D223"/>
    <mergeCell ref="E219:E223"/>
    <mergeCell ref="F219:F223"/>
    <mergeCell ref="I214:I215"/>
    <mergeCell ref="B25:B26"/>
    <mergeCell ref="B106:B107"/>
    <mergeCell ref="F106:F107"/>
    <mergeCell ref="F47:F48"/>
    <mergeCell ref="F90:F91"/>
    <mergeCell ref="B34:B38"/>
    <mergeCell ref="D34:D38"/>
    <mergeCell ref="X47:AB47"/>
    <mergeCell ref="B23:B24"/>
    <mergeCell ref="H45:H46"/>
    <mergeCell ref="I45:I46"/>
    <mergeCell ref="J27:J28"/>
    <mergeCell ref="X31:AB31"/>
    <mergeCell ref="X32:AA32"/>
    <mergeCell ref="N34:U34"/>
    <mergeCell ref="O36:P36"/>
    <mergeCell ref="T35:T38"/>
    <mergeCell ref="N35:N38"/>
    <mergeCell ref="O35:S35"/>
    <mergeCell ref="S36:S38"/>
    <mergeCell ref="R36:R38"/>
    <mergeCell ref="O37:O38"/>
    <mergeCell ref="P37:P38"/>
    <mergeCell ref="Q36:Q38"/>
    <mergeCell ref="G18:G22"/>
    <mergeCell ref="U35:U38"/>
    <mergeCell ref="F43:F44"/>
    <mergeCell ref="B43:B44"/>
    <mergeCell ref="B27:B28"/>
    <mergeCell ref="F27:F28"/>
    <mergeCell ref="F18:F22"/>
    <mergeCell ref="B29:B30"/>
    <mergeCell ref="F23:F24"/>
    <mergeCell ref="E34:E38"/>
    <mergeCell ref="I43:I44"/>
    <mergeCell ref="H35:J35"/>
    <mergeCell ref="H39:H40"/>
    <mergeCell ref="I39:I40"/>
    <mergeCell ref="J39:J40"/>
    <mergeCell ref="H41:H42"/>
    <mergeCell ref="I41:I42"/>
    <mergeCell ref="J41:J42"/>
    <mergeCell ref="J43:J44"/>
    <mergeCell ref="H43:H44"/>
    <mergeCell ref="H23:H24"/>
    <mergeCell ref="I23:I24"/>
    <mergeCell ref="J23:J24"/>
    <mergeCell ref="N19:N22"/>
    <mergeCell ref="H3:J3"/>
    <mergeCell ref="K3:K6"/>
    <mergeCell ref="L3:L6"/>
    <mergeCell ref="N3:N6"/>
    <mergeCell ref="H4:H6"/>
    <mergeCell ref="I4:I6"/>
    <mergeCell ref="J4:J6"/>
    <mergeCell ref="A2:A6"/>
    <mergeCell ref="B2:B6"/>
    <mergeCell ref="D2:D6"/>
    <mergeCell ref="E2:E6"/>
    <mergeCell ref="F2:F6"/>
    <mergeCell ref="G2:G6"/>
    <mergeCell ref="H2:L2"/>
    <mergeCell ref="S4:S6"/>
    <mergeCell ref="O5:O6"/>
    <mergeCell ref="P5:P6"/>
    <mergeCell ref="N2:U2"/>
    <mergeCell ref="O3:S3"/>
    <mergeCell ref="T3:T6"/>
    <mergeCell ref="U3:U6"/>
    <mergeCell ref="O4:P4"/>
    <mergeCell ref="Q4:Q6"/>
    <mergeCell ref="R4:R6"/>
    <mergeCell ref="I13:I14"/>
    <mergeCell ref="F11:F12"/>
    <mergeCell ref="F9:F10"/>
    <mergeCell ref="B13:B14"/>
    <mergeCell ref="F13:F14"/>
    <mergeCell ref="J13:J14"/>
    <mergeCell ref="F7:F8"/>
    <mergeCell ref="H7:H8"/>
    <mergeCell ref="I7:I8"/>
    <mergeCell ref="J7:J8"/>
    <mergeCell ref="I9:I10"/>
    <mergeCell ref="J9:J10"/>
    <mergeCell ref="H9:H10"/>
    <mergeCell ref="I11:I12"/>
    <mergeCell ref="J11:J12"/>
    <mergeCell ref="A17:B17"/>
    <mergeCell ref="B15:B16"/>
    <mergeCell ref="F15:F16"/>
    <mergeCell ref="H15:H16"/>
    <mergeCell ref="A7:A16"/>
    <mergeCell ref="B7:B8"/>
    <mergeCell ref="H13:H14"/>
    <mergeCell ref="B9:B10"/>
    <mergeCell ref="B11:B12"/>
    <mergeCell ref="H11:H12"/>
    <mergeCell ref="X15:AB15"/>
    <mergeCell ref="X16:AA16"/>
    <mergeCell ref="O21:O22"/>
    <mergeCell ref="K19:K22"/>
    <mergeCell ref="L19:L22"/>
    <mergeCell ref="O20:P20"/>
    <mergeCell ref="Q20:Q22"/>
    <mergeCell ref="R20:R22"/>
    <mergeCell ref="S20:S22"/>
    <mergeCell ref="O19:S19"/>
    <mergeCell ref="K35:K38"/>
    <mergeCell ref="L35:L38"/>
    <mergeCell ref="I36:I38"/>
    <mergeCell ref="H36:H38"/>
    <mergeCell ref="J36:J38"/>
    <mergeCell ref="J15:J16"/>
    <mergeCell ref="H18:L18"/>
    <mergeCell ref="N18:U18"/>
    <mergeCell ref="H19:J19"/>
    <mergeCell ref="T19:T22"/>
    <mergeCell ref="I15:I16"/>
    <mergeCell ref="U19:U22"/>
    <mergeCell ref="H20:H22"/>
    <mergeCell ref="I20:I22"/>
    <mergeCell ref="J20:J22"/>
    <mergeCell ref="P21:P22"/>
    <mergeCell ref="H27:H28"/>
    <mergeCell ref="I27:I28"/>
    <mergeCell ref="H25:H26"/>
    <mergeCell ref="I25:I26"/>
    <mergeCell ref="J25:J26"/>
    <mergeCell ref="X48:AA48"/>
    <mergeCell ref="E50:E54"/>
    <mergeCell ref="X64:AA64"/>
    <mergeCell ref="R52:R54"/>
    <mergeCell ref="T51:T54"/>
    <mergeCell ref="O51:S51"/>
    <mergeCell ref="S52:S54"/>
    <mergeCell ref="O52:P52"/>
    <mergeCell ref="Q52:Q54"/>
    <mergeCell ref="P53:P54"/>
    <mergeCell ref="I57:I58"/>
    <mergeCell ref="J55:J56"/>
    <mergeCell ref="H55:H56"/>
    <mergeCell ref="H52:H54"/>
    <mergeCell ref="I52:I54"/>
    <mergeCell ref="J52:J54"/>
    <mergeCell ref="I55:I56"/>
    <mergeCell ref="J57:J58"/>
    <mergeCell ref="N50:U50"/>
    <mergeCell ref="F57:F58"/>
    <mergeCell ref="F50:F54"/>
    <mergeCell ref="F55:F56"/>
    <mergeCell ref="O53:O54"/>
    <mergeCell ref="H57:H58"/>
    <mergeCell ref="O70:S70"/>
    <mergeCell ref="H85:L85"/>
    <mergeCell ref="I61:I62"/>
    <mergeCell ref="V65:AB65"/>
    <mergeCell ref="V66:AA66"/>
    <mergeCell ref="T70:T73"/>
    <mergeCell ref="U70:U73"/>
    <mergeCell ref="X63:AB63"/>
    <mergeCell ref="I71:I73"/>
    <mergeCell ref="S71:S73"/>
    <mergeCell ref="O72:O73"/>
    <mergeCell ref="P72:P73"/>
    <mergeCell ref="I74:I75"/>
    <mergeCell ref="H80:H81"/>
    <mergeCell ref="J80:J81"/>
    <mergeCell ref="J82:J83"/>
    <mergeCell ref="I82:I83"/>
    <mergeCell ref="H76:H77"/>
    <mergeCell ref="I76:I77"/>
    <mergeCell ref="H78:H79"/>
    <mergeCell ref="I78:I79"/>
    <mergeCell ref="J61:J62"/>
    <mergeCell ref="I63:I64"/>
    <mergeCell ref="N69:U69"/>
    <mergeCell ref="T86:T89"/>
    <mergeCell ref="X82:AB82"/>
    <mergeCell ref="X83:AA83"/>
    <mergeCell ref="R87:R89"/>
    <mergeCell ref="S87:S89"/>
    <mergeCell ref="U86:U89"/>
    <mergeCell ref="H86:J86"/>
    <mergeCell ref="K86:K89"/>
    <mergeCell ref="L86:L89"/>
    <mergeCell ref="P88:P89"/>
    <mergeCell ref="O87:P87"/>
    <mergeCell ref="N85:U85"/>
    <mergeCell ref="H106:H107"/>
    <mergeCell ref="N70:N73"/>
    <mergeCell ref="O71:P71"/>
    <mergeCell ref="Q71:Q73"/>
    <mergeCell ref="R71:R73"/>
    <mergeCell ref="D85:D89"/>
    <mergeCell ref="B90:B91"/>
    <mergeCell ref="O88:O89"/>
    <mergeCell ref="E85:E89"/>
    <mergeCell ref="N101:U101"/>
    <mergeCell ref="H101:L101"/>
    <mergeCell ref="H94:H95"/>
    <mergeCell ref="H96:H97"/>
    <mergeCell ref="I92:I93"/>
    <mergeCell ref="Q87:Q89"/>
    <mergeCell ref="N86:N89"/>
    <mergeCell ref="O86:S86"/>
    <mergeCell ref="F85:F89"/>
    <mergeCell ref="G85:G89"/>
    <mergeCell ref="B96:B97"/>
    <mergeCell ref="F96:F97"/>
    <mergeCell ref="F92:F93"/>
    <mergeCell ref="F94:F95"/>
    <mergeCell ref="B94:B95"/>
    <mergeCell ref="A101:A105"/>
    <mergeCell ref="B101:B105"/>
    <mergeCell ref="U102:U105"/>
    <mergeCell ref="T102:T105"/>
    <mergeCell ref="L102:L105"/>
    <mergeCell ref="N102:N105"/>
    <mergeCell ref="O102:S102"/>
    <mergeCell ref="Q103:Q105"/>
    <mergeCell ref="R103:R105"/>
    <mergeCell ref="S103:S105"/>
    <mergeCell ref="O103:P103"/>
    <mergeCell ref="D101:D105"/>
    <mergeCell ref="P104:P105"/>
    <mergeCell ref="O104:O105"/>
    <mergeCell ref="K102:K105"/>
    <mergeCell ref="J103:J105"/>
    <mergeCell ref="E101:E105"/>
    <mergeCell ref="B112:B113"/>
    <mergeCell ref="F112:F113"/>
    <mergeCell ref="H112:H113"/>
    <mergeCell ref="I112:I113"/>
    <mergeCell ref="D117:D121"/>
    <mergeCell ref="A116:B116"/>
    <mergeCell ref="P120:P121"/>
    <mergeCell ref="O119:P119"/>
    <mergeCell ref="B114:B115"/>
    <mergeCell ref="A117:A121"/>
    <mergeCell ref="B117:B121"/>
    <mergeCell ref="E117:E121"/>
    <mergeCell ref="J114:J115"/>
    <mergeCell ref="G117:G121"/>
    <mergeCell ref="H117:L117"/>
    <mergeCell ref="H118:J118"/>
    <mergeCell ref="K118:K121"/>
    <mergeCell ref="L118:L121"/>
    <mergeCell ref="H119:H121"/>
    <mergeCell ref="I119:I121"/>
    <mergeCell ref="J119:J121"/>
    <mergeCell ref="I114:I115"/>
    <mergeCell ref="J112:J113"/>
    <mergeCell ref="X114:AB114"/>
    <mergeCell ref="X115:AA115"/>
    <mergeCell ref="Q119:Q121"/>
    <mergeCell ref="R119:R121"/>
    <mergeCell ref="N117:U117"/>
    <mergeCell ref="N118:N121"/>
    <mergeCell ref="O118:S118"/>
    <mergeCell ref="S119:S121"/>
    <mergeCell ref="O120:O121"/>
    <mergeCell ref="U118:U121"/>
    <mergeCell ref="T118:T121"/>
    <mergeCell ref="B128:B129"/>
    <mergeCell ref="F128:F129"/>
    <mergeCell ref="H128:H129"/>
    <mergeCell ref="A122:A131"/>
    <mergeCell ref="B130:B131"/>
    <mergeCell ref="B124:B125"/>
    <mergeCell ref="F124:F125"/>
    <mergeCell ref="J128:J129"/>
    <mergeCell ref="H122:H123"/>
    <mergeCell ref="I122:I123"/>
    <mergeCell ref="J124:J125"/>
    <mergeCell ref="H126:H127"/>
    <mergeCell ref="I126:I127"/>
    <mergeCell ref="J126:J127"/>
    <mergeCell ref="J122:J123"/>
    <mergeCell ref="I128:I129"/>
    <mergeCell ref="I124:I125"/>
    <mergeCell ref="J130:J131"/>
    <mergeCell ref="A136:A140"/>
    <mergeCell ref="B136:B140"/>
    <mergeCell ref="D136:D140"/>
    <mergeCell ref="E136:E140"/>
    <mergeCell ref="H138:H140"/>
    <mergeCell ref="I138:I140"/>
    <mergeCell ref="J138:J140"/>
    <mergeCell ref="K137:K140"/>
    <mergeCell ref="H130:H131"/>
    <mergeCell ref="I130:I131"/>
    <mergeCell ref="A132:B132"/>
    <mergeCell ref="F145:F146"/>
    <mergeCell ref="F152:F156"/>
    <mergeCell ref="F149:F150"/>
    <mergeCell ref="F147:F148"/>
    <mergeCell ref="G152:G156"/>
    <mergeCell ref="H145:H146"/>
    <mergeCell ref="A151:B151"/>
    <mergeCell ref="A141:A150"/>
    <mergeCell ref="B145:B146"/>
    <mergeCell ref="B149:B150"/>
    <mergeCell ref="B147:B148"/>
    <mergeCell ref="H149:H150"/>
    <mergeCell ref="B143:B144"/>
    <mergeCell ref="F143:F144"/>
    <mergeCell ref="H143:H144"/>
    <mergeCell ref="F141:F142"/>
    <mergeCell ref="B141:B142"/>
    <mergeCell ref="H141:H142"/>
    <mergeCell ref="N153:N156"/>
    <mergeCell ref="O153:S153"/>
    <mergeCell ref="P155:P156"/>
    <mergeCell ref="T153:T156"/>
    <mergeCell ref="U153:U156"/>
    <mergeCell ref="O154:P154"/>
    <mergeCell ref="I145:I146"/>
    <mergeCell ref="H147:H148"/>
    <mergeCell ref="I147:I148"/>
    <mergeCell ref="I154:I156"/>
    <mergeCell ref="J154:J156"/>
    <mergeCell ref="H152:L152"/>
    <mergeCell ref="H153:J153"/>
    <mergeCell ref="K153:K156"/>
    <mergeCell ref="L153:L156"/>
    <mergeCell ref="H154:H156"/>
    <mergeCell ref="J145:J146"/>
    <mergeCell ref="J147:J148"/>
    <mergeCell ref="I149:I150"/>
    <mergeCell ref="J149:J150"/>
    <mergeCell ref="Q154:Q156"/>
    <mergeCell ref="R154:R156"/>
    <mergeCell ref="S154:S156"/>
    <mergeCell ref="O155:O156"/>
    <mergeCell ref="B165:B166"/>
    <mergeCell ref="A157:A166"/>
    <mergeCell ref="B161:B162"/>
    <mergeCell ref="H165:H166"/>
    <mergeCell ref="E152:E156"/>
    <mergeCell ref="J163:J164"/>
    <mergeCell ref="H161:H162"/>
    <mergeCell ref="I161:I162"/>
    <mergeCell ref="J161:J162"/>
    <mergeCell ref="H163:H164"/>
    <mergeCell ref="I163:I164"/>
    <mergeCell ref="A152:A156"/>
    <mergeCell ref="B152:B156"/>
    <mergeCell ref="I165:I166"/>
    <mergeCell ref="J165:J166"/>
    <mergeCell ref="H157:H158"/>
    <mergeCell ref="I157:I158"/>
    <mergeCell ref="J157:J158"/>
    <mergeCell ref="H159:H160"/>
    <mergeCell ref="I159:I160"/>
    <mergeCell ref="J159:J160"/>
    <mergeCell ref="I173:I174"/>
    <mergeCell ref="H175:H176"/>
    <mergeCell ref="I175:I176"/>
    <mergeCell ref="F168:F172"/>
    <mergeCell ref="F179:F180"/>
    <mergeCell ref="F181:F182"/>
    <mergeCell ref="H181:H182"/>
    <mergeCell ref="A168:A172"/>
    <mergeCell ref="B168:B172"/>
    <mergeCell ref="D168:D172"/>
    <mergeCell ref="E168:E172"/>
    <mergeCell ref="H169:J169"/>
    <mergeCell ref="B177:B178"/>
    <mergeCell ref="F177:F178"/>
    <mergeCell ref="J181:J182"/>
    <mergeCell ref="B173:B174"/>
    <mergeCell ref="J170:J172"/>
    <mergeCell ref="G168:G172"/>
    <mergeCell ref="H168:L168"/>
    <mergeCell ref="O169:S169"/>
    <mergeCell ref="L185:L188"/>
    <mergeCell ref="F173:F174"/>
    <mergeCell ref="B175:B176"/>
    <mergeCell ref="F175:F176"/>
    <mergeCell ref="B181:B182"/>
    <mergeCell ref="J179:J180"/>
    <mergeCell ref="B179:B180"/>
    <mergeCell ref="H179:H180"/>
    <mergeCell ref="I179:I180"/>
    <mergeCell ref="H177:H178"/>
    <mergeCell ref="I177:I178"/>
    <mergeCell ref="J177:J178"/>
    <mergeCell ref="J173:J174"/>
    <mergeCell ref="J175:J176"/>
    <mergeCell ref="A183:B183"/>
    <mergeCell ref="A184:A188"/>
    <mergeCell ref="B184:B188"/>
    <mergeCell ref="D184:D188"/>
    <mergeCell ref="H170:H172"/>
    <mergeCell ref="I170:I172"/>
    <mergeCell ref="A173:A182"/>
    <mergeCell ref="R186:R188"/>
    <mergeCell ref="H173:H174"/>
    <mergeCell ref="O187:O188"/>
    <mergeCell ref="O185:S185"/>
    <mergeCell ref="P187:P188"/>
    <mergeCell ref="K185:K188"/>
    <mergeCell ref="G184:G188"/>
    <mergeCell ref="Q170:Q172"/>
    <mergeCell ref="O170:P170"/>
    <mergeCell ref="O171:O172"/>
    <mergeCell ref="N168:U168"/>
    <mergeCell ref="U169:U172"/>
    <mergeCell ref="R170:R172"/>
    <mergeCell ref="P171:P172"/>
    <mergeCell ref="T169:T172"/>
    <mergeCell ref="S170:S172"/>
    <mergeCell ref="I181:I182"/>
    <mergeCell ref="K169:K172"/>
    <mergeCell ref="Q186:Q188"/>
    <mergeCell ref="L169:L172"/>
    <mergeCell ref="N184:U184"/>
    <mergeCell ref="U185:U188"/>
    <mergeCell ref="N185:N188"/>
    <mergeCell ref="N169:N172"/>
    <mergeCell ref="T185:T188"/>
    <mergeCell ref="O186:P186"/>
    <mergeCell ref="O206:O207"/>
    <mergeCell ref="P206:P207"/>
    <mergeCell ref="N204:N207"/>
    <mergeCell ref="N203:U203"/>
    <mergeCell ref="U204:U207"/>
    <mergeCell ref="O205:P205"/>
    <mergeCell ref="S205:S207"/>
    <mergeCell ref="O204:S204"/>
    <mergeCell ref="T204:T207"/>
    <mergeCell ref="Q205:Q207"/>
    <mergeCell ref="R205:R207"/>
    <mergeCell ref="S186:S188"/>
    <mergeCell ref="H210:H211"/>
    <mergeCell ref="I210:I211"/>
    <mergeCell ref="A199:B199"/>
    <mergeCell ref="F191:F192"/>
    <mergeCell ref="A203:A207"/>
    <mergeCell ref="B203:B207"/>
    <mergeCell ref="D203:D207"/>
    <mergeCell ref="E203:E207"/>
    <mergeCell ref="B197:B198"/>
    <mergeCell ref="F197:F198"/>
    <mergeCell ref="A189:A198"/>
    <mergeCell ref="F203:F207"/>
    <mergeCell ref="H189:H190"/>
    <mergeCell ref="A208:A217"/>
    <mergeCell ref="B208:B209"/>
    <mergeCell ref="B210:B211"/>
    <mergeCell ref="F210:F211"/>
    <mergeCell ref="G203:G207"/>
    <mergeCell ref="F208:F209"/>
    <mergeCell ref="H208:H209"/>
    <mergeCell ref="H214:H215"/>
    <mergeCell ref="I191:I192"/>
    <mergeCell ref="H204:J204"/>
    <mergeCell ref="N219:U219"/>
    <mergeCell ref="X216:AB216"/>
    <mergeCell ref="H216:H217"/>
    <mergeCell ref="I216:I217"/>
    <mergeCell ref="J216:J217"/>
    <mergeCell ref="X217:AA217"/>
    <mergeCell ref="T220:T223"/>
    <mergeCell ref="U220:U223"/>
    <mergeCell ref="O221:P221"/>
    <mergeCell ref="O222:O223"/>
    <mergeCell ref="R221:R223"/>
    <mergeCell ref="O220:S220"/>
    <mergeCell ref="S221:S223"/>
    <mergeCell ref="P222:P223"/>
    <mergeCell ref="Q221:Q223"/>
    <mergeCell ref="J210:J211"/>
    <mergeCell ref="A218:B218"/>
    <mergeCell ref="J226:J227"/>
    <mergeCell ref="J232:J233"/>
    <mergeCell ref="X232:AB232"/>
    <mergeCell ref="X233:AA233"/>
    <mergeCell ref="I232:I233"/>
    <mergeCell ref="J228:J229"/>
    <mergeCell ref="H224:H225"/>
    <mergeCell ref="J230:J231"/>
    <mergeCell ref="H228:H229"/>
    <mergeCell ref="A219:A223"/>
    <mergeCell ref="H220:J220"/>
    <mergeCell ref="H221:H223"/>
    <mergeCell ref="I221:I223"/>
    <mergeCell ref="J221:J223"/>
    <mergeCell ref="F226:F227"/>
    <mergeCell ref="H226:H227"/>
    <mergeCell ref="I226:I227"/>
    <mergeCell ref="I228:I229"/>
    <mergeCell ref="I224:I225"/>
    <mergeCell ref="J224:J225"/>
    <mergeCell ref="N220:N223"/>
    <mergeCell ref="I230:I231"/>
    <mergeCell ref="F230:F231"/>
    <mergeCell ref="A235:A239"/>
    <mergeCell ref="B235:B239"/>
    <mergeCell ref="D235:D239"/>
    <mergeCell ref="E235:E239"/>
    <mergeCell ref="A234:B234"/>
    <mergeCell ref="B232:B233"/>
    <mergeCell ref="H230:H231"/>
    <mergeCell ref="F232:F233"/>
    <mergeCell ref="H232:H233"/>
    <mergeCell ref="A224:A233"/>
    <mergeCell ref="F224:F225"/>
    <mergeCell ref="B226:B227"/>
    <mergeCell ref="B224:B225"/>
    <mergeCell ref="B228:B229"/>
    <mergeCell ref="F228:F229"/>
    <mergeCell ref="B230:B231"/>
    <mergeCell ref="O237:P237"/>
    <mergeCell ref="F235:F239"/>
    <mergeCell ref="G235:G239"/>
    <mergeCell ref="H235:L235"/>
    <mergeCell ref="I240:I241"/>
    <mergeCell ref="N235:U235"/>
    <mergeCell ref="U236:U239"/>
    <mergeCell ref="R237:R239"/>
    <mergeCell ref="S237:S239"/>
    <mergeCell ref="O238:O239"/>
    <mergeCell ref="P238:P239"/>
    <mergeCell ref="O236:S236"/>
    <mergeCell ref="T236:T239"/>
    <mergeCell ref="H237:H239"/>
    <mergeCell ref="I237:I239"/>
    <mergeCell ref="J237:J239"/>
    <mergeCell ref="Q237:Q239"/>
    <mergeCell ref="H236:J236"/>
    <mergeCell ref="K236:K239"/>
    <mergeCell ref="L236:L239"/>
    <mergeCell ref="N236:N239"/>
    <mergeCell ref="I246:I247"/>
    <mergeCell ref="I244:I245"/>
    <mergeCell ref="J244:J245"/>
    <mergeCell ref="J246:J247"/>
    <mergeCell ref="I242:I243"/>
    <mergeCell ref="I248:I249"/>
    <mergeCell ref="J248:J249"/>
    <mergeCell ref="J240:J241"/>
    <mergeCell ref="J242:J243"/>
    <mergeCell ref="B246:B247"/>
    <mergeCell ref="F246:F247"/>
    <mergeCell ref="A250:B250"/>
    <mergeCell ref="A251:A255"/>
    <mergeCell ref="B251:B255"/>
    <mergeCell ref="D251:D255"/>
    <mergeCell ref="A240:A249"/>
    <mergeCell ref="B244:B245"/>
    <mergeCell ref="H246:H247"/>
    <mergeCell ref="B240:B241"/>
    <mergeCell ref="F240:F241"/>
    <mergeCell ref="H240:H241"/>
    <mergeCell ref="F244:F245"/>
    <mergeCell ref="H244:H245"/>
    <mergeCell ref="B242:B243"/>
    <mergeCell ref="F242:F243"/>
    <mergeCell ref="H242:H243"/>
    <mergeCell ref="B248:B249"/>
    <mergeCell ref="F248:F249"/>
    <mergeCell ref="H248:H249"/>
    <mergeCell ref="E251:E255"/>
    <mergeCell ref="F251:F255"/>
    <mergeCell ref="X248:AB248"/>
    <mergeCell ref="X249:AA249"/>
    <mergeCell ref="G251:G255"/>
    <mergeCell ref="H251:L251"/>
    <mergeCell ref="J253:J255"/>
    <mergeCell ref="N251:U251"/>
    <mergeCell ref="H252:J252"/>
    <mergeCell ref="K252:K255"/>
    <mergeCell ref="L252:L255"/>
    <mergeCell ref="N252:N255"/>
    <mergeCell ref="T252:T255"/>
    <mergeCell ref="U252:U255"/>
    <mergeCell ref="H253:H255"/>
    <mergeCell ref="I253:I255"/>
    <mergeCell ref="O253:P253"/>
    <mergeCell ref="Q253:Q255"/>
    <mergeCell ref="R253:R255"/>
    <mergeCell ref="S253:S255"/>
    <mergeCell ref="O254:O255"/>
    <mergeCell ref="P254:P255"/>
    <mergeCell ref="O252:S252"/>
    <mergeCell ref="I256:I257"/>
    <mergeCell ref="J256:J257"/>
    <mergeCell ref="B258:B259"/>
    <mergeCell ref="F258:F259"/>
    <mergeCell ref="H258:H259"/>
    <mergeCell ref="I258:I259"/>
    <mergeCell ref="J258:J259"/>
    <mergeCell ref="I282:M283"/>
    <mergeCell ref="A266:B266"/>
    <mergeCell ref="A256:A265"/>
    <mergeCell ref="B256:B257"/>
    <mergeCell ref="F256:F257"/>
    <mergeCell ref="H256:H257"/>
    <mergeCell ref="B260:B261"/>
    <mergeCell ref="F260:F261"/>
    <mergeCell ref="H260:H261"/>
    <mergeCell ref="I260:I261"/>
    <mergeCell ref="J260:J261"/>
    <mergeCell ref="S288:S289"/>
    <mergeCell ref="Q288:R289"/>
    <mergeCell ref="X264:AB264"/>
    <mergeCell ref="X265:AA265"/>
    <mergeCell ref="F264:F265"/>
    <mergeCell ref="Q282:R283"/>
    <mergeCell ref="B262:B263"/>
    <mergeCell ref="F262:F263"/>
    <mergeCell ref="H262:H263"/>
    <mergeCell ref="I262:I263"/>
    <mergeCell ref="J262:J263"/>
    <mergeCell ref="I264:I265"/>
    <mergeCell ref="J264:J265"/>
    <mergeCell ref="H264:H265"/>
    <mergeCell ref="B264:B265"/>
    <mergeCell ref="D267:G267"/>
    <mergeCell ref="H267:I267"/>
    <mergeCell ref="J267:K267"/>
    <mergeCell ref="L267:Q267"/>
    <mergeCell ref="I274:K275"/>
    <mergeCell ref="L274:S275"/>
    <mergeCell ref="I276:K277"/>
    <mergeCell ref="L276:S277"/>
    <mergeCell ref="A267:C267"/>
    <mergeCell ref="S284:S285"/>
    <mergeCell ref="J286:M287"/>
    <mergeCell ref="V266:AB266"/>
    <mergeCell ref="V267:AA267"/>
    <mergeCell ref="I280:M281"/>
    <mergeCell ref="N280:P281"/>
    <mergeCell ref="Q280:S281"/>
    <mergeCell ref="N282:O283"/>
    <mergeCell ref="P282:P283"/>
    <mergeCell ref="S286:S287"/>
    <mergeCell ref="Q284:R285"/>
    <mergeCell ref="I284:I287"/>
    <mergeCell ref="N286:O287"/>
    <mergeCell ref="P286:P287"/>
    <mergeCell ref="Q286:R287"/>
    <mergeCell ref="S282:S283"/>
    <mergeCell ref="J290:M291"/>
    <mergeCell ref="N290:O291"/>
    <mergeCell ref="P290:P291"/>
    <mergeCell ref="Q290:R291"/>
    <mergeCell ref="J284:M285"/>
    <mergeCell ref="N284:O285"/>
    <mergeCell ref="P284:P285"/>
    <mergeCell ref="J292:M293"/>
    <mergeCell ref="N292:O293"/>
    <mergeCell ref="P288:P289"/>
    <mergeCell ref="I288:M289"/>
    <mergeCell ref="N288:O289"/>
    <mergeCell ref="I301:P302"/>
    <mergeCell ref="Q301:R302"/>
    <mergeCell ref="S301:S302"/>
    <mergeCell ref="S290:S291"/>
    <mergeCell ref="U301:U302"/>
    <mergeCell ref="S298:S299"/>
    <mergeCell ref="I296:M297"/>
    <mergeCell ref="N296:O297"/>
    <mergeCell ref="U298:U300"/>
    <mergeCell ref="I298:M299"/>
    <mergeCell ref="N298:O299"/>
    <mergeCell ref="P298:P299"/>
    <mergeCell ref="Q298:R299"/>
    <mergeCell ref="P296:P297"/>
    <mergeCell ref="Q296:R297"/>
    <mergeCell ref="S296:S297"/>
    <mergeCell ref="U292:U293"/>
    <mergeCell ref="U294:U295"/>
    <mergeCell ref="Q294:R295"/>
    <mergeCell ref="I290:I293"/>
    <mergeCell ref="S294:S295"/>
    <mergeCell ref="P292:P293"/>
    <mergeCell ref="Q292:R293"/>
    <mergeCell ref="S292:S293"/>
    <mergeCell ref="I294:M295"/>
    <mergeCell ref="N294:O295"/>
    <mergeCell ref="P294:P295"/>
    <mergeCell ref="A133:C133"/>
    <mergeCell ref="D133:G133"/>
    <mergeCell ref="H133:I133"/>
    <mergeCell ref="J133:K133"/>
    <mergeCell ref="L133:Q133"/>
    <mergeCell ref="A200:C200"/>
    <mergeCell ref="D200:G200"/>
    <mergeCell ref="H200:I200"/>
    <mergeCell ref="J200:K200"/>
    <mergeCell ref="L200:Q200"/>
    <mergeCell ref="F189:F190"/>
    <mergeCell ref="B191:B192"/>
    <mergeCell ref="B189:B190"/>
    <mergeCell ref="H191:H192"/>
    <mergeCell ref="H185:J185"/>
    <mergeCell ref="E184:E188"/>
    <mergeCell ref="F184:F188"/>
    <mergeCell ref="J191:J192"/>
    <mergeCell ref="J186:J188"/>
    <mergeCell ref="J189:J190"/>
    <mergeCell ref="I189:I190"/>
    <mergeCell ref="A1:B1"/>
    <mergeCell ref="C1:H1"/>
    <mergeCell ref="I1:J1"/>
    <mergeCell ref="M1:U1"/>
    <mergeCell ref="A66:C66"/>
    <mergeCell ref="D66:G66"/>
    <mergeCell ref="H66:I66"/>
    <mergeCell ref="J66:K66"/>
    <mergeCell ref="L66:Q66"/>
    <mergeCell ref="U51:U54"/>
    <mergeCell ref="I59:I60"/>
    <mergeCell ref="H51:J51"/>
    <mergeCell ref="L51:L54"/>
    <mergeCell ref="N51:N54"/>
    <mergeCell ref="K51:K54"/>
    <mergeCell ref="J63:J64"/>
    <mergeCell ref="J29:J30"/>
    <mergeCell ref="H29:H30"/>
    <mergeCell ref="I29:I30"/>
    <mergeCell ref="G34:G38"/>
    <mergeCell ref="H31:H32"/>
    <mergeCell ref="I31:I32"/>
    <mergeCell ref="J31:J32"/>
    <mergeCell ref="H34:L34"/>
    <mergeCell ref="H184:L184"/>
    <mergeCell ref="H186:H188"/>
    <mergeCell ref="I186:I188"/>
    <mergeCell ref="J141:J142"/>
    <mergeCell ref="I143:I144"/>
    <mergeCell ref="J143:J144"/>
    <mergeCell ref="I141:I142"/>
    <mergeCell ref="J92:J93"/>
    <mergeCell ref="H92:H93"/>
    <mergeCell ref="I103:I105"/>
    <mergeCell ref="J106:J107"/>
    <mergeCell ref="I96:I97"/>
    <mergeCell ref="I94:I95"/>
    <mergeCell ref="I98:I99"/>
    <mergeCell ref="J98:J99"/>
    <mergeCell ref="J94:J95"/>
    <mergeCell ref="H102:J102"/>
    <mergeCell ref="J96:J97"/>
    <mergeCell ref="J110:J111"/>
    <mergeCell ref="I110:I111"/>
    <mergeCell ref="H108:H109"/>
    <mergeCell ref="I108:I109"/>
    <mergeCell ref="J108:J109"/>
    <mergeCell ref="I106:I107"/>
  </mergeCells>
  <phoneticPr fontId="2"/>
  <dataValidations count="2">
    <dataValidation type="list" allowBlank="1" showInputMessage="1" showErrorMessage="1" sqref="C7">
      <formula1>$C$2:$C$4</formula1>
    </dataValidation>
    <dataValidation type="list" allowBlank="1" showInputMessage="1" showErrorMessage="1" sqref="U301:U302">
      <formula1>$X$299:$X$300</formula1>
    </dataValidation>
  </dataValidations>
  <pageMargins left="0.39370078740157483" right="0.19685039370078741" top="0.39370078740157483" bottom="0.19685039370078741" header="0.19685039370078741" footer="0.11811023622047245"/>
  <pageSetup paperSize="9" scale="96" orientation="landscape" r:id="rId1"/>
  <headerFooter alignWithMargins="0">
    <oddHeader>&amp;C計画実車走行キロ算定表</oddHeader>
    <oddFooter>&amp;C&amp;P／&amp;N</oddFooter>
  </headerFooter>
  <rowBreaks count="2" manualBreakCount="2">
    <brk id="67" max="27" man="1"/>
    <brk id="134" max="27"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B302"/>
  <sheetViews>
    <sheetView showZeros="0" view="pageBreakPreview" topLeftCell="A193" zoomScaleNormal="100" zoomScaleSheetLayoutView="100" workbookViewId="0">
      <selection activeCell="AE71" sqref="AE71"/>
    </sheetView>
  </sheetViews>
  <sheetFormatPr defaultColWidth="9.33203125" defaultRowHeight="9" customHeight="1"/>
  <cols>
    <col min="1" max="2" width="6" style="133" customWidth="1"/>
    <col min="3" max="3" width="2" style="133" customWidth="1"/>
    <col min="4" max="6" width="6" style="133" customWidth="1"/>
    <col min="7" max="7" width="8" style="133" customWidth="1"/>
    <col min="8" max="10" width="6" style="133" customWidth="1"/>
    <col min="11" max="11" width="8" style="133" customWidth="1"/>
    <col min="12" max="12" width="22" style="133" customWidth="1"/>
    <col min="13" max="13" width="0.77734375" style="136" customWidth="1"/>
    <col min="14" max="19" width="6" style="133" customWidth="1"/>
    <col min="20" max="20" width="8" style="133" customWidth="1"/>
    <col min="21" max="21" width="25.44140625" style="133" customWidth="1"/>
    <col min="22" max="23" width="2" style="136" customWidth="1"/>
    <col min="24" max="28" width="2.44140625" style="133" customWidth="1"/>
    <col min="29" max="16384" width="9.33203125" style="133"/>
  </cols>
  <sheetData>
    <row r="1" spans="1:28" ht="22.5" customHeight="1" thickBot="1">
      <c r="A1" s="734" t="s">
        <v>112</v>
      </c>
      <c r="B1" s="735"/>
      <c r="C1" s="736">
        <f>表２【R7計画】!F3</f>
        <v>0</v>
      </c>
      <c r="D1" s="737"/>
      <c r="E1" s="737"/>
      <c r="F1" s="737"/>
      <c r="G1" s="737"/>
      <c r="H1" s="737"/>
      <c r="I1" s="734" t="s">
        <v>149</v>
      </c>
      <c r="J1" s="735"/>
      <c r="K1" s="129">
        <v>10</v>
      </c>
      <c r="L1" s="130" t="s">
        <v>148</v>
      </c>
      <c r="M1" s="731">
        <f>【R7計画】輸送量見込・平均乗車密度!B28</f>
        <v>0</v>
      </c>
      <c r="N1" s="732"/>
      <c r="O1" s="732"/>
      <c r="P1" s="732"/>
      <c r="Q1" s="732"/>
      <c r="R1" s="732"/>
      <c r="S1" s="732"/>
      <c r="T1" s="732"/>
      <c r="U1" s="732"/>
      <c r="V1" s="131"/>
      <c r="W1" s="131"/>
      <c r="X1" s="132"/>
      <c r="Y1" s="132"/>
      <c r="Z1" s="132"/>
      <c r="AA1" s="132"/>
      <c r="AB1" s="132"/>
    </row>
    <row r="2" spans="1:28" ht="9" customHeight="1">
      <c r="A2" s="886" t="s">
        <v>55</v>
      </c>
      <c r="B2" s="742" t="s">
        <v>56</v>
      </c>
      <c r="C2" s="134"/>
      <c r="D2" s="745" t="s">
        <v>57</v>
      </c>
      <c r="E2" s="745" t="s">
        <v>58</v>
      </c>
      <c r="F2" s="890" t="s">
        <v>59</v>
      </c>
      <c r="G2" s="894" t="s">
        <v>151</v>
      </c>
      <c r="H2" s="899" t="s">
        <v>61</v>
      </c>
      <c r="I2" s="899"/>
      <c r="J2" s="899"/>
      <c r="K2" s="899"/>
      <c r="L2" s="900"/>
      <c r="M2" s="135"/>
      <c r="N2" s="857" t="s">
        <v>62</v>
      </c>
      <c r="O2" s="858"/>
      <c r="P2" s="858"/>
      <c r="Q2" s="858"/>
      <c r="R2" s="858"/>
      <c r="S2" s="858"/>
      <c r="T2" s="858"/>
      <c r="U2" s="859"/>
    </row>
    <row r="3" spans="1:28" ht="9" customHeight="1">
      <c r="A3" s="887"/>
      <c r="B3" s="743"/>
      <c r="C3" s="137" t="s">
        <v>24</v>
      </c>
      <c r="D3" s="746"/>
      <c r="E3" s="746"/>
      <c r="F3" s="891"/>
      <c r="G3" s="864"/>
      <c r="H3" s="860" t="s">
        <v>63</v>
      </c>
      <c r="I3" s="861"/>
      <c r="J3" s="862"/>
      <c r="K3" s="863" t="s">
        <v>152</v>
      </c>
      <c r="L3" s="874" t="s">
        <v>65</v>
      </c>
      <c r="M3" s="138"/>
      <c r="N3" s="863" t="s">
        <v>66</v>
      </c>
      <c r="O3" s="877" t="s">
        <v>67</v>
      </c>
      <c r="P3" s="878"/>
      <c r="Q3" s="878"/>
      <c r="R3" s="878"/>
      <c r="S3" s="879"/>
      <c r="T3" s="724" t="s">
        <v>153</v>
      </c>
      <c r="U3" s="854" t="s">
        <v>65</v>
      </c>
    </row>
    <row r="4" spans="1:28" ht="9" customHeight="1">
      <c r="A4" s="887"/>
      <c r="B4" s="743"/>
      <c r="C4" s="137" t="s">
        <v>69</v>
      </c>
      <c r="D4" s="746"/>
      <c r="E4" s="746"/>
      <c r="F4" s="891"/>
      <c r="G4" s="864"/>
      <c r="H4" s="880" t="s">
        <v>70</v>
      </c>
      <c r="I4" s="897" t="s">
        <v>71</v>
      </c>
      <c r="J4" s="901" t="s">
        <v>72</v>
      </c>
      <c r="K4" s="864"/>
      <c r="L4" s="875"/>
      <c r="M4" s="138"/>
      <c r="N4" s="864"/>
      <c r="O4" s="869" t="s">
        <v>73</v>
      </c>
      <c r="P4" s="754"/>
      <c r="Q4" s="754" t="s">
        <v>74</v>
      </c>
      <c r="R4" s="757" t="s">
        <v>75</v>
      </c>
      <c r="S4" s="752" t="s">
        <v>76</v>
      </c>
      <c r="T4" s="725"/>
      <c r="U4" s="855"/>
    </row>
    <row r="5" spans="1:28" ht="9" customHeight="1">
      <c r="A5" s="887"/>
      <c r="B5" s="743"/>
      <c r="C5" s="139" t="s">
        <v>77</v>
      </c>
      <c r="D5" s="746"/>
      <c r="E5" s="746"/>
      <c r="F5" s="891"/>
      <c r="G5" s="864"/>
      <c r="H5" s="880"/>
      <c r="I5" s="897"/>
      <c r="J5" s="901"/>
      <c r="K5" s="864"/>
      <c r="L5" s="875"/>
      <c r="M5" s="138"/>
      <c r="N5" s="864"/>
      <c r="O5" s="870" t="s">
        <v>71</v>
      </c>
      <c r="P5" s="872" t="s">
        <v>72</v>
      </c>
      <c r="Q5" s="755"/>
      <c r="R5" s="757"/>
      <c r="S5" s="752"/>
      <c r="T5" s="725"/>
      <c r="U5" s="855"/>
    </row>
    <row r="6" spans="1:28" ht="9" customHeight="1">
      <c r="A6" s="888"/>
      <c r="B6" s="744"/>
      <c r="C6" s="140" t="s">
        <v>78</v>
      </c>
      <c r="D6" s="747"/>
      <c r="E6" s="876"/>
      <c r="F6" s="726"/>
      <c r="G6" s="895"/>
      <c r="H6" s="881"/>
      <c r="I6" s="898"/>
      <c r="J6" s="902"/>
      <c r="K6" s="865"/>
      <c r="L6" s="876"/>
      <c r="N6" s="865"/>
      <c r="O6" s="871"/>
      <c r="P6" s="873"/>
      <c r="Q6" s="756"/>
      <c r="R6" s="758"/>
      <c r="S6" s="753"/>
      <c r="T6" s="726"/>
      <c r="U6" s="856"/>
    </row>
    <row r="7" spans="1:28" ht="9" customHeight="1">
      <c r="A7" s="884" t="s">
        <v>136</v>
      </c>
      <c r="B7" s="740" t="s">
        <v>80</v>
      </c>
      <c r="C7" s="141"/>
      <c r="D7" s="142"/>
      <c r="E7" s="143"/>
      <c r="F7" s="896"/>
      <c r="G7" s="144">
        <f>D7*E7*F7</f>
        <v>0</v>
      </c>
      <c r="H7" s="892">
        <f>I7+J7</f>
        <v>0</v>
      </c>
      <c r="I7" s="729"/>
      <c r="J7" s="727"/>
      <c r="K7" s="145">
        <f>-D7*E7*H7</f>
        <v>0</v>
      </c>
      <c r="L7" s="146"/>
      <c r="M7" s="147"/>
      <c r="N7" s="148"/>
      <c r="O7" s="149"/>
      <c r="P7" s="150"/>
      <c r="Q7" s="150"/>
      <c r="R7" s="151"/>
      <c r="S7" s="152"/>
      <c r="T7" s="153">
        <f>IF(AND(P7=0,Q7=0,R7=0,S7=0),N7*-O7,IF(AND(O7=0,Q7=0,R7=0,S7=0),N7*-P7,IF(AND(O7=0,P7=0,R7=0,S7=0),N7*Q7,IF(AND(O7=0,P7=0,Q7=0,S7=0),N7*-R7,IF(AND(O7=0,P7=0,Q7=0,R7=0),N7*S7,IF(AND(O7=0,P7=0,Q7=0,R7=0),,"入力オーバー"))))))</f>
        <v>0</v>
      </c>
      <c r="U7" s="154"/>
      <c r="V7" s="155"/>
      <c r="W7" s="155"/>
      <c r="X7" s="156"/>
      <c r="Y7" s="156"/>
      <c r="Z7" s="156"/>
      <c r="AA7" s="156"/>
      <c r="AB7" s="156"/>
    </row>
    <row r="8" spans="1:28" ht="9" customHeight="1">
      <c r="A8" s="885"/>
      <c r="B8" s="741"/>
      <c r="C8" s="157">
        <f>IF(C7="往","復",)</f>
        <v>0</v>
      </c>
      <c r="D8" s="158"/>
      <c r="E8" s="159"/>
      <c r="F8" s="749"/>
      <c r="G8" s="160">
        <f>D8*E8*F7</f>
        <v>0</v>
      </c>
      <c r="H8" s="893"/>
      <c r="I8" s="730"/>
      <c r="J8" s="728"/>
      <c r="K8" s="161">
        <f>-D8*E8*H7</f>
        <v>0</v>
      </c>
      <c r="L8" s="162"/>
      <c r="M8" s="147"/>
      <c r="N8" s="163"/>
      <c r="O8" s="164"/>
      <c r="P8" s="165"/>
      <c r="Q8" s="165"/>
      <c r="R8" s="166"/>
      <c r="S8" s="167"/>
      <c r="T8" s="168">
        <f>IF(AND(P8=0,Q8=0,R8=0,S8=0),N8*-O8,IF(AND(O8=0,Q8=0,R8=0,S8=0),N8*-P8,IF(AND(O8=0,P8=0,R8=0,S8=0),N8*Q8,IF(AND(O8=0,P8=0,Q8=0,S8=0),N8*-R8,IF(AND(O8=0,P8=0,Q8=0,R8=0),N8*S8,IF(AND(O8=0,P8=0,Q8=0,R8=0),,"入力オーバー"))))))</f>
        <v>0</v>
      </c>
      <c r="U8" s="169"/>
      <c r="V8" s="155"/>
      <c r="W8" s="155"/>
      <c r="X8" s="156"/>
      <c r="Y8" s="156"/>
      <c r="Z8" s="156"/>
      <c r="AA8" s="156"/>
      <c r="AB8" s="156"/>
    </row>
    <row r="9" spans="1:28" ht="9" customHeight="1">
      <c r="A9" s="885"/>
      <c r="B9" s="740" t="s">
        <v>346</v>
      </c>
      <c r="C9" s="170">
        <f>C7</f>
        <v>0</v>
      </c>
      <c r="D9" s="142"/>
      <c r="E9" s="143"/>
      <c r="F9" s="896"/>
      <c r="G9" s="144">
        <f>D9*E9*F9</f>
        <v>0</v>
      </c>
      <c r="H9" s="892">
        <f>I9+J9</f>
        <v>0</v>
      </c>
      <c r="I9" s="729"/>
      <c r="J9" s="727"/>
      <c r="K9" s="145">
        <f>-D9*E9*H9</f>
        <v>0</v>
      </c>
      <c r="L9" s="146"/>
      <c r="M9" s="147"/>
      <c r="N9" s="163"/>
      <c r="O9" s="164"/>
      <c r="P9" s="165"/>
      <c r="Q9" s="165"/>
      <c r="R9" s="166"/>
      <c r="S9" s="167"/>
      <c r="T9" s="168">
        <f t="shared" ref="T9:T16" si="0">IF(AND(P9=0,Q9=0,R9=0,S9=0),N9*-O9,IF(AND(O9=0,Q9=0,R9=0,S9=0),N9*-P9,IF(AND(O9=0,P9=0,R9=0,S9=0),N9*Q9,IF(AND(O9=0,P9=0,Q9=0,S9=0),N9*-R9,IF(AND(O9=0,P9=0,Q9=0,R9=0),N9*S9,IF(AND(O9=0,P9=0,Q9=0,R9=0),,"入力オーバー"))))))</f>
        <v>0</v>
      </c>
      <c r="U9" s="169"/>
      <c r="V9" s="155"/>
      <c r="W9" s="155"/>
      <c r="X9" s="136"/>
      <c r="Y9" s="136"/>
      <c r="Z9" s="136"/>
      <c r="AA9" s="136"/>
      <c r="AB9" s="136"/>
    </row>
    <row r="10" spans="1:28" ht="9" customHeight="1" thickBot="1">
      <c r="A10" s="885"/>
      <c r="B10" s="889"/>
      <c r="C10" s="157">
        <f>C8</f>
        <v>0</v>
      </c>
      <c r="D10" s="158"/>
      <c r="E10" s="159"/>
      <c r="F10" s="749"/>
      <c r="G10" s="160">
        <f>D10*E10*F9</f>
        <v>0</v>
      </c>
      <c r="H10" s="893"/>
      <c r="I10" s="730"/>
      <c r="J10" s="728"/>
      <c r="K10" s="161">
        <f>-D10*E10*H9</f>
        <v>0</v>
      </c>
      <c r="L10" s="162"/>
      <c r="M10" s="147"/>
      <c r="N10" s="171"/>
      <c r="O10" s="164"/>
      <c r="P10" s="165"/>
      <c r="Q10" s="165"/>
      <c r="R10" s="166"/>
      <c r="S10" s="167"/>
      <c r="T10" s="168">
        <f t="shared" si="0"/>
        <v>0</v>
      </c>
      <c r="U10" s="169"/>
      <c r="V10" s="155"/>
      <c r="W10" s="155"/>
      <c r="X10" s="156"/>
      <c r="Y10" s="156"/>
      <c r="Z10" s="136"/>
      <c r="AA10" s="136"/>
      <c r="AB10" s="136"/>
    </row>
    <row r="11" spans="1:28" ht="9" customHeight="1">
      <c r="A11" s="885"/>
      <c r="B11" s="903" t="s">
        <v>347</v>
      </c>
      <c r="C11" s="172">
        <f>C7</f>
        <v>0</v>
      </c>
      <c r="D11" s="173"/>
      <c r="E11" s="143"/>
      <c r="F11" s="748"/>
      <c r="G11" s="144">
        <f>D11*E11*F11</f>
        <v>0</v>
      </c>
      <c r="H11" s="892">
        <f>I11+J11</f>
        <v>0</v>
      </c>
      <c r="I11" s="729"/>
      <c r="J11" s="727"/>
      <c r="K11" s="145">
        <f>-D11*E11*H11</f>
        <v>0</v>
      </c>
      <c r="L11" s="146"/>
      <c r="M11" s="147"/>
      <c r="N11" s="163"/>
      <c r="O11" s="164"/>
      <c r="P11" s="165"/>
      <c r="Q11" s="165"/>
      <c r="R11" s="166"/>
      <c r="S11" s="167"/>
      <c r="T11" s="168">
        <f t="shared" si="0"/>
        <v>0</v>
      </c>
      <c r="U11" s="169"/>
      <c r="V11" s="155"/>
      <c r="W11" s="155"/>
      <c r="X11" s="156"/>
      <c r="Y11" s="156"/>
      <c r="Z11" s="136"/>
      <c r="AA11" s="136"/>
      <c r="AB11" s="136"/>
    </row>
    <row r="12" spans="1:28" ht="9" customHeight="1">
      <c r="A12" s="885"/>
      <c r="B12" s="750"/>
      <c r="C12" s="174">
        <f>C8</f>
        <v>0</v>
      </c>
      <c r="D12" s="173"/>
      <c r="E12" s="175"/>
      <c r="F12" s="748"/>
      <c r="G12" s="160">
        <f>D12*E12*F11</f>
        <v>0</v>
      </c>
      <c r="H12" s="893"/>
      <c r="I12" s="730"/>
      <c r="J12" s="728"/>
      <c r="K12" s="161">
        <f>-D12*E12*H11</f>
        <v>0</v>
      </c>
      <c r="L12" s="162"/>
      <c r="M12" s="147"/>
      <c r="N12" s="163"/>
      <c r="O12" s="164"/>
      <c r="P12" s="165"/>
      <c r="Q12" s="165"/>
      <c r="R12" s="166"/>
      <c r="S12" s="167"/>
      <c r="T12" s="168">
        <f t="shared" si="0"/>
        <v>0</v>
      </c>
      <c r="U12" s="169"/>
      <c r="V12" s="155"/>
      <c r="W12" s="155"/>
    </row>
    <row r="13" spans="1:28" ht="9" customHeight="1">
      <c r="A13" s="885"/>
      <c r="B13" s="738" t="s">
        <v>348</v>
      </c>
      <c r="C13" s="172">
        <f>C7</f>
        <v>0</v>
      </c>
      <c r="D13" s="142"/>
      <c r="E13" s="143"/>
      <c r="F13" s="896"/>
      <c r="G13" s="144">
        <f>D13*E13*F13</f>
        <v>0</v>
      </c>
      <c r="H13" s="892">
        <f>I13+J13</f>
        <v>0</v>
      </c>
      <c r="I13" s="729"/>
      <c r="J13" s="727"/>
      <c r="K13" s="145">
        <f>-D13*E13*H13</f>
        <v>0</v>
      </c>
      <c r="L13" s="146"/>
      <c r="M13" s="147"/>
      <c r="N13" s="163"/>
      <c r="O13" s="164"/>
      <c r="P13" s="165"/>
      <c r="Q13" s="165"/>
      <c r="R13" s="166"/>
      <c r="S13" s="167"/>
      <c r="T13" s="168">
        <f t="shared" si="0"/>
        <v>0</v>
      </c>
      <c r="U13" s="169"/>
      <c r="V13" s="155"/>
      <c r="W13" s="155"/>
    </row>
    <row r="14" spans="1:28" ht="9" customHeight="1">
      <c r="A14" s="885"/>
      <c r="B14" s="739"/>
      <c r="C14" s="176">
        <f>C8</f>
        <v>0</v>
      </c>
      <c r="D14" s="158"/>
      <c r="E14" s="159"/>
      <c r="F14" s="749"/>
      <c r="G14" s="160">
        <f>D14*E14*F13</f>
        <v>0</v>
      </c>
      <c r="H14" s="893"/>
      <c r="I14" s="730"/>
      <c r="J14" s="728"/>
      <c r="K14" s="161">
        <f>-D14*E14*H13</f>
        <v>0</v>
      </c>
      <c r="L14" s="162"/>
      <c r="M14" s="147"/>
      <c r="N14" s="163"/>
      <c r="O14" s="164"/>
      <c r="P14" s="165"/>
      <c r="Q14" s="165"/>
      <c r="R14" s="166"/>
      <c r="S14" s="167"/>
      <c r="T14" s="168">
        <f t="shared" si="0"/>
        <v>0</v>
      </c>
      <c r="U14" s="169"/>
      <c r="V14" s="155"/>
      <c r="W14" s="155"/>
    </row>
    <row r="15" spans="1:28" ht="9" customHeight="1">
      <c r="A15" s="885"/>
      <c r="B15" s="750" t="s">
        <v>349</v>
      </c>
      <c r="C15" s="172">
        <f>C7</f>
        <v>0</v>
      </c>
      <c r="D15" s="142"/>
      <c r="E15" s="143"/>
      <c r="F15" s="748"/>
      <c r="G15" s="144">
        <f>D15*E15*F15</f>
        <v>0</v>
      </c>
      <c r="H15" s="892">
        <f>I15+J15</f>
        <v>0</v>
      </c>
      <c r="I15" s="729"/>
      <c r="J15" s="727"/>
      <c r="K15" s="145">
        <f>-D15*E15*H15</f>
        <v>0</v>
      </c>
      <c r="L15" s="146"/>
      <c r="M15" s="147"/>
      <c r="N15" s="163"/>
      <c r="O15" s="164"/>
      <c r="P15" s="165"/>
      <c r="Q15" s="165"/>
      <c r="R15" s="166"/>
      <c r="S15" s="167"/>
      <c r="T15" s="168">
        <f t="shared" si="0"/>
        <v>0</v>
      </c>
      <c r="U15" s="169"/>
      <c r="V15" s="155"/>
      <c r="W15" s="155"/>
      <c r="X15" s="908" t="s">
        <v>81</v>
      </c>
      <c r="Y15" s="909"/>
      <c r="Z15" s="909"/>
      <c r="AA15" s="909"/>
      <c r="AB15" s="910"/>
    </row>
    <row r="16" spans="1:28" ht="9" customHeight="1" thickBot="1">
      <c r="A16" s="885"/>
      <c r="B16" s="751"/>
      <c r="C16" s="176">
        <f>C8</f>
        <v>0</v>
      </c>
      <c r="D16" s="158"/>
      <c r="E16" s="175"/>
      <c r="F16" s="749"/>
      <c r="G16" s="160">
        <f>D16*E16*F15</f>
        <v>0</v>
      </c>
      <c r="H16" s="893"/>
      <c r="I16" s="730"/>
      <c r="J16" s="728"/>
      <c r="K16" s="161">
        <f>-D16*E16*H15</f>
        <v>0</v>
      </c>
      <c r="L16" s="162"/>
      <c r="M16" s="147"/>
      <c r="N16" s="177"/>
      <c r="O16" s="178"/>
      <c r="P16" s="179"/>
      <c r="Q16" s="179"/>
      <c r="R16" s="180"/>
      <c r="S16" s="181"/>
      <c r="T16" s="182">
        <f t="shared" si="0"/>
        <v>0</v>
      </c>
      <c r="U16" s="183"/>
      <c r="V16" s="184"/>
      <c r="W16" s="155"/>
      <c r="X16" s="905">
        <f>G17+K17+T17</f>
        <v>0</v>
      </c>
      <c r="Y16" s="906"/>
      <c r="Z16" s="906"/>
      <c r="AA16" s="906"/>
      <c r="AB16" s="185" t="s">
        <v>154</v>
      </c>
    </row>
    <row r="17" spans="1:28" ht="9" customHeight="1" thickBot="1">
      <c r="A17" s="882" t="s">
        <v>53</v>
      </c>
      <c r="B17" s="883"/>
      <c r="C17" s="186"/>
      <c r="D17" s="187">
        <f>IF(C7="往",(E7+E8)*(F7-H7)+(E9+E10)*(F9-H9),E7*(F7-H7)+E9*(F9-H9))</f>
        <v>0</v>
      </c>
      <c r="E17" s="188">
        <f>IF(C7="往",(E7+E8)*(F7-H7)+(E9+E10)*(F9-H9)+(E11+E12)*(F11-H11)+(E13+E14)*(F13-H13)+(E15+E16)*(F15-H15),E7*(F7-H7)+E9*(F9-H9)+E11*(F11-H11)+E13*(F13-H13)+E15*(F15-H15))</f>
        <v>0</v>
      </c>
      <c r="F17" s="189">
        <f t="shared" ref="F17:K17" si="1">SUM(F7:F16)</f>
        <v>0</v>
      </c>
      <c r="G17" s="190">
        <f t="shared" si="1"/>
        <v>0</v>
      </c>
      <c r="H17" s="186">
        <f t="shared" si="1"/>
        <v>0</v>
      </c>
      <c r="I17" s="191">
        <f t="shared" si="1"/>
        <v>0</v>
      </c>
      <c r="J17" s="187">
        <f t="shared" si="1"/>
        <v>0</v>
      </c>
      <c r="K17" s="192">
        <f t="shared" si="1"/>
        <v>0</v>
      </c>
      <c r="L17" s="187"/>
      <c r="M17" s="193"/>
      <c r="N17" s="194"/>
      <c r="O17" s="195">
        <f t="shared" ref="O17:T17" si="2">SUM(O7:O16)</f>
        <v>0</v>
      </c>
      <c r="P17" s="196">
        <f t="shared" si="2"/>
        <v>0</v>
      </c>
      <c r="Q17" s="196">
        <f t="shared" si="2"/>
        <v>0</v>
      </c>
      <c r="R17" s="197">
        <f t="shared" si="2"/>
        <v>0</v>
      </c>
      <c r="S17" s="198">
        <f t="shared" si="2"/>
        <v>0</v>
      </c>
      <c r="T17" s="199">
        <f t="shared" si="2"/>
        <v>0</v>
      </c>
      <c r="U17" s="200"/>
    </row>
    <row r="18" spans="1:28" ht="9" customHeight="1">
      <c r="A18" s="886" t="s">
        <v>55</v>
      </c>
      <c r="B18" s="742" t="s">
        <v>56</v>
      </c>
      <c r="C18" s="134"/>
      <c r="D18" s="745" t="s">
        <v>57</v>
      </c>
      <c r="E18" s="745" t="s">
        <v>58</v>
      </c>
      <c r="F18" s="890" t="s">
        <v>59</v>
      </c>
      <c r="G18" s="894" t="s">
        <v>151</v>
      </c>
      <c r="H18" s="899" t="s">
        <v>61</v>
      </c>
      <c r="I18" s="899"/>
      <c r="J18" s="899"/>
      <c r="K18" s="899"/>
      <c r="L18" s="900"/>
      <c r="M18" s="135"/>
      <c r="N18" s="857" t="s">
        <v>62</v>
      </c>
      <c r="O18" s="858"/>
      <c r="P18" s="858"/>
      <c r="Q18" s="858"/>
      <c r="R18" s="858"/>
      <c r="S18" s="858"/>
      <c r="T18" s="858"/>
      <c r="U18" s="859"/>
    </row>
    <row r="19" spans="1:28" ht="9" customHeight="1">
      <c r="A19" s="887"/>
      <c r="B19" s="743"/>
      <c r="C19" s="137" t="s">
        <v>24</v>
      </c>
      <c r="D19" s="746"/>
      <c r="E19" s="746"/>
      <c r="F19" s="891"/>
      <c r="G19" s="864"/>
      <c r="H19" s="860" t="s">
        <v>63</v>
      </c>
      <c r="I19" s="861"/>
      <c r="J19" s="862"/>
      <c r="K19" s="863" t="s">
        <v>152</v>
      </c>
      <c r="L19" s="874" t="s">
        <v>65</v>
      </c>
      <c r="M19" s="138"/>
      <c r="N19" s="863" t="s">
        <v>66</v>
      </c>
      <c r="O19" s="877" t="s">
        <v>67</v>
      </c>
      <c r="P19" s="878"/>
      <c r="Q19" s="878"/>
      <c r="R19" s="878"/>
      <c r="S19" s="879"/>
      <c r="T19" s="724" t="s">
        <v>153</v>
      </c>
      <c r="U19" s="854" t="s">
        <v>65</v>
      </c>
    </row>
    <row r="20" spans="1:28" ht="9" customHeight="1">
      <c r="A20" s="887"/>
      <c r="B20" s="743"/>
      <c r="C20" s="137" t="s">
        <v>69</v>
      </c>
      <c r="D20" s="746"/>
      <c r="E20" s="746"/>
      <c r="F20" s="891"/>
      <c r="G20" s="864"/>
      <c r="H20" s="880" t="s">
        <v>70</v>
      </c>
      <c r="I20" s="897" t="s">
        <v>71</v>
      </c>
      <c r="J20" s="901" t="s">
        <v>72</v>
      </c>
      <c r="K20" s="864"/>
      <c r="L20" s="875"/>
      <c r="M20" s="138"/>
      <c r="N20" s="864"/>
      <c r="O20" s="869" t="s">
        <v>73</v>
      </c>
      <c r="P20" s="754"/>
      <c r="Q20" s="754" t="s">
        <v>74</v>
      </c>
      <c r="R20" s="757" t="s">
        <v>75</v>
      </c>
      <c r="S20" s="752" t="s">
        <v>76</v>
      </c>
      <c r="T20" s="725"/>
      <c r="U20" s="855"/>
    </row>
    <row r="21" spans="1:28" ht="9" customHeight="1">
      <c r="A21" s="887"/>
      <c r="B21" s="743"/>
      <c r="C21" s="139" t="s">
        <v>77</v>
      </c>
      <c r="D21" s="746"/>
      <c r="E21" s="746"/>
      <c r="F21" s="891"/>
      <c r="G21" s="864"/>
      <c r="H21" s="880"/>
      <c r="I21" s="897"/>
      <c r="J21" s="901"/>
      <c r="K21" s="864"/>
      <c r="L21" s="875"/>
      <c r="M21" s="138"/>
      <c r="N21" s="864"/>
      <c r="O21" s="870" t="s">
        <v>71</v>
      </c>
      <c r="P21" s="872" t="s">
        <v>72</v>
      </c>
      <c r="Q21" s="755"/>
      <c r="R21" s="757"/>
      <c r="S21" s="752"/>
      <c r="T21" s="725"/>
      <c r="U21" s="855"/>
    </row>
    <row r="22" spans="1:28" ht="9" customHeight="1">
      <c r="A22" s="888"/>
      <c r="B22" s="744"/>
      <c r="C22" s="140" t="s">
        <v>78</v>
      </c>
      <c r="D22" s="747"/>
      <c r="E22" s="876"/>
      <c r="F22" s="726"/>
      <c r="G22" s="895"/>
      <c r="H22" s="881"/>
      <c r="I22" s="898"/>
      <c r="J22" s="902"/>
      <c r="K22" s="865"/>
      <c r="L22" s="876"/>
      <c r="N22" s="865"/>
      <c r="O22" s="871"/>
      <c r="P22" s="873"/>
      <c r="Q22" s="756"/>
      <c r="R22" s="758"/>
      <c r="S22" s="753"/>
      <c r="T22" s="726"/>
      <c r="U22" s="856"/>
    </row>
    <row r="23" spans="1:28" ht="9" customHeight="1">
      <c r="A23" s="884" t="s">
        <v>137</v>
      </c>
      <c r="B23" s="740" t="str">
        <f>$B$7</f>
        <v>平日</v>
      </c>
      <c r="C23" s="201">
        <f>C7</f>
        <v>0</v>
      </c>
      <c r="D23" s="142">
        <f>$D$7</f>
        <v>0</v>
      </c>
      <c r="E23" s="143">
        <f>$E$7</f>
        <v>0</v>
      </c>
      <c r="F23" s="896"/>
      <c r="G23" s="144">
        <f>D23*E23*F23</f>
        <v>0</v>
      </c>
      <c r="H23" s="892">
        <f>I23+J23</f>
        <v>0</v>
      </c>
      <c r="I23" s="729"/>
      <c r="J23" s="727"/>
      <c r="K23" s="145">
        <f>-D23*E23*H23</f>
        <v>0</v>
      </c>
      <c r="L23" s="146"/>
      <c r="M23" s="147"/>
      <c r="N23" s="148"/>
      <c r="O23" s="149"/>
      <c r="P23" s="150"/>
      <c r="Q23" s="150"/>
      <c r="R23" s="151"/>
      <c r="S23" s="152"/>
      <c r="T23" s="153">
        <f>IF(AND(P23=0,Q23=0,R23=0,S23=0),N23*-O23,IF(AND(O23=0,Q23=0,R23=0,S23=0),N23*-P23,IF(AND(O23=0,P23=0,R23=0,S23=0),N23*Q23,IF(AND(O23=0,P23=0,Q23=0,S23=0),N23*-R23,IF(AND(O23=0,P23=0,Q23=0,R23=0),N23*S23,IF(AND(O23=0,P23=0,Q23=0,R23=0),,"入力オーバー"))))))</f>
        <v>0</v>
      </c>
      <c r="U23" s="154"/>
      <c r="V23" s="155"/>
      <c r="W23" s="155"/>
      <c r="X23" s="156"/>
      <c r="Y23" s="156"/>
      <c r="Z23" s="156"/>
      <c r="AA23" s="156"/>
      <c r="AB23" s="156"/>
    </row>
    <row r="24" spans="1:28" ht="9" customHeight="1">
      <c r="A24" s="885"/>
      <c r="B24" s="741"/>
      <c r="C24" s="157">
        <f>IF(C23="往","復",)</f>
        <v>0</v>
      </c>
      <c r="D24" s="158">
        <f>$D$8</f>
        <v>0</v>
      </c>
      <c r="E24" s="159">
        <f>$E$8</f>
        <v>0</v>
      </c>
      <c r="F24" s="749"/>
      <c r="G24" s="160">
        <f>D24*E24*F23</f>
        <v>0</v>
      </c>
      <c r="H24" s="893"/>
      <c r="I24" s="730"/>
      <c r="J24" s="728"/>
      <c r="K24" s="161">
        <f>-D24*E24*H23</f>
        <v>0</v>
      </c>
      <c r="L24" s="162"/>
      <c r="M24" s="147"/>
      <c r="N24" s="163"/>
      <c r="O24" s="164"/>
      <c r="P24" s="165"/>
      <c r="Q24" s="165"/>
      <c r="R24" s="166"/>
      <c r="S24" s="167"/>
      <c r="T24" s="168">
        <f>IF(AND(P24=0,Q24=0,R24=0,S24=0),N24*-O24,IF(AND(O24=0,Q24=0,R24=0,S24=0),N24*-P24,IF(AND(O24=0,P24=0,R24=0,S24=0),N24*Q24,IF(AND(O24=0,P24=0,Q24=0,S24=0),N24*-R24,IF(AND(O24=0,P24=0,Q24=0,R24=0),N24*S24,IF(AND(O24=0,P24=0,Q24=0,R24=0),,"入力オーバー"))))))</f>
        <v>0</v>
      </c>
      <c r="U24" s="169"/>
      <c r="V24" s="155"/>
      <c r="W24" s="155"/>
      <c r="X24" s="156"/>
      <c r="Y24" s="156"/>
      <c r="Z24" s="156"/>
      <c r="AA24" s="156"/>
      <c r="AB24" s="156"/>
    </row>
    <row r="25" spans="1:28" ht="9" customHeight="1">
      <c r="A25" s="885"/>
      <c r="B25" s="740" t="str">
        <f>$B$9</f>
        <v>土曜</v>
      </c>
      <c r="C25" s="170">
        <f>C23</f>
        <v>0</v>
      </c>
      <c r="D25" s="142">
        <f>$D$9</f>
        <v>0</v>
      </c>
      <c r="E25" s="143">
        <f>$E$9</f>
        <v>0</v>
      </c>
      <c r="F25" s="896"/>
      <c r="G25" s="144">
        <f>D25*E25*F25</f>
        <v>0</v>
      </c>
      <c r="H25" s="892">
        <f>I25+J25</f>
        <v>0</v>
      </c>
      <c r="I25" s="729"/>
      <c r="J25" s="727"/>
      <c r="K25" s="145">
        <f>-D25*E25*H25</f>
        <v>0</v>
      </c>
      <c r="L25" s="146"/>
      <c r="M25" s="147"/>
      <c r="N25" s="163"/>
      <c r="O25" s="164"/>
      <c r="P25" s="165"/>
      <c r="Q25" s="165"/>
      <c r="R25" s="166"/>
      <c r="S25" s="167"/>
      <c r="T25" s="168">
        <f t="shared" ref="T25:T32" si="3">IF(AND(P25=0,Q25=0,R25=0,S25=0),N25*-O25,IF(AND(O25=0,Q25=0,R25=0,S25=0),N25*-P25,IF(AND(O25=0,P25=0,R25=0,S25=0),N25*Q25,IF(AND(O25=0,P25=0,Q25=0,S25=0),N25*-R25,IF(AND(O25=0,P25=0,Q25=0,R25=0),N25*S25,IF(AND(O25=0,P25=0,Q25=0,R25=0),,"入力オーバー"))))))</f>
        <v>0</v>
      </c>
      <c r="U25" s="169"/>
      <c r="V25" s="155"/>
      <c r="W25" s="155"/>
      <c r="X25" s="136"/>
      <c r="Y25" s="136"/>
      <c r="Z25" s="136"/>
      <c r="AA25" s="136"/>
      <c r="AB25" s="136"/>
    </row>
    <row r="26" spans="1:28" ht="9" customHeight="1" thickBot="1">
      <c r="A26" s="885"/>
      <c r="B26" s="904"/>
      <c r="C26" s="157">
        <f>C24</f>
        <v>0</v>
      </c>
      <c r="D26" s="158">
        <f>$D$10</f>
        <v>0</v>
      </c>
      <c r="E26" s="159">
        <f>$E$10</f>
        <v>0</v>
      </c>
      <c r="F26" s="749"/>
      <c r="G26" s="160">
        <f>D26*E26*F25</f>
        <v>0</v>
      </c>
      <c r="H26" s="893"/>
      <c r="I26" s="730"/>
      <c r="J26" s="728"/>
      <c r="K26" s="161">
        <f>-D26*E26*H25</f>
        <v>0</v>
      </c>
      <c r="L26" s="162"/>
      <c r="M26" s="147"/>
      <c r="N26" s="163"/>
      <c r="O26" s="164"/>
      <c r="P26" s="165"/>
      <c r="Q26" s="165"/>
      <c r="R26" s="166"/>
      <c r="S26" s="167"/>
      <c r="T26" s="168">
        <f t="shared" si="3"/>
        <v>0</v>
      </c>
      <c r="U26" s="169"/>
      <c r="V26" s="155"/>
      <c r="W26" s="155"/>
      <c r="X26" s="156"/>
      <c r="Y26" s="156"/>
      <c r="Z26" s="136"/>
      <c r="AA26" s="136"/>
      <c r="AB26" s="136"/>
    </row>
    <row r="27" spans="1:28" ht="9" customHeight="1">
      <c r="A27" s="885"/>
      <c r="B27" s="903" t="str">
        <f>$B$11</f>
        <v>日祝</v>
      </c>
      <c r="C27" s="170">
        <f>C23</f>
        <v>0</v>
      </c>
      <c r="D27" s="142">
        <f>$D$11</f>
        <v>0</v>
      </c>
      <c r="E27" s="143">
        <f>$E$11</f>
        <v>0</v>
      </c>
      <c r="F27" s="748"/>
      <c r="G27" s="144">
        <f>D27*E27*F27</f>
        <v>0</v>
      </c>
      <c r="H27" s="892">
        <f>I27+J27</f>
        <v>0</v>
      </c>
      <c r="I27" s="729"/>
      <c r="J27" s="727"/>
      <c r="K27" s="145">
        <f>-D27*E27*H27</f>
        <v>0</v>
      </c>
      <c r="L27" s="146"/>
      <c r="M27" s="147"/>
      <c r="N27" s="163"/>
      <c r="O27" s="164"/>
      <c r="P27" s="165"/>
      <c r="Q27" s="165"/>
      <c r="R27" s="166"/>
      <c r="S27" s="167"/>
      <c r="T27" s="168">
        <f t="shared" si="3"/>
        <v>0</v>
      </c>
      <c r="U27" s="169"/>
      <c r="V27" s="155"/>
      <c r="W27" s="155"/>
      <c r="X27" s="156"/>
      <c r="Y27" s="156"/>
      <c r="Z27" s="136"/>
      <c r="AA27" s="136"/>
      <c r="AB27" s="136"/>
    </row>
    <row r="28" spans="1:28" ht="9" customHeight="1">
      <c r="A28" s="885"/>
      <c r="B28" s="739"/>
      <c r="C28" s="202">
        <f>C24</f>
        <v>0</v>
      </c>
      <c r="D28" s="158">
        <f>$D$12</f>
        <v>0</v>
      </c>
      <c r="E28" s="175">
        <f>$E$12</f>
        <v>0</v>
      </c>
      <c r="F28" s="748"/>
      <c r="G28" s="160">
        <f>D28*E28*F27</f>
        <v>0</v>
      </c>
      <c r="H28" s="893"/>
      <c r="I28" s="730"/>
      <c r="J28" s="728"/>
      <c r="K28" s="161">
        <f>-D28*E28*H27</f>
        <v>0</v>
      </c>
      <c r="L28" s="162"/>
      <c r="M28" s="147"/>
      <c r="N28" s="163"/>
      <c r="O28" s="164"/>
      <c r="P28" s="165"/>
      <c r="Q28" s="165"/>
      <c r="R28" s="166"/>
      <c r="S28" s="167"/>
      <c r="T28" s="168">
        <f t="shared" si="3"/>
        <v>0</v>
      </c>
      <c r="U28" s="169"/>
      <c r="V28" s="155"/>
      <c r="W28" s="155"/>
      <c r="X28" s="156"/>
      <c r="Y28" s="156"/>
      <c r="Z28" s="136"/>
      <c r="AA28" s="136"/>
      <c r="AB28" s="136"/>
    </row>
    <row r="29" spans="1:28" ht="9" customHeight="1">
      <c r="A29" s="885"/>
      <c r="B29" s="738" t="str">
        <f>$B$13</f>
        <v>学平日</v>
      </c>
      <c r="C29" s="170">
        <f>C23</f>
        <v>0</v>
      </c>
      <c r="D29" s="142">
        <f>$D$13</f>
        <v>0</v>
      </c>
      <c r="E29" s="143">
        <f>$E$13</f>
        <v>0</v>
      </c>
      <c r="F29" s="896"/>
      <c r="G29" s="144">
        <f>D29*E29*F29</f>
        <v>0</v>
      </c>
      <c r="H29" s="892">
        <f>I29+J29</f>
        <v>0</v>
      </c>
      <c r="I29" s="729"/>
      <c r="J29" s="727"/>
      <c r="K29" s="145">
        <f>-D29*E29*H29</f>
        <v>0</v>
      </c>
      <c r="L29" s="146"/>
      <c r="M29" s="147"/>
      <c r="N29" s="163"/>
      <c r="O29" s="164"/>
      <c r="P29" s="165"/>
      <c r="Q29" s="165"/>
      <c r="R29" s="166"/>
      <c r="S29" s="167"/>
      <c r="T29" s="168">
        <f t="shared" si="3"/>
        <v>0</v>
      </c>
      <c r="U29" s="169"/>
      <c r="V29" s="155"/>
      <c r="W29" s="155"/>
    </row>
    <row r="30" spans="1:28" ht="9" customHeight="1">
      <c r="A30" s="885"/>
      <c r="B30" s="739"/>
      <c r="C30" s="157">
        <f>C24</f>
        <v>0</v>
      </c>
      <c r="D30" s="158">
        <f>$D$14</f>
        <v>0</v>
      </c>
      <c r="E30" s="159">
        <f>$E$14</f>
        <v>0</v>
      </c>
      <c r="F30" s="749"/>
      <c r="G30" s="160">
        <f>D30*E30*F29</f>
        <v>0</v>
      </c>
      <c r="H30" s="893"/>
      <c r="I30" s="730"/>
      <c r="J30" s="728"/>
      <c r="K30" s="161">
        <f>-D30*E30*H29</f>
        <v>0</v>
      </c>
      <c r="L30" s="162"/>
      <c r="M30" s="147"/>
      <c r="N30" s="163"/>
      <c r="O30" s="164"/>
      <c r="P30" s="165"/>
      <c r="Q30" s="165"/>
      <c r="R30" s="166"/>
      <c r="S30" s="167"/>
      <c r="T30" s="168">
        <f t="shared" si="3"/>
        <v>0</v>
      </c>
      <c r="U30" s="169"/>
      <c r="V30" s="155"/>
      <c r="W30" s="155"/>
    </row>
    <row r="31" spans="1:28" ht="9" customHeight="1">
      <c r="A31" s="885"/>
      <c r="B31" s="738" t="str">
        <f>$B$15</f>
        <v>学休土</v>
      </c>
      <c r="C31" s="170">
        <f>C23</f>
        <v>0</v>
      </c>
      <c r="D31" s="142">
        <f>$D$15</f>
        <v>0</v>
      </c>
      <c r="E31" s="143">
        <f>$E$15</f>
        <v>0</v>
      </c>
      <c r="F31" s="748"/>
      <c r="G31" s="144">
        <f>D31*E31*F31</f>
        <v>0</v>
      </c>
      <c r="H31" s="892">
        <f>I31+J31</f>
        <v>0</v>
      </c>
      <c r="I31" s="729"/>
      <c r="J31" s="727"/>
      <c r="K31" s="145">
        <f>-D31*E31*H31</f>
        <v>0</v>
      </c>
      <c r="L31" s="146"/>
      <c r="M31" s="147"/>
      <c r="N31" s="163"/>
      <c r="O31" s="164"/>
      <c r="P31" s="165"/>
      <c r="Q31" s="165"/>
      <c r="R31" s="166"/>
      <c r="S31" s="167"/>
      <c r="T31" s="168">
        <f t="shared" si="3"/>
        <v>0</v>
      </c>
      <c r="U31" s="169"/>
      <c r="V31" s="155"/>
      <c r="W31" s="155"/>
      <c r="X31" s="908" t="s">
        <v>81</v>
      </c>
      <c r="Y31" s="909"/>
      <c r="Z31" s="909"/>
      <c r="AA31" s="909"/>
      <c r="AB31" s="910"/>
    </row>
    <row r="32" spans="1:28" ht="9" customHeight="1" thickBot="1">
      <c r="A32" s="885"/>
      <c r="B32" s="751"/>
      <c r="C32" s="157">
        <f>C24</f>
        <v>0</v>
      </c>
      <c r="D32" s="158">
        <f>$D$16</f>
        <v>0</v>
      </c>
      <c r="E32" s="175">
        <f>$E$16</f>
        <v>0</v>
      </c>
      <c r="F32" s="749"/>
      <c r="G32" s="160">
        <f>D32*E32*F31</f>
        <v>0</v>
      </c>
      <c r="H32" s="893"/>
      <c r="I32" s="730"/>
      <c r="J32" s="728"/>
      <c r="K32" s="161">
        <f>-D32*E32*H31</f>
        <v>0</v>
      </c>
      <c r="L32" s="162"/>
      <c r="M32" s="147"/>
      <c r="N32" s="177"/>
      <c r="O32" s="178"/>
      <c r="P32" s="179"/>
      <c r="Q32" s="179"/>
      <c r="R32" s="180"/>
      <c r="S32" s="181"/>
      <c r="T32" s="182">
        <f t="shared" si="3"/>
        <v>0</v>
      </c>
      <c r="U32" s="183"/>
      <c r="V32" s="184"/>
      <c r="W32" s="155"/>
      <c r="X32" s="905">
        <f>G33+K33+T33</f>
        <v>0</v>
      </c>
      <c r="Y32" s="906"/>
      <c r="Z32" s="906"/>
      <c r="AA32" s="906"/>
      <c r="AB32" s="185" t="s">
        <v>154</v>
      </c>
    </row>
    <row r="33" spans="1:28" ht="9" customHeight="1" thickBot="1">
      <c r="A33" s="882" t="s">
        <v>53</v>
      </c>
      <c r="B33" s="883"/>
      <c r="C33" s="186"/>
      <c r="D33" s="187">
        <f>IF(C23="往",(E23+E24)*(F23-H23)+(E25+E26)*(F25-H25),E23*(F23-H23)+E25*(F25-H25))</f>
        <v>0</v>
      </c>
      <c r="E33" s="188">
        <f>IF(C23="往",(E23+E24)*(F23-H23)+(E25+E26)*(F25-H25)+(E27+E28)*(F27-H27)+(E29+E30)*(F29-H29)+(E31+E32)*(F31-H31),E23*(F23-H23)+E25*(F25-H25)+E27*(F27-H27)+E29*(F29-H29)+E31*(F31-H31))</f>
        <v>0</v>
      </c>
      <c r="F33" s="189">
        <f t="shared" ref="F33:K33" si="4">SUM(F23:F32)</f>
        <v>0</v>
      </c>
      <c r="G33" s="190">
        <f t="shared" si="4"/>
        <v>0</v>
      </c>
      <c r="H33" s="186">
        <f t="shared" si="4"/>
        <v>0</v>
      </c>
      <c r="I33" s="191">
        <f t="shared" si="4"/>
        <v>0</v>
      </c>
      <c r="J33" s="187">
        <f t="shared" si="4"/>
        <v>0</v>
      </c>
      <c r="K33" s="192">
        <f t="shared" si="4"/>
        <v>0</v>
      </c>
      <c r="L33" s="187"/>
      <c r="M33" s="193"/>
      <c r="N33" s="194"/>
      <c r="O33" s="195">
        <f t="shared" ref="O33:T33" si="5">SUM(O23:O32)</f>
        <v>0</v>
      </c>
      <c r="P33" s="196">
        <f t="shared" si="5"/>
        <v>0</v>
      </c>
      <c r="Q33" s="196">
        <f t="shared" si="5"/>
        <v>0</v>
      </c>
      <c r="R33" s="197">
        <f t="shared" si="5"/>
        <v>0</v>
      </c>
      <c r="S33" s="198">
        <f t="shared" si="5"/>
        <v>0</v>
      </c>
      <c r="T33" s="199">
        <f t="shared" si="5"/>
        <v>0</v>
      </c>
      <c r="U33" s="200"/>
    </row>
    <row r="34" spans="1:28" ht="9" customHeight="1">
      <c r="A34" s="886" t="s">
        <v>55</v>
      </c>
      <c r="B34" s="742" t="s">
        <v>56</v>
      </c>
      <c r="C34" s="134"/>
      <c r="D34" s="745" t="s">
        <v>57</v>
      </c>
      <c r="E34" s="745" t="s">
        <v>58</v>
      </c>
      <c r="F34" s="890" t="s">
        <v>59</v>
      </c>
      <c r="G34" s="894" t="s">
        <v>151</v>
      </c>
      <c r="H34" s="899" t="s">
        <v>61</v>
      </c>
      <c r="I34" s="899"/>
      <c r="J34" s="899"/>
      <c r="K34" s="899"/>
      <c r="L34" s="900"/>
      <c r="M34" s="135"/>
      <c r="N34" s="857" t="s">
        <v>62</v>
      </c>
      <c r="O34" s="858"/>
      <c r="P34" s="858"/>
      <c r="Q34" s="858"/>
      <c r="R34" s="858"/>
      <c r="S34" s="858"/>
      <c r="T34" s="858"/>
      <c r="U34" s="859"/>
    </row>
    <row r="35" spans="1:28" ht="9" customHeight="1">
      <c r="A35" s="887"/>
      <c r="B35" s="743"/>
      <c r="C35" s="137" t="s">
        <v>24</v>
      </c>
      <c r="D35" s="746"/>
      <c r="E35" s="746"/>
      <c r="F35" s="891"/>
      <c r="G35" s="864"/>
      <c r="H35" s="860" t="s">
        <v>63</v>
      </c>
      <c r="I35" s="861"/>
      <c r="J35" s="862"/>
      <c r="K35" s="863" t="s">
        <v>152</v>
      </c>
      <c r="L35" s="874" t="s">
        <v>65</v>
      </c>
      <c r="M35" s="138"/>
      <c r="N35" s="863" t="s">
        <v>66</v>
      </c>
      <c r="O35" s="877" t="s">
        <v>67</v>
      </c>
      <c r="P35" s="878"/>
      <c r="Q35" s="878"/>
      <c r="R35" s="878"/>
      <c r="S35" s="879"/>
      <c r="T35" s="724" t="s">
        <v>153</v>
      </c>
      <c r="U35" s="854" t="s">
        <v>65</v>
      </c>
    </row>
    <row r="36" spans="1:28" ht="9" customHeight="1">
      <c r="A36" s="887"/>
      <c r="B36" s="743"/>
      <c r="C36" s="137" t="s">
        <v>69</v>
      </c>
      <c r="D36" s="746"/>
      <c r="E36" s="746"/>
      <c r="F36" s="891"/>
      <c r="G36" s="864"/>
      <c r="H36" s="880" t="s">
        <v>70</v>
      </c>
      <c r="I36" s="897" t="s">
        <v>71</v>
      </c>
      <c r="J36" s="901" t="s">
        <v>72</v>
      </c>
      <c r="K36" s="864"/>
      <c r="L36" s="875"/>
      <c r="M36" s="138"/>
      <c r="N36" s="864"/>
      <c r="O36" s="869" t="s">
        <v>73</v>
      </c>
      <c r="P36" s="754"/>
      <c r="Q36" s="754" t="s">
        <v>74</v>
      </c>
      <c r="R36" s="757" t="s">
        <v>75</v>
      </c>
      <c r="S36" s="752" t="s">
        <v>76</v>
      </c>
      <c r="T36" s="725"/>
      <c r="U36" s="855"/>
    </row>
    <row r="37" spans="1:28" ht="9" customHeight="1">
      <c r="A37" s="887"/>
      <c r="B37" s="743"/>
      <c r="C37" s="139" t="s">
        <v>77</v>
      </c>
      <c r="D37" s="746"/>
      <c r="E37" s="746"/>
      <c r="F37" s="891"/>
      <c r="G37" s="864"/>
      <c r="H37" s="880"/>
      <c r="I37" s="897"/>
      <c r="J37" s="901"/>
      <c r="K37" s="864"/>
      <c r="L37" s="875"/>
      <c r="M37" s="138"/>
      <c r="N37" s="864"/>
      <c r="O37" s="870" t="s">
        <v>71</v>
      </c>
      <c r="P37" s="872" t="s">
        <v>72</v>
      </c>
      <c r="Q37" s="755"/>
      <c r="R37" s="757"/>
      <c r="S37" s="752"/>
      <c r="T37" s="725"/>
      <c r="U37" s="855"/>
    </row>
    <row r="38" spans="1:28" ht="9" customHeight="1">
      <c r="A38" s="888"/>
      <c r="B38" s="744"/>
      <c r="C38" s="140" t="s">
        <v>78</v>
      </c>
      <c r="D38" s="747"/>
      <c r="E38" s="876"/>
      <c r="F38" s="726"/>
      <c r="G38" s="895"/>
      <c r="H38" s="881"/>
      <c r="I38" s="898"/>
      <c r="J38" s="902"/>
      <c r="K38" s="865"/>
      <c r="L38" s="876"/>
      <c r="N38" s="865"/>
      <c r="O38" s="871"/>
      <c r="P38" s="873"/>
      <c r="Q38" s="756"/>
      <c r="R38" s="758"/>
      <c r="S38" s="753"/>
      <c r="T38" s="726"/>
      <c r="U38" s="856"/>
    </row>
    <row r="39" spans="1:28" ht="9" customHeight="1">
      <c r="A39" s="884" t="s">
        <v>138</v>
      </c>
      <c r="B39" s="740" t="str">
        <f>$B$7</f>
        <v>平日</v>
      </c>
      <c r="C39" s="201">
        <f>C23</f>
        <v>0</v>
      </c>
      <c r="D39" s="142">
        <f>$D$7</f>
        <v>0</v>
      </c>
      <c r="E39" s="143">
        <f>$E$7</f>
        <v>0</v>
      </c>
      <c r="F39" s="896"/>
      <c r="G39" s="144">
        <f>D39*E39*F39</f>
        <v>0</v>
      </c>
      <c r="H39" s="892">
        <f>I39+J39</f>
        <v>0</v>
      </c>
      <c r="I39" s="729"/>
      <c r="J39" s="727"/>
      <c r="K39" s="145">
        <f>-D39*E39*H39</f>
        <v>0</v>
      </c>
      <c r="L39" s="146"/>
      <c r="M39" s="147"/>
      <c r="N39" s="148"/>
      <c r="O39" s="149"/>
      <c r="P39" s="150"/>
      <c r="Q39" s="150"/>
      <c r="R39" s="151"/>
      <c r="S39" s="152"/>
      <c r="T39" s="153">
        <f>IF(AND(P39=0,Q39=0,R39=0,S39=0),N39*-O39,IF(AND(O39=0,Q39=0,R39=0,S39=0),N39*-P39,IF(AND(O39=0,P39=0,R39=0,S39=0),N39*Q39,IF(AND(O39=0,P39=0,Q39=0,S39=0),N39*-R39,IF(AND(O39=0,P39=0,Q39=0,R39=0),N39*S39,IF(AND(O39=0,P39=0,Q39=0,R39=0),,"入力オーバー"))))))</f>
        <v>0</v>
      </c>
      <c r="U39" s="154"/>
      <c r="V39" s="155"/>
      <c r="W39" s="155"/>
      <c r="X39" s="156"/>
      <c r="Y39" s="156"/>
      <c r="Z39" s="156"/>
      <c r="AA39" s="156"/>
      <c r="AB39" s="156"/>
    </row>
    <row r="40" spans="1:28" ht="9" customHeight="1">
      <c r="A40" s="885"/>
      <c r="B40" s="741"/>
      <c r="C40" s="157">
        <f>IF(C39="往","復",)</f>
        <v>0</v>
      </c>
      <c r="D40" s="158">
        <f>$D$8</f>
        <v>0</v>
      </c>
      <c r="E40" s="159">
        <f>$E$8</f>
        <v>0</v>
      </c>
      <c r="F40" s="749"/>
      <c r="G40" s="160">
        <f>D40*E40*F39</f>
        <v>0</v>
      </c>
      <c r="H40" s="893"/>
      <c r="I40" s="730"/>
      <c r="J40" s="728"/>
      <c r="K40" s="161">
        <f>-D40*E40*H39</f>
        <v>0</v>
      </c>
      <c r="L40" s="162"/>
      <c r="M40" s="147"/>
      <c r="N40" s="163"/>
      <c r="O40" s="164"/>
      <c r="P40" s="165"/>
      <c r="Q40" s="165"/>
      <c r="R40" s="166"/>
      <c r="S40" s="167"/>
      <c r="T40" s="168">
        <f>IF(AND(P40=0,Q40=0,R40=0,S40=0),N40*-O40,IF(AND(O40=0,Q40=0,R40=0,S40=0),N40*-P40,IF(AND(O40=0,P40=0,R40=0,S40=0),N40*Q40,IF(AND(O40=0,P40=0,Q40=0,S40=0),N40*-R40,IF(AND(O40=0,P40=0,Q40=0,R40=0),N40*S40,IF(AND(O40=0,P40=0,Q40=0,R40=0),,"入力オーバー"))))))</f>
        <v>0</v>
      </c>
      <c r="U40" s="169"/>
      <c r="V40" s="155"/>
      <c r="W40" s="155"/>
      <c r="X40" s="156"/>
      <c r="Y40" s="156"/>
      <c r="Z40" s="156"/>
      <c r="AA40" s="156"/>
      <c r="AB40" s="156"/>
    </row>
    <row r="41" spans="1:28" ht="9" customHeight="1">
      <c r="A41" s="885"/>
      <c r="B41" s="740" t="str">
        <f>$B$9</f>
        <v>土曜</v>
      </c>
      <c r="C41" s="170">
        <f>C39</f>
        <v>0</v>
      </c>
      <c r="D41" s="142">
        <f>$D$9</f>
        <v>0</v>
      </c>
      <c r="E41" s="143">
        <f>$E$9</f>
        <v>0</v>
      </c>
      <c r="F41" s="896"/>
      <c r="G41" s="144">
        <f>D41*E41*F41</f>
        <v>0</v>
      </c>
      <c r="H41" s="892">
        <f>I41+J41</f>
        <v>0</v>
      </c>
      <c r="I41" s="729"/>
      <c r="J41" s="727"/>
      <c r="K41" s="145">
        <f>-D41*E41*H41</f>
        <v>0</v>
      </c>
      <c r="L41" s="146"/>
      <c r="M41" s="147"/>
      <c r="N41" s="163"/>
      <c r="O41" s="164"/>
      <c r="P41" s="165"/>
      <c r="Q41" s="165"/>
      <c r="R41" s="166"/>
      <c r="S41" s="167"/>
      <c r="T41" s="168">
        <f t="shared" ref="T41:T48" si="6">IF(AND(P41=0,Q41=0,R41=0,S41=0),N41*-O41,IF(AND(O41=0,Q41=0,R41=0,S41=0),N41*-P41,IF(AND(O41=0,P41=0,R41=0,S41=0),N41*Q41,IF(AND(O41=0,P41=0,Q41=0,S41=0),N41*-R41,IF(AND(O41=0,P41=0,Q41=0,R41=0),N41*S41,IF(AND(O41=0,P41=0,Q41=0,R41=0),,"入力オーバー"))))))</f>
        <v>0</v>
      </c>
      <c r="U41" s="169"/>
      <c r="V41" s="155"/>
      <c r="W41" s="155"/>
      <c r="X41" s="136"/>
      <c r="Y41" s="136"/>
      <c r="Z41" s="136"/>
      <c r="AA41" s="136"/>
      <c r="AB41" s="136"/>
    </row>
    <row r="42" spans="1:28" ht="9" customHeight="1" thickBot="1">
      <c r="A42" s="885"/>
      <c r="B42" s="904"/>
      <c r="C42" s="157">
        <f>C40</f>
        <v>0</v>
      </c>
      <c r="D42" s="158">
        <f>$D$10</f>
        <v>0</v>
      </c>
      <c r="E42" s="159">
        <f>$E$10</f>
        <v>0</v>
      </c>
      <c r="F42" s="749"/>
      <c r="G42" s="160">
        <f>D42*E42*F41</f>
        <v>0</v>
      </c>
      <c r="H42" s="893"/>
      <c r="I42" s="730"/>
      <c r="J42" s="728"/>
      <c r="K42" s="161">
        <f>-D42*E42*H41</f>
        <v>0</v>
      </c>
      <c r="L42" s="162"/>
      <c r="M42" s="147"/>
      <c r="N42" s="163"/>
      <c r="O42" s="164"/>
      <c r="P42" s="165"/>
      <c r="Q42" s="165"/>
      <c r="R42" s="166"/>
      <c r="S42" s="167"/>
      <c r="T42" s="168">
        <f t="shared" si="6"/>
        <v>0</v>
      </c>
      <c r="U42" s="169"/>
      <c r="V42" s="155"/>
      <c r="W42" s="155"/>
      <c r="X42" s="156"/>
      <c r="Y42" s="156"/>
      <c r="Z42" s="136"/>
      <c r="AA42" s="136"/>
      <c r="AB42" s="136"/>
    </row>
    <row r="43" spans="1:28" ht="9" customHeight="1">
      <c r="A43" s="885"/>
      <c r="B43" s="903" t="str">
        <f>$B$11</f>
        <v>日祝</v>
      </c>
      <c r="C43" s="170">
        <f>C39</f>
        <v>0</v>
      </c>
      <c r="D43" s="142">
        <f>$D$11</f>
        <v>0</v>
      </c>
      <c r="E43" s="143">
        <f>$E$11</f>
        <v>0</v>
      </c>
      <c r="F43" s="748"/>
      <c r="G43" s="144">
        <f>D43*E43*F43</f>
        <v>0</v>
      </c>
      <c r="H43" s="892">
        <f>I43+J43</f>
        <v>0</v>
      </c>
      <c r="I43" s="729"/>
      <c r="J43" s="727"/>
      <c r="K43" s="145">
        <f>-D43*E43*H43</f>
        <v>0</v>
      </c>
      <c r="L43" s="146"/>
      <c r="M43" s="147"/>
      <c r="N43" s="163"/>
      <c r="O43" s="164"/>
      <c r="P43" s="165"/>
      <c r="Q43" s="165"/>
      <c r="R43" s="166"/>
      <c r="S43" s="167"/>
      <c r="T43" s="168">
        <f t="shared" si="6"/>
        <v>0</v>
      </c>
      <c r="U43" s="169"/>
      <c r="V43" s="155"/>
      <c r="W43" s="155"/>
      <c r="X43" s="156"/>
      <c r="Y43" s="156"/>
      <c r="Z43" s="136"/>
      <c r="AA43" s="136"/>
      <c r="AB43" s="136"/>
    </row>
    <row r="44" spans="1:28" ht="9" customHeight="1">
      <c r="A44" s="885"/>
      <c r="B44" s="739"/>
      <c r="C44" s="202">
        <f>C40</f>
        <v>0</v>
      </c>
      <c r="D44" s="158">
        <f>$D$12</f>
        <v>0</v>
      </c>
      <c r="E44" s="175">
        <f>$E$12</f>
        <v>0</v>
      </c>
      <c r="F44" s="748"/>
      <c r="G44" s="160">
        <f>D44*E44*F43</f>
        <v>0</v>
      </c>
      <c r="H44" s="893"/>
      <c r="I44" s="730"/>
      <c r="J44" s="728"/>
      <c r="K44" s="161">
        <f>-D44*E44*H43</f>
        <v>0</v>
      </c>
      <c r="L44" s="162"/>
      <c r="M44" s="147"/>
      <c r="N44" s="163"/>
      <c r="O44" s="164"/>
      <c r="P44" s="165"/>
      <c r="Q44" s="165"/>
      <c r="R44" s="166"/>
      <c r="S44" s="167"/>
      <c r="T44" s="168">
        <f t="shared" si="6"/>
        <v>0</v>
      </c>
      <c r="U44" s="169"/>
      <c r="V44" s="155"/>
      <c r="W44" s="155"/>
      <c r="X44" s="156"/>
      <c r="Y44" s="156"/>
      <c r="Z44" s="136"/>
      <c r="AA44" s="136"/>
      <c r="AB44" s="136"/>
    </row>
    <row r="45" spans="1:28" ht="9" customHeight="1">
      <c r="A45" s="885"/>
      <c r="B45" s="738" t="str">
        <f>$B$13</f>
        <v>学平日</v>
      </c>
      <c r="C45" s="170">
        <f>C39</f>
        <v>0</v>
      </c>
      <c r="D45" s="142">
        <f>$D$13</f>
        <v>0</v>
      </c>
      <c r="E45" s="143">
        <f>$E$13</f>
        <v>0</v>
      </c>
      <c r="F45" s="896"/>
      <c r="G45" s="144">
        <f>D45*E45*F45</f>
        <v>0</v>
      </c>
      <c r="H45" s="892">
        <f>I45+J45</f>
        <v>0</v>
      </c>
      <c r="I45" s="729"/>
      <c r="J45" s="727"/>
      <c r="K45" s="145">
        <f>-D45*E45*H45</f>
        <v>0</v>
      </c>
      <c r="L45" s="146"/>
      <c r="M45" s="147"/>
      <c r="N45" s="163"/>
      <c r="O45" s="164"/>
      <c r="P45" s="165"/>
      <c r="Q45" s="165"/>
      <c r="R45" s="166"/>
      <c r="S45" s="167"/>
      <c r="T45" s="168">
        <f t="shared" si="6"/>
        <v>0</v>
      </c>
      <c r="U45" s="169"/>
      <c r="V45" s="155"/>
      <c r="W45" s="155"/>
    </row>
    <row r="46" spans="1:28" ht="9" customHeight="1">
      <c r="A46" s="885"/>
      <c r="B46" s="739"/>
      <c r="C46" s="157">
        <f>C40</f>
        <v>0</v>
      </c>
      <c r="D46" s="158">
        <f>$D$14</f>
        <v>0</v>
      </c>
      <c r="E46" s="159">
        <f>$E$14</f>
        <v>0</v>
      </c>
      <c r="F46" s="749"/>
      <c r="G46" s="160">
        <f>D46*E46*F45</f>
        <v>0</v>
      </c>
      <c r="H46" s="893"/>
      <c r="I46" s="730"/>
      <c r="J46" s="728"/>
      <c r="K46" s="161">
        <f>-D46*E46*H45</f>
        <v>0</v>
      </c>
      <c r="L46" s="162"/>
      <c r="M46" s="147"/>
      <c r="N46" s="163"/>
      <c r="O46" s="164"/>
      <c r="P46" s="165"/>
      <c r="Q46" s="165"/>
      <c r="R46" s="166"/>
      <c r="S46" s="167"/>
      <c r="T46" s="168">
        <f t="shared" si="6"/>
        <v>0</v>
      </c>
      <c r="U46" s="169"/>
      <c r="V46" s="155"/>
      <c r="W46" s="155"/>
    </row>
    <row r="47" spans="1:28" ht="9" customHeight="1">
      <c r="A47" s="885"/>
      <c r="B47" s="738" t="str">
        <f>$B$15</f>
        <v>学休土</v>
      </c>
      <c r="C47" s="170">
        <f>C39</f>
        <v>0</v>
      </c>
      <c r="D47" s="142">
        <f>$D$15</f>
        <v>0</v>
      </c>
      <c r="E47" s="143">
        <f>$E$15</f>
        <v>0</v>
      </c>
      <c r="F47" s="748"/>
      <c r="G47" s="144">
        <f>D47*E47*F47</f>
        <v>0</v>
      </c>
      <c r="H47" s="892">
        <f>I47+J47</f>
        <v>0</v>
      </c>
      <c r="I47" s="729"/>
      <c r="J47" s="727"/>
      <c r="K47" s="145">
        <f>-D47*E47*H47</f>
        <v>0</v>
      </c>
      <c r="L47" s="146"/>
      <c r="M47" s="147"/>
      <c r="N47" s="163"/>
      <c r="O47" s="164"/>
      <c r="P47" s="165"/>
      <c r="Q47" s="165"/>
      <c r="R47" s="166"/>
      <c r="S47" s="167"/>
      <c r="T47" s="168">
        <f t="shared" si="6"/>
        <v>0</v>
      </c>
      <c r="U47" s="169"/>
      <c r="V47" s="155"/>
      <c r="W47" s="155"/>
      <c r="X47" s="908" t="s">
        <v>81</v>
      </c>
      <c r="Y47" s="909"/>
      <c r="Z47" s="909"/>
      <c r="AA47" s="909"/>
      <c r="AB47" s="910"/>
    </row>
    <row r="48" spans="1:28" ht="9" customHeight="1" thickBot="1">
      <c r="A48" s="885"/>
      <c r="B48" s="751"/>
      <c r="C48" s="157">
        <f>C40</f>
        <v>0</v>
      </c>
      <c r="D48" s="158">
        <f>$D$16</f>
        <v>0</v>
      </c>
      <c r="E48" s="175">
        <f>$E$16</f>
        <v>0</v>
      </c>
      <c r="F48" s="749"/>
      <c r="G48" s="160">
        <f>D48*E48*F47</f>
        <v>0</v>
      </c>
      <c r="H48" s="893"/>
      <c r="I48" s="730"/>
      <c r="J48" s="728"/>
      <c r="K48" s="161">
        <f>-D48*E48*H47</f>
        <v>0</v>
      </c>
      <c r="L48" s="162"/>
      <c r="M48" s="147"/>
      <c r="N48" s="177"/>
      <c r="O48" s="178"/>
      <c r="P48" s="179"/>
      <c r="Q48" s="179"/>
      <c r="R48" s="180"/>
      <c r="S48" s="181"/>
      <c r="T48" s="182">
        <f t="shared" si="6"/>
        <v>0</v>
      </c>
      <c r="U48" s="183"/>
      <c r="V48" s="184"/>
      <c r="W48" s="155"/>
      <c r="X48" s="905">
        <f>G49+K49+T49</f>
        <v>0</v>
      </c>
      <c r="Y48" s="906"/>
      <c r="Z48" s="906"/>
      <c r="AA48" s="906"/>
      <c r="AB48" s="185" t="s">
        <v>154</v>
      </c>
    </row>
    <row r="49" spans="1:28" ht="9" customHeight="1" thickBot="1">
      <c r="A49" s="882" t="s">
        <v>53</v>
      </c>
      <c r="B49" s="883"/>
      <c r="C49" s="186"/>
      <c r="D49" s="187">
        <f>IF(C39="往",(E39+E40)*(F39-H39)+(E41+E42)*(F41-H41),E39*(F39-H39)+E41*(F41-H41))</f>
        <v>0</v>
      </c>
      <c r="E49" s="188">
        <f>IF(C39="往",(E39+E40)*(F39-H39)+(E41+E42)*(F41-H41)+(E43+E44)*(F43-H43)+(E45+E46)*(F45-H45)+(E47+E48)*(F47-H47),E39*(F39-H39)+E41*(F41-H41)+E43*(F43-H43)+E45*(F45-H45)+E47*(F47-H47))</f>
        <v>0</v>
      </c>
      <c r="F49" s="189">
        <f t="shared" ref="F49:K49" si="7">SUM(F39:F48)</f>
        <v>0</v>
      </c>
      <c r="G49" s="190">
        <f t="shared" si="7"/>
        <v>0</v>
      </c>
      <c r="H49" s="186">
        <f t="shared" si="7"/>
        <v>0</v>
      </c>
      <c r="I49" s="191">
        <f t="shared" si="7"/>
        <v>0</v>
      </c>
      <c r="J49" s="187">
        <f t="shared" si="7"/>
        <v>0</v>
      </c>
      <c r="K49" s="192">
        <f t="shared" si="7"/>
        <v>0</v>
      </c>
      <c r="L49" s="187"/>
      <c r="M49" s="193"/>
      <c r="N49" s="194"/>
      <c r="O49" s="195">
        <f t="shared" ref="O49:T49" si="8">SUM(O39:O48)</f>
        <v>0</v>
      </c>
      <c r="P49" s="196">
        <f t="shared" si="8"/>
        <v>0</v>
      </c>
      <c r="Q49" s="196">
        <f t="shared" si="8"/>
        <v>0</v>
      </c>
      <c r="R49" s="197">
        <f t="shared" si="8"/>
        <v>0</v>
      </c>
      <c r="S49" s="198">
        <f t="shared" si="8"/>
        <v>0</v>
      </c>
      <c r="T49" s="199">
        <f t="shared" si="8"/>
        <v>0</v>
      </c>
      <c r="U49" s="200"/>
    </row>
    <row r="50" spans="1:28" ht="9" customHeight="1">
      <c r="A50" s="886" t="s">
        <v>55</v>
      </c>
      <c r="B50" s="742" t="s">
        <v>56</v>
      </c>
      <c r="C50" s="134"/>
      <c r="D50" s="745" t="s">
        <v>57</v>
      </c>
      <c r="E50" s="745" t="s">
        <v>58</v>
      </c>
      <c r="F50" s="890" t="s">
        <v>59</v>
      </c>
      <c r="G50" s="894" t="s">
        <v>151</v>
      </c>
      <c r="H50" s="899" t="s">
        <v>61</v>
      </c>
      <c r="I50" s="899"/>
      <c r="J50" s="899"/>
      <c r="K50" s="899"/>
      <c r="L50" s="900"/>
      <c r="M50" s="135"/>
      <c r="N50" s="857" t="s">
        <v>62</v>
      </c>
      <c r="O50" s="858"/>
      <c r="P50" s="858"/>
      <c r="Q50" s="858"/>
      <c r="R50" s="858"/>
      <c r="S50" s="858"/>
      <c r="T50" s="858"/>
      <c r="U50" s="859"/>
    </row>
    <row r="51" spans="1:28" ht="9" customHeight="1">
      <c r="A51" s="887"/>
      <c r="B51" s="743"/>
      <c r="C51" s="137" t="s">
        <v>24</v>
      </c>
      <c r="D51" s="746"/>
      <c r="E51" s="746"/>
      <c r="F51" s="891"/>
      <c r="G51" s="864"/>
      <c r="H51" s="860" t="s">
        <v>63</v>
      </c>
      <c r="I51" s="861"/>
      <c r="J51" s="862"/>
      <c r="K51" s="863" t="s">
        <v>152</v>
      </c>
      <c r="L51" s="874" t="s">
        <v>65</v>
      </c>
      <c r="M51" s="138"/>
      <c r="N51" s="863" t="s">
        <v>66</v>
      </c>
      <c r="O51" s="877" t="s">
        <v>67</v>
      </c>
      <c r="P51" s="878"/>
      <c r="Q51" s="878"/>
      <c r="R51" s="878"/>
      <c r="S51" s="879"/>
      <c r="T51" s="724" t="s">
        <v>153</v>
      </c>
      <c r="U51" s="854" t="s">
        <v>65</v>
      </c>
    </row>
    <row r="52" spans="1:28" ht="9" customHeight="1">
      <c r="A52" s="887"/>
      <c r="B52" s="743"/>
      <c r="C52" s="137" t="s">
        <v>69</v>
      </c>
      <c r="D52" s="746"/>
      <c r="E52" s="746"/>
      <c r="F52" s="891"/>
      <c r="G52" s="864"/>
      <c r="H52" s="880" t="s">
        <v>70</v>
      </c>
      <c r="I52" s="897" t="s">
        <v>71</v>
      </c>
      <c r="J52" s="901" t="s">
        <v>72</v>
      </c>
      <c r="K52" s="864"/>
      <c r="L52" s="875"/>
      <c r="M52" s="138"/>
      <c r="N52" s="864"/>
      <c r="O52" s="869" t="s">
        <v>73</v>
      </c>
      <c r="P52" s="754"/>
      <c r="Q52" s="754" t="s">
        <v>74</v>
      </c>
      <c r="R52" s="757" t="s">
        <v>75</v>
      </c>
      <c r="S52" s="752" t="s">
        <v>76</v>
      </c>
      <c r="T52" s="725"/>
      <c r="U52" s="855"/>
    </row>
    <row r="53" spans="1:28" ht="9" customHeight="1">
      <c r="A53" s="887"/>
      <c r="B53" s="743"/>
      <c r="C53" s="139" t="s">
        <v>77</v>
      </c>
      <c r="D53" s="746"/>
      <c r="E53" s="746"/>
      <c r="F53" s="891"/>
      <c r="G53" s="864"/>
      <c r="H53" s="880"/>
      <c r="I53" s="897"/>
      <c r="J53" s="901"/>
      <c r="K53" s="864"/>
      <c r="L53" s="875"/>
      <c r="M53" s="138"/>
      <c r="N53" s="864"/>
      <c r="O53" s="870" t="s">
        <v>71</v>
      </c>
      <c r="P53" s="872" t="s">
        <v>72</v>
      </c>
      <c r="Q53" s="755"/>
      <c r="R53" s="757"/>
      <c r="S53" s="752"/>
      <c r="T53" s="725"/>
      <c r="U53" s="855"/>
    </row>
    <row r="54" spans="1:28" ht="9" customHeight="1">
      <c r="A54" s="888"/>
      <c r="B54" s="744"/>
      <c r="C54" s="140" t="s">
        <v>78</v>
      </c>
      <c r="D54" s="747"/>
      <c r="E54" s="876"/>
      <c r="F54" s="726"/>
      <c r="G54" s="895"/>
      <c r="H54" s="881"/>
      <c r="I54" s="898"/>
      <c r="J54" s="902"/>
      <c r="K54" s="865"/>
      <c r="L54" s="876"/>
      <c r="N54" s="865"/>
      <c r="O54" s="871"/>
      <c r="P54" s="873"/>
      <c r="Q54" s="756"/>
      <c r="R54" s="758"/>
      <c r="S54" s="753"/>
      <c r="T54" s="726"/>
      <c r="U54" s="856"/>
    </row>
    <row r="55" spans="1:28" ht="9" customHeight="1">
      <c r="A55" s="884" t="s">
        <v>139</v>
      </c>
      <c r="B55" s="740" t="str">
        <f>$B$7</f>
        <v>平日</v>
      </c>
      <c r="C55" s="201">
        <f>C39</f>
        <v>0</v>
      </c>
      <c r="D55" s="142">
        <f>$D$7</f>
        <v>0</v>
      </c>
      <c r="E55" s="143">
        <f>$E$7</f>
        <v>0</v>
      </c>
      <c r="F55" s="896"/>
      <c r="G55" s="144">
        <f>D55*E55*F55</f>
        <v>0</v>
      </c>
      <c r="H55" s="892">
        <f>I55+J55</f>
        <v>0</v>
      </c>
      <c r="I55" s="729"/>
      <c r="J55" s="727"/>
      <c r="K55" s="145">
        <f>-D55*E55*H55</f>
        <v>0</v>
      </c>
      <c r="L55" s="146"/>
      <c r="M55" s="147"/>
      <c r="N55" s="148"/>
      <c r="O55" s="149"/>
      <c r="P55" s="150"/>
      <c r="Q55" s="150"/>
      <c r="R55" s="151"/>
      <c r="S55" s="152"/>
      <c r="T55" s="153">
        <f>IF(AND(P55=0,Q55=0,R55=0,S55=0),N55*-O55,IF(AND(O55=0,Q55=0,R55=0,S55=0),N55*-P55,IF(AND(O55=0,P55=0,R55=0,S55=0),N55*Q55,IF(AND(O55=0,P55=0,Q55=0,S55=0),N55*-R55,IF(AND(O55=0,P55=0,Q55=0,R55=0),N55*S55,IF(AND(O55=0,P55=0,Q55=0,R55=0),,"入力オーバー"))))))</f>
        <v>0</v>
      </c>
      <c r="U55" s="154"/>
      <c r="V55" s="155"/>
      <c r="W55" s="155"/>
      <c r="X55" s="156"/>
      <c r="Y55" s="156"/>
      <c r="Z55" s="156"/>
      <c r="AA55" s="156"/>
      <c r="AB55" s="156"/>
    </row>
    <row r="56" spans="1:28" ht="9" customHeight="1">
      <c r="A56" s="885"/>
      <c r="B56" s="741"/>
      <c r="C56" s="157">
        <f>IF(C55="往","復",)</f>
        <v>0</v>
      </c>
      <c r="D56" s="158">
        <f>$D$8</f>
        <v>0</v>
      </c>
      <c r="E56" s="159">
        <f>$E$8</f>
        <v>0</v>
      </c>
      <c r="F56" s="749"/>
      <c r="G56" s="160">
        <f>D56*E56*F55</f>
        <v>0</v>
      </c>
      <c r="H56" s="893"/>
      <c r="I56" s="730"/>
      <c r="J56" s="728"/>
      <c r="K56" s="161">
        <f>-D56*E56*H55</f>
        <v>0</v>
      </c>
      <c r="L56" s="162"/>
      <c r="M56" s="147"/>
      <c r="N56" s="163"/>
      <c r="O56" s="164"/>
      <c r="P56" s="165"/>
      <c r="Q56" s="165"/>
      <c r="R56" s="166"/>
      <c r="S56" s="167"/>
      <c r="T56" s="168">
        <f>IF(AND(P56=0,Q56=0,R56=0,S56=0),N56*-O56,IF(AND(O56=0,Q56=0,R56=0,S56=0),N56*-P56,IF(AND(O56=0,P56=0,R56=0,S56=0),N56*Q56,IF(AND(O56=0,P56=0,Q56=0,S56=0),N56*-R56,IF(AND(O56=0,P56=0,Q56=0,R56=0),N56*S56,IF(AND(O56=0,P56=0,Q56=0,R56=0),,"入力オーバー"))))))</f>
        <v>0</v>
      </c>
      <c r="U56" s="169"/>
      <c r="V56" s="155"/>
      <c r="W56" s="155"/>
      <c r="X56" s="156"/>
      <c r="Y56" s="156"/>
      <c r="Z56" s="156"/>
      <c r="AA56" s="156"/>
      <c r="AB56" s="156"/>
    </row>
    <row r="57" spans="1:28" ht="9" customHeight="1">
      <c r="A57" s="885"/>
      <c r="B57" s="740" t="str">
        <f>$B$9</f>
        <v>土曜</v>
      </c>
      <c r="C57" s="170">
        <f>C55</f>
        <v>0</v>
      </c>
      <c r="D57" s="142">
        <f>$D$9</f>
        <v>0</v>
      </c>
      <c r="E57" s="143">
        <f>$E$9</f>
        <v>0</v>
      </c>
      <c r="F57" s="896"/>
      <c r="G57" s="144">
        <f>D57*E57*F57</f>
        <v>0</v>
      </c>
      <c r="H57" s="892">
        <f>I57+J57</f>
        <v>0</v>
      </c>
      <c r="I57" s="729"/>
      <c r="J57" s="727"/>
      <c r="K57" s="145">
        <f>-D57*E57*H57</f>
        <v>0</v>
      </c>
      <c r="L57" s="146"/>
      <c r="M57" s="147"/>
      <c r="N57" s="163"/>
      <c r="O57" s="164"/>
      <c r="P57" s="165"/>
      <c r="Q57" s="165"/>
      <c r="R57" s="166"/>
      <c r="S57" s="167"/>
      <c r="T57" s="168">
        <f t="shared" ref="T57:T64" si="9">IF(AND(P57=0,Q57=0,R57=0,S57=0),N57*-O57,IF(AND(O57=0,Q57=0,R57=0,S57=0),N57*-P57,IF(AND(O57=0,P57=0,R57=0,S57=0),N57*Q57,IF(AND(O57=0,P57=0,Q57=0,S57=0),N57*-R57,IF(AND(O57=0,P57=0,Q57=0,R57=0),N57*S57,IF(AND(O57=0,P57=0,Q57=0,R57=0),,"入力オーバー"))))))</f>
        <v>0</v>
      </c>
      <c r="U57" s="169"/>
      <c r="V57" s="155"/>
      <c r="W57" s="155"/>
      <c r="X57" s="136"/>
      <c r="Y57" s="136"/>
      <c r="Z57" s="136"/>
      <c r="AA57" s="136"/>
      <c r="AB57" s="136"/>
    </row>
    <row r="58" spans="1:28" ht="9" customHeight="1" thickBot="1">
      <c r="A58" s="885"/>
      <c r="B58" s="904"/>
      <c r="C58" s="157">
        <f>C56</f>
        <v>0</v>
      </c>
      <c r="D58" s="158">
        <f>$D$10</f>
        <v>0</v>
      </c>
      <c r="E58" s="159">
        <f>$E$10</f>
        <v>0</v>
      </c>
      <c r="F58" s="749"/>
      <c r="G58" s="160">
        <f>D58*E58*F57</f>
        <v>0</v>
      </c>
      <c r="H58" s="893"/>
      <c r="I58" s="730"/>
      <c r="J58" s="728"/>
      <c r="K58" s="161">
        <f>-D58*E58*H57</f>
        <v>0</v>
      </c>
      <c r="L58" s="162"/>
      <c r="M58" s="147"/>
      <c r="N58" s="163"/>
      <c r="O58" s="164"/>
      <c r="P58" s="165"/>
      <c r="Q58" s="165"/>
      <c r="R58" s="166"/>
      <c r="S58" s="167"/>
      <c r="T58" s="168">
        <f t="shared" si="9"/>
        <v>0</v>
      </c>
      <c r="U58" s="169"/>
      <c r="V58" s="155"/>
      <c r="W58" s="155"/>
      <c r="X58" s="156"/>
      <c r="Y58" s="156"/>
      <c r="Z58" s="136"/>
      <c r="AA58" s="136"/>
      <c r="AB58" s="136"/>
    </row>
    <row r="59" spans="1:28" ht="9" customHeight="1">
      <c r="A59" s="885"/>
      <c r="B59" s="903" t="str">
        <f>$B$11</f>
        <v>日祝</v>
      </c>
      <c r="C59" s="170">
        <f>C55</f>
        <v>0</v>
      </c>
      <c r="D59" s="142">
        <f>$D$11</f>
        <v>0</v>
      </c>
      <c r="E59" s="143">
        <f>$E$11</f>
        <v>0</v>
      </c>
      <c r="F59" s="748"/>
      <c r="G59" s="144">
        <f>D59*E59*F59</f>
        <v>0</v>
      </c>
      <c r="H59" s="892">
        <f>I59+J59</f>
        <v>0</v>
      </c>
      <c r="I59" s="729"/>
      <c r="J59" s="727"/>
      <c r="K59" s="145">
        <f>-D59*E59*H59</f>
        <v>0</v>
      </c>
      <c r="L59" s="146"/>
      <c r="M59" s="147"/>
      <c r="N59" s="163"/>
      <c r="O59" s="164"/>
      <c r="P59" s="165"/>
      <c r="Q59" s="165"/>
      <c r="R59" s="166"/>
      <c r="S59" s="167"/>
      <c r="T59" s="168">
        <f t="shared" si="9"/>
        <v>0</v>
      </c>
      <c r="U59" s="169"/>
      <c r="V59" s="155"/>
      <c r="W59" s="155"/>
      <c r="X59" s="156"/>
      <c r="Y59" s="156"/>
      <c r="Z59" s="136"/>
      <c r="AA59" s="136"/>
      <c r="AB59" s="136"/>
    </row>
    <row r="60" spans="1:28" ht="9" customHeight="1">
      <c r="A60" s="885"/>
      <c r="B60" s="739"/>
      <c r="C60" s="202">
        <f>C56</f>
        <v>0</v>
      </c>
      <c r="D60" s="158">
        <f>$D$12</f>
        <v>0</v>
      </c>
      <c r="E60" s="175">
        <f>$E$12</f>
        <v>0</v>
      </c>
      <c r="F60" s="748"/>
      <c r="G60" s="160">
        <f>D60*E60*F59</f>
        <v>0</v>
      </c>
      <c r="H60" s="893"/>
      <c r="I60" s="730"/>
      <c r="J60" s="728"/>
      <c r="K60" s="161">
        <f>-D60*E60*H59</f>
        <v>0</v>
      </c>
      <c r="L60" s="162"/>
      <c r="M60" s="147"/>
      <c r="N60" s="163"/>
      <c r="O60" s="164"/>
      <c r="P60" s="165"/>
      <c r="Q60" s="165"/>
      <c r="R60" s="166"/>
      <c r="S60" s="167"/>
      <c r="T60" s="168">
        <f t="shared" si="9"/>
        <v>0</v>
      </c>
      <c r="U60" s="169"/>
      <c r="V60" s="155"/>
      <c r="W60" s="155"/>
      <c r="X60" s="156"/>
      <c r="Y60" s="156"/>
      <c r="Z60" s="136"/>
      <c r="AA60" s="136"/>
      <c r="AB60" s="136"/>
    </row>
    <row r="61" spans="1:28" ht="9" customHeight="1">
      <c r="A61" s="885"/>
      <c r="B61" s="738" t="str">
        <f>$B$13</f>
        <v>学平日</v>
      </c>
      <c r="C61" s="170">
        <f>C55</f>
        <v>0</v>
      </c>
      <c r="D61" s="142">
        <f>$D$13</f>
        <v>0</v>
      </c>
      <c r="E61" s="143">
        <f>$E$13</f>
        <v>0</v>
      </c>
      <c r="F61" s="896"/>
      <c r="G61" s="144">
        <f>D61*E61*F61</f>
        <v>0</v>
      </c>
      <c r="H61" s="892">
        <f>I61+J61</f>
        <v>0</v>
      </c>
      <c r="I61" s="729"/>
      <c r="J61" s="727"/>
      <c r="K61" s="145">
        <f>-D61*E61*H61</f>
        <v>0</v>
      </c>
      <c r="L61" s="146"/>
      <c r="M61" s="147"/>
      <c r="N61" s="163"/>
      <c r="O61" s="164"/>
      <c r="P61" s="165"/>
      <c r="Q61" s="165"/>
      <c r="R61" s="166"/>
      <c r="S61" s="167"/>
      <c r="T61" s="168">
        <f t="shared" si="9"/>
        <v>0</v>
      </c>
      <c r="U61" s="169"/>
      <c r="V61" s="155"/>
      <c r="W61" s="155"/>
    </row>
    <row r="62" spans="1:28" ht="9" customHeight="1">
      <c r="A62" s="885"/>
      <c r="B62" s="739"/>
      <c r="C62" s="157">
        <f>C56</f>
        <v>0</v>
      </c>
      <c r="D62" s="158">
        <f>$D$14</f>
        <v>0</v>
      </c>
      <c r="E62" s="159">
        <f>$E$14</f>
        <v>0</v>
      </c>
      <c r="F62" s="749"/>
      <c r="G62" s="160">
        <f>D62*E62*F61</f>
        <v>0</v>
      </c>
      <c r="H62" s="893"/>
      <c r="I62" s="730"/>
      <c r="J62" s="728"/>
      <c r="K62" s="161">
        <f>-D62*E62*H61</f>
        <v>0</v>
      </c>
      <c r="L62" s="162"/>
      <c r="M62" s="147"/>
      <c r="N62" s="163"/>
      <c r="O62" s="164"/>
      <c r="P62" s="165"/>
      <c r="Q62" s="165"/>
      <c r="R62" s="166"/>
      <c r="S62" s="167"/>
      <c r="T62" s="168">
        <f t="shared" si="9"/>
        <v>0</v>
      </c>
      <c r="U62" s="169"/>
      <c r="V62" s="155"/>
      <c r="W62" s="155"/>
    </row>
    <row r="63" spans="1:28" ht="9" customHeight="1">
      <c r="A63" s="885"/>
      <c r="B63" s="738" t="str">
        <f>$B$15</f>
        <v>学休土</v>
      </c>
      <c r="C63" s="170">
        <f>C55</f>
        <v>0</v>
      </c>
      <c r="D63" s="142">
        <f>$D$15</f>
        <v>0</v>
      </c>
      <c r="E63" s="143">
        <f>$E$15</f>
        <v>0</v>
      </c>
      <c r="F63" s="748"/>
      <c r="G63" s="144">
        <f>D63*E63*F63</f>
        <v>0</v>
      </c>
      <c r="H63" s="892">
        <f>I63+J63</f>
        <v>0</v>
      </c>
      <c r="I63" s="729"/>
      <c r="J63" s="727"/>
      <c r="K63" s="145">
        <f>-D63*E63*H63</f>
        <v>0</v>
      </c>
      <c r="L63" s="146"/>
      <c r="M63" s="147"/>
      <c r="N63" s="163"/>
      <c r="O63" s="164"/>
      <c r="P63" s="165"/>
      <c r="Q63" s="165"/>
      <c r="R63" s="166"/>
      <c r="S63" s="167"/>
      <c r="T63" s="168">
        <f t="shared" si="9"/>
        <v>0</v>
      </c>
      <c r="U63" s="169"/>
      <c r="V63" s="155"/>
      <c r="W63" s="155"/>
      <c r="X63" s="908" t="s">
        <v>81</v>
      </c>
      <c r="Y63" s="909"/>
      <c r="Z63" s="909"/>
      <c r="AA63" s="909"/>
      <c r="AB63" s="910"/>
    </row>
    <row r="64" spans="1:28" ht="9" customHeight="1" thickBot="1">
      <c r="A64" s="885"/>
      <c r="B64" s="751"/>
      <c r="C64" s="157">
        <f>C56</f>
        <v>0</v>
      </c>
      <c r="D64" s="158">
        <f>$D$16</f>
        <v>0</v>
      </c>
      <c r="E64" s="175">
        <f>$E$16</f>
        <v>0</v>
      </c>
      <c r="F64" s="749"/>
      <c r="G64" s="160">
        <f>D64*E64*F63</f>
        <v>0</v>
      </c>
      <c r="H64" s="893"/>
      <c r="I64" s="730"/>
      <c r="J64" s="728"/>
      <c r="K64" s="161">
        <f>-D64*E64*H63</f>
        <v>0</v>
      </c>
      <c r="L64" s="162"/>
      <c r="M64" s="147"/>
      <c r="N64" s="177"/>
      <c r="O64" s="178"/>
      <c r="P64" s="179"/>
      <c r="Q64" s="179"/>
      <c r="R64" s="180"/>
      <c r="S64" s="181"/>
      <c r="T64" s="182">
        <f t="shared" si="9"/>
        <v>0</v>
      </c>
      <c r="U64" s="183"/>
      <c r="V64" s="184"/>
      <c r="W64" s="155"/>
      <c r="X64" s="905">
        <f>G65+K65+T65</f>
        <v>0</v>
      </c>
      <c r="Y64" s="906"/>
      <c r="Z64" s="906"/>
      <c r="AA64" s="906"/>
      <c r="AB64" s="185" t="s">
        <v>154</v>
      </c>
    </row>
    <row r="65" spans="1:28" ht="9" customHeight="1" thickBot="1">
      <c r="A65" s="882" t="s">
        <v>53</v>
      </c>
      <c r="B65" s="883"/>
      <c r="C65" s="186"/>
      <c r="D65" s="187">
        <f>IF(C55="往",(E55+E56)*(F55-H55)+(E57+E58)*(F57-H57),E55*(F55-H55)+E57*(F57-H57))</f>
        <v>0</v>
      </c>
      <c r="E65" s="188">
        <f>IF(C55="往",(E55+E56)*(F55-H55)+(E57+E58)*(F57-H57)+(E59+E60)*(F59-H59)+(E61+E62)*(F61-H61)+(E63+E64)*(F63-H63),E55*(F55-H55)+E57*(F57-H57)+E59*(F59-H59)+E61*(F61-H61)+E63*(F63-H63))</f>
        <v>0</v>
      </c>
      <c r="F65" s="189">
        <f t="shared" ref="F65:K65" si="10">SUM(F55:F64)</f>
        <v>0</v>
      </c>
      <c r="G65" s="190">
        <f t="shared" si="10"/>
        <v>0</v>
      </c>
      <c r="H65" s="186">
        <f t="shared" si="10"/>
        <v>0</v>
      </c>
      <c r="I65" s="191">
        <f t="shared" si="10"/>
        <v>0</v>
      </c>
      <c r="J65" s="187">
        <f t="shared" si="10"/>
        <v>0</v>
      </c>
      <c r="K65" s="192">
        <f t="shared" si="10"/>
        <v>0</v>
      </c>
      <c r="L65" s="187"/>
      <c r="M65" s="193"/>
      <c r="N65" s="194"/>
      <c r="O65" s="195">
        <f t="shared" ref="O65:T65" si="11">SUM(O55:O64)</f>
        <v>0</v>
      </c>
      <c r="P65" s="196">
        <f t="shared" si="11"/>
        <v>0</v>
      </c>
      <c r="Q65" s="196">
        <f t="shared" si="11"/>
        <v>0</v>
      </c>
      <c r="R65" s="197">
        <f t="shared" si="11"/>
        <v>0</v>
      </c>
      <c r="S65" s="198">
        <f t="shared" si="11"/>
        <v>0</v>
      </c>
      <c r="T65" s="199">
        <f t="shared" si="11"/>
        <v>0</v>
      </c>
      <c r="U65" s="200"/>
      <c r="V65" s="907" t="s">
        <v>83</v>
      </c>
      <c r="W65" s="858"/>
      <c r="X65" s="858"/>
      <c r="Y65" s="858"/>
      <c r="Z65" s="858"/>
      <c r="AA65" s="858"/>
      <c r="AB65" s="859"/>
    </row>
    <row r="66" spans="1:28" ht="9" customHeight="1" thickBot="1">
      <c r="A66" s="715" t="s">
        <v>112</v>
      </c>
      <c r="B66" s="716"/>
      <c r="C66" s="716"/>
      <c r="D66" s="717">
        <f>$C$1</f>
        <v>0</v>
      </c>
      <c r="E66" s="716"/>
      <c r="F66" s="716"/>
      <c r="G66" s="716"/>
      <c r="H66" s="733">
        <f>$K$1</f>
        <v>10</v>
      </c>
      <c r="I66" s="733"/>
      <c r="J66" s="716" t="s">
        <v>148</v>
      </c>
      <c r="K66" s="716"/>
      <c r="L66" s="717">
        <f>$M$1</f>
        <v>0</v>
      </c>
      <c r="M66" s="716"/>
      <c r="N66" s="716"/>
      <c r="O66" s="716"/>
      <c r="P66" s="716"/>
      <c r="Q66" s="718"/>
      <c r="R66" s="203"/>
      <c r="S66" s="203"/>
      <c r="T66" s="204"/>
      <c r="U66" s="136"/>
      <c r="V66" s="911">
        <f>V267</f>
        <v>0</v>
      </c>
      <c r="W66" s="912"/>
      <c r="X66" s="912"/>
      <c r="Y66" s="912"/>
      <c r="Z66" s="912"/>
      <c r="AA66" s="912"/>
      <c r="AB66" s="205" t="s">
        <v>154</v>
      </c>
    </row>
    <row r="67" spans="1:28" ht="9" customHeight="1">
      <c r="I67" s="206"/>
      <c r="J67" s="207"/>
      <c r="K67" s="207"/>
      <c r="L67" s="208"/>
      <c r="N67" s="136"/>
      <c r="O67" s="136"/>
      <c r="P67" s="136"/>
      <c r="V67" s="133"/>
      <c r="W67" s="133"/>
    </row>
    <row r="68" spans="1:28" ht="9" customHeight="1" thickBot="1">
      <c r="L68" s="209"/>
      <c r="N68" s="210"/>
      <c r="O68" s="211"/>
      <c r="P68" s="211"/>
      <c r="Q68" s="211"/>
      <c r="R68" s="211"/>
      <c r="S68" s="211"/>
      <c r="T68" s="136"/>
      <c r="U68" s="207"/>
      <c r="V68" s="207"/>
      <c r="W68" s="207"/>
      <c r="X68" s="212"/>
      <c r="Y68" s="212"/>
      <c r="Z68" s="212"/>
      <c r="AA68" s="212"/>
      <c r="AB68" s="136"/>
    </row>
    <row r="69" spans="1:28" ht="9" customHeight="1">
      <c r="A69" s="886" t="s">
        <v>55</v>
      </c>
      <c r="B69" s="742" t="s">
        <v>56</v>
      </c>
      <c r="C69" s="134"/>
      <c r="D69" s="745" t="s">
        <v>57</v>
      </c>
      <c r="E69" s="745" t="s">
        <v>58</v>
      </c>
      <c r="F69" s="890" t="s">
        <v>59</v>
      </c>
      <c r="G69" s="894" t="s">
        <v>151</v>
      </c>
      <c r="H69" s="899" t="s">
        <v>61</v>
      </c>
      <c r="I69" s="899"/>
      <c r="J69" s="899"/>
      <c r="K69" s="899"/>
      <c r="L69" s="900"/>
      <c r="M69" s="135"/>
      <c r="N69" s="857" t="s">
        <v>62</v>
      </c>
      <c r="O69" s="858"/>
      <c r="P69" s="858"/>
      <c r="Q69" s="858"/>
      <c r="R69" s="858"/>
      <c r="S69" s="858"/>
      <c r="T69" s="858"/>
      <c r="U69" s="859"/>
    </row>
    <row r="70" spans="1:28" ht="9" customHeight="1">
      <c r="A70" s="887"/>
      <c r="B70" s="743"/>
      <c r="C70" s="137" t="s">
        <v>24</v>
      </c>
      <c r="D70" s="746"/>
      <c r="E70" s="746"/>
      <c r="F70" s="891"/>
      <c r="G70" s="864"/>
      <c r="H70" s="860" t="s">
        <v>63</v>
      </c>
      <c r="I70" s="861"/>
      <c r="J70" s="862"/>
      <c r="K70" s="863" t="s">
        <v>152</v>
      </c>
      <c r="L70" s="874" t="s">
        <v>65</v>
      </c>
      <c r="M70" s="138"/>
      <c r="N70" s="863" t="s">
        <v>66</v>
      </c>
      <c r="O70" s="877" t="s">
        <v>67</v>
      </c>
      <c r="P70" s="878"/>
      <c r="Q70" s="878"/>
      <c r="R70" s="878"/>
      <c r="S70" s="879"/>
      <c r="T70" s="724" t="s">
        <v>153</v>
      </c>
      <c r="U70" s="854" t="s">
        <v>65</v>
      </c>
    </row>
    <row r="71" spans="1:28" ht="9" customHeight="1">
      <c r="A71" s="887"/>
      <c r="B71" s="743"/>
      <c r="C71" s="137" t="s">
        <v>69</v>
      </c>
      <c r="D71" s="746"/>
      <c r="E71" s="746"/>
      <c r="F71" s="891"/>
      <c r="G71" s="864"/>
      <c r="H71" s="880" t="s">
        <v>70</v>
      </c>
      <c r="I71" s="897" t="s">
        <v>71</v>
      </c>
      <c r="J71" s="901" t="s">
        <v>72</v>
      </c>
      <c r="K71" s="864"/>
      <c r="L71" s="875"/>
      <c r="M71" s="138"/>
      <c r="N71" s="864"/>
      <c r="O71" s="869" t="s">
        <v>73</v>
      </c>
      <c r="P71" s="754"/>
      <c r="Q71" s="754" t="s">
        <v>74</v>
      </c>
      <c r="R71" s="757" t="s">
        <v>75</v>
      </c>
      <c r="S71" s="752" t="s">
        <v>76</v>
      </c>
      <c r="T71" s="725"/>
      <c r="U71" s="855"/>
    </row>
    <row r="72" spans="1:28" ht="9" customHeight="1">
      <c r="A72" s="887"/>
      <c r="B72" s="743"/>
      <c r="C72" s="139" t="s">
        <v>77</v>
      </c>
      <c r="D72" s="746"/>
      <c r="E72" s="746"/>
      <c r="F72" s="891"/>
      <c r="G72" s="864"/>
      <c r="H72" s="880"/>
      <c r="I72" s="897"/>
      <c r="J72" s="901"/>
      <c r="K72" s="864"/>
      <c r="L72" s="875"/>
      <c r="M72" s="138"/>
      <c r="N72" s="864"/>
      <c r="O72" s="870" t="s">
        <v>71</v>
      </c>
      <c r="P72" s="872" t="s">
        <v>72</v>
      </c>
      <c r="Q72" s="755"/>
      <c r="R72" s="757"/>
      <c r="S72" s="752"/>
      <c r="T72" s="725"/>
      <c r="U72" s="855"/>
    </row>
    <row r="73" spans="1:28" ht="9" customHeight="1">
      <c r="A73" s="888"/>
      <c r="B73" s="744"/>
      <c r="C73" s="140" t="s">
        <v>78</v>
      </c>
      <c r="D73" s="747"/>
      <c r="E73" s="876"/>
      <c r="F73" s="726"/>
      <c r="G73" s="895"/>
      <c r="H73" s="881"/>
      <c r="I73" s="898"/>
      <c r="J73" s="902"/>
      <c r="K73" s="865"/>
      <c r="L73" s="876"/>
      <c r="N73" s="865"/>
      <c r="O73" s="871"/>
      <c r="P73" s="873"/>
      <c r="Q73" s="756"/>
      <c r="R73" s="758"/>
      <c r="S73" s="753"/>
      <c r="T73" s="726"/>
      <c r="U73" s="856"/>
    </row>
    <row r="74" spans="1:28" ht="9" customHeight="1">
      <c r="A74" s="884" t="s">
        <v>140</v>
      </c>
      <c r="B74" s="740" t="str">
        <f>$B$7</f>
        <v>平日</v>
      </c>
      <c r="C74" s="201">
        <f>C7</f>
        <v>0</v>
      </c>
      <c r="D74" s="142">
        <f>$D$7</f>
        <v>0</v>
      </c>
      <c r="E74" s="143">
        <f>$E$7</f>
        <v>0</v>
      </c>
      <c r="F74" s="896"/>
      <c r="G74" s="144">
        <f>D74*E74*F74</f>
        <v>0</v>
      </c>
      <c r="H74" s="892">
        <f>I74+J74</f>
        <v>0</v>
      </c>
      <c r="I74" s="729"/>
      <c r="J74" s="727"/>
      <c r="K74" s="145">
        <f>-D74*E74*H74</f>
        <v>0</v>
      </c>
      <c r="L74" s="146"/>
      <c r="M74" s="147"/>
      <c r="N74" s="148"/>
      <c r="O74" s="149"/>
      <c r="P74" s="150"/>
      <c r="Q74" s="150"/>
      <c r="R74" s="151"/>
      <c r="S74" s="152"/>
      <c r="T74" s="153">
        <f>IF(AND(P74=0,Q74=0,R74=0,S74=0),N74*-O74,IF(AND(O74=0,Q74=0,R74=0,S74=0),N74*-P74,IF(AND(O74=0,P74=0,R74=0,S74=0),N74*Q74,IF(AND(O74=0,P74=0,Q74=0,S74=0),N74*-R74,IF(AND(O74=0,P74=0,Q74=0,R74=0),N74*S74,IF(AND(O74=0,P74=0,Q74=0,R74=0),,"入力オーバー"))))))</f>
        <v>0</v>
      </c>
      <c r="U74" s="154"/>
      <c r="V74" s="155"/>
      <c r="W74" s="155"/>
      <c r="X74" s="156"/>
      <c r="Y74" s="156"/>
      <c r="Z74" s="156"/>
      <c r="AA74" s="156"/>
      <c r="AB74" s="156"/>
    </row>
    <row r="75" spans="1:28" ht="9" customHeight="1">
      <c r="A75" s="885"/>
      <c r="B75" s="741"/>
      <c r="C75" s="157">
        <f>IF(C74="往","復",)</f>
        <v>0</v>
      </c>
      <c r="D75" s="158">
        <f>$D$8</f>
        <v>0</v>
      </c>
      <c r="E75" s="159">
        <f>$E$8</f>
        <v>0</v>
      </c>
      <c r="F75" s="749"/>
      <c r="G75" s="160">
        <f>D75*E75*F74</f>
        <v>0</v>
      </c>
      <c r="H75" s="893"/>
      <c r="I75" s="730"/>
      <c r="J75" s="728"/>
      <c r="K75" s="161">
        <f>-D75*E75*H74</f>
        <v>0</v>
      </c>
      <c r="L75" s="162"/>
      <c r="M75" s="147"/>
      <c r="N75" s="163"/>
      <c r="O75" s="164"/>
      <c r="P75" s="165"/>
      <c r="Q75" s="165"/>
      <c r="R75" s="166"/>
      <c r="S75" s="167"/>
      <c r="T75" s="168">
        <f>IF(AND(P75=0,Q75=0,R75=0,S75=0),N75*-O75,IF(AND(O75=0,Q75=0,R75=0,S75=0),N75*-P75,IF(AND(O75=0,P75=0,R75=0,S75=0),N75*Q75,IF(AND(O75=0,P75=0,Q75=0,S75=0),N75*-R75,IF(AND(O75=0,P75=0,Q75=0,R75=0),N75*S75,IF(AND(O75=0,P75=0,Q75=0,R75=0),,"入力オーバー"))))))</f>
        <v>0</v>
      </c>
      <c r="U75" s="169"/>
      <c r="V75" s="155"/>
      <c r="W75" s="155"/>
      <c r="X75" s="156"/>
      <c r="Y75" s="156"/>
      <c r="Z75" s="156"/>
      <c r="AA75" s="156"/>
      <c r="AB75" s="156"/>
    </row>
    <row r="76" spans="1:28" ht="9" customHeight="1">
      <c r="A76" s="885"/>
      <c r="B76" s="740" t="str">
        <f>$B$9</f>
        <v>土曜</v>
      </c>
      <c r="C76" s="170">
        <f>C74</f>
        <v>0</v>
      </c>
      <c r="D76" s="142">
        <f>$D$9</f>
        <v>0</v>
      </c>
      <c r="E76" s="143">
        <f>$E$9</f>
        <v>0</v>
      </c>
      <c r="F76" s="896"/>
      <c r="G76" s="144">
        <f>D76*E76*F76</f>
        <v>0</v>
      </c>
      <c r="H76" s="892">
        <f>I76+J76</f>
        <v>0</v>
      </c>
      <c r="I76" s="729"/>
      <c r="J76" s="727"/>
      <c r="K76" s="145">
        <f>-D76*E76*H76</f>
        <v>0</v>
      </c>
      <c r="L76" s="146"/>
      <c r="M76" s="147"/>
      <c r="N76" s="163"/>
      <c r="O76" s="164"/>
      <c r="P76" s="165"/>
      <c r="Q76" s="165"/>
      <c r="R76" s="166"/>
      <c r="S76" s="167"/>
      <c r="T76" s="168">
        <f t="shared" ref="T76:T83" si="12">IF(AND(P76=0,Q76=0,R76=0,S76=0),N76*-O76,IF(AND(O76=0,Q76=0,R76=0,S76=0),N76*-P76,IF(AND(O76=0,P76=0,R76=0,S76=0),N76*Q76,IF(AND(O76=0,P76=0,Q76=0,S76=0),N76*-R76,IF(AND(O76=0,P76=0,Q76=0,R76=0),N76*S76,IF(AND(O76=0,P76=0,Q76=0,R76=0),,"入力オーバー"))))))</f>
        <v>0</v>
      </c>
      <c r="U76" s="169"/>
      <c r="V76" s="155"/>
      <c r="W76" s="155"/>
      <c r="X76" s="136"/>
      <c r="Y76" s="136"/>
      <c r="Z76" s="136"/>
      <c r="AA76" s="136"/>
      <c r="AB76" s="136"/>
    </row>
    <row r="77" spans="1:28" ht="9" customHeight="1" thickBot="1">
      <c r="A77" s="885"/>
      <c r="B77" s="904"/>
      <c r="C77" s="157">
        <f>C75</f>
        <v>0</v>
      </c>
      <c r="D77" s="158">
        <f>$D$10</f>
        <v>0</v>
      </c>
      <c r="E77" s="159">
        <f>$E$10</f>
        <v>0</v>
      </c>
      <c r="F77" s="749"/>
      <c r="G77" s="160">
        <f>D77*E77*F76</f>
        <v>0</v>
      </c>
      <c r="H77" s="893"/>
      <c r="I77" s="730"/>
      <c r="J77" s="728"/>
      <c r="K77" s="161">
        <f>-D77*E77*H76</f>
        <v>0</v>
      </c>
      <c r="L77" s="162"/>
      <c r="M77" s="147"/>
      <c r="N77" s="163"/>
      <c r="O77" s="164"/>
      <c r="P77" s="165"/>
      <c r="Q77" s="165"/>
      <c r="R77" s="166"/>
      <c r="S77" s="167"/>
      <c r="T77" s="168">
        <f t="shared" si="12"/>
        <v>0</v>
      </c>
      <c r="U77" s="169"/>
      <c r="V77" s="155"/>
      <c r="W77" s="155"/>
      <c r="X77" s="156"/>
      <c r="Y77" s="156"/>
      <c r="Z77" s="136"/>
      <c r="AA77" s="136"/>
      <c r="AB77" s="136"/>
    </row>
    <row r="78" spans="1:28" ht="9" customHeight="1">
      <c r="A78" s="885"/>
      <c r="B78" s="903" t="str">
        <f>$B$11</f>
        <v>日祝</v>
      </c>
      <c r="C78" s="170">
        <f>C74</f>
        <v>0</v>
      </c>
      <c r="D78" s="142">
        <f>$D$11</f>
        <v>0</v>
      </c>
      <c r="E78" s="143">
        <f>$E$11</f>
        <v>0</v>
      </c>
      <c r="F78" s="748"/>
      <c r="G78" s="144">
        <f>D78*E78*F78</f>
        <v>0</v>
      </c>
      <c r="H78" s="892">
        <f>I78+J78</f>
        <v>0</v>
      </c>
      <c r="I78" s="729"/>
      <c r="J78" s="727"/>
      <c r="K78" s="145">
        <f>-D78*E78*H78</f>
        <v>0</v>
      </c>
      <c r="L78" s="146"/>
      <c r="M78" s="147"/>
      <c r="N78" s="163"/>
      <c r="O78" s="164"/>
      <c r="P78" s="165"/>
      <c r="Q78" s="165"/>
      <c r="R78" s="166"/>
      <c r="S78" s="167"/>
      <c r="T78" s="168">
        <f t="shared" si="12"/>
        <v>0</v>
      </c>
      <c r="U78" s="169"/>
      <c r="V78" s="155"/>
      <c r="W78" s="155"/>
      <c r="X78" s="156"/>
      <c r="Y78" s="156"/>
      <c r="Z78" s="136"/>
      <c r="AA78" s="136"/>
      <c r="AB78" s="136"/>
    </row>
    <row r="79" spans="1:28" ht="9" customHeight="1">
      <c r="A79" s="885"/>
      <c r="B79" s="739"/>
      <c r="C79" s="202">
        <f>C75</f>
        <v>0</v>
      </c>
      <c r="D79" s="158">
        <f>$D$12</f>
        <v>0</v>
      </c>
      <c r="E79" s="175">
        <f>$E$12</f>
        <v>0</v>
      </c>
      <c r="F79" s="748"/>
      <c r="G79" s="160">
        <f>D79*E79*F78</f>
        <v>0</v>
      </c>
      <c r="H79" s="893"/>
      <c r="I79" s="730"/>
      <c r="J79" s="728"/>
      <c r="K79" s="161">
        <f>-D79*E79*H78</f>
        <v>0</v>
      </c>
      <c r="L79" s="162"/>
      <c r="M79" s="147"/>
      <c r="N79" s="163"/>
      <c r="O79" s="164"/>
      <c r="P79" s="165"/>
      <c r="Q79" s="165"/>
      <c r="R79" s="166"/>
      <c r="S79" s="167"/>
      <c r="T79" s="168">
        <f t="shared" si="12"/>
        <v>0</v>
      </c>
      <c r="U79" s="169"/>
      <c r="V79" s="155"/>
      <c r="W79" s="155"/>
      <c r="X79" s="156"/>
      <c r="Y79" s="156"/>
      <c r="Z79" s="136"/>
      <c r="AA79" s="136"/>
      <c r="AB79" s="136"/>
    </row>
    <row r="80" spans="1:28" ht="9" customHeight="1">
      <c r="A80" s="885"/>
      <c r="B80" s="738" t="str">
        <f>$B$13</f>
        <v>学平日</v>
      </c>
      <c r="C80" s="170">
        <f>C74</f>
        <v>0</v>
      </c>
      <c r="D80" s="142">
        <f>$D$13</f>
        <v>0</v>
      </c>
      <c r="E80" s="143">
        <f>$E$13</f>
        <v>0</v>
      </c>
      <c r="F80" s="896"/>
      <c r="G80" s="144">
        <f>D80*E80*F80</f>
        <v>0</v>
      </c>
      <c r="H80" s="892">
        <f>I80+J80</f>
        <v>0</v>
      </c>
      <c r="I80" s="729"/>
      <c r="J80" s="727"/>
      <c r="K80" s="145">
        <f>-D80*E80*H80</f>
        <v>0</v>
      </c>
      <c r="L80" s="146"/>
      <c r="M80" s="147"/>
      <c r="N80" s="163"/>
      <c r="O80" s="164"/>
      <c r="P80" s="165"/>
      <c r="Q80" s="165"/>
      <c r="R80" s="166"/>
      <c r="S80" s="167"/>
      <c r="T80" s="168">
        <f t="shared" si="12"/>
        <v>0</v>
      </c>
      <c r="U80" s="169"/>
      <c r="V80" s="155"/>
      <c r="W80" s="155"/>
      <c r="X80" s="156"/>
      <c r="Y80" s="156"/>
      <c r="Z80" s="136"/>
      <c r="AA80" s="136"/>
      <c r="AB80" s="136"/>
    </row>
    <row r="81" spans="1:28" ht="9" customHeight="1">
      <c r="A81" s="885"/>
      <c r="B81" s="739"/>
      <c r="C81" s="157">
        <f>C75</f>
        <v>0</v>
      </c>
      <c r="D81" s="158">
        <f>$D$14</f>
        <v>0</v>
      </c>
      <c r="E81" s="159">
        <f>$E$14</f>
        <v>0</v>
      </c>
      <c r="F81" s="749"/>
      <c r="G81" s="160">
        <f>D81*E81*F80</f>
        <v>0</v>
      </c>
      <c r="H81" s="893"/>
      <c r="I81" s="730"/>
      <c r="J81" s="728"/>
      <c r="K81" s="161">
        <f>-D81*E81*H80</f>
        <v>0</v>
      </c>
      <c r="L81" s="162"/>
      <c r="M81" s="147"/>
      <c r="N81" s="163"/>
      <c r="O81" s="164"/>
      <c r="P81" s="165"/>
      <c r="Q81" s="165"/>
      <c r="R81" s="166"/>
      <c r="S81" s="167"/>
      <c r="T81" s="168">
        <f t="shared" si="12"/>
        <v>0</v>
      </c>
      <c r="U81" s="169"/>
      <c r="V81" s="155"/>
      <c r="W81" s="155"/>
      <c r="X81" s="156"/>
      <c r="Y81" s="156"/>
      <c r="Z81" s="136"/>
      <c r="AA81" s="136"/>
      <c r="AB81" s="136"/>
    </row>
    <row r="82" spans="1:28" ht="9" customHeight="1">
      <c r="A82" s="885"/>
      <c r="B82" s="738" t="str">
        <f>$B$15</f>
        <v>学休土</v>
      </c>
      <c r="C82" s="170">
        <f>C74</f>
        <v>0</v>
      </c>
      <c r="D82" s="142">
        <f>$D$15</f>
        <v>0</v>
      </c>
      <c r="E82" s="143">
        <f>$E$15</f>
        <v>0</v>
      </c>
      <c r="F82" s="748"/>
      <c r="G82" s="144">
        <f>D82*E82*F82</f>
        <v>0</v>
      </c>
      <c r="H82" s="892">
        <f>I82+J82</f>
        <v>0</v>
      </c>
      <c r="I82" s="729"/>
      <c r="J82" s="727"/>
      <c r="K82" s="145">
        <f>-D82*E82*H82</f>
        <v>0</v>
      </c>
      <c r="L82" s="146"/>
      <c r="M82" s="147"/>
      <c r="N82" s="163"/>
      <c r="O82" s="164"/>
      <c r="P82" s="165"/>
      <c r="Q82" s="165"/>
      <c r="R82" s="166"/>
      <c r="S82" s="167"/>
      <c r="T82" s="168">
        <f t="shared" si="12"/>
        <v>0</v>
      </c>
      <c r="U82" s="169"/>
      <c r="V82" s="155"/>
      <c r="W82" s="155"/>
      <c r="X82" s="908" t="s">
        <v>81</v>
      </c>
      <c r="Y82" s="909"/>
      <c r="Z82" s="909"/>
      <c r="AA82" s="909"/>
      <c r="AB82" s="910"/>
    </row>
    <row r="83" spans="1:28" ht="9" customHeight="1" thickBot="1">
      <c r="A83" s="885"/>
      <c r="B83" s="751"/>
      <c r="C83" s="157">
        <f>C75</f>
        <v>0</v>
      </c>
      <c r="D83" s="158">
        <f>$D$16</f>
        <v>0</v>
      </c>
      <c r="E83" s="175">
        <f>$E$16</f>
        <v>0</v>
      </c>
      <c r="F83" s="749"/>
      <c r="G83" s="160">
        <f>D83*E83*F82</f>
        <v>0</v>
      </c>
      <c r="H83" s="893"/>
      <c r="I83" s="730"/>
      <c r="J83" s="728"/>
      <c r="K83" s="161">
        <f>-D83*E83*H82</f>
        <v>0</v>
      </c>
      <c r="L83" s="162"/>
      <c r="M83" s="147"/>
      <c r="N83" s="177"/>
      <c r="O83" s="178"/>
      <c r="P83" s="179"/>
      <c r="Q83" s="179"/>
      <c r="R83" s="180"/>
      <c r="S83" s="181"/>
      <c r="T83" s="182">
        <f t="shared" si="12"/>
        <v>0</v>
      </c>
      <c r="U83" s="183"/>
      <c r="V83" s="184"/>
      <c r="W83" s="155"/>
      <c r="X83" s="905">
        <f>G84+K84+T84</f>
        <v>0</v>
      </c>
      <c r="Y83" s="906"/>
      <c r="Z83" s="906"/>
      <c r="AA83" s="906"/>
      <c r="AB83" s="185" t="s">
        <v>154</v>
      </c>
    </row>
    <row r="84" spans="1:28" ht="9" customHeight="1" thickBot="1">
      <c r="A84" s="882" t="s">
        <v>53</v>
      </c>
      <c r="B84" s="883"/>
      <c r="C84" s="186"/>
      <c r="D84" s="187">
        <f>IF(C74="往",(E74+E75)*(F74-H74)+(E76+E77)*(F76-H76),E74*(F74-H74)+E76*(F76-H76))</f>
        <v>0</v>
      </c>
      <c r="E84" s="188">
        <f>IF(C74="往",(E74+E75)*(F74-H74)+(E76+E77)*(F76-H76)+(E78+E79)*(F78-H78)+(E80+E81)*(F80-H80)+(E82+E83)*(F82-H82),E74*(F74-H74)+E76*(F76-H76)+E78*(F78-H78)+E80*(F80-H80)+E82*(F82-H82))</f>
        <v>0</v>
      </c>
      <c r="F84" s="189">
        <f t="shared" ref="F84:K84" si="13">SUM(F74:F83)</f>
        <v>0</v>
      </c>
      <c r="G84" s="190">
        <f t="shared" si="13"/>
        <v>0</v>
      </c>
      <c r="H84" s="186">
        <f t="shared" si="13"/>
        <v>0</v>
      </c>
      <c r="I84" s="191">
        <f t="shared" si="13"/>
        <v>0</v>
      </c>
      <c r="J84" s="187">
        <f t="shared" si="13"/>
        <v>0</v>
      </c>
      <c r="K84" s="192">
        <f t="shared" si="13"/>
        <v>0</v>
      </c>
      <c r="L84" s="187"/>
      <c r="M84" s="193"/>
      <c r="N84" s="194"/>
      <c r="O84" s="195">
        <f t="shared" ref="O84:T84" si="14">SUM(O74:O83)</f>
        <v>0</v>
      </c>
      <c r="P84" s="196">
        <f t="shared" si="14"/>
        <v>0</v>
      </c>
      <c r="Q84" s="196">
        <f t="shared" si="14"/>
        <v>0</v>
      </c>
      <c r="R84" s="197">
        <f t="shared" si="14"/>
        <v>0</v>
      </c>
      <c r="S84" s="198">
        <f t="shared" si="14"/>
        <v>0</v>
      </c>
      <c r="T84" s="199">
        <f t="shared" si="14"/>
        <v>0</v>
      </c>
      <c r="U84" s="200"/>
    </row>
    <row r="85" spans="1:28" ht="9" customHeight="1">
      <c r="A85" s="886" t="s">
        <v>55</v>
      </c>
      <c r="B85" s="742" t="s">
        <v>56</v>
      </c>
      <c r="C85" s="134"/>
      <c r="D85" s="745" t="s">
        <v>57</v>
      </c>
      <c r="E85" s="745" t="s">
        <v>58</v>
      </c>
      <c r="F85" s="890" t="s">
        <v>59</v>
      </c>
      <c r="G85" s="894" t="s">
        <v>151</v>
      </c>
      <c r="H85" s="899" t="s">
        <v>61</v>
      </c>
      <c r="I85" s="899"/>
      <c r="J85" s="899"/>
      <c r="K85" s="899"/>
      <c r="L85" s="900"/>
      <c r="M85" s="135"/>
      <c r="N85" s="857" t="s">
        <v>62</v>
      </c>
      <c r="O85" s="858"/>
      <c r="P85" s="858"/>
      <c r="Q85" s="858"/>
      <c r="R85" s="858"/>
      <c r="S85" s="858"/>
      <c r="T85" s="858"/>
      <c r="U85" s="859"/>
    </row>
    <row r="86" spans="1:28" ht="9" customHeight="1">
      <c r="A86" s="887"/>
      <c r="B86" s="743"/>
      <c r="C86" s="137" t="s">
        <v>24</v>
      </c>
      <c r="D86" s="746"/>
      <c r="E86" s="746"/>
      <c r="F86" s="891"/>
      <c r="G86" s="864"/>
      <c r="H86" s="860" t="s">
        <v>63</v>
      </c>
      <c r="I86" s="861"/>
      <c r="J86" s="862"/>
      <c r="K86" s="863" t="s">
        <v>152</v>
      </c>
      <c r="L86" s="874" t="s">
        <v>65</v>
      </c>
      <c r="M86" s="138"/>
      <c r="N86" s="863" t="s">
        <v>66</v>
      </c>
      <c r="O86" s="877" t="s">
        <v>67</v>
      </c>
      <c r="P86" s="878"/>
      <c r="Q86" s="878"/>
      <c r="R86" s="878"/>
      <c r="S86" s="879"/>
      <c r="T86" s="724" t="s">
        <v>153</v>
      </c>
      <c r="U86" s="854" t="s">
        <v>65</v>
      </c>
    </row>
    <row r="87" spans="1:28" ht="9" customHeight="1">
      <c r="A87" s="887"/>
      <c r="B87" s="743"/>
      <c r="C87" s="137" t="s">
        <v>69</v>
      </c>
      <c r="D87" s="746"/>
      <c r="E87" s="746"/>
      <c r="F87" s="891"/>
      <c r="G87" s="864"/>
      <c r="H87" s="880" t="s">
        <v>70</v>
      </c>
      <c r="I87" s="897" t="s">
        <v>71</v>
      </c>
      <c r="J87" s="901" t="s">
        <v>72</v>
      </c>
      <c r="K87" s="864"/>
      <c r="L87" s="875"/>
      <c r="M87" s="138"/>
      <c r="N87" s="864"/>
      <c r="O87" s="869" t="s">
        <v>73</v>
      </c>
      <c r="P87" s="754"/>
      <c r="Q87" s="754" t="s">
        <v>74</v>
      </c>
      <c r="R87" s="757" t="s">
        <v>75</v>
      </c>
      <c r="S87" s="752" t="s">
        <v>76</v>
      </c>
      <c r="T87" s="725"/>
      <c r="U87" s="855"/>
    </row>
    <row r="88" spans="1:28" ht="9" customHeight="1">
      <c r="A88" s="887"/>
      <c r="B88" s="743"/>
      <c r="C88" s="139" t="s">
        <v>77</v>
      </c>
      <c r="D88" s="746"/>
      <c r="E88" s="746"/>
      <c r="F88" s="891"/>
      <c r="G88" s="864"/>
      <c r="H88" s="880"/>
      <c r="I88" s="897"/>
      <c r="J88" s="901"/>
      <c r="K88" s="864"/>
      <c r="L88" s="875"/>
      <c r="M88" s="138"/>
      <c r="N88" s="864"/>
      <c r="O88" s="870" t="s">
        <v>71</v>
      </c>
      <c r="P88" s="872" t="s">
        <v>72</v>
      </c>
      <c r="Q88" s="755"/>
      <c r="R88" s="757"/>
      <c r="S88" s="752"/>
      <c r="T88" s="725"/>
      <c r="U88" s="855"/>
    </row>
    <row r="89" spans="1:28" ht="9" customHeight="1">
      <c r="A89" s="888"/>
      <c r="B89" s="744"/>
      <c r="C89" s="140" t="s">
        <v>78</v>
      </c>
      <c r="D89" s="747"/>
      <c r="E89" s="876"/>
      <c r="F89" s="726"/>
      <c r="G89" s="895"/>
      <c r="H89" s="881"/>
      <c r="I89" s="898"/>
      <c r="J89" s="902"/>
      <c r="K89" s="865"/>
      <c r="L89" s="876"/>
      <c r="N89" s="865"/>
      <c r="O89" s="871"/>
      <c r="P89" s="873"/>
      <c r="Q89" s="756"/>
      <c r="R89" s="758"/>
      <c r="S89" s="753"/>
      <c r="T89" s="726"/>
      <c r="U89" s="856"/>
    </row>
    <row r="90" spans="1:28" ht="9" customHeight="1">
      <c r="A90" s="884" t="s">
        <v>141</v>
      </c>
      <c r="B90" s="740" t="str">
        <f>$B$7</f>
        <v>平日</v>
      </c>
      <c r="C90" s="201">
        <f>C74</f>
        <v>0</v>
      </c>
      <c r="D90" s="142">
        <f>$D$7</f>
        <v>0</v>
      </c>
      <c r="E90" s="143">
        <f>$E$7</f>
        <v>0</v>
      </c>
      <c r="F90" s="896"/>
      <c r="G90" s="144">
        <f>D90*E90*F90</f>
        <v>0</v>
      </c>
      <c r="H90" s="892">
        <f>I90+J90</f>
        <v>0</v>
      </c>
      <c r="I90" s="729"/>
      <c r="J90" s="727"/>
      <c r="K90" s="145">
        <f>-D90*E90*H90</f>
        <v>0</v>
      </c>
      <c r="L90" s="146"/>
      <c r="M90" s="147"/>
      <c r="N90" s="148"/>
      <c r="O90" s="149"/>
      <c r="P90" s="150"/>
      <c r="Q90" s="150"/>
      <c r="R90" s="151"/>
      <c r="S90" s="152"/>
      <c r="T90" s="153">
        <f>IF(AND(P90=0,Q90=0,R90=0,S90=0),N90*-O90,IF(AND(O90=0,Q90=0,R90=0,S90=0),N90*-P90,IF(AND(O90=0,P90=0,R90=0,S90=0),N90*Q90,IF(AND(O90=0,P90=0,Q90=0,S90=0),N90*-R90,IF(AND(O90=0,P90=0,Q90=0,R90=0),N90*S90,IF(AND(O90=0,P90=0,Q90=0,R90=0),,"入力オーバー"))))))</f>
        <v>0</v>
      </c>
      <c r="U90" s="154"/>
      <c r="V90" s="155"/>
      <c r="W90" s="155"/>
      <c r="X90" s="156"/>
      <c r="Y90" s="156"/>
      <c r="Z90" s="156"/>
      <c r="AA90" s="156"/>
      <c r="AB90" s="156"/>
    </row>
    <row r="91" spans="1:28" ht="9" customHeight="1">
      <c r="A91" s="885"/>
      <c r="B91" s="741"/>
      <c r="C91" s="157">
        <f>IF(C90="往","復",)</f>
        <v>0</v>
      </c>
      <c r="D91" s="158">
        <f>$D$8</f>
        <v>0</v>
      </c>
      <c r="E91" s="159">
        <f>$E$8</f>
        <v>0</v>
      </c>
      <c r="F91" s="749"/>
      <c r="G91" s="160">
        <f>D91*E91*F90</f>
        <v>0</v>
      </c>
      <c r="H91" s="893"/>
      <c r="I91" s="730"/>
      <c r="J91" s="728"/>
      <c r="K91" s="161">
        <f>-D91*E91*H90</f>
        <v>0</v>
      </c>
      <c r="L91" s="162"/>
      <c r="M91" s="147"/>
      <c r="N91" s="163"/>
      <c r="O91" s="164"/>
      <c r="P91" s="165"/>
      <c r="Q91" s="165"/>
      <c r="R91" s="166"/>
      <c r="S91" s="167"/>
      <c r="T91" s="168">
        <f>IF(AND(P91=0,Q91=0,R91=0,S91=0),N91*-O91,IF(AND(O91=0,Q91=0,R91=0,S91=0),N91*-P91,IF(AND(O91=0,P91=0,R91=0,S91=0),N91*Q91,IF(AND(O91=0,P91=0,Q91=0,S91=0),N91*-R91,IF(AND(O91=0,P91=0,Q91=0,R91=0),N91*S91,IF(AND(O91=0,P91=0,Q91=0,R91=0),,"入力オーバー"))))))</f>
        <v>0</v>
      </c>
      <c r="U91" s="169"/>
      <c r="V91" s="155"/>
      <c r="W91" s="155"/>
      <c r="X91" s="156"/>
      <c r="Y91" s="156"/>
      <c r="Z91" s="156"/>
      <c r="AA91" s="156"/>
      <c r="AB91" s="156"/>
    </row>
    <row r="92" spans="1:28" ht="9" customHeight="1">
      <c r="A92" s="885"/>
      <c r="B92" s="740" t="str">
        <f>$B$9</f>
        <v>土曜</v>
      </c>
      <c r="C92" s="170">
        <f>C90</f>
        <v>0</v>
      </c>
      <c r="D92" s="142">
        <f>$D$9</f>
        <v>0</v>
      </c>
      <c r="E92" s="143">
        <f>$E$9</f>
        <v>0</v>
      </c>
      <c r="F92" s="896"/>
      <c r="G92" s="144">
        <f>D92*E92*F92</f>
        <v>0</v>
      </c>
      <c r="H92" s="892">
        <f>I92+J92</f>
        <v>0</v>
      </c>
      <c r="I92" s="729"/>
      <c r="J92" s="727"/>
      <c r="K92" s="145">
        <f>-D92*E92*H92</f>
        <v>0</v>
      </c>
      <c r="L92" s="146"/>
      <c r="M92" s="147"/>
      <c r="N92" s="163"/>
      <c r="O92" s="164"/>
      <c r="P92" s="165"/>
      <c r="Q92" s="165"/>
      <c r="R92" s="166"/>
      <c r="S92" s="167"/>
      <c r="T92" s="168">
        <f t="shared" ref="T92:T99" si="15">IF(AND(P92=0,Q92=0,R92=0,S92=0),N92*-O92,IF(AND(O92=0,Q92=0,R92=0,S92=0),N92*-P92,IF(AND(O92=0,P92=0,R92=0,S92=0),N92*Q92,IF(AND(O92=0,P92=0,Q92=0,S92=0),N92*-R92,IF(AND(O92=0,P92=0,Q92=0,R92=0),N92*S92,IF(AND(O92=0,P92=0,Q92=0,R92=0),,"入力オーバー"))))))</f>
        <v>0</v>
      </c>
      <c r="U92" s="169"/>
      <c r="V92" s="155"/>
      <c r="W92" s="155"/>
      <c r="X92" s="136"/>
      <c r="Y92" s="136"/>
      <c r="Z92" s="136"/>
      <c r="AA92" s="136"/>
      <c r="AB92" s="136"/>
    </row>
    <row r="93" spans="1:28" ht="9" customHeight="1" thickBot="1">
      <c r="A93" s="885"/>
      <c r="B93" s="904"/>
      <c r="C93" s="157">
        <f>C91</f>
        <v>0</v>
      </c>
      <c r="D93" s="158">
        <f>$D$10</f>
        <v>0</v>
      </c>
      <c r="E93" s="159">
        <f>$E$10</f>
        <v>0</v>
      </c>
      <c r="F93" s="749"/>
      <c r="G93" s="160">
        <f>D93*E93*F92</f>
        <v>0</v>
      </c>
      <c r="H93" s="893"/>
      <c r="I93" s="730"/>
      <c r="J93" s="728"/>
      <c r="K93" s="161">
        <f>-D93*E93*H92</f>
        <v>0</v>
      </c>
      <c r="L93" s="162"/>
      <c r="M93" s="147"/>
      <c r="N93" s="163"/>
      <c r="O93" s="164"/>
      <c r="P93" s="165"/>
      <c r="Q93" s="165"/>
      <c r="R93" s="166"/>
      <c r="S93" s="167"/>
      <c r="T93" s="168">
        <f t="shared" si="15"/>
        <v>0</v>
      </c>
      <c r="U93" s="169"/>
      <c r="V93" s="155"/>
      <c r="W93" s="155"/>
      <c r="X93" s="156"/>
      <c r="Y93" s="156"/>
      <c r="Z93" s="136"/>
      <c r="AA93" s="136"/>
      <c r="AB93" s="136"/>
    </row>
    <row r="94" spans="1:28" ht="9" customHeight="1">
      <c r="A94" s="885"/>
      <c r="B94" s="903" t="str">
        <f>$B$11</f>
        <v>日祝</v>
      </c>
      <c r="C94" s="170">
        <f>C90</f>
        <v>0</v>
      </c>
      <c r="D94" s="142">
        <f>$D$11</f>
        <v>0</v>
      </c>
      <c r="E94" s="143">
        <f>$E$11</f>
        <v>0</v>
      </c>
      <c r="F94" s="748"/>
      <c r="G94" s="144">
        <f>D94*E94*F94</f>
        <v>0</v>
      </c>
      <c r="H94" s="892">
        <f>I94+J94</f>
        <v>0</v>
      </c>
      <c r="I94" s="729"/>
      <c r="J94" s="727"/>
      <c r="K94" s="145">
        <f>-D94*E94*H94</f>
        <v>0</v>
      </c>
      <c r="L94" s="146"/>
      <c r="M94" s="147"/>
      <c r="N94" s="163"/>
      <c r="O94" s="164"/>
      <c r="P94" s="165"/>
      <c r="Q94" s="165"/>
      <c r="R94" s="166"/>
      <c r="S94" s="167"/>
      <c r="T94" s="168">
        <f t="shared" si="15"/>
        <v>0</v>
      </c>
      <c r="U94" s="169"/>
      <c r="V94" s="155"/>
      <c r="W94" s="155"/>
      <c r="X94" s="156"/>
      <c r="Y94" s="156"/>
      <c r="Z94" s="136"/>
      <c r="AA94" s="136"/>
      <c r="AB94" s="136"/>
    </row>
    <row r="95" spans="1:28" ht="9" customHeight="1">
      <c r="A95" s="885"/>
      <c r="B95" s="739"/>
      <c r="C95" s="202">
        <f>C91</f>
        <v>0</v>
      </c>
      <c r="D95" s="158">
        <f>$D$12</f>
        <v>0</v>
      </c>
      <c r="E95" s="175">
        <f>$E$12</f>
        <v>0</v>
      </c>
      <c r="F95" s="748"/>
      <c r="G95" s="160">
        <f>D95*E95*F94</f>
        <v>0</v>
      </c>
      <c r="H95" s="893"/>
      <c r="I95" s="730"/>
      <c r="J95" s="728"/>
      <c r="K95" s="161">
        <f>-D95*E95*H94</f>
        <v>0</v>
      </c>
      <c r="L95" s="162"/>
      <c r="M95" s="147"/>
      <c r="N95" s="163"/>
      <c r="O95" s="164"/>
      <c r="P95" s="165"/>
      <c r="Q95" s="165"/>
      <c r="R95" s="166"/>
      <c r="S95" s="167"/>
      <c r="T95" s="168">
        <f t="shared" si="15"/>
        <v>0</v>
      </c>
      <c r="U95" s="169"/>
      <c r="V95" s="155"/>
      <c r="W95" s="155"/>
      <c r="X95" s="156"/>
      <c r="Y95" s="156"/>
      <c r="Z95" s="136"/>
      <c r="AA95" s="136"/>
      <c r="AB95" s="136"/>
    </row>
    <row r="96" spans="1:28" ht="9" customHeight="1">
      <c r="A96" s="885"/>
      <c r="B96" s="738" t="str">
        <f>$B$13</f>
        <v>学平日</v>
      </c>
      <c r="C96" s="170">
        <f>C90</f>
        <v>0</v>
      </c>
      <c r="D96" s="142">
        <f>$D$13</f>
        <v>0</v>
      </c>
      <c r="E96" s="143">
        <f>$E$13</f>
        <v>0</v>
      </c>
      <c r="F96" s="896"/>
      <c r="G96" s="144">
        <f>D96*E96*F96</f>
        <v>0</v>
      </c>
      <c r="H96" s="892">
        <f>I96+J96</f>
        <v>0</v>
      </c>
      <c r="I96" s="729"/>
      <c r="J96" s="727"/>
      <c r="K96" s="145">
        <f>-D96*E96*H96</f>
        <v>0</v>
      </c>
      <c r="L96" s="146"/>
      <c r="M96" s="147"/>
      <c r="N96" s="163"/>
      <c r="O96" s="164"/>
      <c r="P96" s="165"/>
      <c r="Q96" s="165"/>
      <c r="R96" s="166"/>
      <c r="S96" s="167"/>
      <c r="T96" s="168">
        <f t="shared" si="15"/>
        <v>0</v>
      </c>
      <c r="U96" s="169"/>
      <c r="V96" s="155"/>
      <c r="W96" s="155"/>
    </row>
    <row r="97" spans="1:28" ht="9" customHeight="1">
      <c r="A97" s="885"/>
      <c r="B97" s="739"/>
      <c r="C97" s="157">
        <f>C91</f>
        <v>0</v>
      </c>
      <c r="D97" s="158">
        <f>$D$14</f>
        <v>0</v>
      </c>
      <c r="E97" s="159">
        <f>$E$14</f>
        <v>0</v>
      </c>
      <c r="F97" s="749"/>
      <c r="G97" s="160">
        <f>D97*E97*F96</f>
        <v>0</v>
      </c>
      <c r="H97" s="893"/>
      <c r="I97" s="730"/>
      <c r="J97" s="728"/>
      <c r="K97" s="161">
        <f>-D97*E97*H96</f>
        <v>0</v>
      </c>
      <c r="L97" s="162"/>
      <c r="M97" s="147"/>
      <c r="N97" s="163"/>
      <c r="O97" s="164"/>
      <c r="P97" s="165"/>
      <c r="Q97" s="165"/>
      <c r="R97" s="166"/>
      <c r="S97" s="167"/>
      <c r="T97" s="168">
        <f t="shared" si="15"/>
        <v>0</v>
      </c>
      <c r="U97" s="169"/>
      <c r="V97" s="155"/>
      <c r="W97" s="155"/>
    </row>
    <row r="98" spans="1:28" ht="9" customHeight="1">
      <c r="A98" s="885"/>
      <c r="B98" s="738" t="str">
        <f>$B$15</f>
        <v>学休土</v>
      </c>
      <c r="C98" s="170">
        <f>C90</f>
        <v>0</v>
      </c>
      <c r="D98" s="142">
        <f>$D$15</f>
        <v>0</v>
      </c>
      <c r="E98" s="143">
        <f>$E$15</f>
        <v>0</v>
      </c>
      <c r="F98" s="748"/>
      <c r="G98" s="144">
        <f>D98*E98*F98</f>
        <v>0</v>
      </c>
      <c r="H98" s="892">
        <f>I98+J98</f>
        <v>0</v>
      </c>
      <c r="I98" s="729"/>
      <c r="J98" s="727"/>
      <c r="K98" s="145">
        <f>-D98*E98*H98</f>
        <v>0</v>
      </c>
      <c r="L98" s="146"/>
      <c r="M98" s="147"/>
      <c r="N98" s="163"/>
      <c r="O98" s="164"/>
      <c r="P98" s="165"/>
      <c r="Q98" s="165"/>
      <c r="R98" s="166"/>
      <c r="S98" s="167"/>
      <c r="T98" s="168">
        <f t="shared" si="15"/>
        <v>0</v>
      </c>
      <c r="U98" s="169"/>
      <c r="V98" s="155"/>
      <c r="W98" s="155"/>
      <c r="X98" s="908" t="s">
        <v>81</v>
      </c>
      <c r="Y98" s="909"/>
      <c r="Z98" s="909"/>
      <c r="AA98" s="909"/>
      <c r="AB98" s="910"/>
    </row>
    <row r="99" spans="1:28" ht="9" customHeight="1" thickBot="1">
      <c r="A99" s="885"/>
      <c r="B99" s="751"/>
      <c r="C99" s="157">
        <f>C91</f>
        <v>0</v>
      </c>
      <c r="D99" s="158">
        <f>$D$16</f>
        <v>0</v>
      </c>
      <c r="E99" s="175">
        <f>$E$16</f>
        <v>0</v>
      </c>
      <c r="F99" s="749"/>
      <c r="G99" s="160">
        <f>D99*E99*F98</f>
        <v>0</v>
      </c>
      <c r="H99" s="893"/>
      <c r="I99" s="730"/>
      <c r="J99" s="728"/>
      <c r="K99" s="161">
        <f>-D99*E99*H98</f>
        <v>0</v>
      </c>
      <c r="L99" s="162"/>
      <c r="M99" s="147"/>
      <c r="N99" s="177"/>
      <c r="O99" s="178"/>
      <c r="P99" s="179"/>
      <c r="Q99" s="179"/>
      <c r="R99" s="180"/>
      <c r="S99" s="181"/>
      <c r="T99" s="182">
        <f t="shared" si="15"/>
        <v>0</v>
      </c>
      <c r="U99" s="183"/>
      <c r="V99" s="184"/>
      <c r="W99" s="155"/>
      <c r="X99" s="905">
        <f>G100+K100+T100</f>
        <v>0</v>
      </c>
      <c r="Y99" s="906"/>
      <c r="Z99" s="906"/>
      <c r="AA99" s="906"/>
      <c r="AB99" s="185" t="s">
        <v>154</v>
      </c>
    </row>
    <row r="100" spans="1:28" ht="9" customHeight="1" thickBot="1">
      <c r="A100" s="882" t="s">
        <v>53</v>
      </c>
      <c r="B100" s="883"/>
      <c r="C100" s="186"/>
      <c r="D100" s="187">
        <f>IF(C90="往",(E90+E91)*(F90-H90)+(E92+E93)*(F92-H92),E90*(F90-H90)+E92*(F92-H92))</f>
        <v>0</v>
      </c>
      <c r="E100" s="188">
        <f>IF(C90="往",(E90+E91)*(F90-H90)+(E92+E93)*(F92-H92)+(E94+E95)*(F94-H94)+(E96+E97)*(F96-H96)+(E98+E99)*(F98-H98),E90*(F90-H90)+E92*(F92-H92)+E94*(F94-H94)+E96*(F96-H96)+E98*(F98-H98))</f>
        <v>0</v>
      </c>
      <c r="F100" s="189">
        <f t="shared" ref="F100:K100" si="16">SUM(F90:F99)</f>
        <v>0</v>
      </c>
      <c r="G100" s="190">
        <f t="shared" si="16"/>
        <v>0</v>
      </c>
      <c r="H100" s="186">
        <f t="shared" si="16"/>
        <v>0</v>
      </c>
      <c r="I100" s="191">
        <f t="shared" si="16"/>
        <v>0</v>
      </c>
      <c r="J100" s="187">
        <f t="shared" si="16"/>
        <v>0</v>
      </c>
      <c r="K100" s="192">
        <f t="shared" si="16"/>
        <v>0</v>
      </c>
      <c r="L100" s="187"/>
      <c r="M100" s="193"/>
      <c r="N100" s="194"/>
      <c r="O100" s="195">
        <f t="shared" ref="O100:T100" si="17">SUM(O90:O99)</f>
        <v>0</v>
      </c>
      <c r="P100" s="196">
        <f t="shared" si="17"/>
        <v>0</v>
      </c>
      <c r="Q100" s="196">
        <f t="shared" si="17"/>
        <v>0</v>
      </c>
      <c r="R100" s="197">
        <f t="shared" si="17"/>
        <v>0</v>
      </c>
      <c r="S100" s="198">
        <f t="shared" si="17"/>
        <v>0</v>
      </c>
      <c r="T100" s="199">
        <f t="shared" si="17"/>
        <v>0</v>
      </c>
      <c r="U100" s="200"/>
    </row>
    <row r="101" spans="1:28" ht="9" customHeight="1">
      <c r="A101" s="886" t="s">
        <v>55</v>
      </c>
      <c r="B101" s="742" t="s">
        <v>56</v>
      </c>
      <c r="C101" s="134"/>
      <c r="D101" s="745" t="s">
        <v>57</v>
      </c>
      <c r="E101" s="745" t="s">
        <v>58</v>
      </c>
      <c r="F101" s="890" t="s">
        <v>59</v>
      </c>
      <c r="G101" s="894" t="s">
        <v>151</v>
      </c>
      <c r="H101" s="899" t="s">
        <v>61</v>
      </c>
      <c r="I101" s="899"/>
      <c r="J101" s="899"/>
      <c r="K101" s="899"/>
      <c r="L101" s="900"/>
      <c r="M101" s="135"/>
      <c r="N101" s="857" t="s">
        <v>62</v>
      </c>
      <c r="O101" s="858"/>
      <c r="P101" s="858"/>
      <c r="Q101" s="858"/>
      <c r="R101" s="858"/>
      <c r="S101" s="858"/>
      <c r="T101" s="858"/>
      <c r="U101" s="859"/>
    </row>
    <row r="102" spans="1:28" ht="9" customHeight="1">
      <c r="A102" s="887"/>
      <c r="B102" s="743"/>
      <c r="C102" s="137" t="s">
        <v>24</v>
      </c>
      <c r="D102" s="746"/>
      <c r="E102" s="746"/>
      <c r="F102" s="891"/>
      <c r="G102" s="864"/>
      <c r="H102" s="860" t="s">
        <v>63</v>
      </c>
      <c r="I102" s="861"/>
      <c r="J102" s="862"/>
      <c r="K102" s="863" t="s">
        <v>152</v>
      </c>
      <c r="L102" s="874" t="s">
        <v>65</v>
      </c>
      <c r="M102" s="138"/>
      <c r="N102" s="863" t="s">
        <v>66</v>
      </c>
      <c r="O102" s="877" t="s">
        <v>67</v>
      </c>
      <c r="P102" s="878"/>
      <c r="Q102" s="878"/>
      <c r="R102" s="878"/>
      <c r="S102" s="879"/>
      <c r="T102" s="724" t="s">
        <v>153</v>
      </c>
      <c r="U102" s="854" t="s">
        <v>65</v>
      </c>
    </row>
    <row r="103" spans="1:28" ht="9" customHeight="1">
      <c r="A103" s="887"/>
      <c r="B103" s="743"/>
      <c r="C103" s="137" t="s">
        <v>69</v>
      </c>
      <c r="D103" s="746"/>
      <c r="E103" s="746"/>
      <c r="F103" s="891"/>
      <c r="G103" s="864"/>
      <c r="H103" s="880" t="s">
        <v>70</v>
      </c>
      <c r="I103" s="897" t="s">
        <v>71</v>
      </c>
      <c r="J103" s="901" t="s">
        <v>72</v>
      </c>
      <c r="K103" s="864"/>
      <c r="L103" s="875"/>
      <c r="M103" s="138"/>
      <c r="N103" s="864"/>
      <c r="O103" s="869" t="s">
        <v>73</v>
      </c>
      <c r="P103" s="754"/>
      <c r="Q103" s="754" t="s">
        <v>74</v>
      </c>
      <c r="R103" s="757" t="s">
        <v>75</v>
      </c>
      <c r="S103" s="752" t="s">
        <v>76</v>
      </c>
      <c r="T103" s="725"/>
      <c r="U103" s="855"/>
    </row>
    <row r="104" spans="1:28" ht="9" customHeight="1">
      <c r="A104" s="887"/>
      <c r="B104" s="743"/>
      <c r="C104" s="139" t="s">
        <v>77</v>
      </c>
      <c r="D104" s="746"/>
      <c r="E104" s="746"/>
      <c r="F104" s="891"/>
      <c r="G104" s="864"/>
      <c r="H104" s="880"/>
      <c r="I104" s="897"/>
      <c r="J104" s="901"/>
      <c r="K104" s="864"/>
      <c r="L104" s="875"/>
      <c r="M104" s="138"/>
      <c r="N104" s="864"/>
      <c r="O104" s="870" t="s">
        <v>71</v>
      </c>
      <c r="P104" s="872" t="s">
        <v>72</v>
      </c>
      <c r="Q104" s="755"/>
      <c r="R104" s="757"/>
      <c r="S104" s="752"/>
      <c r="T104" s="725"/>
      <c r="U104" s="855"/>
    </row>
    <row r="105" spans="1:28" ht="9" customHeight="1">
      <c r="A105" s="888"/>
      <c r="B105" s="744"/>
      <c r="C105" s="140" t="s">
        <v>78</v>
      </c>
      <c r="D105" s="747"/>
      <c r="E105" s="876"/>
      <c r="F105" s="726"/>
      <c r="G105" s="895"/>
      <c r="H105" s="881"/>
      <c r="I105" s="898"/>
      <c r="J105" s="902"/>
      <c r="K105" s="865"/>
      <c r="L105" s="876"/>
      <c r="N105" s="865"/>
      <c r="O105" s="871"/>
      <c r="P105" s="873"/>
      <c r="Q105" s="756"/>
      <c r="R105" s="758"/>
      <c r="S105" s="753"/>
      <c r="T105" s="726"/>
      <c r="U105" s="856"/>
    </row>
    <row r="106" spans="1:28" ht="9" customHeight="1">
      <c r="A106" s="884" t="s">
        <v>142</v>
      </c>
      <c r="B106" s="740" t="str">
        <f>$B$7</f>
        <v>平日</v>
      </c>
      <c r="C106" s="201">
        <f>C90</f>
        <v>0</v>
      </c>
      <c r="D106" s="142">
        <f>$D$7</f>
        <v>0</v>
      </c>
      <c r="E106" s="143">
        <f>$E$7</f>
        <v>0</v>
      </c>
      <c r="F106" s="896"/>
      <c r="G106" s="144">
        <f>D106*E106*F106</f>
        <v>0</v>
      </c>
      <c r="H106" s="892">
        <f>I106+J106</f>
        <v>0</v>
      </c>
      <c r="I106" s="729"/>
      <c r="J106" s="727"/>
      <c r="K106" s="145">
        <f>-D106*E106*H106</f>
        <v>0</v>
      </c>
      <c r="L106" s="146"/>
      <c r="M106" s="147"/>
      <c r="N106" s="148"/>
      <c r="O106" s="149"/>
      <c r="P106" s="150"/>
      <c r="Q106" s="150"/>
      <c r="R106" s="151"/>
      <c r="S106" s="152"/>
      <c r="T106" s="153">
        <f>IF(AND(P106=0,Q106=0,R106=0,S106=0),N106*-O106,IF(AND(O106=0,Q106=0,R106=0,S106=0),N106*-P106,IF(AND(O106=0,P106=0,R106=0,S106=0),N106*Q106,IF(AND(O106=0,P106=0,Q106=0,S106=0),N106*-R106,IF(AND(O106=0,P106=0,Q106=0,R106=0),N106*S106,IF(AND(O106=0,P106=0,Q106=0,R106=0),,"入力オーバー"))))))</f>
        <v>0</v>
      </c>
      <c r="U106" s="154"/>
      <c r="V106" s="155"/>
      <c r="W106" s="155"/>
      <c r="X106" s="156"/>
      <c r="Y106" s="156"/>
      <c r="Z106" s="156"/>
      <c r="AA106" s="156"/>
      <c r="AB106" s="156"/>
    </row>
    <row r="107" spans="1:28" ht="9" customHeight="1">
      <c r="A107" s="885"/>
      <c r="B107" s="741"/>
      <c r="C107" s="157">
        <f>IF(C106="往","復",)</f>
        <v>0</v>
      </c>
      <c r="D107" s="158">
        <f>$D$8</f>
        <v>0</v>
      </c>
      <c r="E107" s="159">
        <f>$E$8</f>
        <v>0</v>
      </c>
      <c r="F107" s="749"/>
      <c r="G107" s="160">
        <f>D107*E107*F106</f>
        <v>0</v>
      </c>
      <c r="H107" s="893"/>
      <c r="I107" s="730"/>
      <c r="J107" s="728"/>
      <c r="K107" s="161">
        <f>-D107*E107*H106</f>
        <v>0</v>
      </c>
      <c r="L107" s="162"/>
      <c r="M107" s="147"/>
      <c r="N107" s="163"/>
      <c r="O107" s="164"/>
      <c r="P107" s="165"/>
      <c r="Q107" s="165"/>
      <c r="R107" s="166"/>
      <c r="S107" s="167"/>
      <c r="T107" s="168">
        <f>IF(AND(P107=0,Q107=0,R107=0,S107=0),N107*-O107,IF(AND(O107=0,Q107=0,R107=0,S107=0),N107*-P107,IF(AND(O107=0,P107=0,R107=0,S107=0),N107*Q107,IF(AND(O107=0,P107=0,Q107=0,S107=0),N107*-R107,IF(AND(O107=0,P107=0,Q107=0,R107=0),N107*S107,IF(AND(O107=0,P107=0,Q107=0,R107=0),,"入力オーバー"))))))</f>
        <v>0</v>
      </c>
      <c r="U107" s="169"/>
      <c r="V107" s="155"/>
      <c r="W107" s="155"/>
      <c r="X107" s="156"/>
      <c r="Y107" s="156"/>
      <c r="Z107" s="156"/>
      <c r="AA107" s="156"/>
      <c r="AB107" s="156"/>
    </row>
    <row r="108" spans="1:28" ht="9" customHeight="1">
      <c r="A108" s="885"/>
      <c r="B108" s="740" t="str">
        <f>$B$9</f>
        <v>土曜</v>
      </c>
      <c r="C108" s="170">
        <f>C106</f>
        <v>0</v>
      </c>
      <c r="D108" s="142">
        <f>$D$9</f>
        <v>0</v>
      </c>
      <c r="E108" s="143">
        <f>$E$9</f>
        <v>0</v>
      </c>
      <c r="F108" s="896"/>
      <c r="G108" s="144">
        <f>D108*E108*F108</f>
        <v>0</v>
      </c>
      <c r="H108" s="892">
        <f>I108+J108</f>
        <v>0</v>
      </c>
      <c r="I108" s="729"/>
      <c r="J108" s="727"/>
      <c r="K108" s="145">
        <f>-D108*E108*H108</f>
        <v>0</v>
      </c>
      <c r="L108" s="146"/>
      <c r="M108" s="147"/>
      <c r="N108" s="163"/>
      <c r="O108" s="164"/>
      <c r="P108" s="165"/>
      <c r="Q108" s="165"/>
      <c r="R108" s="166"/>
      <c r="S108" s="167"/>
      <c r="T108" s="168">
        <f t="shared" ref="T108:T115" si="18">IF(AND(P108=0,Q108=0,R108=0,S108=0),N108*-O108,IF(AND(O108=0,Q108=0,R108=0,S108=0),N108*-P108,IF(AND(O108=0,P108=0,R108=0,S108=0),N108*Q108,IF(AND(O108=0,P108=0,Q108=0,S108=0),N108*-R108,IF(AND(O108=0,P108=0,Q108=0,R108=0),N108*S108,IF(AND(O108=0,P108=0,Q108=0,R108=0),,"入力オーバー"))))))</f>
        <v>0</v>
      </c>
      <c r="U108" s="169"/>
      <c r="V108" s="155"/>
      <c r="W108" s="155"/>
      <c r="X108" s="136"/>
      <c r="Y108" s="136"/>
      <c r="Z108" s="136"/>
      <c r="AA108" s="136"/>
      <c r="AB108" s="136"/>
    </row>
    <row r="109" spans="1:28" ht="9" customHeight="1" thickBot="1">
      <c r="A109" s="885"/>
      <c r="B109" s="904"/>
      <c r="C109" s="157">
        <f>C107</f>
        <v>0</v>
      </c>
      <c r="D109" s="158">
        <f>$D$10</f>
        <v>0</v>
      </c>
      <c r="E109" s="159">
        <f>$E$10</f>
        <v>0</v>
      </c>
      <c r="F109" s="749"/>
      <c r="G109" s="160">
        <f>D109*E109*F108</f>
        <v>0</v>
      </c>
      <c r="H109" s="893"/>
      <c r="I109" s="730"/>
      <c r="J109" s="728"/>
      <c r="K109" s="161">
        <f>-D109*E109*H108</f>
        <v>0</v>
      </c>
      <c r="L109" s="162"/>
      <c r="M109" s="147"/>
      <c r="N109" s="163"/>
      <c r="O109" s="164"/>
      <c r="P109" s="165"/>
      <c r="Q109" s="165"/>
      <c r="R109" s="166"/>
      <c r="S109" s="167"/>
      <c r="T109" s="168">
        <f t="shared" si="18"/>
        <v>0</v>
      </c>
      <c r="U109" s="169"/>
      <c r="V109" s="155"/>
      <c r="W109" s="155"/>
      <c r="X109" s="156"/>
      <c r="Y109" s="156"/>
      <c r="Z109" s="136"/>
      <c r="AA109" s="136"/>
      <c r="AB109" s="136"/>
    </row>
    <row r="110" spans="1:28" ht="9" customHeight="1">
      <c r="A110" s="885"/>
      <c r="B110" s="903" t="str">
        <f>$B$11</f>
        <v>日祝</v>
      </c>
      <c r="C110" s="170">
        <f>C106</f>
        <v>0</v>
      </c>
      <c r="D110" s="142">
        <f>$D$11</f>
        <v>0</v>
      </c>
      <c r="E110" s="143">
        <f>$E$11</f>
        <v>0</v>
      </c>
      <c r="F110" s="748"/>
      <c r="G110" s="144">
        <f>D110*E110*F110</f>
        <v>0</v>
      </c>
      <c r="H110" s="892">
        <f>I110+J110</f>
        <v>0</v>
      </c>
      <c r="I110" s="729"/>
      <c r="J110" s="727"/>
      <c r="K110" s="145">
        <f>-D110*E110*H110</f>
        <v>0</v>
      </c>
      <c r="L110" s="146"/>
      <c r="M110" s="147"/>
      <c r="N110" s="163"/>
      <c r="O110" s="164"/>
      <c r="P110" s="165"/>
      <c r="Q110" s="165"/>
      <c r="R110" s="166"/>
      <c r="S110" s="167"/>
      <c r="T110" s="168">
        <f t="shared" si="18"/>
        <v>0</v>
      </c>
      <c r="U110" s="169"/>
      <c r="V110" s="155"/>
      <c r="W110" s="155"/>
      <c r="X110" s="156"/>
      <c r="Y110" s="156"/>
      <c r="Z110" s="136"/>
      <c r="AA110" s="136"/>
      <c r="AB110" s="136"/>
    </row>
    <row r="111" spans="1:28" ht="9" customHeight="1">
      <c r="A111" s="885"/>
      <c r="B111" s="739"/>
      <c r="C111" s="202">
        <f>C107</f>
        <v>0</v>
      </c>
      <c r="D111" s="158">
        <f>$D$12</f>
        <v>0</v>
      </c>
      <c r="E111" s="175">
        <f>$E$12</f>
        <v>0</v>
      </c>
      <c r="F111" s="748"/>
      <c r="G111" s="160">
        <f>D111*E111*F110</f>
        <v>0</v>
      </c>
      <c r="H111" s="893"/>
      <c r="I111" s="730"/>
      <c r="J111" s="728"/>
      <c r="K111" s="161">
        <f>-D111*E111*H110</f>
        <v>0</v>
      </c>
      <c r="L111" s="162"/>
      <c r="M111" s="147"/>
      <c r="N111" s="163"/>
      <c r="O111" s="164"/>
      <c r="P111" s="165"/>
      <c r="Q111" s="165"/>
      <c r="R111" s="166"/>
      <c r="S111" s="167"/>
      <c r="T111" s="168">
        <f t="shared" si="18"/>
        <v>0</v>
      </c>
      <c r="U111" s="169"/>
      <c r="V111" s="155"/>
      <c r="W111" s="155"/>
      <c r="X111" s="156"/>
      <c r="Y111" s="156"/>
      <c r="Z111" s="136"/>
      <c r="AA111" s="136"/>
      <c r="AB111" s="136"/>
    </row>
    <row r="112" spans="1:28" ht="9" customHeight="1">
      <c r="A112" s="885"/>
      <c r="B112" s="738" t="str">
        <f>$B$13</f>
        <v>学平日</v>
      </c>
      <c r="C112" s="170">
        <f>C106</f>
        <v>0</v>
      </c>
      <c r="D112" s="142">
        <f>$D$13</f>
        <v>0</v>
      </c>
      <c r="E112" s="143">
        <f>$E$13</f>
        <v>0</v>
      </c>
      <c r="F112" s="896"/>
      <c r="G112" s="144">
        <f>D112*E112*F112</f>
        <v>0</v>
      </c>
      <c r="H112" s="892">
        <f>I112+J112</f>
        <v>0</v>
      </c>
      <c r="I112" s="729"/>
      <c r="J112" s="727"/>
      <c r="K112" s="145">
        <f>-D112*E112*H112</f>
        <v>0</v>
      </c>
      <c r="L112" s="146"/>
      <c r="M112" s="147"/>
      <c r="N112" s="163"/>
      <c r="O112" s="164"/>
      <c r="P112" s="165"/>
      <c r="Q112" s="165"/>
      <c r="R112" s="166"/>
      <c r="S112" s="167"/>
      <c r="T112" s="168">
        <f t="shared" si="18"/>
        <v>0</v>
      </c>
      <c r="U112" s="169"/>
      <c r="V112" s="155"/>
      <c r="W112" s="155"/>
    </row>
    <row r="113" spans="1:28" ht="9" customHeight="1">
      <c r="A113" s="885"/>
      <c r="B113" s="739"/>
      <c r="C113" s="157">
        <f>C107</f>
        <v>0</v>
      </c>
      <c r="D113" s="158">
        <f>$D$14</f>
        <v>0</v>
      </c>
      <c r="E113" s="159">
        <f>$E$14</f>
        <v>0</v>
      </c>
      <c r="F113" s="749"/>
      <c r="G113" s="160">
        <f>D113*E113*F112</f>
        <v>0</v>
      </c>
      <c r="H113" s="893"/>
      <c r="I113" s="730"/>
      <c r="J113" s="728"/>
      <c r="K113" s="161">
        <f>-D113*E113*H112</f>
        <v>0</v>
      </c>
      <c r="L113" s="162"/>
      <c r="M113" s="147"/>
      <c r="N113" s="163"/>
      <c r="O113" s="164"/>
      <c r="P113" s="165"/>
      <c r="Q113" s="165"/>
      <c r="R113" s="166"/>
      <c r="S113" s="167"/>
      <c r="T113" s="168">
        <f t="shared" si="18"/>
        <v>0</v>
      </c>
      <c r="U113" s="169"/>
      <c r="V113" s="155"/>
      <c r="W113" s="155"/>
    </row>
    <row r="114" spans="1:28" ht="9" customHeight="1">
      <c r="A114" s="885"/>
      <c r="B114" s="738" t="str">
        <f>$B$15</f>
        <v>学休土</v>
      </c>
      <c r="C114" s="170">
        <f>C106</f>
        <v>0</v>
      </c>
      <c r="D114" s="142">
        <f>$D$15</f>
        <v>0</v>
      </c>
      <c r="E114" s="143">
        <f>$E$15</f>
        <v>0</v>
      </c>
      <c r="F114" s="748"/>
      <c r="G114" s="144">
        <f>D114*E114*F114</f>
        <v>0</v>
      </c>
      <c r="H114" s="892">
        <f>I114+J114</f>
        <v>0</v>
      </c>
      <c r="I114" s="729"/>
      <c r="J114" s="727"/>
      <c r="K114" s="145">
        <f>-D114*E114*H114</f>
        <v>0</v>
      </c>
      <c r="L114" s="146"/>
      <c r="M114" s="147"/>
      <c r="N114" s="163"/>
      <c r="O114" s="164"/>
      <c r="P114" s="165"/>
      <c r="Q114" s="165"/>
      <c r="R114" s="166"/>
      <c r="S114" s="167"/>
      <c r="T114" s="168">
        <f t="shared" si="18"/>
        <v>0</v>
      </c>
      <c r="U114" s="169"/>
      <c r="V114" s="155"/>
      <c r="W114" s="155"/>
      <c r="X114" s="908" t="s">
        <v>81</v>
      </c>
      <c r="Y114" s="909"/>
      <c r="Z114" s="909"/>
      <c r="AA114" s="909"/>
      <c r="AB114" s="910"/>
    </row>
    <row r="115" spans="1:28" ht="9" customHeight="1" thickBot="1">
      <c r="A115" s="885"/>
      <c r="B115" s="751"/>
      <c r="C115" s="157">
        <f>C107</f>
        <v>0</v>
      </c>
      <c r="D115" s="158">
        <f>$D$16</f>
        <v>0</v>
      </c>
      <c r="E115" s="175">
        <f>$E$16</f>
        <v>0</v>
      </c>
      <c r="F115" s="749"/>
      <c r="G115" s="160">
        <f>D115*E115*F114</f>
        <v>0</v>
      </c>
      <c r="H115" s="893"/>
      <c r="I115" s="730"/>
      <c r="J115" s="728"/>
      <c r="K115" s="161">
        <f>-D115*E115*H114</f>
        <v>0</v>
      </c>
      <c r="L115" s="162"/>
      <c r="M115" s="147"/>
      <c r="N115" s="177"/>
      <c r="O115" s="178"/>
      <c r="P115" s="179"/>
      <c r="Q115" s="179"/>
      <c r="R115" s="180"/>
      <c r="S115" s="181"/>
      <c r="T115" s="182">
        <f t="shared" si="18"/>
        <v>0</v>
      </c>
      <c r="U115" s="183"/>
      <c r="V115" s="184"/>
      <c r="W115" s="155"/>
      <c r="X115" s="905">
        <f>G116+K116+T116</f>
        <v>0</v>
      </c>
      <c r="Y115" s="906"/>
      <c r="Z115" s="906"/>
      <c r="AA115" s="906"/>
      <c r="AB115" s="185" t="s">
        <v>154</v>
      </c>
    </row>
    <row r="116" spans="1:28" ht="9" customHeight="1" thickBot="1">
      <c r="A116" s="882" t="s">
        <v>53</v>
      </c>
      <c r="B116" s="883"/>
      <c r="C116" s="186"/>
      <c r="D116" s="187">
        <f>IF(C106="往",(E106+E107)*(F106-H106)+(E108+E109)*(F108-H108),E106*(F106-H106)+E108*(F108-H108))</f>
        <v>0</v>
      </c>
      <c r="E116" s="188">
        <f>IF(C106="往",(E106+E107)*(F106-H106)+(E108+E109)*(F108-H108)+(E110+E111)*(F110-H110)+(E112+E113)*(F112-H112)+(E114+E115)*(F114-H114),E106*(F106-H106)+E108*(F108-H108)+E110*(F110-H110)+E112*(F112-H112)+E114*(F114-H114))</f>
        <v>0</v>
      </c>
      <c r="F116" s="189">
        <f t="shared" ref="F116:K116" si="19">SUM(F106:F115)</f>
        <v>0</v>
      </c>
      <c r="G116" s="190">
        <f t="shared" si="19"/>
        <v>0</v>
      </c>
      <c r="H116" s="186">
        <f t="shared" si="19"/>
        <v>0</v>
      </c>
      <c r="I116" s="191">
        <f t="shared" si="19"/>
        <v>0</v>
      </c>
      <c r="J116" s="187">
        <f t="shared" si="19"/>
        <v>0</v>
      </c>
      <c r="K116" s="192">
        <f t="shared" si="19"/>
        <v>0</v>
      </c>
      <c r="L116" s="187"/>
      <c r="M116" s="193"/>
      <c r="N116" s="194"/>
      <c r="O116" s="195">
        <f t="shared" ref="O116:T116" si="20">SUM(O106:O115)</f>
        <v>0</v>
      </c>
      <c r="P116" s="196">
        <f t="shared" si="20"/>
        <v>0</v>
      </c>
      <c r="Q116" s="196">
        <f t="shared" si="20"/>
        <v>0</v>
      </c>
      <c r="R116" s="197">
        <f t="shared" si="20"/>
        <v>0</v>
      </c>
      <c r="S116" s="198">
        <f t="shared" si="20"/>
        <v>0</v>
      </c>
      <c r="T116" s="199">
        <f t="shared" si="20"/>
        <v>0</v>
      </c>
      <c r="U116" s="200"/>
    </row>
    <row r="117" spans="1:28" ht="9" customHeight="1">
      <c r="A117" s="886" t="s">
        <v>55</v>
      </c>
      <c r="B117" s="742" t="s">
        <v>56</v>
      </c>
      <c r="C117" s="134"/>
      <c r="D117" s="745" t="s">
        <v>57</v>
      </c>
      <c r="E117" s="745" t="s">
        <v>58</v>
      </c>
      <c r="F117" s="890" t="s">
        <v>59</v>
      </c>
      <c r="G117" s="894" t="s">
        <v>151</v>
      </c>
      <c r="H117" s="899" t="s">
        <v>61</v>
      </c>
      <c r="I117" s="899"/>
      <c r="J117" s="899"/>
      <c r="K117" s="899"/>
      <c r="L117" s="900"/>
      <c r="M117" s="135"/>
      <c r="N117" s="857" t="s">
        <v>62</v>
      </c>
      <c r="O117" s="858"/>
      <c r="P117" s="858"/>
      <c r="Q117" s="858"/>
      <c r="R117" s="858"/>
      <c r="S117" s="858"/>
      <c r="T117" s="858"/>
      <c r="U117" s="859"/>
    </row>
    <row r="118" spans="1:28" ht="9" customHeight="1">
      <c r="A118" s="887"/>
      <c r="B118" s="743"/>
      <c r="C118" s="137" t="s">
        <v>24</v>
      </c>
      <c r="D118" s="746"/>
      <c r="E118" s="746"/>
      <c r="F118" s="891"/>
      <c r="G118" s="864"/>
      <c r="H118" s="860" t="s">
        <v>63</v>
      </c>
      <c r="I118" s="861"/>
      <c r="J118" s="862"/>
      <c r="K118" s="863" t="s">
        <v>152</v>
      </c>
      <c r="L118" s="874" t="s">
        <v>65</v>
      </c>
      <c r="M118" s="138"/>
      <c r="N118" s="863" t="s">
        <v>66</v>
      </c>
      <c r="O118" s="877" t="s">
        <v>67</v>
      </c>
      <c r="P118" s="878"/>
      <c r="Q118" s="878"/>
      <c r="R118" s="878"/>
      <c r="S118" s="879"/>
      <c r="T118" s="724" t="s">
        <v>153</v>
      </c>
      <c r="U118" s="854" t="s">
        <v>65</v>
      </c>
    </row>
    <row r="119" spans="1:28" ht="9" customHeight="1">
      <c r="A119" s="887"/>
      <c r="B119" s="743"/>
      <c r="C119" s="137" t="s">
        <v>69</v>
      </c>
      <c r="D119" s="746"/>
      <c r="E119" s="746"/>
      <c r="F119" s="891"/>
      <c r="G119" s="864"/>
      <c r="H119" s="880" t="s">
        <v>70</v>
      </c>
      <c r="I119" s="897" t="s">
        <v>71</v>
      </c>
      <c r="J119" s="901" t="s">
        <v>72</v>
      </c>
      <c r="K119" s="864"/>
      <c r="L119" s="875"/>
      <c r="M119" s="138"/>
      <c r="N119" s="864"/>
      <c r="O119" s="869" t="s">
        <v>73</v>
      </c>
      <c r="P119" s="754"/>
      <c r="Q119" s="754" t="s">
        <v>74</v>
      </c>
      <c r="R119" s="757" t="s">
        <v>75</v>
      </c>
      <c r="S119" s="752" t="s">
        <v>76</v>
      </c>
      <c r="T119" s="725"/>
      <c r="U119" s="855"/>
    </row>
    <row r="120" spans="1:28" ht="9" customHeight="1">
      <c r="A120" s="887"/>
      <c r="B120" s="743"/>
      <c r="C120" s="139" t="s">
        <v>77</v>
      </c>
      <c r="D120" s="746"/>
      <c r="E120" s="746"/>
      <c r="F120" s="891"/>
      <c r="G120" s="864"/>
      <c r="H120" s="880"/>
      <c r="I120" s="897"/>
      <c r="J120" s="901"/>
      <c r="K120" s="864"/>
      <c r="L120" s="875"/>
      <c r="M120" s="138"/>
      <c r="N120" s="864"/>
      <c r="O120" s="870" t="s">
        <v>71</v>
      </c>
      <c r="P120" s="872" t="s">
        <v>72</v>
      </c>
      <c r="Q120" s="755"/>
      <c r="R120" s="757"/>
      <c r="S120" s="752"/>
      <c r="T120" s="725"/>
      <c r="U120" s="855"/>
    </row>
    <row r="121" spans="1:28" ht="9" customHeight="1">
      <c r="A121" s="888"/>
      <c r="B121" s="744"/>
      <c r="C121" s="140" t="s">
        <v>78</v>
      </c>
      <c r="D121" s="747"/>
      <c r="E121" s="876"/>
      <c r="F121" s="726"/>
      <c r="G121" s="895"/>
      <c r="H121" s="881"/>
      <c r="I121" s="898"/>
      <c r="J121" s="902"/>
      <c r="K121" s="865"/>
      <c r="L121" s="876"/>
      <c r="N121" s="865"/>
      <c r="O121" s="871"/>
      <c r="P121" s="873"/>
      <c r="Q121" s="756"/>
      <c r="R121" s="758"/>
      <c r="S121" s="753"/>
      <c r="T121" s="726"/>
      <c r="U121" s="856"/>
    </row>
    <row r="122" spans="1:28" ht="9" customHeight="1">
      <c r="A122" s="884" t="s">
        <v>143</v>
      </c>
      <c r="B122" s="740" t="str">
        <f>$B$7</f>
        <v>平日</v>
      </c>
      <c r="C122" s="201">
        <f>C106</f>
        <v>0</v>
      </c>
      <c r="D122" s="142">
        <f>$D$7</f>
        <v>0</v>
      </c>
      <c r="E122" s="143">
        <f>$E$7</f>
        <v>0</v>
      </c>
      <c r="F122" s="896"/>
      <c r="G122" s="144">
        <f>D122*E122*F122</f>
        <v>0</v>
      </c>
      <c r="H122" s="892">
        <f>I122+J122</f>
        <v>0</v>
      </c>
      <c r="I122" s="729"/>
      <c r="J122" s="727"/>
      <c r="K122" s="145">
        <f>-D122*E122*H122</f>
        <v>0</v>
      </c>
      <c r="L122" s="146"/>
      <c r="M122" s="147"/>
      <c r="N122" s="148"/>
      <c r="O122" s="149"/>
      <c r="P122" s="150"/>
      <c r="Q122" s="150"/>
      <c r="R122" s="151"/>
      <c r="S122" s="152"/>
      <c r="T122" s="153">
        <f>IF(AND(P122=0,Q122=0,R122=0,S122=0),N122*-O122,IF(AND(O122=0,Q122=0,R122=0,S122=0),N122*-P122,IF(AND(O122=0,P122=0,R122=0,S122=0),N122*Q122,IF(AND(O122=0,P122=0,Q122=0,S122=0),N122*-R122,IF(AND(O122=0,P122=0,Q122=0,R122=0),N122*S122,IF(AND(O122=0,P122=0,Q122=0,R122=0),,"入力オーバー"))))))</f>
        <v>0</v>
      </c>
      <c r="U122" s="154"/>
      <c r="V122" s="155"/>
      <c r="W122" s="155"/>
      <c r="X122" s="156"/>
      <c r="Y122" s="156"/>
      <c r="Z122" s="156"/>
      <c r="AA122" s="156"/>
      <c r="AB122" s="156"/>
    </row>
    <row r="123" spans="1:28" ht="9" customHeight="1">
      <c r="A123" s="885"/>
      <c r="B123" s="741"/>
      <c r="C123" s="157">
        <f>IF(C122="往","復",)</f>
        <v>0</v>
      </c>
      <c r="D123" s="158">
        <f>$D$8</f>
        <v>0</v>
      </c>
      <c r="E123" s="159">
        <f>$E$8</f>
        <v>0</v>
      </c>
      <c r="F123" s="749"/>
      <c r="G123" s="160">
        <f>D123*E123*F122</f>
        <v>0</v>
      </c>
      <c r="H123" s="893"/>
      <c r="I123" s="730"/>
      <c r="J123" s="728"/>
      <c r="K123" s="161">
        <f>-D123*E123*H122</f>
        <v>0</v>
      </c>
      <c r="L123" s="162"/>
      <c r="M123" s="147"/>
      <c r="N123" s="163"/>
      <c r="O123" s="164"/>
      <c r="P123" s="165"/>
      <c r="Q123" s="165"/>
      <c r="R123" s="166"/>
      <c r="S123" s="167"/>
      <c r="T123" s="168">
        <f>IF(AND(P123=0,Q123=0,R123=0,S123=0),N123*-O123,IF(AND(O123=0,Q123=0,R123=0,S123=0),N123*-P123,IF(AND(O123=0,P123=0,R123=0,S123=0),N123*Q123,IF(AND(O123=0,P123=0,Q123=0,S123=0),N123*-R123,IF(AND(O123=0,P123=0,Q123=0,R123=0),N123*S123,IF(AND(O123=0,P123=0,Q123=0,R123=0),,"入力オーバー"))))))</f>
        <v>0</v>
      </c>
      <c r="U123" s="169"/>
      <c r="V123" s="155"/>
      <c r="W123" s="155"/>
      <c r="X123" s="156"/>
      <c r="Y123" s="156"/>
      <c r="Z123" s="156"/>
      <c r="AA123" s="156"/>
      <c r="AB123" s="156"/>
    </row>
    <row r="124" spans="1:28" ht="9" customHeight="1">
      <c r="A124" s="885"/>
      <c r="B124" s="740" t="str">
        <f>$B$9</f>
        <v>土曜</v>
      </c>
      <c r="C124" s="170">
        <f>C122</f>
        <v>0</v>
      </c>
      <c r="D124" s="142">
        <f>$D$9</f>
        <v>0</v>
      </c>
      <c r="E124" s="143">
        <f>$E$9</f>
        <v>0</v>
      </c>
      <c r="F124" s="896"/>
      <c r="G124" s="144">
        <f>D124*E124*F124</f>
        <v>0</v>
      </c>
      <c r="H124" s="892">
        <f>I124+J124</f>
        <v>0</v>
      </c>
      <c r="I124" s="729"/>
      <c r="J124" s="727"/>
      <c r="K124" s="145">
        <f>-D124*E124*H124</f>
        <v>0</v>
      </c>
      <c r="L124" s="146"/>
      <c r="M124" s="147"/>
      <c r="N124" s="163"/>
      <c r="O124" s="164"/>
      <c r="P124" s="165"/>
      <c r="Q124" s="165"/>
      <c r="R124" s="166"/>
      <c r="S124" s="167"/>
      <c r="T124" s="168">
        <f t="shared" ref="T124:T131" si="21">IF(AND(P124=0,Q124=0,R124=0,S124=0),N124*-O124,IF(AND(O124=0,Q124=0,R124=0,S124=0),N124*-P124,IF(AND(O124=0,P124=0,R124=0,S124=0),N124*Q124,IF(AND(O124=0,P124=0,Q124=0,S124=0),N124*-R124,IF(AND(O124=0,P124=0,Q124=0,R124=0),N124*S124,IF(AND(O124=0,P124=0,Q124=0,R124=0),,"入力オーバー"))))))</f>
        <v>0</v>
      </c>
      <c r="U124" s="169"/>
      <c r="V124" s="155"/>
      <c r="W124" s="155"/>
      <c r="X124" s="136"/>
      <c r="Y124" s="136"/>
      <c r="Z124" s="136"/>
      <c r="AA124" s="136"/>
      <c r="AB124" s="136"/>
    </row>
    <row r="125" spans="1:28" ht="9" customHeight="1" thickBot="1">
      <c r="A125" s="885"/>
      <c r="B125" s="904"/>
      <c r="C125" s="157">
        <f>C123</f>
        <v>0</v>
      </c>
      <c r="D125" s="158">
        <f>$D$10</f>
        <v>0</v>
      </c>
      <c r="E125" s="159">
        <f>$E$10</f>
        <v>0</v>
      </c>
      <c r="F125" s="749"/>
      <c r="G125" s="160">
        <f>D125*E125*F124</f>
        <v>0</v>
      </c>
      <c r="H125" s="893"/>
      <c r="I125" s="730"/>
      <c r="J125" s="728"/>
      <c r="K125" s="161">
        <f>-D125*E125*H124</f>
        <v>0</v>
      </c>
      <c r="L125" s="162"/>
      <c r="M125" s="147"/>
      <c r="N125" s="163"/>
      <c r="O125" s="164"/>
      <c r="P125" s="165"/>
      <c r="Q125" s="165"/>
      <c r="R125" s="166"/>
      <c r="S125" s="167"/>
      <c r="T125" s="168">
        <f t="shared" si="21"/>
        <v>0</v>
      </c>
      <c r="U125" s="169"/>
      <c r="V125" s="155"/>
      <c r="W125" s="155"/>
      <c r="X125" s="156"/>
      <c r="Y125" s="156"/>
      <c r="Z125" s="136"/>
      <c r="AA125" s="136"/>
      <c r="AB125" s="136"/>
    </row>
    <row r="126" spans="1:28" ht="9" customHeight="1">
      <c r="A126" s="885"/>
      <c r="B126" s="903" t="str">
        <f>$B$11</f>
        <v>日祝</v>
      </c>
      <c r="C126" s="170">
        <f>C122</f>
        <v>0</v>
      </c>
      <c r="D126" s="142">
        <f>$D$11</f>
        <v>0</v>
      </c>
      <c r="E126" s="143">
        <f>$E$11</f>
        <v>0</v>
      </c>
      <c r="F126" s="748"/>
      <c r="G126" s="144">
        <f>D126*E126*F126</f>
        <v>0</v>
      </c>
      <c r="H126" s="892">
        <f>I126+J126</f>
        <v>0</v>
      </c>
      <c r="I126" s="729"/>
      <c r="J126" s="727"/>
      <c r="K126" s="145">
        <f>-D126*E126*H126</f>
        <v>0</v>
      </c>
      <c r="L126" s="146"/>
      <c r="M126" s="147"/>
      <c r="N126" s="163"/>
      <c r="O126" s="164"/>
      <c r="P126" s="165"/>
      <c r="Q126" s="165"/>
      <c r="R126" s="166"/>
      <c r="S126" s="167"/>
      <c r="T126" s="168">
        <f t="shared" si="21"/>
        <v>0</v>
      </c>
      <c r="U126" s="169"/>
      <c r="V126" s="155"/>
      <c r="W126" s="155"/>
      <c r="X126" s="156"/>
      <c r="Y126" s="156"/>
      <c r="Z126" s="136"/>
      <c r="AA126" s="136"/>
      <c r="AB126" s="136"/>
    </row>
    <row r="127" spans="1:28" ht="9" customHeight="1">
      <c r="A127" s="885"/>
      <c r="B127" s="739"/>
      <c r="C127" s="202">
        <f>C123</f>
        <v>0</v>
      </c>
      <c r="D127" s="158">
        <f>$D$12</f>
        <v>0</v>
      </c>
      <c r="E127" s="175">
        <f>$E$12</f>
        <v>0</v>
      </c>
      <c r="F127" s="748"/>
      <c r="G127" s="160">
        <f>D127*E127*F126</f>
        <v>0</v>
      </c>
      <c r="H127" s="893"/>
      <c r="I127" s="730"/>
      <c r="J127" s="728"/>
      <c r="K127" s="161">
        <f>-D127*E127*H126</f>
        <v>0</v>
      </c>
      <c r="L127" s="162"/>
      <c r="M127" s="147"/>
      <c r="N127" s="163"/>
      <c r="O127" s="164"/>
      <c r="P127" s="165"/>
      <c r="Q127" s="165"/>
      <c r="R127" s="166"/>
      <c r="S127" s="167"/>
      <c r="T127" s="168">
        <f t="shared" si="21"/>
        <v>0</v>
      </c>
      <c r="U127" s="169"/>
      <c r="V127" s="155"/>
      <c r="W127" s="155"/>
      <c r="X127" s="156"/>
      <c r="Y127" s="156"/>
      <c r="Z127" s="136"/>
      <c r="AA127" s="136"/>
      <c r="AB127" s="136"/>
    </row>
    <row r="128" spans="1:28" ht="9" customHeight="1">
      <c r="A128" s="885"/>
      <c r="B128" s="738" t="str">
        <f>$B$13</f>
        <v>学平日</v>
      </c>
      <c r="C128" s="170">
        <f>C122</f>
        <v>0</v>
      </c>
      <c r="D128" s="142">
        <f>$D$13</f>
        <v>0</v>
      </c>
      <c r="E128" s="143">
        <f>$E$13</f>
        <v>0</v>
      </c>
      <c r="F128" s="896"/>
      <c r="G128" s="144">
        <f>D128*E128*F128</f>
        <v>0</v>
      </c>
      <c r="H128" s="892">
        <f>I128+J128</f>
        <v>0</v>
      </c>
      <c r="I128" s="729"/>
      <c r="J128" s="727"/>
      <c r="K128" s="145">
        <f>-D128*E128*H128</f>
        <v>0</v>
      </c>
      <c r="L128" s="146"/>
      <c r="M128" s="147"/>
      <c r="N128" s="163"/>
      <c r="O128" s="164"/>
      <c r="P128" s="165"/>
      <c r="Q128" s="165"/>
      <c r="R128" s="166"/>
      <c r="S128" s="167"/>
      <c r="T128" s="168">
        <f t="shared" si="21"/>
        <v>0</v>
      </c>
      <c r="U128" s="169"/>
      <c r="V128" s="155"/>
      <c r="W128" s="155"/>
    </row>
    <row r="129" spans="1:28" ht="9" customHeight="1">
      <c r="A129" s="885"/>
      <c r="B129" s="739"/>
      <c r="C129" s="157">
        <f>C123</f>
        <v>0</v>
      </c>
      <c r="D129" s="158">
        <f>$D$14</f>
        <v>0</v>
      </c>
      <c r="E129" s="159">
        <f>$E$14</f>
        <v>0</v>
      </c>
      <c r="F129" s="749"/>
      <c r="G129" s="160">
        <f>D129*E129*F128</f>
        <v>0</v>
      </c>
      <c r="H129" s="893"/>
      <c r="I129" s="730"/>
      <c r="J129" s="728"/>
      <c r="K129" s="161">
        <f>-D129*E129*H128</f>
        <v>0</v>
      </c>
      <c r="L129" s="162"/>
      <c r="M129" s="147"/>
      <c r="N129" s="163"/>
      <c r="O129" s="164"/>
      <c r="P129" s="165"/>
      <c r="Q129" s="165"/>
      <c r="R129" s="166"/>
      <c r="S129" s="167"/>
      <c r="T129" s="168">
        <f t="shared" si="21"/>
        <v>0</v>
      </c>
      <c r="U129" s="169"/>
      <c r="V129" s="155"/>
      <c r="W129" s="155"/>
    </row>
    <row r="130" spans="1:28" ht="9" customHeight="1">
      <c r="A130" s="885"/>
      <c r="B130" s="738" t="str">
        <f>$B$15</f>
        <v>学休土</v>
      </c>
      <c r="C130" s="170">
        <f>C122</f>
        <v>0</v>
      </c>
      <c r="D130" s="142">
        <f>$D$15</f>
        <v>0</v>
      </c>
      <c r="E130" s="143">
        <f>$E$15</f>
        <v>0</v>
      </c>
      <c r="F130" s="748"/>
      <c r="G130" s="144">
        <f>D130*E130*F130</f>
        <v>0</v>
      </c>
      <c r="H130" s="892">
        <f>I130+J130</f>
        <v>0</v>
      </c>
      <c r="I130" s="729"/>
      <c r="J130" s="727"/>
      <c r="K130" s="145">
        <f>-D130*E130*H130</f>
        <v>0</v>
      </c>
      <c r="L130" s="146"/>
      <c r="M130" s="147"/>
      <c r="N130" s="163"/>
      <c r="O130" s="164"/>
      <c r="P130" s="165"/>
      <c r="Q130" s="165"/>
      <c r="R130" s="166"/>
      <c r="S130" s="167"/>
      <c r="T130" s="168">
        <f t="shared" si="21"/>
        <v>0</v>
      </c>
      <c r="U130" s="169"/>
      <c r="V130" s="155"/>
      <c r="W130" s="155"/>
      <c r="X130" s="908" t="s">
        <v>81</v>
      </c>
      <c r="Y130" s="909"/>
      <c r="Z130" s="909"/>
      <c r="AA130" s="909"/>
      <c r="AB130" s="910"/>
    </row>
    <row r="131" spans="1:28" ht="9" customHeight="1" thickBot="1">
      <c r="A131" s="885"/>
      <c r="B131" s="751"/>
      <c r="C131" s="157">
        <f>C123</f>
        <v>0</v>
      </c>
      <c r="D131" s="158">
        <f>$D$16</f>
        <v>0</v>
      </c>
      <c r="E131" s="175">
        <f>$E$16</f>
        <v>0</v>
      </c>
      <c r="F131" s="749"/>
      <c r="G131" s="160">
        <f>D131*E131*F130</f>
        <v>0</v>
      </c>
      <c r="H131" s="893"/>
      <c r="I131" s="730"/>
      <c r="J131" s="728"/>
      <c r="K131" s="161">
        <f>-D131*E131*H130</f>
        <v>0</v>
      </c>
      <c r="L131" s="162"/>
      <c r="M131" s="147"/>
      <c r="N131" s="177"/>
      <c r="O131" s="178"/>
      <c r="P131" s="179"/>
      <c r="Q131" s="179"/>
      <c r="R131" s="180"/>
      <c r="S131" s="181"/>
      <c r="T131" s="182">
        <f t="shared" si="21"/>
        <v>0</v>
      </c>
      <c r="U131" s="183"/>
      <c r="V131" s="184"/>
      <c r="W131" s="155"/>
      <c r="X131" s="905">
        <f>G132+K132+T132</f>
        <v>0</v>
      </c>
      <c r="Y131" s="906"/>
      <c r="Z131" s="906"/>
      <c r="AA131" s="906"/>
      <c r="AB131" s="185" t="s">
        <v>154</v>
      </c>
    </row>
    <row r="132" spans="1:28" ht="9" customHeight="1" thickBot="1">
      <c r="A132" s="882" t="s">
        <v>53</v>
      </c>
      <c r="B132" s="883"/>
      <c r="C132" s="186"/>
      <c r="D132" s="187">
        <f>IF(C122="往",(E122+E123)*(F122-H122)+(E124+E125)*(F124-H124),E122*(F122-H122)+E124*(F124-H124))</f>
        <v>0</v>
      </c>
      <c r="E132" s="188">
        <f>IF(C122="往",(E122+E123)*(F122-H122)+(E124+E125)*(F124-H124)+(E126+E127)*(F126-H126)+(E128+E129)*(F128-H128)+(E130+E131)*(F130-H130),E122*(F122-H122)+E124*(F124-H124)+E126*(F126-H126)+E128*(F128-H128)+E130*(F130-H130))</f>
        <v>0</v>
      </c>
      <c r="F132" s="189">
        <f t="shared" ref="F132:K132" si="22">SUM(F122:F131)</f>
        <v>0</v>
      </c>
      <c r="G132" s="190">
        <f t="shared" si="22"/>
        <v>0</v>
      </c>
      <c r="H132" s="186">
        <f t="shared" si="22"/>
        <v>0</v>
      </c>
      <c r="I132" s="191">
        <f t="shared" si="22"/>
        <v>0</v>
      </c>
      <c r="J132" s="187">
        <f t="shared" si="22"/>
        <v>0</v>
      </c>
      <c r="K132" s="192">
        <f t="shared" si="22"/>
        <v>0</v>
      </c>
      <c r="L132" s="187"/>
      <c r="M132" s="193"/>
      <c r="N132" s="194"/>
      <c r="O132" s="195">
        <f t="shared" ref="O132:T132" si="23">SUM(O122:O131)</f>
        <v>0</v>
      </c>
      <c r="P132" s="196">
        <f t="shared" si="23"/>
        <v>0</v>
      </c>
      <c r="Q132" s="196">
        <f t="shared" si="23"/>
        <v>0</v>
      </c>
      <c r="R132" s="197">
        <f t="shared" si="23"/>
        <v>0</v>
      </c>
      <c r="S132" s="198">
        <f t="shared" si="23"/>
        <v>0</v>
      </c>
      <c r="T132" s="199">
        <f t="shared" si="23"/>
        <v>0</v>
      </c>
      <c r="U132" s="200"/>
      <c r="V132" s="907" t="s">
        <v>83</v>
      </c>
      <c r="W132" s="858"/>
      <c r="X132" s="858"/>
      <c r="Y132" s="858"/>
      <c r="Z132" s="858"/>
      <c r="AA132" s="858"/>
      <c r="AB132" s="859"/>
    </row>
    <row r="133" spans="1:28" ht="9" customHeight="1" thickBot="1">
      <c r="A133" s="715" t="s">
        <v>112</v>
      </c>
      <c r="B133" s="716"/>
      <c r="C133" s="716"/>
      <c r="D133" s="717">
        <f>$C$1</f>
        <v>0</v>
      </c>
      <c r="E133" s="716"/>
      <c r="F133" s="716"/>
      <c r="G133" s="716"/>
      <c r="H133" s="716" t="s">
        <v>366</v>
      </c>
      <c r="I133" s="716"/>
      <c r="J133" s="716" t="s">
        <v>148</v>
      </c>
      <c r="K133" s="716"/>
      <c r="L133" s="717">
        <f>$M$1</f>
        <v>0</v>
      </c>
      <c r="M133" s="716"/>
      <c r="N133" s="716"/>
      <c r="O133" s="716"/>
      <c r="P133" s="716"/>
      <c r="Q133" s="718"/>
      <c r="R133" s="203"/>
      <c r="S133" s="203"/>
      <c r="T133" s="204"/>
      <c r="U133" s="136"/>
      <c r="V133" s="911">
        <f>V267</f>
        <v>0</v>
      </c>
      <c r="W133" s="912"/>
      <c r="X133" s="912"/>
      <c r="Y133" s="912"/>
      <c r="Z133" s="912"/>
      <c r="AA133" s="912"/>
      <c r="AB133" s="205" t="s">
        <v>154</v>
      </c>
    </row>
    <row r="134" spans="1:28" ht="9" customHeight="1">
      <c r="I134" s="206"/>
      <c r="J134" s="207"/>
      <c r="K134" s="207"/>
      <c r="L134" s="208"/>
      <c r="N134" s="136"/>
      <c r="O134" s="136"/>
      <c r="P134" s="136"/>
      <c r="V134" s="207"/>
      <c r="W134" s="207"/>
      <c r="X134" s="136"/>
      <c r="Y134" s="136"/>
      <c r="Z134" s="136"/>
      <c r="AA134" s="136"/>
      <c r="AB134" s="136"/>
    </row>
    <row r="135" spans="1:28" ht="9" customHeight="1" thickBot="1">
      <c r="L135" s="209"/>
      <c r="N135" s="210"/>
      <c r="O135" s="211"/>
      <c r="P135" s="211"/>
      <c r="Q135" s="211"/>
      <c r="R135" s="211"/>
      <c r="S135" s="211"/>
      <c r="T135" s="136"/>
      <c r="U135" s="207"/>
      <c r="V135" s="207"/>
      <c r="W135" s="207"/>
      <c r="X135" s="212"/>
      <c r="Y135" s="212"/>
      <c r="Z135" s="212"/>
      <c r="AA135" s="212"/>
      <c r="AB135" s="136"/>
    </row>
    <row r="136" spans="1:28" ht="9" customHeight="1">
      <c r="A136" s="886" t="s">
        <v>55</v>
      </c>
      <c r="B136" s="742" t="s">
        <v>56</v>
      </c>
      <c r="C136" s="134"/>
      <c r="D136" s="745" t="s">
        <v>57</v>
      </c>
      <c r="E136" s="745" t="s">
        <v>58</v>
      </c>
      <c r="F136" s="890" t="s">
        <v>59</v>
      </c>
      <c r="G136" s="894" t="s">
        <v>151</v>
      </c>
      <c r="H136" s="899" t="s">
        <v>61</v>
      </c>
      <c r="I136" s="899"/>
      <c r="J136" s="899"/>
      <c r="K136" s="899"/>
      <c r="L136" s="900"/>
      <c r="M136" s="135"/>
      <c r="N136" s="857" t="s">
        <v>62</v>
      </c>
      <c r="O136" s="858"/>
      <c r="P136" s="858"/>
      <c r="Q136" s="858"/>
      <c r="R136" s="858"/>
      <c r="S136" s="858"/>
      <c r="T136" s="858"/>
      <c r="U136" s="859"/>
    </row>
    <row r="137" spans="1:28" ht="9" customHeight="1">
      <c r="A137" s="887"/>
      <c r="B137" s="743"/>
      <c r="C137" s="137" t="s">
        <v>24</v>
      </c>
      <c r="D137" s="746"/>
      <c r="E137" s="746"/>
      <c r="F137" s="891"/>
      <c r="G137" s="864"/>
      <c r="H137" s="860" t="s">
        <v>63</v>
      </c>
      <c r="I137" s="861"/>
      <c r="J137" s="862"/>
      <c r="K137" s="863" t="s">
        <v>152</v>
      </c>
      <c r="L137" s="874" t="s">
        <v>65</v>
      </c>
      <c r="M137" s="138"/>
      <c r="N137" s="863" t="s">
        <v>66</v>
      </c>
      <c r="O137" s="877" t="s">
        <v>67</v>
      </c>
      <c r="P137" s="878"/>
      <c r="Q137" s="878"/>
      <c r="R137" s="878"/>
      <c r="S137" s="879"/>
      <c r="T137" s="724" t="s">
        <v>153</v>
      </c>
      <c r="U137" s="854" t="s">
        <v>65</v>
      </c>
    </row>
    <row r="138" spans="1:28" ht="9" customHeight="1">
      <c r="A138" s="887"/>
      <c r="B138" s="743"/>
      <c r="C138" s="137" t="s">
        <v>69</v>
      </c>
      <c r="D138" s="746"/>
      <c r="E138" s="746"/>
      <c r="F138" s="891"/>
      <c r="G138" s="864"/>
      <c r="H138" s="880" t="s">
        <v>70</v>
      </c>
      <c r="I138" s="897" t="s">
        <v>71</v>
      </c>
      <c r="J138" s="901" t="s">
        <v>72</v>
      </c>
      <c r="K138" s="864"/>
      <c r="L138" s="875"/>
      <c r="M138" s="138"/>
      <c r="N138" s="864"/>
      <c r="O138" s="869" t="s">
        <v>73</v>
      </c>
      <c r="P138" s="754"/>
      <c r="Q138" s="754" t="s">
        <v>74</v>
      </c>
      <c r="R138" s="757" t="s">
        <v>75</v>
      </c>
      <c r="S138" s="752" t="s">
        <v>76</v>
      </c>
      <c r="T138" s="725"/>
      <c r="U138" s="855"/>
    </row>
    <row r="139" spans="1:28" ht="9" customHeight="1">
      <c r="A139" s="887"/>
      <c r="B139" s="743"/>
      <c r="C139" s="139" t="s">
        <v>77</v>
      </c>
      <c r="D139" s="746"/>
      <c r="E139" s="746"/>
      <c r="F139" s="891"/>
      <c r="G139" s="864"/>
      <c r="H139" s="880"/>
      <c r="I139" s="897"/>
      <c r="J139" s="901"/>
      <c r="K139" s="864"/>
      <c r="L139" s="875"/>
      <c r="M139" s="138"/>
      <c r="N139" s="864"/>
      <c r="O139" s="870" t="s">
        <v>71</v>
      </c>
      <c r="P139" s="872" t="s">
        <v>72</v>
      </c>
      <c r="Q139" s="755"/>
      <c r="R139" s="757"/>
      <c r="S139" s="752"/>
      <c r="T139" s="725"/>
      <c r="U139" s="855"/>
    </row>
    <row r="140" spans="1:28" ht="9" customHeight="1">
      <c r="A140" s="888"/>
      <c r="B140" s="744"/>
      <c r="C140" s="140" t="s">
        <v>78</v>
      </c>
      <c r="D140" s="747"/>
      <c r="E140" s="876"/>
      <c r="F140" s="726"/>
      <c r="G140" s="895"/>
      <c r="H140" s="881"/>
      <c r="I140" s="898"/>
      <c r="J140" s="902"/>
      <c r="K140" s="865"/>
      <c r="L140" s="876"/>
      <c r="N140" s="865"/>
      <c r="O140" s="871"/>
      <c r="P140" s="873"/>
      <c r="Q140" s="756"/>
      <c r="R140" s="758"/>
      <c r="S140" s="753"/>
      <c r="T140" s="726"/>
      <c r="U140" s="856"/>
    </row>
    <row r="141" spans="1:28" ht="9" customHeight="1">
      <c r="A141" s="884" t="s">
        <v>144</v>
      </c>
      <c r="B141" s="740" t="str">
        <f>$B$7</f>
        <v>平日</v>
      </c>
      <c r="C141" s="201">
        <f>C74</f>
        <v>0</v>
      </c>
      <c r="D141" s="142">
        <f>$D$7</f>
        <v>0</v>
      </c>
      <c r="E141" s="143">
        <f>$E$7</f>
        <v>0</v>
      </c>
      <c r="F141" s="896"/>
      <c r="G141" s="144">
        <f>D141*E141*F141</f>
        <v>0</v>
      </c>
      <c r="H141" s="892">
        <f>I141+J141</f>
        <v>0</v>
      </c>
      <c r="I141" s="729"/>
      <c r="J141" s="727"/>
      <c r="K141" s="145">
        <f>-D141*E141*H141</f>
        <v>0</v>
      </c>
      <c r="L141" s="146"/>
      <c r="M141" s="147"/>
      <c r="N141" s="148"/>
      <c r="O141" s="149"/>
      <c r="P141" s="150"/>
      <c r="Q141" s="150"/>
      <c r="R141" s="151"/>
      <c r="S141" s="152"/>
      <c r="T141" s="153">
        <f>IF(AND(P141=0,Q141=0,R141=0,S141=0),N141*-O141,IF(AND(O141=0,Q141=0,R141=0,S141=0),N141*-P141,IF(AND(O141=0,P141=0,R141=0,S141=0),N141*Q141,IF(AND(O141=0,P141=0,Q141=0,S141=0),N141*-R141,IF(AND(O141=0,P141=0,Q141=0,R141=0),N141*S141,IF(AND(O141=0,P141=0,Q141=0,R141=0),,"入力オーバー"))))))</f>
        <v>0</v>
      </c>
      <c r="U141" s="154"/>
      <c r="V141" s="155"/>
      <c r="W141" s="155"/>
      <c r="X141" s="156"/>
      <c r="Y141" s="156"/>
      <c r="Z141" s="156"/>
      <c r="AA141" s="156"/>
      <c r="AB141" s="156"/>
    </row>
    <row r="142" spans="1:28" ht="9" customHeight="1">
      <c r="A142" s="885"/>
      <c r="B142" s="741"/>
      <c r="C142" s="157">
        <f>IF(C141="往","復",)</f>
        <v>0</v>
      </c>
      <c r="D142" s="158">
        <f>$D$8</f>
        <v>0</v>
      </c>
      <c r="E142" s="159">
        <f>$E$8</f>
        <v>0</v>
      </c>
      <c r="F142" s="749"/>
      <c r="G142" s="160">
        <f>D142*E142*F141</f>
        <v>0</v>
      </c>
      <c r="H142" s="893"/>
      <c r="I142" s="730"/>
      <c r="J142" s="728"/>
      <c r="K142" s="161">
        <f>-D142*E142*H141</f>
        <v>0</v>
      </c>
      <c r="L142" s="162"/>
      <c r="M142" s="147"/>
      <c r="N142" s="163"/>
      <c r="O142" s="164"/>
      <c r="P142" s="165"/>
      <c r="Q142" s="165"/>
      <c r="R142" s="166"/>
      <c r="S142" s="167"/>
      <c r="T142" s="168">
        <f>IF(AND(P142=0,Q142=0,R142=0,S142=0),N142*-O142,IF(AND(O142=0,Q142=0,R142=0,S142=0),N142*-P142,IF(AND(O142=0,P142=0,R142=0,S142=0),N142*Q142,IF(AND(O142=0,P142=0,Q142=0,S142=0),N142*-R142,IF(AND(O142=0,P142=0,Q142=0,R142=0),N142*S142,IF(AND(O142=0,P142=0,Q142=0,R142=0),,"入力オーバー"))))))</f>
        <v>0</v>
      </c>
      <c r="U142" s="169"/>
      <c r="V142" s="155"/>
      <c r="W142" s="155"/>
      <c r="X142" s="156"/>
      <c r="Y142" s="156"/>
      <c r="Z142" s="156"/>
      <c r="AA142" s="156"/>
      <c r="AB142" s="156"/>
    </row>
    <row r="143" spans="1:28" ht="9" customHeight="1">
      <c r="A143" s="885"/>
      <c r="B143" s="740" t="str">
        <f>$B$9</f>
        <v>土曜</v>
      </c>
      <c r="C143" s="170">
        <f>C141</f>
        <v>0</v>
      </c>
      <c r="D143" s="142">
        <f>$D$9</f>
        <v>0</v>
      </c>
      <c r="E143" s="143">
        <f>$E$9</f>
        <v>0</v>
      </c>
      <c r="F143" s="896"/>
      <c r="G143" s="144">
        <f>D143*E143*F143</f>
        <v>0</v>
      </c>
      <c r="H143" s="892">
        <f>I143+J143</f>
        <v>0</v>
      </c>
      <c r="I143" s="729"/>
      <c r="J143" s="727"/>
      <c r="K143" s="145">
        <f>-D143*E143*H143</f>
        <v>0</v>
      </c>
      <c r="L143" s="146"/>
      <c r="M143" s="147"/>
      <c r="N143" s="163"/>
      <c r="O143" s="164"/>
      <c r="P143" s="165"/>
      <c r="Q143" s="165"/>
      <c r="R143" s="166"/>
      <c r="S143" s="167"/>
      <c r="T143" s="168">
        <f t="shared" ref="T143:T150" si="24">IF(AND(P143=0,Q143=0,R143=0,S143=0),N143*-O143,IF(AND(O143=0,Q143=0,R143=0,S143=0),N143*-P143,IF(AND(O143=0,P143=0,R143=0,S143=0),N143*Q143,IF(AND(O143=0,P143=0,Q143=0,S143=0),N143*-R143,IF(AND(O143=0,P143=0,Q143=0,R143=0),N143*S143,IF(AND(O143=0,P143=0,Q143=0,R143=0),,"入力オーバー"))))))</f>
        <v>0</v>
      </c>
      <c r="U143" s="169"/>
      <c r="V143" s="155"/>
      <c r="W143" s="155"/>
      <c r="X143" s="136"/>
      <c r="Y143" s="136"/>
      <c r="Z143" s="136"/>
      <c r="AA143" s="136"/>
      <c r="AB143" s="136"/>
    </row>
    <row r="144" spans="1:28" ht="9" customHeight="1" thickBot="1">
      <c r="A144" s="885"/>
      <c r="B144" s="904"/>
      <c r="C144" s="157">
        <f>C142</f>
        <v>0</v>
      </c>
      <c r="D144" s="158">
        <f>$D$10</f>
        <v>0</v>
      </c>
      <c r="E144" s="159">
        <f>$E$10</f>
        <v>0</v>
      </c>
      <c r="F144" s="749"/>
      <c r="G144" s="160">
        <f>D144*E144*F143</f>
        <v>0</v>
      </c>
      <c r="H144" s="893"/>
      <c r="I144" s="730"/>
      <c r="J144" s="728"/>
      <c r="K144" s="161">
        <f>-D144*E144*H143</f>
        <v>0</v>
      </c>
      <c r="L144" s="162"/>
      <c r="M144" s="147"/>
      <c r="N144" s="163"/>
      <c r="O144" s="164"/>
      <c r="P144" s="165"/>
      <c r="Q144" s="165"/>
      <c r="R144" s="166"/>
      <c r="S144" s="167"/>
      <c r="T144" s="168">
        <f t="shared" si="24"/>
        <v>0</v>
      </c>
      <c r="U144" s="169"/>
      <c r="V144" s="155"/>
      <c r="W144" s="155"/>
      <c r="X144" s="156"/>
      <c r="Y144" s="156"/>
      <c r="Z144" s="136"/>
      <c r="AA144" s="136"/>
      <c r="AB144" s="136"/>
    </row>
    <row r="145" spans="1:28" ht="9" customHeight="1">
      <c r="A145" s="885"/>
      <c r="B145" s="903" t="str">
        <f>$B$11</f>
        <v>日祝</v>
      </c>
      <c r="C145" s="170">
        <f>C141</f>
        <v>0</v>
      </c>
      <c r="D145" s="142">
        <f>$D$11</f>
        <v>0</v>
      </c>
      <c r="E145" s="143">
        <f>$E$11</f>
        <v>0</v>
      </c>
      <c r="F145" s="748"/>
      <c r="G145" s="144">
        <f>D145*E145*F145</f>
        <v>0</v>
      </c>
      <c r="H145" s="892">
        <f>I145+J145</f>
        <v>0</v>
      </c>
      <c r="I145" s="729"/>
      <c r="J145" s="727"/>
      <c r="K145" s="145">
        <f>-D145*E145*H145</f>
        <v>0</v>
      </c>
      <c r="L145" s="146"/>
      <c r="M145" s="147"/>
      <c r="N145" s="163"/>
      <c r="O145" s="164"/>
      <c r="P145" s="165"/>
      <c r="Q145" s="165"/>
      <c r="R145" s="166"/>
      <c r="S145" s="167"/>
      <c r="T145" s="168">
        <f t="shared" si="24"/>
        <v>0</v>
      </c>
      <c r="U145" s="169"/>
      <c r="V145" s="155"/>
      <c r="W145" s="155"/>
      <c r="X145" s="156"/>
      <c r="Y145" s="156"/>
      <c r="Z145" s="136"/>
      <c r="AA145" s="136"/>
      <c r="AB145" s="136"/>
    </row>
    <row r="146" spans="1:28" ht="9" customHeight="1">
      <c r="A146" s="885"/>
      <c r="B146" s="739"/>
      <c r="C146" s="202">
        <f>C142</f>
        <v>0</v>
      </c>
      <c r="D146" s="158">
        <f>$D$12</f>
        <v>0</v>
      </c>
      <c r="E146" s="175">
        <f>$E$12</f>
        <v>0</v>
      </c>
      <c r="F146" s="748"/>
      <c r="G146" s="160">
        <f>D146*E146*F145</f>
        <v>0</v>
      </c>
      <c r="H146" s="893"/>
      <c r="I146" s="730"/>
      <c r="J146" s="728"/>
      <c r="K146" s="161">
        <f>-D146*E146*H145</f>
        <v>0</v>
      </c>
      <c r="L146" s="162"/>
      <c r="M146" s="147"/>
      <c r="N146" s="163"/>
      <c r="O146" s="164"/>
      <c r="P146" s="165"/>
      <c r="Q146" s="165"/>
      <c r="R146" s="166"/>
      <c r="S146" s="167"/>
      <c r="T146" s="168">
        <f t="shared" si="24"/>
        <v>0</v>
      </c>
      <c r="U146" s="169"/>
      <c r="V146" s="155"/>
      <c r="W146" s="155"/>
      <c r="X146" s="156"/>
      <c r="Y146" s="156"/>
      <c r="Z146" s="136"/>
      <c r="AA146" s="136"/>
      <c r="AB146" s="136"/>
    </row>
    <row r="147" spans="1:28" ht="9" customHeight="1">
      <c r="A147" s="885"/>
      <c r="B147" s="738" t="str">
        <f>$B$13</f>
        <v>学平日</v>
      </c>
      <c r="C147" s="170">
        <f>C141</f>
        <v>0</v>
      </c>
      <c r="D147" s="142">
        <f>$D$13</f>
        <v>0</v>
      </c>
      <c r="E147" s="143">
        <f>$E$13</f>
        <v>0</v>
      </c>
      <c r="F147" s="896"/>
      <c r="G147" s="144">
        <f>D147*E147*F147</f>
        <v>0</v>
      </c>
      <c r="H147" s="892">
        <f>I147+J147</f>
        <v>0</v>
      </c>
      <c r="I147" s="729"/>
      <c r="J147" s="727"/>
      <c r="K147" s="145">
        <f>-D147*E147*H147</f>
        <v>0</v>
      </c>
      <c r="L147" s="146"/>
      <c r="M147" s="147"/>
      <c r="N147" s="163"/>
      <c r="O147" s="164"/>
      <c r="P147" s="165"/>
      <c r="Q147" s="165"/>
      <c r="R147" s="166"/>
      <c r="S147" s="167"/>
      <c r="T147" s="168">
        <f t="shared" si="24"/>
        <v>0</v>
      </c>
      <c r="U147" s="169"/>
      <c r="V147" s="155"/>
      <c r="W147" s="155"/>
      <c r="X147" s="156"/>
      <c r="Y147" s="156"/>
      <c r="Z147" s="136"/>
      <c r="AA147" s="136"/>
      <c r="AB147" s="136"/>
    </row>
    <row r="148" spans="1:28" ht="9" customHeight="1">
      <c r="A148" s="885"/>
      <c r="B148" s="739"/>
      <c r="C148" s="157">
        <f>C142</f>
        <v>0</v>
      </c>
      <c r="D148" s="158">
        <f>$D$14</f>
        <v>0</v>
      </c>
      <c r="E148" s="159">
        <f>$E$14</f>
        <v>0</v>
      </c>
      <c r="F148" s="749"/>
      <c r="G148" s="160">
        <f>D148*E148*F147</f>
        <v>0</v>
      </c>
      <c r="H148" s="893"/>
      <c r="I148" s="730"/>
      <c r="J148" s="728"/>
      <c r="K148" s="161">
        <f>-D148*E148*H147</f>
        <v>0</v>
      </c>
      <c r="L148" s="162"/>
      <c r="M148" s="147"/>
      <c r="N148" s="163"/>
      <c r="O148" s="164"/>
      <c r="P148" s="165"/>
      <c r="Q148" s="165"/>
      <c r="R148" s="166"/>
      <c r="S148" s="167"/>
      <c r="T148" s="168">
        <f t="shared" si="24"/>
        <v>0</v>
      </c>
      <c r="U148" s="169"/>
      <c r="V148" s="155"/>
      <c r="W148" s="155"/>
      <c r="X148" s="156"/>
      <c r="Y148" s="156"/>
      <c r="Z148" s="136"/>
      <c r="AA148" s="136"/>
      <c r="AB148" s="136"/>
    </row>
    <row r="149" spans="1:28" ht="9" customHeight="1">
      <c r="A149" s="885"/>
      <c r="B149" s="738" t="str">
        <f>$B$15</f>
        <v>学休土</v>
      </c>
      <c r="C149" s="170">
        <f>C141</f>
        <v>0</v>
      </c>
      <c r="D149" s="142">
        <f>$D$15</f>
        <v>0</v>
      </c>
      <c r="E149" s="143">
        <f>$E$15</f>
        <v>0</v>
      </c>
      <c r="F149" s="748"/>
      <c r="G149" s="144">
        <f>D149*E149*F149</f>
        <v>0</v>
      </c>
      <c r="H149" s="892">
        <f>I149+J149</f>
        <v>0</v>
      </c>
      <c r="I149" s="729"/>
      <c r="J149" s="727"/>
      <c r="K149" s="145">
        <f>-D149*E149*H149</f>
        <v>0</v>
      </c>
      <c r="L149" s="146"/>
      <c r="M149" s="147"/>
      <c r="N149" s="163"/>
      <c r="O149" s="164"/>
      <c r="P149" s="165"/>
      <c r="Q149" s="165"/>
      <c r="R149" s="166"/>
      <c r="S149" s="167"/>
      <c r="T149" s="168">
        <f t="shared" si="24"/>
        <v>0</v>
      </c>
      <c r="U149" s="169"/>
      <c r="V149" s="155"/>
      <c r="W149" s="155"/>
      <c r="X149" s="908" t="s">
        <v>81</v>
      </c>
      <c r="Y149" s="909"/>
      <c r="Z149" s="909"/>
      <c r="AA149" s="909"/>
      <c r="AB149" s="910"/>
    </row>
    <row r="150" spans="1:28" ht="9" customHeight="1" thickBot="1">
      <c r="A150" s="885"/>
      <c r="B150" s="751"/>
      <c r="C150" s="157">
        <f>C142</f>
        <v>0</v>
      </c>
      <c r="D150" s="158">
        <f>$D$16</f>
        <v>0</v>
      </c>
      <c r="E150" s="175">
        <f>$E$16</f>
        <v>0</v>
      </c>
      <c r="F150" s="749"/>
      <c r="G150" s="160">
        <f>D150*E150*F149</f>
        <v>0</v>
      </c>
      <c r="H150" s="893"/>
      <c r="I150" s="730"/>
      <c r="J150" s="728"/>
      <c r="K150" s="161">
        <f>-D150*E150*H149</f>
        <v>0</v>
      </c>
      <c r="L150" s="162"/>
      <c r="M150" s="147"/>
      <c r="N150" s="177"/>
      <c r="O150" s="178"/>
      <c r="P150" s="179"/>
      <c r="Q150" s="179"/>
      <c r="R150" s="180"/>
      <c r="S150" s="181"/>
      <c r="T150" s="182">
        <f t="shared" si="24"/>
        <v>0</v>
      </c>
      <c r="U150" s="183"/>
      <c r="V150" s="184"/>
      <c r="W150" s="155"/>
      <c r="X150" s="905">
        <f>G151+K151+T151</f>
        <v>0</v>
      </c>
      <c r="Y150" s="906"/>
      <c r="Z150" s="906"/>
      <c r="AA150" s="906"/>
      <c r="AB150" s="185" t="s">
        <v>154</v>
      </c>
    </row>
    <row r="151" spans="1:28" ht="9" customHeight="1" thickBot="1">
      <c r="A151" s="882" t="s">
        <v>53</v>
      </c>
      <c r="B151" s="883"/>
      <c r="C151" s="186"/>
      <c r="D151" s="187">
        <f>IF(C141="往",(E141+E142)*(F141-H141)+(E143+E144)*(F143-H143),E141*(F141-H141)+E143*(F143-H143))</f>
        <v>0</v>
      </c>
      <c r="E151" s="188">
        <f>IF(C141="往",(E141+E142)*(F141-H141)+(E143+E144)*(F143-H143)+(E145+E146)*(F145-H145)+(E147+E148)*(F147-H147)+(E149+E150)*(F149-H149),E141*(F141-H141)+E143*(F143-H143)+E145*(F145-H145)+E147*(F147-H147)+E149*(F149-H149))</f>
        <v>0</v>
      </c>
      <c r="F151" s="189">
        <f t="shared" ref="F151:K151" si="25">SUM(F141:F150)</f>
        <v>0</v>
      </c>
      <c r="G151" s="190">
        <f t="shared" si="25"/>
        <v>0</v>
      </c>
      <c r="H151" s="186">
        <f t="shared" si="25"/>
        <v>0</v>
      </c>
      <c r="I151" s="191">
        <f t="shared" si="25"/>
        <v>0</v>
      </c>
      <c r="J151" s="187">
        <f t="shared" si="25"/>
        <v>0</v>
      </c>
      <c r="K151" s="192">
        <f t="shared" si="25"/>
        <v>0</v>
      </c>
      <c r="L151" s="187"/>
      <c r="M151" s="193"/>
      <c r="N151" s="194"/>
      <c r="O151" s="195">
        <f t="shared" ref="O151:T151" si="26">SUM(O141:O150)</f>
        <v>0</v>
      </c>
      <c r="P151" s="196">
        <f t="shared" si="26"/>
        <v>0</v>
      </c>
      <c r="Q151" s="196">
        <f t="shared" si="26"/>
        <v>0</v>
      </c>
      <c r="R151" s="197">
        <f t="shared" si="26"/>
        <v>0</v>
      </c>
      <c r="S151" s="198">
        <f t="shared" si="26"/>
        <v>0</v>
      </c>
      <c r="T151" s="199">
        <f t="shared" si="26"/>
        <v>0</v>
      </c>
      <c r="U151" s="200"/>
    </row>
    <row r="152" spans="1:28" ht="9" customHeight="1">
      <c r="A152" s="886" t="s">
        <v>55</v>
      </c>
      <c r="B152" s="742" t="s">
        <v>56</v>
      </c>
      <c r="C152" s="134"/>
      <c r="D152" s="745" t="s">
        <v>57</v>
      </c>
      <c r="E152" s="745" t="s">
        <v>58</v>
      </c>
      <c r="F152" s="890" t="s">
        <v>59</v>
      </c>
      <c r="G152" s="894" t="s">
        <v>151</v>
      </c>
      <c r="H152" s="899" t="s">
        <v>61</v>
      </c>
      <c r="I152" s="899"/>
      <c r="J152" s="899"/>
      <c r="K152" s="899"/>
      <c r="L152" s="900"/>
      <c r="M152" s="135"/>
      <c r="N152" s="857" t="s">
        <v>62</v>
      </c>
      <c r="O152" s="858"/>
      <c r="P152" s="858"/>
      <c r="Q152" s="858"/>
      <c r="R152" s="858"/>
      <c r="S152" s="858"/>
      <c r="T152" s="858"/>
      <c r="U152" s="859"/>
    </row>
    <row r="153" spans="1:28" ht="9" customHeight="1">
      <c r="A153" s="887"/>
      <c r="B153" s="743"/>
      <c r="C153" s="137" t="s">
        <v>24</v>
      </c>
      <c r="D153" s="746"/>
      <c r="E153" s="746"/>
      <c r="F153" s="891"/>
      <c r="G153" s="864"/>
      <c r="H153" s="860" t="s">
        <v>63</v>
      </c>
      <c r="I153" s="861"/>
      <c r="J153" s="862"/>
      <c r="K153" s="863" t="s">
        <v>152</v>
      </c>
      <c r="L153" s="874" t="s">
        <v>65</v>
      </c>
      <c r="M153" s="138"/>
      <c r="N153" s="863" t="s">
        <v>66</v>
      </c>
      <c r="O153" s="877" t="s">
        <v>67</v>
      </c>
      <c r="P153" s="878"/>
      <c r="Q153" s="878"/>
      <c r="R153" s="878"/>
      <c r="S153" s="879"/>
      <c r="T153" s="724" t="s">
        <v>153</v>
      </c>
      <c r="U153" s="854" t="s">
        <v>65</v>
      </c>
    </row>
    <row r="154" spans="1:28" ht="9" customHeight="1">
      <c r="A154" s="887"/>
      <c r="B154" s="743"/>
      <c r="C154" s="137" t="s">
        <v>69</v>
      </c>
      <c r="D154" s="746"/>
      <c r="E154" s="746"/>
      <c r="F154" s="891"/>
      <c r="G154" s="864"/>
      <c r="H154" s="880" t="s">
        <v>70</v>
      </c>
      <c r="I154" s="897" t="s">
        <v>71</v>
      </c>
      <c r="J154" s="901" t="s">
        <v>72</v>
      </c>
      <c r="K154" s="864"/>
      <c r="L154" s="875"/>
      <c r="M154" s="138"/>
      <c r="N154" s="864"/>
      <c r="O154" s="869" t="s">
        <v>73</v>
      </c>
      <c r="P154" s="754"/>
      <c r="Q154" s="754" t="s">
        <v>74</v>
      </c>
      <c r="R154" s="757" t="s">
        <v>75</v>
      </c>
      <c r="S154" s="752" t="s">
        <v>76</v>
      </c>
      <c r="T154" s="725"/>
      <c r="U154" s="855"/>
    </row>
    <row r="155" spans="1:28" ht="9" customHeight="1">
      <c r="A155" s="887"/>
      <c r="B155" s="743"/>
      <c r="C155" s="139" t="s">
        <v>77</v>
      </c>
      <c r="D155" s="746"/>
      <c r="E155" s="746"/>
      <c r="F155" s="891"/>
      <c r="G155" s="864"/>
      <c r="H155" s="880"/>
      <c r="I155" s="897"/>
      <c r="J155" s="901"/>
      <c r="K155" s="864"/>
      <c r="L155" s="875"/>
      <c r="M155" s="138"/>
      <c r="N155" s="864"/>
      <c r="O155" s="870" t="s">
        <v>71</v>
      </c>
      <c r="P155" s="872" t="s">
        <v>72</v>
      </c>
      <c r="Q155" s="755"/>
      <c r="R155" s="757"/>
      <c r="S155" s="752"/>
      <c r="T155" s="725"/>
      <c r="U155" s="855"/>
    </row>
    <row r="156" spans="1:28" ht="9" customHeight="1">
      <c r="A156" s="888"/>
      <c r="B156" s="744"/>
      <c r="C156" s="140" t="s">
        <v>78</v>
      </c>
      <c r="D156" s="747"/>
      <c r="E156" s="876"/>
      <c r="F156" s="726"/>
      <c r="G156" s="895"/>
      <c r="H156" s="881"/>
      <c r="I156" s="898"/>
      <c r="J156" s="902"/>
      <c r="K156" s="865"/>
      <c r="L156" s="876"/>
      <c r="N156" s="865"/>
      <c r="O156" s="871"/>
      <c r="P156" s="873"/>
      <c r="Q156" s="756"/>
      <c r="R156" s="758"/>
      <c r="S156" s="753"/>
      <c r="T156" s="726"/>
      <c r="U156" s="856"/>
    </row>
    <row r="157" spans="1:28" ht="9" customHeight="1">
      <c r="A157" s="884" t="s">
        <v>145</v>
      </c>
      <c r="B157" s="740" t="str">
        <f>$B$7</f>
        <v>平日</v>
      </c>
      <c r="C157" s="201">
        <f>C141</f>
        <v>0</v>
      </c>
      <c r="D157" s="142">
        <f>$D$7</f>
        <v>0</v>
      </c>
      <c r="E157" s="143">
        <f>$E$7</f>
        <v>0</v>
      </c>
      <c r="F157" s="896"/>
      <c r="G157" s="144">
        <f>D157*E157*F157</f>
        <v>0</v>
      </c>
      <c r="H157" s="892">
        <f>I157+J157</f>
        <v>0</v>
      </c>
      <c r="I157" s="729"/>
      <c r="J157" s="727"/>
      <c r="K157" s="145">
        <f>-D157*E157*H157</f>
        <v>0</v>
      </c>
      <c r="L157" s="146"/>
      <c r="M157" s="147"/>
      <c r="N157" s="148"/>
      <c r="O157" s="149"/>
      <c r="P157" s="150"/>
      <c r="Q157" s="150"/>
      <c r="R157" s="151"/>
      <c r="S157" s="152"/>
      <c r="T157" s="153">
        <f>IF(AND(P157=0,Q157=0,R157=0,S157=0),N157*-O157,IF(AND(O157=0,Q157=0,R157=0,S157=0),N157*-P157,IF(AND(O157=0,P157=0,R157=0,S157=0),N157*Q157,IF(AND(O157=0,P157=0,Q157=0,S157=0),N157*-R157,IF(AND(O157=0,P157=0,Q157=0,R157=0),N157*S157,IF(AND(O157=0,P157=0,Q157=0,R157=0),,"入力オーバー"))))))</f>
        <v>0</v>
      </c>
      <c r="U157" s="154"/>
      <c r="V157" s="155"/>
      <c r="W157" s="155"/>
      <c r="X157" s="156"/>
      <c r="Y157" s="156"/>
      <c r="Z157" s="156"/>
      <c r="AA157" s="156"/>
      <c r="AB157" s="156"/>
    </row>
    <row r="158" spans="1:28" ht="9" customHeight="1">
      <c r="A158" s="885"/>
      <c r="B158" s="741"/>
      <c r="C158" s="157">
        <f>IF(C157="往","復",)</f>
        <v>0</v>
      </c>
      <c r="D158" s="158">
        <f>$D$8</f>
        <v>0</v>
      </c>
      <c r="E158" s="159">
        <f>$E$8</f>
        <v>0</v>
      </c>
      <c r="F158" s="749"/>
      <c r="G158" s="160">
        <f>D158*E158*F157</f>
        <v>0</v>
      </c>
      <c r="H158" s="893"/>
      <c r="I158" s="730"/>
      <c r="J158" s="728"/>
      <c r="K158" s="161">
        <f>-D158*E158*H157</f>
        <v>0</v>
      </c>
      <c r="L158" s="162"/>
      <c r="M158" s="147"/>
      <c r="N158" s="163"/>
      <c r="O158" s="164"/>
      <c r="P158" s="165"/>
      <c r="Q158" s="165"/>
      <c r="R158" s="166"/>
      <c r="S158" s="167"/>
      <c r="T158" s="168">
        <f>IF(AND(P158=0,Q158=0,R158=0,S158=0),N158*-O158,IF(AND(O158=0,Q158=0,R158=0,S158=0),N158*-P158,IF(AND(O158=0,P158=0,R158=0,S158=0),N158*Q158,IF(AND(O158=0,P158=0,Q158=0,S158=0),N158*-R158,IF(AND(O158=0,P158=0,Q158=0,R158=0),N158*S158,IF(AND(O158=0,P158=0,Q158=0,R158=0),,"入力オーバー"))))))</f>
        <v>0</v>
      </c>
      <c r="U158" s="169"/>
      <c r="V158" s="155"/>
      <c r="W158" s="155"/>
      <c r="X158" s="156"/>
      <c r="Y158" s="156"/>
      <c r="Z158" s="156"/>
      <c r="AA158" s="156"/>
      <c r="AB158" s="156"/>
    </row>
    <row r="159" spans="1:28" ht="9" customHeight="1">
      <c r="A159" s="885"/>
      <c r="B159" s="740" t="str">
        <f>$B$9</f>
        <v>土曜</v>
      </c>
      <c r="C159" s="170">
        <f>C157</f>
        <v>0</v>
      </c>
      <c r="D159" s="142">
        <f>$D$9</f>
        <v>0</v>
      </c>
      <c r="E159" s="143">
        <f>$E$9</f>
        <v>0</v>
      </c>
      <c r="F159" s="896"/>
      <c r="G159" s="144">
        <f>D159*E159*F159</f>
        <v>0</v>
      </c>
      <c r="H159" s="892">
        <f>I159+J159</f>
        <v>0</v>
      </c>
      <c r="I159" s="729"/>
      <c r="J159" s="727"/>
      <c r="K159" s="145">
        <f>-D159*E159*H159</f>
        <v>0</v>
      </c>
      <c r="L159" s="146"/>
      <c r="M159" s="147"/>
      <c r="N159" s="163"/>
      <c r="O159" s="164"/>
      <c r="P159" s="165"/>
      <c r="Q159" s="165"/>
      <c r="R159" s="166"/>
      <c r="S159" s="167"/>
      <c r="T159" s="168">
        <f t="shared" ref="T159:T166" si="27">IF(AND(P159=0,Q159=0,R159=0,S159=0),N159*-O159,IF(AND(O159=0,Q159=0,R159=0,S159=0),N159*-P159,IF(AND(O159=0,P159=0,R159=0,S159=0),N159*Q159,IF(AND(O159=0,P159=0,Q159=0,S159=0),N159*-R159,IF(AND(O159=0,P159=0,Q159=0,R159=0),N159*S159,IF(AND(O159=0,P159=0,Q159=0,R159=0),,"入力オーバー"))))))</f>
        <v>0</v>
      </c>
      <c r="U159" s="169"/>
      <c r="V159" s="155"/>
      <c r="W159" s="155"/>
      <c r="X159" s="136"/>
      <c r="Y159" s="136"/>
      <c r="Z159" s="136"/>
      <c r="AA159" s="136"/>
      <c r="AB159" s="136"/>
    </row>
    <row r="160" spans="1:28" ht="9" customHeight="1" thickBot="1">
      <c r="A160" s="885"/>
      <c r="B160" s="904"/>
      <c r="C160" s="157">
        <f>C158</f>
        <v>0</v>
      </c>
      <c r="D160" s="158">
        <f>$D$10</f>
        <v>0</v>
      </c>
      <c r="E160" s="159">
        <f>$E$10</f>
        <v>0</v>
      </c>
      <c r="F160" s="749"/>
      <c r="G160" s="160">
        <f>D160*E160*F159</f>
        <v>0</v>
      </c>
      <c r="H160" s="893"/>
      <c r="I160" s="730"/>
      <c r="J160" s="728"/>
      <c r="K160" s="161">
        <f>-D160*E160*H159</f>
        <v>0</v>
      </c>
      <c r="L160" s="162"/>
      <c r="M160" s="147"/>
      <c r="N160" s="163"/>
      <c r="O160" s="164"/>
      <c r="P160" s="165"/>
      <c r="Q160" s="165"/>
      <c r="R160" s="166"/>
      <c r="S160" s="167"/>
      <c r="T160" s="168">
        <f t="shared" si="27"/>
        <v>0</v>
      </c>
      <c r="U160" s="169"/>
      <c r="V160" s="155"/>
      <c r="W160" s="155"/>
      <c r="X160" s="156"/>
      <c r="Y160" s="156"/>
      <c r="Z160" s="136"/>
      <c r="AA160" s="136"/>
      <c r="AB160" s="136"/>
    </row>
    <row r="161" spans="1:28" ht="9" customHeight="1">
      <c r="A161" s="885"/>
      <c r="B161" s="903" t="str">
        <f>$B$11</f>
        <v>日祝</v>
      </c>
      <c r="C161" s="170">
        <f>C157</f>
        <v>0</v>
      </c>
      <c r="D161" s="142">
        <f>$D$11</f>
        <v>0</v>
      </c>
      <c r="E161" s="143">
        <f>$E$11</f>
        <v>0</v>
      </c>
      <c r="F161" s="748"/>
      <c r="G161" s="144">
        <f>D161*E161*F161</f>
        <v>0</v>
      </c>
      <c r="H161" s="892">
        <f>I161+J161</f>
        <v>0</v>
      </c>
      <c r="I161" s="729"/>
      <c r="J161" s="727"/>
      <c r="K161" s="145">
        <f>-D161*E161*H161</f>
        <v>0</v>
      </c>
      <c r="L161" s="146"/>
      <c r="M161" s="147"/>
      <c r="N161" s="163"/>
      <c r="O161" s="164"/>
      <c r="P161" s="165"/>
      <c r="Q161" s="165"/>
      <c r="R161" s="166"/>
      <c r="S161" s="167"/>
      <c r="T161" s="168">
        <f t="shared" si="27"/>
        <v>0</v>
      </c>
      <c r="U161" s="169"/>
      <c r="V161" s="155"/>
      <c r="W161" s="155"/>
      <c r="X161" s="156"/>
      <c r="Y161" s="156"/>
      <c r="Z161" s="136"/>
      <c r="AA161" s="136"/>
      <c r="AB161" s="136"/>
    </row>
    <row r="162" spans="1:28" ht="9" customHeight="1">
      <c r="A162" s="885"/>
      <c r="B162" s="739"/>
      <c r="C162" s="202">
        <f>C158</f>
        <v>0</v>
      </c>
      <c r="D162" s="158">
        <f>$D$12</f>
        <v>0</v>
      </c>
      <c r="E162" s="175">
        <f>$E$12</f>
        <v>0</v>
      </c>
      <c r="F162" s="748"/>
      <c r="G162" s="160">
        <f>D162*E162*F161</f>
        <v>0</v>
      </c>
      <c r="H162" s="893"/>
      <c r="I162" s="730"/>
      <c r="J162" s="728"/>
      <c r="K162" s="161">
        <f>-D162*E162*H161</f>
        <v>0</v>
      </c>
      <c r="L162" s="162"/>
      <c r="M162" s="147"/>
      <c r="N162" s="163"/>
      <c r="O162" s="164"/>
      <c r="P162" s="165"/>
      <c r="Q162" s="165"/>
      <c r="R162" s="166"/>
      <c r="S162" s="167"/>
      <c r="T162" s="168">
        <f t="shared" si="27"/>
        <v>0</v>
      </c>
      <c r="U162" s="169"/>
      <c r="V162" s="155"/>
      <c r="W162" s="155"/>
      <c r="X162" s="156"/>
      <c r="Y162" s="156"/>
      <c r="Z162" s="136"/>
      <c r="AA162" s="136"/>
      <c r="AB162" s="136"/>
    </row>
    <row r="163" spans="1:28" ht="9" customHeight="1">
      <c r="A163" s="885"/>
      <c r="B163" s="738" t="str">
        <f>$B$13</f>
        <v>学平日</v>
      </c>
      <c r="C163" s="170">
        <f>C157</f>
        <v>0</v>
      </c>
      <c r="D163" s="142">
        <f>$D$13</f>
        <v>0</v>
      </c>
      <c r="E163" s="143">
        <f>$E$13</f>
        <v>0</v>
      </c>
      <c r="F163" s="896"/>
      <c r="G163" s="144">
        <f>D163*E163*F163</f>
        <v>0</v>
      </c>
      <c r="H163" s="892">
        <f>I163+J163</f>
        <v>0</v>
      </c>
      <c r="I163" s="729"/>
      <c r="J163" s="727"/>
      <c r="K163" s="145">
        <f>-D163*E163*H163</f>
        <v>0</v>
      </c>
      <c r="L163" s="146"/>
      <c r="M163" s="147"/>
      <c r="N163" s="163"/>
      <c r="O163" s="164"/>
      <c r="P163" s="165"/>
      <c r="Q163" s="165"/>
      <c r="R163" s="166"/>
      <c r="S163" s="167"/>
      <c r="T163" s="168">
        <f t="shared" si="27"/>
        <v>0</v>
      </c>
      <c r="U163" s="169"/>
      <c r="V163" s="155"/>
      <c r="W163" s="155"/>
    </row>
    <row r="164" spans="1:28" ht="9" customHeight="1">
      <c r="A164" s="885"/>
      <c r="B164" s="739"/>
      <c r="C164" s="157">
        <f>C158</f>
        <v>0</v>
      </c>
      <c r="D164" s="158">
        <f>$D$14</f>
        <v>0</v>
      </c>
      <c r="E164" s="159">
        <f>$E$14</f>
        <v>0</v>
      </c>
      <c r="F164" s="749"/>
      <c r="G164" s="160">
        <f>D164*E164*F163</f>
        <v>0</v>
      </c>
      <c r="H164" s="893"/>
      <c r="I164" s="730"/>
      <c r="J164" s="728"/>
      <c r="K164" s="161">
        <f>-D164*E164*H163</f>
        <v>0</v>
      </c>
      <c r="L164" s="162"/>
      <c r="M164" s="147"/>
      <c r="N164" s="163"/>
      <c r="O164" s="164"/>
      <c r="P164" s="165"/>
      <c r="Q164" s="165"/>
      <c r="R164" s="166"/>
      <c r="S164" s="167"/>
      <c r="T164" s="168">
        <f t="shared" si="27"/>
        <v>0</v>
      </c>
      <c r="U164" s="169"/>
      <c r="V164" s="155"/>
      <c r="W164" s="155"/>
    </row>
    <row r="165" spans="1:28" ht="9" customHeight="1">
      <c r="A165" s="885"/>
      <c r="B165" s="738" t="str">
        <f>$B$15</f>
        <v>学休土</v>
      </c>
      <c r="C165" s="170">
        <f>C157</f>
        <v>0</v>
      </c>
      <c r="D165" s="142">
        <f>$D$15</f>
        <v>0</v>
      </c>
      <c r="E165" s="143">
        <f>$E$15</f>
        <v>0</v>
      </c>
      <c r="F165" s="748"/>
      <c r="G165" s="144">
        <f>D165*E165*F165</f>
        <v>0</v>
      </c>
      <c r="H165" s="892">
        <f>I165+J165</f>
        <v>0</v>
      </c>
      <c r="I165" s="729"/>
      <c r="J165" s="727"/>
      <c r="K165" s="145">
        <f>-D165*E165*H165</f>
        <v>0</v>
      </c>
      <c r="L165" s="146"/>
      <c r="M165" s="147"/>
      <c r="N165" s="163"/>
      <c r="O165" s="164"/>
      <c r="P165" s="165"/>
      <c r="Q165" s="165"/>
      <c r="R165" s="166"/>
      <c r="S165" s="167"/>
      <c r="T165" s="168">
        <f t="shared" si="27"/>
        <v>0</v>
      </c>
      <c r="U165" s="169"/>
      <c r="V165" s="155"/>
      <c r="W165" s="155"/>
      <c r="X165" s="908" t="s">
        <v>81</v>
      </c>
      <c r="Y165" s="909"/>
      <c r="Z165" s="909"/>
      <c r="AA165" s="909"/>
      <c r="AB165" s="910"/>
    </row>
    <row r="166" spans="1:28" ht="9" customHeight="1" thickBot="1">
      <c r="A166" s="885"/>
      <c r="B166" s="751"/>
      <c r="C166" s="157">
        <f>C158</f>
        <v>0</v>
      </c>
      <c r="D166" s="158">
        <f>$D$16</f>
        <v>0</v>
      </c>
      <c r="E166" s="175">
        <f>$E$16</f>
        <v>0</v>
      </c>
      <c r="F166" s="749"/>
      <c r="G166" s="160">
        <f>D166*E166*F165</f>
        <v>0</v>
      </c>
      <c r="H166" s="893"/>
      <c r="I166" s="730"/>
      <c r="J166" s="728"/>
      <c r="K166" s="161">
        <f>-D166*E166*H165</f>
        <v>0</v>
      </c>
      <c r="L166" s="162"/>
      <c r="M166" s="147"/>
      <c r="N166" s="177"/>
      <c r="O166" s="178"/>
      <c r="P166" s="179"/>
      <c r="Q166" s="179"/>
      <c r="R166" s="180"/>
      <c r="S166" s="181"/>
      <c r="T166" s="182">
        <f t="shared" si="27"/>
        <v>0</v>
      </c>
      <c r="U166" s="183"/>
      <c r="V166" s="184"/>
      <c r="W166" s="155"/>
      <c r="X166" s="905">
        <f>G167+K167+T167</f>
        <v>0</v>
      </c>
      <c r="Y166" s="906"/>
      <c r="Z166" s="906"/>
      <c r="AA166" s="906"/>
      <c r="AB166" s="185" t="s">
        <v>154</v>
      </c>
    </row>
    <row r="167" spans="1:28" ht="9" customHeight="1" thickBot="1">
      <c r="A167" s="882" t="s">
        <v>53</v>
      </c>
      <c r="B167" s="883"/>
      <c r="C167" s="186"/>
      <c r="D167" s="187">
        <f>IF(C157="往",(E157+E158)*(F157-H157)+(E159+E160)*(F159-H159),E157*(F157-H157)+E159*(F159-H159))</f>
        <v>0</v>
      </c>
      <c r="E167" s="188">
        <f>IF(C157="往",(E157+E158)*(F157-H157)+(E159+E160)*(F159-H159)+(E161+E162)*(F161-H161)+(E163+E164)*(F163-H163)+(E165+E166)*(F165-H165),E157*(F157-H157)+E159*(F159-H159)+E161*(F161-H161)+E163*(F163-H163)+E165*(F165-H165))</f>
        <v>0</v>
      </c>
      <c r="F167" s="189">
        <f t="shared" ref="F167:K167" si="28">SUM(F157:F166)</f>
        <v>0</v>
      </c>
      <c r="G167" s="190">
        <f t="shared" si="28"/>
        <v>0</v>
      </c>
      <c r="H167" s="186">
        <f t="shared" si="28"/>
        <v>0</v>
      </c>
      <c r="I167" s="191">
        <f t="shared" si="28"/>
        <v>0</v>
      </c>
      <c r="J167" s="187">
        <f t="shared" si="28"/>
        <v>0</v>
      </c>
      <c r="K167" s="192">
        <f t="shared" si="28"/>
        <v>0</v>
      </c>
      <c r="L167" s="187"/>
      <c r="M167" s="193"/>
      <c r="N167" s="194"/>
      <c r="O167" s="195">
        <f t="shared" ref="O167:T167" si="29">SUM(O157:O166)</f>
        <v>0</v>
      </c>
      <c r="P167" s="196">
        <f t="shared" si="29"/>
        <v>0</v>
      </c>
      <c r="Q167" s="196">
        <f t="shared" si="29"/>
        <v>0</v>
      </c>
      <c r="R167" s="197">
        <f t="shared" si="29"/>
        <v>0</v>
      </c>
      <c r="S167" s="198">
        <f t="shared" si="29"/>
        <v>0</v>
      </c>
      <c r="T167" s="199">
        <f t="shared" si="29"/>
        <v>0</v>
      </c>
      <c r="U167" s="200"/>
    </row>
    <row r="168" spans="1:28" ht="9" customHeight="1">
      <c r="A168" s="886" t="s">
        <v>55</v>
      </c>
      <c r="B168" s="742" t="s">
        <v>56</v>
      </c>
      <c r="C168" s="134"/>
      <c r="D168" s="745" t="s">
        <v>57</v>
      </c>
      <c r="E168" s="745" t="s">
        <v>58</v>
      </c>
      <c r="F168" s="890" t="s">
        <v>59</v>
      </c>
      <c r="G168" s="894" t="s">
        <v>151</v>
      </c>
      <c r="H168" s="899" t="s">
        <v>61</v>
      </c>
      <c r="I168" s="899"/>
      <c r="J168" s="899"/>
      <c r="K168" s="899"/>
      <c r="L168" s="900"/>
      <c r="M168" s="135"/>
      <c r="N168" s="857" t="s">
        <v>62</v>
      </c>
      <c r="O168" s="858"/>
      <c r="P168" s="858"/>
      <c r="Q168" s="858"/>
      <c r="R168" s="858"/>
      <c r="S168" s="858"/>
      <c r="T168" s="858"/>
      <c r="U168" s="859"/>
    </row>
    <row r="169" spans="1:28" ht="9" customHeight="1">
      <c r="A169" s="887"/>
      <c r="B169" s="743"/>
      <c r="C169" s="137" t="s">
        <v>24</v>
      </c>
      <c r="D169" s="746"/>
      <c r="E169" s="746"/>
      <c r="F169" s="891"/>
      <c r="G169" s="864"/>
      <c r="H169" s="860" t="s">
        <v>63</v>
      </c>
      <c r="I169" s="861"/>
      <c r="J169" s="862"/>
      <c r="K169" s="863" t="s">
        <v>152</v>
      </c>
      <c r="L169" s="874" t="s">
        <v>65</v>
      </c>
      <c r="M169" s="138"/>
      <c r="N169" s="863" t="s">
        <v>66</v>
      </c>
      <c r="O169" s="877" t="s">
        <v>67</v>
      </c>
      <c r="P169" s="878"/>
      <c r="Q169" s="878"/>
      <c r="R169" s="878"/>
      <c r="S169" s="879"/>
      <c r="T169" s="724" t="s">
        <v>153</v>
      </c>
      <c r="U169" s="854" t="s">
        <v>65</v>
      </c>
    </row>
    <row r="170" spans="1:28" ht="9" customHeight="1">
      <c r="A170" s="887"/>
      <c r="B170" s="743"/>
      <c r="C170" s="137" t="s">
        <v>69</v>
      </c>
      <c r="D170" s="746"/>
      <c r="E170" s="746"/>
      <c r="F170" s="891"/>
      <c r="G170" s="864"/>
      <c r="H170" s="880" t="s">
        <v>70</v>
      </c>
      <c r="I170" s="897" t="s">
        <v>71</v>
      </c>
      <c r="J170" s="901" t="s">
        <v>72</v>
      </c>
      <c r="K170" s="864"/>
      <c r="L170" s="875"/>
      <c r="M170" s="138"/>
      <c r="N170" s="864"/>
      <c r="O170" s="869" t="s">
        <v>73</v>
      </c>
      <c r="P170" s="754"/>
      <c r="Q170" s="754" t="s">
        <v>74</v>
      </c>
      <c r="R170" s="757" t="s">
        <v>75</v>
      </c>
      <c r="S170" s="752" t="s">
        <v>76</v>
      </c>
      <c r="T170" s="725"/>
      <c r="U170" s="855"/>
    </row>
    <row r="171" spans="1:28" ht="9" customHeight="1">
      <c r="A171" s="887"/>
      <c r="B171" s="743"/>
      <c r="C171" s="139" t="s">
        <v>77</v>
      </c>
      <c r="D171" s="746"/>
      <c r="E171" s="746"/>
      <c r="F171" s="891"/>
      <c r="G171" s="864"/>
      <c r="H171" s="880"/>
      <c r="I171" s="897"/>
      <c r="J171" s="901"/>
      <c r="K171" s="864"/>
      <c r="L171" s="875"/>
      <c r="M171" s="138"/>
      <c r="N171" s="864"/>
      <c r="O171" s="870" t="s">
        <v>71</v>
      </c>
      <c r="P171" s="872" t="s">
        <v>72</v>
      </c>
      <c r="Q171" s="755"/>
      <c r="R171" s="757"/>
      <c r="S171" s="752"/>
      <c r="T171" s="725"/>
      <c r="U171" s="855"/>
    </row>
    <row r="172" spans="1:28" ht="9" customHeight="1">
      <c r="A172" s="888"/>
      <c r="B172" s="744"/>
      <c r="C172" s="140" t="s">
        <v>78</v>
      </c>
      <c r="D172" s="747"/>
      <c r="E172" s="876"/>
      <c r="F172" s="726"/>
      <c r="G172" s="895"/>
      <c r="H172" s="881"/>
      <c r="I172" s="898"/>
      <c r="J172" s="902"/>
      <c r="K172" s="865"/>
      <c r="L172" s="876"/>
      <c r="N172" s="865"/>
      <c r="O172" s="871"/>
      <c r="P172" s="873"/>
      <c r="Q172" s="756"/>
      <c r="R172" s="758"/>
      <c r="S172" s="753"/>
      <c r="T172" s="726"/>
      <c r="U172" s="856"/>
    </row>
    <row r="173" spans="1:28" ht="9" customHeight="1">
      <c r="A173" s="884" t="s">
        <v>146</v>
      </c>
      <c r="B173" s="740" t="str">
        <f>$B$7</f>
        <v>平日</v>
      </c>
      <c r="C173" s="201">
        <f>C157</f>
        <v>0</v>
      </c>
      <c r="D173" s="142">
        <f>$D$7</f>
        <v>0</v>
      </c>
      <c r="E173" s="143">
        <f>$E$7</f>
        <v>0</v>
      </c>
      <c r="F173" s="896"/>
      <c r="G173" s="144">
        <f>D173*E173*F173</f>
        <v>0</v>
      </c>
      <c r="H173" s="892">
        <f>I173+J173</f>
        <v>0</v>
      </c>
      <c r="I173" s="729"/>
      <c r="J173" s="727"/>
      <c r="K173" s="145">
        <f>-D173*E173*H173</f>
        <v>0</v>
      </c>
      <c r="L173" s="146"/>
      <c r="M173" s="147"/>
      <c r="N173" s="148"/>
      <c r="O173" s="149"/>
      <c r="P173" s="150"/>
      <c r="Q173" s="150"/>
      <c r="R173" s="151"/>
      <c r="S173" s="152"/>
      <c r="T173" s="153">
        <f>IF(AND(P173=0,Q173=0,R173=0,S173=0),N173*-O173,IF(AND(O173=0,Q173=0,R173=0,S173=0),N173*-P173,IF(AND(O173=0,P173=0,R173=0,S173=0),N173*Q173,IF(AND(O173=0,P173=0,Q173=0,S173=0),N173*-R173,IF(AND(O173=0,P173=0,Q173=0,R173=0),N173*S173,IF(AND(O173=0,P173=0,Q173=0,R173=0),,"入力オーバー"))))))</f>
        <v>0</v>
      </c>
      <c r="U173" s="154"/>
      <c r="V173" s="155"/>
      <c r="W173" s="155"/>
      <c r="X173" s="156"/>
      <c r="Y173" s="156"/>
      <c r="Z173" s="156"/>
      <c r="AA173" s="156"/>
      <c r="AB173" s="156"/>
    </row>
    <row r="174" spans="1:28" ht="9" customHeight="1">
      <c r="A174" s="885"/>
      <c r="B174" s="741"/>
      <c r="C174" s="157">
        <f>IF(C173="往","復",)</f>
        <v>0</v>
      </c>
      <c r="D174" s="158">
        <f>$D$8</f>
        <v>0</v>
      </c>
      <c r="E174" s="159">
        <f>$E$8</f>
        <v>0</v>
      </c>
      <c r="F174" s="749"/>
      <c r="G174" s="160">
        <f>D174*E174*F173</f>
        <v>0</v>
      </c>
      <c r="H174" s="893"/>
      <c r="I174" s="730"/>
      <c r="J174" s="728"/>
      <c r="K174" s="161">
        <f>-D174*E174*H173</f>
        <v>0</v>
      </c>
      <c r="L174" s="162"/>
      <c r="M174" s="147"/>
      <c r="N174" s="163"/>
      <c r="O174" s="164"/>
      <c r="P174" s="165"/>
      <c r="Q174" s="165"/>
      <c r="R174" s="166"/>
      <c r="S174" s="167"/>
      <c r="T174" s="168">
        <f>IF(AND(P174=0,Q174=0,R174=0,S174=0),N174*-O174,IF(AND(O174=0,Q174=0,R174=0,S174=0),N174*-P174,IF(AND(O174=0,P174=0,R174=0,S174=0),N174*Q174,IF(AND(O174=0,P174=0,Q174=0,S174=0),N174*-R174,IF(AND(O174=0,P174=0,Q174=0,R174=0),N174*S174,IF(AND(O174=0,P174=0,Q174=0,R174=0),,"入力オーバー"))))))</f>
        <v>0</v>
      </c>
      <c r="U174" s="169"/>
      <c r="V174" s="155"/>
      <c r="W174" s="155"/>
      <c r="X174" s="156"/>
      <c r="Y174" s="156"/>
      <c r="Z174" s="156"/>
      <c r="AA174" s="156"/>
      <c r="AB174" s="156"/>
    </row>
    <row r="175" spans="1:28" ht="9" customHeight="1">
      <c r="A175" s="885"/>
      <c r="B175" s="740" t="str">
        <f>$B$9</f>
        <v>土曜</v>
      </c>
      <c r="C175" s="170">
        <f>C173</f>
        <v>0</v>
      </c>
      <c r="D175" s="142">
        <f>$D$9</f>
        <v>0</v>
      </c>
      <c r="E175" s="143">
        <f>$E$9</f>
        <v>0</v>
      </c>
      <c r="F175" s="896"/>
      <c r="G175" s="144">
        <f>D175*E175*F175</f>
        <v>0</v>
      </c>
      <c r="H175" s="892">
        <f>I175+J175</f>
        <v>0</v>
      </c>
      <c r="I175" s="729"/>
      <c r="J175" s="727"/>
      <c r="K175" s="145">
        <f>-D175*E175*H175</f>
        <v>0</v>
      </c>
      <c r="L175" s="146"/>
      <c r="M175" s="147"/>
      <c r="N175" s="163"/>
      <c r="O175" s="164"/>
      <c r="P175" s="165"/>
      <c r="Q175" s="165"/>
      <c r="R175" s="166"/>
      <c r="S175" s="167"/>
      <c r="T175" s="168">
        <f t="shared" ref="T175:T182" si="30">IF(AND(P175=0,Q175=0,R175=0,S175=0),N175*-O175,IF(AND(O175=0,Q175=0,R175=0,S175=0),N175*-P175,IF(AND(O175=0,P175=0,R175=0,S175=0),N175*Q175,IF(AND(O175=0,P175=0,Q175=0,S175=0),N175*-R175,IF(AND(O175=0,P175=0,Q175=0,R175=0),N175*S175,IF(AND(O175=0,P175=0,Q175=0,R175=0),,"入力オーバー"))))))</f>
        <v>0</v>
      </c>
      <c r="U175" s="169"/>
      <c r="V175" s="155"/>
      <c r="W175" s="155"/>
      <c r="X175" s="136"/>
      <c r="Y175" s="136"/>
      <c r="Z175" s="136"/>
      <c r="AA175" s="136"/>
      <c r="AB175" s="136"/>
    </row>
    <row r="176" spans="1:28" ht="9" customHeight="1" thickBot="1">
      <c r="A176" s="885"/>
      <c r="B176" s="904"/>
      <c r="C176" s="157">
        <f>C174</f>
        <v>0</v>
      </c>
      <c r="D176" s="158">
        <f>$D$10</f>
        <v>0</v>
      </c>
      <c r="E176" s="159">
        <f>$E$10</f>
        <v>0</v>
      </c>
      <c r="F176" s="749"/>
      <c r="G176" s="160">
        <f>D176*E176*F175</f>
        <v>0</v>
      </c>
      <c r="H176" s="893"/>
      <c r="I176" s="730"/>
      <c r="J176" s="728"/>
      <c r="K176" s="161">
        <f>-D176*E176*H175</f>
        <v>0</v>
      </c>
      <c r="L176" s="162"/>
      <c r="M176" s="147"/>
      <c r="N176" s="163"/>
      <c r="O176" s="164"/>
      <c r="P176" s="165"/>
      <c r="Q176" s="165"/>
      <c r="R176" s="166"/>
      <c r="S176" s="167"/>
      <c r="T176" s="168">
        <f t="shared" si="30"/>
        <v>0</v>
      </c>
      <c r="U176" s="169"/>
      <c r="V176" s="155"/>
      <c r="W176" s="155"/>
      <c r="X176" s="156"/>
      <c r="Y176" s="156"/>
      <c r="Z176" s="136"/>
      <c r="AA176" s="136"/>
      <c r="AB176" s="136"/>
    </row>
    <row r="177" spans="1:28" ht="9" customHeight="1">
      <c r="A177" s="885"/>
      <c r="B177" s="903" t="str">
        <f>$B$11</f>
        <v>日祝</v>
      </c>
      <c r="C177" s="170">
        <f>C173</f>
        <v>0</v>
      </c>
      <c r="D177" s="142">
        <f>$D$11</f>
        <v>0</v>
      </c>
      <c r="E177" s="143">
        <f>$E$11</f>
        <v>0</v>
      </c>
      <c r="F177" s="748"/>
      <c r="G177" s="144">
        <f>D177*E177*F177</f>
        <v>0</v>
      </c>
      <c r="H177" s="892">
        <f>I177+J177</f>
        <v>0</v>
      </c>
      <c r="I177" s="729"/>
      <c r="J177" s="727"/>
      <c r="K177" s="145">
        <f>-D177*E177*H177</f>
        <v>0</v>
      </c>
      <c r="L177" s="146"/>
      <c r="M177" s="147"/>
      <c r="N177" s="163"/>
      <c r="O177" s="164"/>
      <c r="P177" s="165"/>
      <c r="Q177" s="165"/>
      <c r="R177" s="166"/>
      <c r="S177" s="167"/>
      <c r="T177" s="168">
        <f t="shared" si="30"/>
        <v>0</v>
      </c>
      <c r="U177" s="169"/>
      <c r="V177" s="155"/>
      <c r="W177" s="155"/>
      <c r="X177" s="156"/>
      <c r="Y177" s="156"/>
      <c r="Z177" s="136"/>
      <c r="AA177" s="136"/>
      <c r="AB177" s="136"/>
    </row>
    <row r="178" spans="1:28" ht="9" customHeight="1">
      <c r="A178" s="885"/>
      <c r="B178" s="739"/>
      <c r="C178" s="202">
        <f>C174</f>
        <v>0</v>
      </c>
      <c r="D178" s="158">
        <f>$D$12</f>
        <v>0</v>
      </c>
      <c r="E178" s="175">
        <f>$E$12</f>
        <v>0</v>
      </c>
      <c r="F178" s="748"/>
      <c r="G178" s="160">
        <f>D178*E178*F177</f>
        <v>0</v>
      </c>
      <c r="H178" s="893"/>
      <c r="I178" s="730"/>
      <c r="J178" s="728"/>
      <c r="K178" s="161">
        <f>-D178*E178*H177</f>
        <v>0</v>
      </c>
      <c r="L178" s="162"/>
      <c r="M178" s="147"/>
      <c r="N178" s="163"/>
      <c r="O178" s="164"/>
      <c r="P178" s="165"/>
      <c r="Q178" s="165"/>
      <c r="R178" s="166"/>
      <c r="S178" s="167"/>
      <c r="T178" s="168">
        <f t="shared" si="30"/>
        <v>0</v>
      </c>
      <c r="U178" s="169"/>
      <c r="V178" s="155"/>
      <c r="W178" s="155"/>
      <c r="X178" s="156"/>
      <c r="Y178" s="156"/>
      <c r="Z178" s="136"/>
      <c r="AA178" s="136"/>
      <c r="AB178" s="136"/>
    </row>
    <row r="179" spans="1:28" ht="9" customHeight="1">
      <c r="A179" s="885"/>
      <c r="B179" s="738" t="str">
        <f>$B$13</f>
        <v>学平日</v>
      </c>
      <c r="C179" s="170">
        <f>C173</f>
        <v>0</v>
      </c>
      <c r="D179" s="142">
        <f>$D$13</f>
        <v>0</v>
      </c>
      <c r="E179" s="143">
        <f>$E$13</f>
        <v>0</v>
      </c>
      <c r="F179" s="896"/>
      <c r="G179" s="144">
        <f>D179*E179*F179</f>
        <v>0</v>
      </c>
      <c r="H179" s="892">
        <f>I179+J179</f>
        <v>0</v>
      </c>
      <c r="I179" s="729"/>
      <c r="J179" s="727"/>
      <c r="K179" s="145">
        <f>-D179*E179*H179</f>
        <v>0</v>
      </c>
      <c r="L179" s="146"/>
      <c r="M179" s="147"/>
      <c r="N179" s="163"/>
      <c r="O179" s="164"/>
      <c r="P179" s="165"/>
      <c r="Q179" s="165"/>
      <c r="R179" s="166"/>
      <c r="S179" s="167"/>
      <c r="T179" s="168">
        <f t="shared" si="30"/>
        <v>0</v>
      </c>
      <c r="U179" s="169"/>
      <c r="V179" s="155"/>
      <c r="W179" s="155"/>
    </row>
    <row r="180" spans="1:28" ht="9" customHeight="1">
      <c r="A180" s="885"/>
      <c r="B180" s="739"/>
      <c r="C180" s="157">
        <f>C174</f>
        <v>0</v>
      </c>
      <c r="D180" s="158">
        <f>$D$14</f>
        <v>0</v>
      </c>
      <c r="E180" s="159">
        <f>$E$14</f>
        <v>0</v>
      </c>
      <c r="F180" s="749"/>
      <c r="G180" s="160">
        <f>D180*E180*F179</f>
        <v>0</v>
      </c>
      <c r="H180" s="893"/>
      <c r="I180" s="730"/>
      <c r="J180" s="728"/>
      <c r="K180" s="161">
        <f>-D180*E180*H179</f>
        <v>0</v>
      </c>
      <c r="L180" s="162"/>
      <c r="M180" s="147"/>
      <c r="N180" s="163"/>
      <c r="O180" s="164"/>
      <c r="P180" s="165"/>
      <c r="Q180" s="165"/>
      <c r="R180" s="166"/>
      <c r="S180" s="167"/>
      <c r="T180" s="168">
        <f t="shared" si="30"/>
        <v>0</v>
      </c>
      <c r="U180" s="169"/>
      <c r="V180" s="155"/>
      <c r="W180" s="155"/>
    </row>
    <row r="181" spans="1:28" ht="9" customHeight="1">
      <c r="A181" s="885"/>
      <c r="B181" s="738" t="str">
        <f>$B$15</f>
        <v>学休土</v>
      </c>
      <c r="C181" s="170">
        <f>C173</f>
        <v>0</v>
      </c>
      <c r="D181" s="142">
        <f>$D$15</f>
        <v>0</v>
      </c>
      <c r="E181" s="143">
        <f>$E$15</f>
        <v>0</v>
      </c>
      <c r="F181" s="748"/>
      <c r="G181" s="144">
        <f>D181*E181*F181</f>
        <v>0</v>
      </c>
      <c r="H181" s="892">
        <f>I181+J181</f>
        <v>0</v>
      </c>
      <c r="I181" s="729"/>
      <c r="J181" s="727"/>
      <c r="K181" s="145">
        <f>-D181*E181*H181</f>
        <v>0</v>
      </c>
      <c r="L181" s="146"/>
      <c r="M181" s="147"/>
      <c r="N181" s="163"/>
      <c r="O181" s="164"/>
      <c r="P181" s="165"/>
      <c r="Q181" s="165"/>
      <c r="R181" s="166"/>
      <c r="S181" s="167"/>
      <c r="T181" s="168">
        <f t="shared" si="30"/>
        <v>0</v>
      </c>
      <c r="U181" s="169"/>
      <c r="V181" s="155"/>
      <c r="W181" s="155"/>
      <c r="X181" s="908" t="s">
        <v>81</v>
      </c>
      <c r="Y181" s="909"/>
      <c r="Z181" s="909"/>
      <c r="AA181" s="909"/>
      <c r="AB181" s="910"/>
    </row>
    <row r="182" spans="1:28" ht="9" customHeight="1" thickBot="1">
      <c r="A182" s="885"/>
      <c r="B182" s="751"/>
      <c r="C182" s="157">
        <f>C174</f>
        <v>0</v>
      </c>
      <c r="D182" s="158">
        <f>$D$16</f>
        <v>0</v>
      </c>
      <c r="E182" s="175">
        <f>$E$16</f>
        <v>0</v>
      </c>
      <c r="F182" s="749"/>
      <c r="G182" s="160">
        <f>D182*E182*F181</f>
        <v>0</v>
      </c>
      <c r="H182" s="893"/>
      <c r="I182" s="730"/>
      <c r="J182" s="728"/>
      <c r="K182" s="161">
        <f>-D182*E182*H181</f>
        <v>0</v>
      </c>
      <c r="L182" s="162"/>
      <c r="M182" s="147"/>
      <c r="N182" s="177"/>
      <c r="O182" s="178"/>
      <c r="P182" s="179"/>
      <c r="Q182" s="179"/>
      <c r="R182" s="180"/>
      <c r="S182" s="181"/>
      <c r="T182" s="182">
        <f t="shared" si="30"/>
        <v>0</v>
      </c>
      <c r="U182" s="183"/>
      <c r="V182" s="184"/>
      <c r="W182" s="155"/>
      <c r="X182" s="905">
        <f>G183+K183+T183</f>
        <v>0</v>
      </c>
      <c r="Y182" s="906"/>
      <c r="Z182" s="906"/>
      <c r="AA182" s="906"/>
      <c r="AB182" s="185" t="s">
        <v>155</v>
      </c>
    </row>
    <row r="183" spans="1:28" ht="9" customHeight="1" thickBot="1">
      <c r="A183" s="882" t="s">
        <v>53</v>
      </c>
      <c r="B183" s="883"/>
      <c r="C183" s="186"/>
      <c r="D183" s="187">
        <f>IF(C173="往",(E173+E174)*(F173-H173)+(E175+E176)*(F175-H175),E173*(F173-H173)+E175*(F175-H175))</f>
        <v>0</v>
      </c>
      <c r="E183" s="188">
        <f>IF(C173="往",(E173+E174)*(F173-H173)+(E175+E176)*(F175-H175)+(E177+E178)*(F177-H177)+(E179+E180)*(F179-H179)+(E181+E182)*(F181-H181),E173*(F173-H173)+E175*(F175-H175)+E177*(F177-H177)+E179*(F179-H179)+E181*(F181-H181))</f>
        <v>0</v>
      </c>
      <c r="F183" s="189">
        <f t="shared" ref="F183:K183" si="31">SUM(F173:F182)</f>
        <v>0</v>
      </c>
      <c r="G183" s="190">
        <f t="shared" si="31"/>
        <v>0</v>
      </c>
      <c r="H183" s="186">
        <f t="shared" si="31"/>
        <v>0</v>
      </c>
      <c r="I183" s="191">
        <f t="shared" si="31"/>
        <v>0</v>
      </c>
      <c r="J183" s="187">
        <f t="shared" si="31"/>
        <v>0</v>
      </c>
      <c r="K183" s="192">
        <f t="shared" si="31"/>
        <v>0</v>
      </c>
      <c r="L183" s="187"/>
      <c r="M183" s="193"/>
      <c r="N183" s="194"/>
      <c r="O183" s="195">
        <f t="shared" ref="O183:T183" si="32">SUM(O173:O182)</f>
        <v>0</v>
      </c>
      <c r="P183" s="196">
        <f t="shared" si="32"/>
        <v>0</v>
      </c>
      <c r="Q183" s="196">
        <f t="shared" si="32"/>
        <v>0</v>
      </c>
      <c r="R183" s="197">
        <f t="shared" si="32"/>
        <v>0</v>
      </c>
      <c r="S183" s="198">
        <f t="shared" si="32"/>
        <v>0</v>
      </c>
      <c r="T183" s="199">
        <f t="shared" si="32"/>
        <v>0</v>
      </c>
      <c r="U183" s="200"/>
    </row>
    <row r="184" spans="1:28" ht="9" customHeight="1">
      <c r="A184" s="886" t="s">
        <v>55</v>
      </c>
      <c r="B184" s="742" t="s">
        <v>56</v>
      </c>
      <c r="C184" s="134"/>
      <c r="D184" s="745" t="s">
        <v>57</v>
      </c>
      <c r="E184" s="745" t="s">
        <v>58</v>
      </c>
      <c r="F184" s="890" t="s">
        <v>59</v>
      </c>
      <c r="G184" s="894" t="s">
        <v>156</v>
      </c>
      <c r="H184" s="899" t="s">
        <v>61</v>
      </c>
      <c r="I184" s="899"/>
      <c r="J184" s="899"/>
      <c r="K184" s="899"/>
      <c r="L184" s="900"/>
      <c r="M184" s="135"/>
      <c r="N184" s="857" t="s">
        <v>62</v>
      </c>
      <c r="O184" s="858"/>
      <c r="P184" s="858"/>
      <c r="Q184" s="858"/>
      <c r="R184" s="858"/>
      <c r="S184" s="858"/>
      <c r="T184" s="858"/>
      <c r="U184" s="859"/>
    </row>
    <row r="185" spans="1:28" ht="9" customHeight="1">
      <c r="A185" s="887"/>
      <c r="B185" s="743"/>
      <c r="C185" s="137" t="s">
        <v>24</v>
      </c>
      <c r="D185" s="746"/>
      <c r="E185" s="746"/>
      <c r="F185" s="891"/>
      <c r="G185" s="864"/>
      <c r="H185" s="860" t="s">
        <v>63</v>
      </c>
      <c r="I185" s="861"/>
      <c r="J185" s="862"/>
      <c r="K185" s="863" t="s">
        <v>157</v>
      </c>
      <c r="L185" s="874" t="s">
        <v>65</v>
      </c>
      <c r="M185" s="138"/>
      <c r="N185" s="863" t="s">
        <v>66</v>
      </c>
      <c r="O185" s="877" t="s">
        <v>67</v>
      </c>
      <c r="P185" s="878"/>
      <c r="Q185" s="878"/>
      <c r="R185" s="878"/>
      <c r="S185" s="879"/>
      <c r="T185" s="724" t="s">
        <v>158</v>
      </c>
      <c r="U185" s="854" t="s">
        <v>65</v>
      </c>
    </row>
    <row r="186" spans="1:28" ht="9" customHeight="1">
      <c r="A186" s="887"/>
      <c r="B186" s="743"/>
      <c r="C186" s="137" t="s">
        <v>69</v>
      </c>
      <c r="D186" s="746"/>
      <c r="E186" s="746"/>
      <c r="F186" s="891"/>
      <c r="G186" s="864"/>
      <c r="H186" s="880" t="s">
        <v>70</v>
      </c>
      <c r="I186" s="897" t="s">
        <v>71</v>
      </c>
      <c r="J186" s="901" t="s">
        <v>72</v>
      </c>
      <c r="K186" s="864"/>
      <c r="L186" s="875"/>
      <c r="M186" s="138"/>
      <c r="N186" s="864"/>
      <c r="O186" s="869" t="s">
        <v>73</v>
      </c>
      <c r="P186" s="754"/>
      <c r="Q186" s="754" t="s">
        <v>74</v>
      </c>
      <c r="R186" s="757" t="s">
        <v>75</v>
      </c>
      <c r="S186" s="752" t="s">
        <v>76</v>
      </c>
      <c r="T186" s="725"/>
      <c r="U186" s="855"/>
    </row>
    <row r="187" spans="1:28" ht="9" customHeight="1">
      <c r="A187" s="887"/>
      <c r="B187" s="743"/>
      <c r="C187" s="139" t="s">
        <v>77</v>
      </c>
      <c r="D187" s="746"/>
      <c r="E187" s="746"/>
      <c r="F187" s="891"/>
      <c r="G187" s="864"/>
      <c r="H187" s="880"/>
      <c r="I187" s="897"/>
      <c r="J187" s="901"/>
      <c r="K187" s="864"/>
      <c r="L187" s="875"/>
      <c r="M187" s="138"/>
      <c r="N187" s="864"/>
      <c r="O187" s="870" t="s">
        <v>71</v>
      </c>
      <c r="P187" s="872" t="s">
        <v>72</v>
      </c>
      <c r="Q187" s="755"/>
      <c r="R187" s="757"/>
      <c r="S187" s="752"/>
      <c r="T187" s="725"/>
      <c r="U187" s="855"/>
    </row>
    <row r="188" spans="1:28" ht="9" customHeight="1">
      <c r="A188" s="888"/>
      <c r="B188" s="744"/>
      <c r="C188" s="140" t="s">
        <v>78</v>
      </c>
      <c r="D188" s="747"/>
      <c r="E188" s="876"/>
      <c r="F188" s="726"/>
      <c r="G188" s="895"/>
      <c r="H188" s="881"/>
      <c r="I188" s="898"/>
      <c r="J188" s="902"/>
      <c r="K188" s="865"/>
      <c r="L188" s="876"/>
      <c r="N188" s="865"/>
      <c r="O188" s="871"/>
      <c r="P188" s="873"/>
      <c r="Q188" s="756"/>
      <c r="R188" s="758"/>
      <c r="S188" s="753"/>
      <c r="T188" s="726"/>
      <c r="U188" s="856"/>
    </row>
    <row r="189" spans="1:28" ht="9" customHeight="1">
      <c r="A189" s="884" t="s">
        <v>147</v>
      </c>
      <c r="B189" s="740" t="str">
        <f>$B$7</f>
        <v>平日</v>
      </c>
      <c r="C189" s="201">
        <f>C173</f>
        <v>0</v>
      </c>
      <c r="D189" s="142">
        <f>$D$7</f>
        <v>0</v>
      </c>
      <c r="E189" s="143">
        <f>$E$7</f>
        <v>0</v>
      </c>
      <c r="F189" s="896"/>
      <c r="G189" s="144">
        <f>D189*E189*F189</f>
        <v>0</v>
      </c>
      <c r="H189" s="892">
        <f>I189+J189</f>
        <v>0</v>
      </c>
      <c r="I189" s="729"/>
      <c r="J189" s="727"/>
      <c r="K189" s="145">
        <f>-D189*E189*H189</f>
        <v>0</v>
      </c>
      <c r="L189" s="146"/>
      <c r="M189" s="147"/>
      <c r="N189" s="148"/>
      <c r="O189" s="149"/>
      <c r="P189" s="150"/>
      <c r="Q189" s="150"/>
      <c r="R189" s="151"/>
      <c r="S189" s="152"/>
      <c r="T189" s="153">
        <f>IF(AND(P189=0,Q189=0,R189=0,S189=0),N189*-O189,IF(AND(O189=0,Q189=0,R189=0,S189=0),N189*-P189,IF(AND(O189=0,P189=0,R189=0,S189=0),N189*Q189,IF(AND(O189=0,P189=0,Q189=0,S189=0),N189*-R189,IF(AND(O189=0,P189=0,Q189=0,R189=0),N189*S189,IF(AND(O189=0,P189=0,Q189=0,R189=0),,"入力オーバー"))))))</f>
        <v>0</v>
      </c>
      <c r="U189" s="154"/>
      <c r="V189" s="155"/>
      <c r="W189" s="155"/>
      <c r="X189" s="156"/>
      <c r="Y189" s="156"/>
      <c r="Z189" s="156"/>
      <c r="AA189" s="156"/>
      <c r="AB189" s="156"/>
    </row>
    <row r="190" spans="1:28" ht="9" customHeight="1">
      <c r="A190" s="885"/>
      <c r="B190" s="741"/>
      <c r="C190" s="157">
        <f>IF(C189="往","復",)</f>
        <v>0</v>
      </c>
      <c r="D190" s="158">
        <f>$D$8</f>
        <v>0</v>
      </c>
      <c r="E190" s="159">
        <f>$E$8</f>
        <v>0</v>
      </c>
      <c r="F190" s="749"/>
      <c r="G190" s="160">
        <f>D190*E190*F189</f>
        <v>0</v>
      </c>
      <c r="H190" s="893"/>
      <c r="I190" s="730"/>
      <c r="J190" s="728"/>
      <c r="K190" s="161">
        <f>-D190*E190*H189</f>
        <v>0</v>
      </c>
      <c r="L190" s="162"/>
      <c r="M190" s="147"/>
      <c r="N190" s="163"/>
      <c r="O190" s="164"/>
      <c r="P190" s="165"/>
      <c r="Q190" s="165"/>
      <c r="R190" s="166"/>
      <c r="S190" s="167"/>
      <c r="T190" s="168">
        <f>IF(AND(P190=0,Q190=0,R190=0,S190=0),N190*-O190,IF(AND(O190=0,Q190=0,R190=0,S190=0),N190*-P190,IF(AND(O190=0,P190=0,R190=0,S190=0),N190*Q190,IF(AND(O190=0,P190=0,Q190=0,S190=0),N190*-R190,IF(AND(O190=0,P190=0,Q190=0,R190=0),N190*S190,IF(AND(O190=0,P190=0,Q190=0,R190=0),,"入力オーバー"))))))</f>
        <v>0</v>
      </c>
      <c r="U190" s="169"/>
      <c r="V190" s="155"/>
      <c r="W190" s="155"/>
      <c r="X190" s="156"/>
      <c r="Y190" s="156"/>
      <c r="Z190" s="156"/>
      <c r="AA190" s="156"/>
      <c r="AB190" s="156"/>
    </row>
    <row r="191" spans="1:28" ht="9" customHeight="1">
      <c r="A191" s="885"/>
      <c r="B191" s="740" t="str">
        <f>$B$9</f>
        <v>土曜</v>
      </c>
      <c r="C191" s="170">
        <f>C189</f>
        <v>0</v>
      </c>
      <c r="D191" s="142">
        <f>$D$9</f>
        <v>0</v>
      </c>
      <c r="E191" s="143">
        <f>$E$9</f>
        <v>0</v>
      </c>
      <c r="F191" s="896"/>
      <c r="G191" s="144">
        <f>D191*E191*F191</f>
        <v>0</v>
      </c>
      <c r="H191" s="892">
        <f>I191+J191</f>
        <v>0</v>
      </c>
      <c r="I191" s="729"/>
      <c r="J191" s="727"/>
      <c r="K191" s="145">
        <f>-D191*E191*H191</f>
        <v>0</v>
      </c>
      <c r="L191" s="146"/>
      <c r="M191" s="147"/>
      <c r="N191" s="163"/>
      <c r="O191" s="164"/>
      <c r="P191" s="165"/>
      <c r="Q191" s="165"/>
      <c r="R191" s="166"/>
      <c r="S191" s="167"/>
      <c r="T191" s="168">
        <f t="shared" ref="T191:T198" si="33">IF(AND(P191=0,Q191=0,R191=0,S191=0),N191*-O191,IF(AND(O191=0,Q191=0,R191=0,S191=0),N191*-P191,IF(AND(O191=0,P191=0,R191=0,S191=0),N191*Q191,IF(AND(O191=0,P191=0,Q191=0,S191=0),N191*-R191,IF(AND(O191=0,P191=0,Q191=0,R191=0),N191*S191,IF(AND(O191=0,P191=0,Q191=0,R191=0),,"入力オーバー"))))))</f>
        <v>0</v>
      </c>
      <c r="U191" s="169"/>
      <c r="V191" s="155"/>
      <c r="W191" s="155"/>
      <c r="X191" s="136"/>
      <c r="Y191" s="136"/>
      <c r="Z191" s="136"/>
      <c r="AA191" s="136"/>
      <c r="AB191" s="136"/>
    </row>
    <row r="192" spans="1:28" ht="9" customHeight="1" thickBot="1">
      <c r="A192" s="885"/>
      <c r="B192" s="904"/>
      <c r="C192" s="157">
        <f>C190</f>
        <v>0</v>
      </c>
      <c r="D192" s="158">
        <f>$D$10</f>
        <v>0</v>
      </c>
      <c r="E192" s="159">
        <f>$E$10</f>
        <v>0</v>
      </c>
      <c r="F192" s="749"/>
      <c r="G192" s="160">
        <f>D192*E192*F191</f>
        <v>0</v>
      </c>
      <c r="H192" s="893"/>
      <c r="I192" s="730"/>
      <c r="J192" s="728"/>
      <c r="K192" s="161">
        <f>-D192*E192*H191</f>
        <v>0</v>
      </c>
      <c r="L192" s="162"/>
      <c r="M192" s="147"/>
      <c r="N192" s="163"/>
      <c r="O192" s="164"/>
      <c r="P192" s="165"/>
      <c r="Q192" s="165"/>
      <c r="R192" s="166"/>
      <c r="S192" s="167"/>
      <c r="T192" s="168">
        <f t="shared" si="33"/>
        <v>0</v>
      </c>
      <c r="U192" s="169"/>
      <c r="V192" s="155"/>
      <c r="W192" s="155"/>
      <c r="X192" s="156"/>
      <c r="Y192" s="156"/>
      <c r="Z192" s="136"/>
      <c r="AA192" s="136"/>
      <c r="AB192" s="136"/>
    </row>
    <row r="193" spans="1:28" ht="9" customHeight="1">
      <c r="A193" s="885"/>
      <c r="B193" s="903" t="str">
        <f>$B$11</f>
        <v>日祝</v>
      </c>
      <c r="C193" s="170">
        <f>C189</f>
        <v>0</v>
      </c>
      <c r="D193" s="142">
        <f>$D$11</f>
        <v>0</v>
      </c>
      <c r="E193" s="143">
        <f>$E$11</f>
        <v>0</v>
      </c>
      <c r="F193" s="748"/>
      <c r="G193" s="144">
        <f>D193*E193*F193</f>
        <v>0</v>
      </c>
      <c r="H193" s="892">
        <f>I193+J193</f>
        <v>0</v>
      </c>
      <c r="I193" s="729"/>
      <c r="J193" s="727"/>
      <c r="K193" s="145">
        <f>-D193*E193*H193</f>
        <v>0</v>
      </c>
      <c r="L193" s="146"/>
      <c r="M193" s="147"/>
      <c r="N193" s="163"/>
      <c r="O193" s="164"/>
      <c r="P193" s="165"/>
      <c r="Q193" s="165"/>
      <c r="R193" s="166"/>
      <c r="S193" s="167"/>
      <c r="T193" s="168">
        <f t="shared" si="33"/>
        <v>0</v>
      </c>
      <c r="U193" s="169"/>
      <c r="V193" s="155"/>
      <c r="W193" s="155"/>
      <c r="X193" s="156"/>
      <c r="Y193" s="156"/>
      <c r="Z193" s="136"/>
      <c r="AA193" s="136"/>
      <c r="AB193" s="136"/>
    </row>
    <row r="194" spans="1:28" ht="9" customHeight="1">
      <c r="A194" s="885"/>
      <c r="B194" s="739"/>
      <c r="C194" s="202">
        <f>C190</f>
        <v>0</v>
      </c>
      <c r="D194" s="158">
        <f>$D$12</f>
        <v>0</v>
      </c>
      <c r="E194" s="175">
        <f>$E$12</f>
        <v>0</v>
      </c>
      <c r="F194" s="748"/>
      <c r="G194" s="160">
        <f>D194*E194*F193</f>
        <v>0</v>
      </c>
      <c r="H194" s="893"/>
      <c r="I194" s="730"/>
      <c r="J194" s="728"/>
      <c r="K194" s="161">
        <f>-D194*E194*H193</f>
        <v>0</v>
      </c>
      <c r="L194" s="162"/>
      <c r="M194" s="147"/>
      <c r="N194" s="163"/>
      <c r="O194" s="164"/>
      <c r="P194" s="165"/>
      <c r="Q194" s="165"/>
      <c r="R194" s="166"/>
      <c r="S194" s="167"/>
      <c r="T194" s="168">
        <f t="shared" si="33"/>
        <v>0</v>
      </c>
      <c r="U194" s="169"/>
      <c r="V194" s="155"/>
      <c r="W194" s="155"/>
      <c r="X194" s="156"/>
      <c r="Y194" s="156"/>
      <c r="Z194" s="136"/>
      <c r="AA194" s="136"/>
      <c r="AB194" s="136"/>
    </row>
    <row r="195" spans="1:28" ht="9" customHeight="1">
      <c r="A195" s="885"/>
      <c r="B195" s="738" t="str">
        <f>$B$13</f>
        <v>学平日</v>
      </c>
      <c r="C195" s="170">
        <f>C189</f>
        <v>0</v>
      </c>
      <c r="D195" s="142">
        <f>$D$13</f>
        <v>0</v>
      </c>
      <c r="E195" s="143">
        <f>$E$13</f>
        <v>0</v>
      </c>
      <c r="F195" s="896"/>
      <c r="G195" s="144">
        <f>D195*E195*F195</f>
        <v>0</v>
      </c>
      <c r="H195" s="892">
        <f>I195+J195</f>
        <v>0</v>
      </c>
      <c r="I195" s="729"/>
      <c r="J195" s="727"/>
      <c r="K195" s="145">
        <f>-D195*E195*H195</f>
        <v>0</v>
      </c>
      <c r="L195" s="146"/>
      <c r="M195" s="147"/>
      <c r="N195" s="163"/>
      <c r="O195" s="164"/>
      <c r="P195" s="165"/>
      <c r="Q195" s="165"/>
      <c r="R195" s="166"/>
      <c r="S195" s="167"/>
      <c r="T195" s="168">
        <f t="shared" si="33"/>
        <v>0</v>
      </c>
      <c r="U195" s="169"/>
      <c r="V195" s="155"/>
      <c r="W195" s="155"/>
    </row>
    <row r="196" spans="1:28" ht="9" customHeight="1">
      <c r="A196" s="885"/>
      <c r="B196" s="739"/>
      <c r="C196" s="157">
        <f>C190</f>
        <v>0</v>
      </c>
      <c r="D196" s="158">
        <f>$D$14</f>
        <v>0</v>
      </c>
      <c r="E196" s="159">
        <f>$E$14</f>
        <v>0</v>
      </c>
      <c r="F196" s="749"/>
      <c r="G196" s="160">
        <f>D196*E196*F195</f>
        <v>0</v>
      </c>
      <c r="H196" s="893"/>
      <c r="I196" s="730"/>
      <c r="J196" s="728"/>
      <c r="K196" s="161">
        <f>-D196*E196*H195</f>
        <v>0</v>
      </c>
      <c r="L196" s="162"/>
      <c r="M196" s="147"/>
      <c r="N196" s="163"/>
      <c r="O196" s="164"/>
      <c r="P196" s="165"/>
      <c r="Q196" s="165"/>
      <c r="R196" s="166"/>
      <c r="S196" s="167"/>
      <c r="T196" s="168">
        <f t="shared" si="33"/>
        <v>0</v>
      </c>
      <c r="U196" s="169"/>
      <c r="V196" s="155"/>
      <c r="W196" s="155"/>
    </row>
    <row r="197" spans="1:28" ht="9" customHeight="1">
      <c r="A197" s="885"/>
      <c r="B197" s="738" t="str">
        <f>$B$15</f>
        <v>学休土</v>
      </c>
      <c r="C197" s="170">
        <f>C189</f>
        <v>0</v>
      </c>
      <c r="D197" s="142">
        <f>$D$15</f>
        <v>0</v>
      </c>
      <c r="E197" s="143">
        <f>$E$15</f>
        <v>0</v>
      </c>
      <c r="F197" s="748"/>
      <c r="G197" s="144">
        <f>D197*E197*F197</f>
        <v>0</v>
      </c>
      <c r="H197" s="892">
        <f>I197+J197</f>
        <v>0</v>
      </c>
      <c r="I197" s="729"/>
      <c r="J197" s="727"/>
      <c r="K197" s="145">
        <f>-D197*E197*H197</f>
        <v>0</v>
      </c>
      <c r="L197" s="146"/>
      <c r="M197" s="147"/>
      <c r="N197" s="163"/>
      <c r="O197" s="164"/>
      <c r="P197" s="165"/>
      <c r="Q197" s="165"/>
      <c r="R197" s="166"/>
      <c r="S197" s="167"/>
      <c r="T197" s="168">
        <f t="shared" si="33"/>
        <v>0</v>
      </c>
      <c r="U197" s="169"/>
      <c r="V197" s="155"/>
      <c r="W197" s="155"/>
      <c r="X197" s="908" t="s">
        <v>81</v>
      </c>
      <c r="Y197" s="909"/>
      <c r="Z197" s="909"/>
      <c r="AA197" s="909"/>
      <c r="AB197" s="910"/>
    </row>
    <row r="198" spans="1:28" ht="9" customHeight="1" thickBot="1">
      <c r="A198" s="885"/>
      <c r="B198" s="751"/>
      <c r="C198" s="157">
        <f>C190</f>
        <v>0</v>
      </c>
      <c r="D198" s="158">
        <f>$D$16</f>
        <v>0</v>
      </c>
      <c r="E198" s="175">
        <f>$E$16</f>
        <v>0</v>
      </c>
      <c r="F198" s="749"/>
      <c r="G198" s="160">
        <f>D198*E198*F197</f>
        <v>0</v>
      </c>
      <c r="H198" s="893"/>
      <c r="I198" s="730"/>
      <c r="J198" s="728"/>
      <c r="K198" s="161">
        <f>-D198*E198*H197</f>
        <v>0</v>
      </c>
      <c r="L198" s="162"/>
      <c r="M198" s="147"/>
      <c r="N198" s="177"/>
      <c r="O198" s="178"/>
      <c r="P198" s="179"/>
      <c r="Q198" s="179"/>
      <c r="R198" s="180"/>
      <c r="S198" s="181"/>
      <c r="T198" s="182">
        <f t="shared" si="33"/>
        <v>0</v>
      </c>
      <c r="U198" s="183"/>
      <c r="V198" s="184"/>
      <c r="W198" s="155"/>
      <c r="X198" s="905">
        <f>G199+K199+T199</f>
        <v>0</v>
      </c>
      <c r="Y198" s="906"/>
      <c r="Z198" s="906"/>
      <c r="AA198" s="906"/>
      <c r="AB198" s="185" t="s">
        <v>155</v>
      </c>
    </row>
    <row r="199" spans="1:28" ht="9" customHeight="1" thickBot="1">
      <c r="A199" s="882" t="s">
        <v>53</v>
      </c>
      <c r="B199" s="883"/>
      <c r="C199" s="186"/>
      <c r="D199" s="187">
        <f>IF(C189="往",(E189+E190)*(F189-H189)+(E191+E192)*(F191-H191),E189*(F189-H189)+E191*(F191-H191))</f>
        <v>0</v>
      </c>
      <c r="E199" s="188">
        <f>IF(C189="往",(E189+E190)*(F189-H189)+(E191+E192)*(F191-H191)+(E193+E194)*(F193-H193)+(E195+E196)*(F195-H195)+(E197+E198)*(F197-H197),E189*(F189-H189)+E191*(F191-H191)+E193*(F193-H193)+E195*(F195-H195)+E197*(F197-H197))</f>
        <v>0</v>
      </c>
      <c r="F199" s="189">
        <f t="shared" ref="F199:K199" si="34">SUM(F189:F198)</f>
        <v>0</v>
      </c>
      <c r="G199" s="190">
        <f t="shared" si="34"/>
        <v>0</v>
      </c>
      <c r="H199" s="186">
        <f t="shared" si="34"/>
        <v>0</v>
      </c>
      <c r="I199" s="191">
        <f t="shared" si="34"/>
        <v>0</v>
      </c>
      <c r="J199" s="187">
        <f t="shared" si="34"/>
        <v>0</v>
      </c>
      <c r="K199" s="192">
        <f t="shared" si="34"/>
        <v>0</v>
      </c>
      <c r="L199" s="187"/>
      <c r="M199" s="193"/>
      <c r="N199" s="194"/>
      <c r="O199" s="195">
        <f t="shared" ref="O199:T199" si="35">SUM(O189:O198)</f>
        <v>0</v>
      </c>
      <c r="P199" s="196">
        <f t="shared" si="35"/>
        <v>0</v>
      </c>
      <c r="Q199" s="196">
        <f t="shared" si="35"/>
        <v>0</v>
      </c>
      <c r="R199" s="197">
        <f t="shared" si="35"/>
        <v>0</v>
      </c>
      <c r="S199" s="198">
        <f t="shared" si="35"/>
        <v>0</v>
      </c>
      <c r="T199" s="199">
        <f t="shared" si="35"/>
        <v>0</v>
      </c>
      <c r="U199" s="200"/>
      <c r="V199" s="907" t="s">
        <v>83</v>
      </c>
      <c r="W199" s="858"/>
      <c r="X199" s="858"/>
      <c r="Y199" s="858"/>
      <c r="Z199" s="858"/>
      <c r="AA199" s="858"/>
      <c r="AB199" s="859"/>
    </row>
    <row r="200" spans="1:28" ht="9" customHeight="1" thickBot="1">
      <c r="A200" s="715" t="s">
        <v>112</v>
      </c>
      <c r="B200" s="716"/>
      <c r="C200" s="716"/>
      <c r="D200" s="717">
        <f>$C$1</f>
        <v>0</v>
      </c>
      <c r="E200" s="716"/>
      <c r="F200" s="716"/>
      <c r="G200" s="716"/>
      <c r="H200" s="716" t="s">
        <v>366</v>
      </c>
      <c r="I200" s="716"/>
      <c r="J200" s="716" t="s">
        <v>148</v>
      </c>
      <c r="K200" s="716"/>
      <c r="L200" s="717">
        <f>$M$1</f>
        <v>0</v>
      </c>
      <c r="M200" s="716"/>
      <c r="N200" s="716"/>
      <c r="O200" s="716"/>
      <c r="P200" s="716"/>
      <c r="Q200" s="718"/>
      <c r="R200" s="203"/>
      <c r="S200" s="203"/>
      <c r="T200" s="204"/>
      <c r="U200" s="136"/>
      <c r="V200" s="911">
        <f>V267</f>
        <v>0</v>
      </c>
      <c r="W200" s="912"/>
      <c r="X200" s="912"/>
      <c r="Y200" s="912"/>
      <c r="Z200" s="912"/>
      <c r="AA200" s="912"/>
      <c r="AB200" s="205" t="s">
        <v>155</v>
      </c>
    </row>
    <row r="201" spans="1:28" ht="9" customHeight="1">
      <c r="I201" s="206"/>
      <c r="J201" s="207"/>
      <c r="K201" s="207"/>
      <c r="L201" s="208"/>
      <c r="N201" s="136"/>
      <c r="O201" s="136"/>
      <c r="P201" s="136"/>
      <c r="V201" s="207"/>
      <c r="W201" s="207"/>
      <c r="X201" s="136"/>
      <c r="Y201" s="136"/>
      <c r="Z201" s="136"/>
      <c r="AA201" s="136"/>
      <c r="AB201" s="136"/>
    </row>
    <row r="202" spans="1:28" ht="9" hidden="1" customHeight="1" thickBot="1">
      <c r="L202" s="209"/>
      <c r="N202" s="210"/>
      <c r="O202" s="211"/>
      <c r="P202" s="211"/>
      <c r="Q202" s="211"/>
      <c r="R202" s="211"/>
      <c r="S202" s="211"/>
      <c r="T202" s="136"/>
      <c r="U202" s="207"/>
      <c r="V202" s="207"/>
      <c r="W202" s="207"/>
      <c r="X202" s="212"/>
      <c r="Y202" s="212"/>
      <c r="Z202" s="212"/>
      <c r="AA202" s="212"/>
      <c r="AB202" s="136"/>
    </row>
    <row r="203" spans="1:28" ht="9" hidden="1" customHeight="1">
      <c r="A203" s="886" t="s">
        <v>55</v>
      </c>
      <c r="B203" s="742" t="s">
        <v>56</v>
      </c>
      <c r="C203" s="134"/>
      <c r="D203" s="745" t="s">
        <v>57</v>
      </c>
      <c r="E203" s="745" t="s">
        <v>58</v>
      </c>
      <c r="F203" s="890" t="s">
        <v>59</v>
      </c>
      <c r="G203" s="894" t="s">
        <v>156</v>
      </c>
      <c r="H203" s="899" t="s">
        <v>61</v>
      </c>
      <c r="I203" s="899"/>
      <c r="J203" s="899"/>
      <c r="K203" s="899"/>
      <c r="L203" s="900"/>
      <c r="M203" s="135"/>
      <c r="N203" s="857" t="s">
        <v>62</v>
      </c>
      <c r="O203" s="858"/>
      <c r="P203" s="858"/>
      <c r="Q203" s="858"/>
      <c r="R203" s="858"/>
      <c r="S203" s="858"/>
      <c r="T203" s="858"/>
      <c r="U203" s="859"/>
    </row>
    <row r="204" spans="1:28" ht="9" hidden="1" customHeight="1">
      <c r="A204" s="887"/>
      <c r="B204" s="743"/>
      <c r="C204" s="137" t="s">
        <v>24</v>
      </c>
      <c r="D204" s="746"/>
      <c r="E204" s="746"/>
      <c r="F204" s="891"/>
      <c r="G204" s="864"/>
      <c r="H204" s="860" t="s">
        <v>63</v>
      </c>
      <c r="I204" s="861"/>
      <c r="J204" s="862"/>
      <c r="K204" s="863" t="s">
        <v>157</v>
      </c>
      <c r="L204" s="874" t="s">
        <v>65</v>
      </c>
      <c r="M204" s="138"/>
      <c r="N204" s="863" t="s">
        <v>66</v>
      </c>
      <c r="O204" s="877" t="s">
        <v>67</v>
      </c>
      <c r="P204" s="878"/>
      <c r="Q204" s="878"/>
      <c r="R204" s="878"/>
      <c r="S204" s="879"/>
      <c r="T204" s="724" t="s">
        <v>158</v>
      </c>
      <c r="U204" s="854" t="s">
        <v>65</v>
      </c>
    </row>
    <row r="205" spans="1:28" ht="9" hidden="1" customHeight="1">
      <c r="A205" s="887"/>
      <c r="B205" s="743"/>
      <c r="C205" s="137" t="s">
        <v>69</v>
      </c>
      <c r="D205" s="746"/>
      <c r="E205" s="746"/>
      <c r="F205" s="891"/>
      <c r="G205" s="864"/>
      <c r="H205" s="880" t="s">
        <v>70</v>
      </c>
      <c r="I205" s="897" t="s">
        <v>71</v>
      </c>
      <c r="J205" s="901" t="s">
        <v>72</v>
      </c>
      <c r="K205" s="864"/>
      <c r="L205" s="875"/>
      <c r="M205" s="138"/>
      <c r="N205" s="864"/>
      <c r="O205" s="869" t="s">
        <v>73</v>
      </c>
      <c r="P205" s="754"/>
      <c r="Q205" s="754" t="s">
        <v>74</v>
      </c>
      <c r="R205" s="757" t="s">
        <v>75</v>
      </c>
      <c r="S205" s="752" t="s">
        <v>76</v>
      </c>
      <c r="T205" s="725"/>
      <c r="U205" s="855"/>
    </row>
    <row r="206" spans="1:28" ht="9" hidden="1" customHeight="1">
      <c r="A206" s="887"/>
      <c r="B206" s="743"/>
      <c r="C206" s="139" t="s">
        <v>77</v>
      </c>
      <c r="D206" s="746"/>
      <c r="E206" s="746"/>
      <c r="F206" s="891"/>
      <c r="G206" s="864"/>
      <c r="H206" s="880"/>
      <c r="I206" s="897"/>
      <c r="J206" s="901"/>
      <c r="K206" s="864"/>
      <c r="L206" s="875"/>
      <c r="M206" s="138"/>
      <c r="N206" s="864"/>
      <c r="O206" s="870" t="s">
        <v>71</v>
      </c>
      <c r="P206" s="872" t="s">
        <v>72</v>
      </c>
      <c r="Q206" s="755"/>
      <c r="R206" s="757"/>
      <c r="S206" s="752"/>
      <c r="T206" s="725"/>
      <c r="U206" s="855"/>
    </row>
    <row r="207" spans="1:28" ht="9" hidden="1" customHeight="1">
      <c r="A207" s="888"/>
      <c r="B207" s="744"/>
      <c r="C207" s="140" t="s">
        <v>78</v>
      </c>
      <c r="D207" s="747"/>
      <c r="E207" s="876"/>
      <c r="F207" s="726"/>
      <c r="G207" s="895"/>
      <c r="H207" s="881"/>
      <c r="I207" s="898"/>
      <c r="J207" s="902"/>
      <c r="K207" s="865"/>
      <c r="L207" s="876"/>
      <c r="N207" s="865"/>
      <c r="O207" s="871"/>
      <c r="P207" s="873"/>
      <c r="Q207" s="756"/>
      <c r="R207" s="758"/>
      <c r="S207" s="753"/>
      <c r="T207" s="726"/>
      <c r="U207" s="856"/>
    </row>
    <row r="208" spans="1:28" ht="9" hidden="1" customHeight="1">
      <c r="A208" s="884" t="s">
        <v>79</v>
      </c>
      <c r="B208" s="740" t="s">
        <v>80</v>
      </c>
      <c r="C208" s="201">
        <f>C141</f>
        <v>0</v>
      </c>
      <c r="D208" s="142">
        <f>$D$7</f>
        <v>0</v>
      </c>
      <c r="E208" s="143">
        <f>$E$7</f>
        <v>0</v>
      </c>
      <c r="F208" s="896"/>
      <c r="G208" s="144">
        <f>D208*E208*F208</f>
        <v>0</v>
      </c>
      <c r="H208" s="892">
        <f>I208+J208</f>
        <v>0</v>
      </c>
      <c r="I208" s="729"/>
      <c r="J208" s="727"/>
      <c r="K208" s="145">
        <f>-D208*E208*H208</f>
        <v>0</v>
      </c>
      <c r="L208" s="146"/>
      <c r="M208" s="147"/>
      <c r="N208" s="148"/>
      <c r="O208" s="149"/>
      <c r="P208" s="150"/>
      <c r="Q208" s="150"/>
      <c r="R208" s="151"/>
      <c r="S208" s="152"/>
      <c r="T208" s="153">
        <f t="shared" ref="T208:T217" si="36">IF(AND(P208=0,Q208=0,R208=0,S208=0),N208*-O208,IF(AND(O208=0,Q208=0,R208=0,S208=0),N208*-P208,IF(AND(O208=0,P208=0,R208=0,S208=0),N208*Q208,IF(AND(O208=0,P208=0,Q208=0,S208=0),N208*-R208,IF(AND(O208=0,P208=0,Q208=0,R208=0),N208*S208,IF(AND(O208=0,P208=0,Q208=0,R208=0),,"入力オーバー"))))))</f>
        <v>0</v>
      </c>
      <c r="U208" s="213"/>
      <c r="V208" s="155"/>
      <c r="W208" s="155"/>
      <c r="X208" s="156"/>
      <c r="Y208" s="156"/>
      <c r="Z208" s="156"/>
      <c r="AA208" s="156"/>
      <c r="AB208" s="156"/>
    </row>
    <row r="209" spans="1:28" ht="9" hidden="1" customHeight="1">
      <c r="A209" s="885"/>
      <c r="B209" s="741"/>
      <c r="C209" s="157">
        <f>IF(C208="往","復",)</f>
        <v>0</v>
      </c>
      <c r="D209" s="158">
        <f>$D$8</f>
        <v>0</v>
      </c>
      <c r="E209" s="159">
        <f>$E$8</f>
        <v>0</v>
      </c>
      <c r="F209" s="749"/>
      <c r="G209" s="160">
        <f>D209*E209*F208</f>
        <v>0</v>
      </c>
      <c r="H209" s="893"/>
      <c r="I209" s="730"/>
      <c r="J209" s="728"/>
      <c r="K209" s="161">
        <f>-D209*E209*H208</f>
        <v>0</v>
      </c>
      <c r="L209" s="162"/>
      <c r="M209" s="147"/>
      <c r="N209" s="163"/>
      <c r="O209" s="164"/>
      <c r="P209" s="165"/>
      <c r="Q209" s="165"/>
      <c r="R209" s="166"/>
      <c r="S209" s="167"/>
      <c r="T209" s="168">
        <f t="shared" si="36"/>
        <v>0</v>
      </c>
      <c r="U209" s="169"/>
      <c r="V209" s="155"/>
      <c r="W209" s="155"/>
      <c r="X209" s="156"/>
      <c r="Y209" s="156"/>
      <c r="Z209" s="156"/>
      <c r="AA209" s="156"/>
      <c r="AB209" s="156"/>
    </row>
    <row r="210" spans="1:28" ht="9" hidden="1" customHeight="1">
      <c r="A210" s="885"/>
      <c r="B210" s="740"/>
      <c r="C210" s="170">
        <f>C208</f>
        <v>0</v>
      </c>
      <c r="D210" s="142">
        <f>$D$9</f>
        <v>0</v>
      </c>
      <c r="E210" s="143">
        <f>$E$9</f>
        <v>0</v>
      </c>
      <c r="F210" s="896"/>
      <c r="G210" s="144">
        <f>D210*E210*F210</f>
        <v>0</v>
      </c>
      <c r="H210" s="892">
        <f>I210+J210</f>
        <v>0</v>
      </c>
      <c r="I210" s="729"/>
      <c r="J210" s="727"/>
      <c r="K210" s="145">
        <f>-D210*E210*H210</f>
        <v>0</v>
      </c>
      <c r="L210" s="146"/>
      <c r="M210" s="147"/>
      <c r="N210" s="163"/>
      <c r="O210" s="164"/>
      <c r="P210" s="165"/>
      <c r="Q210" s="165"/>
      <c r="R210" s="166"/>
      <c r="S210" s="167"/>
      <c r="T210" s="168">
        <f t="shared" si="36"/>
        <v>0</v>
      </c>
      <c r="U210" s="169"/>
      <c r="V210" s="155"/>
      <c r="W210" s="155"/>
      <c r="X210" s="136"/>
      <c r="Y210" s="136"/>
      <c r="Z210" s="136"/>
      <c r="AA210" s="136"/>
      <c r="AB210" s="136"/>
    </row>
    <row r="211" spans="1:28" ht="9" hidden="1" customHeight="1" thickBot="1">
      <c r="A211" s="885"/>
      <c r="B211" s="889"/>
      <c r="C211" s="157">
        <f>C209</f>
        <v>0</v>
      </c>
      <c r="D211" s="158">
        <f>$D$10</f>
        <v>0</v>
      </c>
      <c r="E211" s="159">
        <f>$E$10</f>
        <v>0</v>
      </c>
      <c r="F211" s="749"/>
      <c r="G211" s="160">
        <f>D211*E211*F210</f>
        <v>0</v>
      </c>
      <c r="H211" s="893"/>
      <c r="I211" s="730"/>
      <c r="J211" s="728"/>
      <c r="K211" s="161">
        <f>-D211*E211*H210</f>
        <v>0</v>
      </c>
      <c r="L211" s="162"/>
      <c r="M211" s="147"/>
      <c r="N211" s="163"/>
      <c r="O211" s="164"/>
      <c r="P211" s="165"/>
      <c r="Q211" s="165"/>
      <c r="R211" s="166"/>
      <c r="S211" s="167"/>
      <c r="T211" s="168">
        <f t="shared" si="36"/>
        <v>0</v>
      </c>
      <c r="U211" s="169"/>
      <c r="V211" s="155"/>
      <c r="W211" s="155"/>
      <c r="X211" s="156"/>
      <c r="Y211" s="156"/>
      <c r="Z211" s="136"/>
      <c r="AA211" s="136"/>
      <c r="AB211" s="136"/>
    </row>
    <row r="212" spans="1:28" ht="9" hidden="1" customHeight="1">
      <c r="A212" s="885"/>
      <c r="B212" s="903"/>
      <c r="C212" s="170">
        <f>C208</f>
        <v>0</v>
      </c>
      <c r="D212" s="142">
        <f>$D$11</f>
        <v>0</v>
      </c>
      <c r="E212" s="143">
        <f>$E$11</f>
        <v>0</v>
      </c>
      <c r="F212" s="748"/>
      <c r="G212" s="144">
        <f>D212*E212*F212</f>
        <v>0</v>
      </c>
      <c r="H212" s="892">
        <f>I212+J212</f>
        <v>0</v>
      </c>
      <c r="I212" s="729"/>
      <c r="J212" s="727"/>
      <c r="K212" s="145">
        <f>-D212*E212*H212</f>
        <v>0</v>
      </c>
      <c r="L212" s="146"/>
      <c r="M212" s="147"/>
      <c r="N212" s="163"/>
      <c r="O212" s="164"/>
      <c r="P212" s="165"/>
      <c r="Q212" s="165"/>
      <c r="R212" s="166"/>
      <c r="S212" s="167"/>
      <c r="T212" s="168">
        <f t="shared" si="36"/>
        <v>0</v>
      </c>
      <c r="U212" s="169"/>
      <c r="V212" s="155"/>
      <c r="W212" s="155"/>
      <c r="X212" s="156"/>
      <c r="Y212" s="156"/>
      <c r="Z212" s="136"/>
      <c r="AA212" s="136"/>
      <c r="AB212" s="136"/>
    </row>
    <row r="213" spans="1:28" ht="9" hidden="1" customHeight="1">
      <c r="A213" s="885"/>
      <c r="B213" s="750"/>
      <c r="C213" s="202">
        <f>C209</f>
        <v>0</v>
      </c>
      <c r="D213" s="158">
        <f>$D$12</f>
        <v>0</v>
      </c>
      <c r="E213" s="175">
        <f>$E$12</f>
        <v>0</v>
      </c>
      <c r="F213" s="748"/>
      <c r="G213" s="160">
        <f>D213*E213*F212</f>
        <v>0</v>
      </c>
      <c r="H213" s="893"/>
      <c r="I213" s="730"/>
      <c r="J213" s="728"/>
      <c r="K213" s="161">
        <f>-D213*E213*H212</f>
        <v>0</v>
      </c>
      <c r="L213" s="162"/>
      <c r="M213" s="147"/>
      <c r="N213" s="163"/>
      <c r="O213" s="164"/>
      <c r="P213" s="165"/>
      <c r="Q213" s="165"/>
      <c r="R213" s="166"/>
      <c r="S213" s="167"/>
      <c r="T213" s="168">
        <f t="shared" si="36"/>
        <v>0</v>
      </c>
      <c r="U213" s="169"/>
      <c r="V213" s="155"/>
      <c r="W213" s="155"/>
      <c r="X213" s="156"/>
      <c r="Y213" s="156"/>
      <c r="Z213" s="136"/>
      <c r="AA213" s="136"/>
      <c r="AB213" s="136"/>
    </row>
    <row r="214" spans="1:28" ht="9" hidden="1" customHeight="1">
      <c r="A214" s="885"/>
      <c r="B214" s="738"/>
      <c r="C214" s="170">
        <f>C208</f>
        <v>0</v>
      </c>
      <c r="D214" s="142">
        <f>$D$13</f>
        <v>0</v>
      </c>
      <c r="E214" s="143">
        <f>$E$13</f>
        <v>0</v>
      </c>
      <c r="F214" s="896"/>
      <c r="G214" s="144">
        <f>D214*E214*F214</f>
        <v>0</v>
      </c>
      <c r="H214" s="892">
        <f>I214+J214</f>
        <v>0</v>
      </c>
      <c r="I214" s="729"/>
      <c r="J214" s="727"/>
      <c r="K214" s="145">
        <f>-D214*E214*H214</f>
        <v>0</v>
      </c>
      <c r="L214" s="146"/>
      <c r="M214" s="147"/>
      <c r="N214" s="163"/>
      <c r="O214" s="164"/>
      <c r="P214" s="165"/>
      <c r="Q214" s="165"/>
      <c r="R214" s="166"/>
      <c r="S214" s="167"/>
      <c r="T214" s="168">
        <f t="shared" si="36"/>
        <v>0</v>
      </c>
      <c r="U214" s="169"/>
      <c r="V214" s="155"/>
      <c r="W214" s="155"/>
      <c r="X214" s="156"/>
      <c r="Y214" s="156"/>
      <c r="Z214" s="136"/>
      <c r="AA214" s="136"/>
      <c r="AB214" s="136"/>
    </row>
    <row r="215" spans="1:28" ht="9" hidden="1" customHeight="1">
      <c r="A215" s="885"/>
      <c r="B215" s="739"/>
      <c r="C215" s="157">
        <f>C209</f>
        <v>0</v>
      </c>
      <c r="D215" s="158">
        <f>$D$14</f>
        <v>0</v>
      </c>
      <c r="E215" s="159">
        <f>$E$14</f>
        <v>0</v>
      </c>
      <c r="F215" s="749"/>
      <c r="G215" s="160">
        <f>D215*E215*F214</f>
        <v>0</v>
      </c>
      <c r="H215" s="893"/>
      <c r="I215" s="730"/>
      <c r="J215" s="728"/>
      <c r="K215" s="161">
        <f>-D215*E215*H214</f>
        <v>0</v>
      </c>
      <c r="L215" s="162"/>
      <c r="M215" s="147"/>
      <c r="N215" s="163"/>
      <c r="O215" s="164"/>
      <c r="P215" s="165"/>
      <c r="Q215" s="165"/>
      <c r="R215" s="166"/>
      <c r="S215" s="167"/>
      <c r="T215" s="168">
        <f t="shared" si="36"/>
        <v>0</v>
      </c>
      <c r="U215" s="169"/>
      <c r="V215" s="155"/>
      <c r="W215" s="155"/>
      <c r="X215" s="156"/>
      <c r="Y215" s="156"/>
      <c r="Z215" s="136"/>
      <c r="AA215" s="136"/>
      <c r="AB215" s="136"/>
    </row>
    <row r="216" spans="1:28" ht="9" hidden="1" customHeight="1">
      <c r="A216" s="885"/>
      <c r="B216" s="750"/>
      <c r="C216" s="170">
        <f>C208</f>
        <v>0</v>
      </c>
      <c r="D216" s="142">
        <f>$D$15</f>
        <v>0</v>
      </c>
      <c r="E216" s="143">
        <f>$E$15</f>
        <v>0</v>
      </c>
      <c r="F216" s="748"/>
      <c r="G216" s="144">
        <f>D216*E216*F216</f>
        <v>0</v>
      </c>
      <c r="H216" s="892">
        <f>I216+J216</f>
        <v>0</v>
      </c>
      <c r="I216" s="729"/>
      <c r="J216" s="727"/>
      <c r="K216" s="145">
        <f>-D216*E216*H216</f>
        <v>0</v>
      </c>
      <c r="L216" s="146"/>
      <c r="M216" s="147"/>
      <c r="N216" s="163"/>
      <c r="O216" s="164"/>
      <c r="P216" s="165"/>
      <c r="Q216" s="165"/>
      <c r="R216" s="166"/>
      <c r="S216" s="167"/>
      <c r="T216" s="168">
        <f t="shared" si="36"/>
        <v>0</v>
      </c>
      <c r="U216" s="169"/>
      <c r="V216" s="155"/>
      <c r="W216" s="155"/>
      <c r="X216" s="908" t="s">
        <v>81</v>
      </c>
      <c r="Y216" s="909"/>
      <c r="Z216" s="909"/>
      <c r="AA216" s="909"/>
      <c r="AB216" s="910"/>
    </row>
    <row r="217" spans="1:28" ht="9" hidden="1" customHeight="1" thickBot="1">
      <c r="A217" s="885"/>
      <c r="B217" s="751"/>
      <c r="C217" s="157">
        <f>C209</f>
        <v>0</v>
      </c>
      <c r="D217" s="158">
        <f>$D$16</f>
        <v>0</v>
      </c>
      <c r="E217" s="175">
        <f>$E$16</f>
        <v>0</v>
      </c>
      <c r="F217" s="749"/>
      <c r="G217" s="160">
        <f>D217*E217*F216</f>
        <v>0</v>
      </c>
      <c r="H217" s="893"/>
      <c r="I217" s="730"/>
      <c r="J217" s="728"/>
      <c r="K217" s="161">
        <f>-D217*E217*H216</f>
        <v>0</v>
      </c>
      <c r="L217" s="162"/>
      <c r="M217" s="147"/>
      <c r="N217" s="177"/>
      <c r="O217" s="178"/>
      <c r="P217" s="179"/>
      <c r="Q217" s="179"/>
      <c r="R217" s="180"/>
      <c r="S217" s="181"/>
      <c r="T217" s="182">
        <f t="shared" si="36"/>
        <v>0</v>
      </c>
      <c r="U217" s="183"/>
      <c r="V217" s="184"/>
      <c r="W217" s="155"/>
      <c r="X217" s="905">
        <f>G218+K218+T218</f>
        <v>0</v>
      </c>
      <c r="Y217" s="906"/>
      <c r="Z217" s="906"/>
      <c r="AA217" s="906"/>
      <c r="AB217" s="185" t="s">
        <v>155</v>
      </c>
    </row>
    <row r="218" spans="1:28" ht="9" hidden="1" customHeight="1" thickBot="1">
      <c r="A218" s="882" t="s">
        <v>53</v>
      </c>
      <c r="B218" s="883"/>
      <c r="C218" s="186"/>
      <c r="D218" s="187">
        <f>IF(C208="往",(E208+E209)*(F208-H208)+(E210+E211)*(F210-H210),E208*(F208-H208)+E210*(F210-H210))</f>
        <v>0</v>
      </c>
      <c r="E218" s="188">
        <f>IF(C208="往",(E208+E209)*(F208-H208)+(E210+E211)*(F210-H210)+(E212+E213)*(F212-H212)+(E214+E215)*(F214-H214)+(E216+E217)*(F216-H216),E208*(F208-H208)+E210*(F210-H210)+E212*(F212-H212)+E214*(F214-H214)+E216*(F216-H216))</f>
        <v>0</v>
      </c>
      <c r="F218" s="189">
        <f t="shared" ref="F218:K218" si="37">SUM(F208:F217)</f>
        <v>0</v>
      </c>
      <c r="G218" s="190">
        <f t="shared" si="37"/>
        <v>0</v>
      </c>
      <c r="H218" s="186">
        <f t="shared" si="37"/>
        <v>0</v>
      </c>
      <c r="I218" s="191">
        <f t="shared" si="37"/>
        <v>0</v>
      </c>
      <c r="J218" s="187">
        <f t="shared" si="37"/>
        <v>0</v>
      </c>
      <c r="K218" s="192">
        <f t="shared" si="37"/>
        <v>0</v>
      </c>
      <c r="L218" s="187"/>
      <c r="M218" s="193"/>
      <c r="N218" s="194"/>
      <c r="O218" s="195">
        <f t="shared" ref="O218:T218" si="38">SUM(O208:O217)</f>
        <v>0</v>
      </c>
      <c r="P218" s="196">
        <f t="shared" si="38"/>
        <v>0</v>
      </c>
      <c r="Q218" s="196">
        <f t="shared" si="38"/>
        <v>0</v>
      </c>
      <c r="R218" s="197">
        <f t="shared" si="38"/>
        <v>0</v>
      </c>
      <c r="S218" s="198">
        <f t="shared" si="38"/>
        <v>0</v>
      </c>
      <c r="T218" s="199">
        <f t="shared" si="38"/>
        <v>0</v>
      </c>
      <c r="U218" s="200"/>
    </row>
    <row r="219" spans="1:28" ht="9" hidden="1" customHeight="1">
      <c r="A219" s="886" t="s">
        <v>55</v>
      </c>
      <c r="B219" s="742" t="s">
        <v>56</v>
      </c>
      <c r="C219" s="134"/>
      <c r="D219" s="745" t="s">
        <v>57</v>
      </c>
      <c r="E219" s="745" t="s">
        <v>58</v>
      </c>
      <c r="F219" s="890" t="s">
        <v>59</v>
      </c>
      <c r="G219" s="894" t="s">
        <v>156</v>
      </c>
      <c r="H219" s="899" t="s">
        <v>61</v>
      </c>
      <c r="I219" s="899"/>
      <c r="J219" s="899"/>
      <c r="K219" s="899"/>
      <c r="L219" s="900"/>
      <c r="M219" s="135"/>
      <c r="N219" s="857" t="s">
        <v>62</v>
      </c>
      <c r="O219" s="858"/>
      <c r="P219" s="858"/>
      <c r="Q219" s="858"/>
      <c r="R219" s="858"/>
      <c r="S219" s="858"/>
      <c r="T219" s="858"/>
      <c r="U219" s="859"/>
    </row>
    <row r="220" spans="1:28" ht="9" hidden="1" customHeight="1">
      <c r="A220" s="887"/>
      <c r="B220" s="743"/>
      <c r="C220" s="137" t="s">
        <v>24</v>
      </c>
      <c r="D220" s="746"/>
      <c r="E220" s="746"/>
      <c r="F220" s="891"/>
      <c r="G220" s="864"/>
      <c r="H220" s="860" t="s">
        <v>63</v>
      </c>
      <c r="I220" s="861"/>
      <c r="J220" s="862"/>
      <c r="K220" s="863" t="s">
        <v>157</v>
      </c>
      <c r="L220" s="874" t="s">
        <v>65</v>
      </c>
      <c r="M220" s="138"/>
      <c r="N220" s="863" t="s">
        <v>66</v>
      </c>
      <c r="O220" s="877" t="s">
        <v>67</v>
      </c>
      <c r="P220" s="878"/>
      <c r="Q220" s="878"/>
      <c r="R220" s="878"/>
      <c r="S220" s="879"/>
      <c r="T220" s="724" t="s">
        <v>158</v>
      </c>
      <c r="U220" s="854" t="s">
        <v>65</v>
      </c>
    </row>
    <row r="221" spans="1:28" ht="9" hidden="1" customHeight="1">
      <c r="A221" s="887"/>
      <c r="B221" s="743"/>
      <c r="C221" s="137" t="s">
        <v>69</v>
      </c>
      <c r="D221" s="746"/>
      <c r="E221" s="746"/>
      <c r="F221" s="891"/>
      <c r="G221" s="864"/>
      <c r="H221" s="880" t="s">
        <v>70</v>
      </c>
      <c r="I221" s="897" t="s">
        <v>71</v>
      </c>
      <c r="J221" s="901" t="s">
        <v>72</v>
      </c>
      <c r="K221" s="864"/>
      <c r="L221" s="875"/>
      <c r="M221" s="138"/>
      <c r="N221" s="864"/>
      <c r="O221" s="869" t="s">
        <v>73</v>
      </c>
      <c r="P221" s="754"/>
      <c r="Q221" s="754" t="s">
        <v>74</v>
      </c>
      <c r="R221" s="757" t="s">
        <v>75</v>
      </c>
      <c r="S221" s="752" t="s">
        <v>76</v>
      </c>
      <c r="T221" s="725"/>
      <c r="U221" s="855"/>
    </row>
    <row r="222" spans="1:28" ht="9" hidden="1" customHeight="1">
      <c r="A222" s="887"/>
      <c r="B222" s="743"/>
      <c r="C222" s="139" t="s">
        <v>77</v>
      </c>
      <c r="D222" s="746"/>
      <c r="E222" s="746"/>
      <c r="F222" s="891"/>
      <c r="G222" s="864"/>
      <c r="H222" s="880"/>
      <c r="I222" s="897"/>
      <c r="J222" s="901"/>
      <c r="K222" s="864"/>
      <c r="L222" s="875"/>
      <c r="M222" s="138"/>
      <c r="N222" s="864"/>
      <c r="O222" s="870" t="s">
        <v>71</v>
      </c>
      <c r="P222" s="872" t="s">
        <v>72</v>
      </c>
      <c r="Q222" s="755"/>
      <c r="R222" s="757"/>
      <c r="S222" s="752"/>
      <c r="T222" s="725"/>
      <c r="U222" s="855"/>
    </row>
    <row r="223" spans="1:28" ht="9" hidden="1" customHeight="1">
      <c r="A223" s="888"/>
      <c r="B223" s="744"/>
      <c r="C223" s="140" t="s">
        <v>78</v>
      </c>
      <c r="D223" s="747"/>
      <c r="E223" s="876"/>
      <c r="F223" s="726"/>
      <c r="G223" s="895"/>
      <c r="H223" s="881"/>
      <c r="I223" s="898"/>
      <c r="J223" s="902"/>
      <c r="K223" s="865"/>
      <c r="L223" s="876"/>
      <c r="N223" s="865"/>
      <c r="O223" s="871"/>
      <c r="P223" s="873"/>
      <c r="Q223" s="756"/>
      <c r="R223" s="758"/>
      <c r="S223" s="753"/>
      <c r="T223" s="726"/>
      <c r="U223" s="856"/>
    </row>
    <row r="224" spans="1:28" ht="9" hidden="1" customHeight="1">
      <c r="A224" s="884" t="s">
        <v>79</v>
      </c>
      <c r="B224" s="740" t="s">
        <v>80</v>
      </c>
      <c r="C224" s="201">
        <f>C208</f>
        <v>0</v>
      </c>
      <c r="D224" s="142">
        <f>$D$7</f>
        <v>0</v>
      </c>
      <c r="E224" s="143">
        <f>$E$7</f>
        <v>0</v>
      </c>
      <c r="F224" s="896"/>
      <c r="G224" s="144">
        <f>D224*E224*F224</f>
        <v>0</v>
      </c>
      <c r="H224" s="892">
        <f>I224+J224</f>
        <v>0</v>
      </c>
      <c r="I224" s="729"/>
      <c r="J224" s="727"/>
      <c r="K224" s="145">
        <f>-D224*E224*H224</f>
        <v>0</v>
      </c>
      <c r="L224" s="146"/>
      <c r="M224" s="147"/>
      <c r="N224" s="148"/>
      <c r="O224" s="149"/>
      <c r="P224" s="150"/>
      <c r="Q224" s="150"/>
      <c r="R224" s="151"/>
      <c r="S224" s="152"/>
      <c r="T224" s="153">
        <f t="shared" ref="T224:T233" si="39">IF(AND(P224=0,Q224=0,R224=0,S224=0),N224*-O224,IF(AND(O224=0,Q224=0,R224=0,S224=0),N224*-P224,IF(AND(O224=0,P224=0,R224=0,S224=0),N224*Q224,IF(AND(O224=0,P224=0,Q224=0,S224=0),N224*-R224,IF(AND(O224=0,P224=0,Q224=0,R224=0),N224*S224,IF(AND(O224=0,P224=0,Q224=0,R224=0),,"入力オーバー"))))))</f>
        <v>0</v>
      </c>
      <c r="U224" s="213"/>
      <c r="V224" s="155"/>
      <c r="W224" s="155"/>
      <c r="X224" s="156"/>
      <c r="Y224" s="156"/>
      <c r="Z224" s="156"/>
      <c r="AA224" s="156"/>
      <c r="AB224" s="156"/>
    </row>
    <row r="225" spans="1:28" ht="9" hidden="1" customHeight="1">
      <c r="A225" s="885"/>
      <c r="B225" s="741"/>
      <c r="C225" s="157">
        <f>IF(C224="往","復",)</f>
        <v>0</v>
      </c>
      <c r="D225" s="158">
        <f>$D$8</f>
        <v>0</v>
      </c>
      <c r="E225" s="159">
        <f>$E$8</f>
        <v>0</v>
      </c>
      <c r="F225" s="749"/>
      <c r="G225" s="160">
        <f>D225*E225*F224</f>
        <v>0</v>
      </c>
      <c r="H225" s="893"/>
      <c r="I225" s="730"/>
      <c r="J225" s="728"/>
      <c r="K225" s="161">
        <f>-D225*E225*H224</f>
        <v>0</v>
      </c>
      <c r="L225" s="162"/>
      <c r="M225" s="147"/>
      <c r="N225" s="163"/>
      <c r="O225" s="164"/>
      <c r="P225" s="165"/>
      <c r="Q225" s="165"/>
      <c r="R225" s="166"/>
      <c r="S225" s="167"/>
      <c r="T225" s="168">
        <f t="shared" si="39"/>
        <v>0</v>
      </c>
      <c r="U225" s="169"/>
      <c r="V225" s="155"/>
      <c r="W225" s="155"/>
      <c r="X225" s="156"/>
      <c r="Y225" s="156"/>
      <c r="Z225" s="156"/>
      <c r="AA225" s="156"/>
      <c r="AB225" s="156"/>
    </row>
    <row r="226" spans="1:28" ht="9" hidden="1" customHeight="1">
      <c r="A226" s="885"/>
      <c r="B226" s="740"/>
      <c r="C226" s="170">
        <f>C224</f>
        <v>0</v>
      </c>
      <c r="D226" s="142">
        <f>$D$9</f>
        <v>0</v>
      </c>
      <c r="E226" s="143">
        <f>$E$9</f>
        <v>0</v>
      </c>
      <c r="F226" s="896"/>
      <c r="G226" s="144">
        <f>D226*E226*F226</f>
        <v>0</v>
      </c>
      <c r="H226" s="892">
        <f>I226+J226</f>
        <v>0</v>
      </c>
      <c r="I226" s="729"/>
      <c r="J226" s="727"/>
      <c r="K226" s="145">
        <f>-D226*E226*H226</f>
        <v>0</v>
      </c>
      <c r="L226" s="146"/>
      <c r="M226" s="147"/>
      <c r="N226" s="163"/>
      <c r="O226" s="164"/>
      <c r="P226" s="165"/>
      <c r="Q226" s="165"/>
      <c r="R226" s="166"/>
      <c r="S226" s="167"/>
      <c r="T226" s="168">
        <f t="shared" si="39"/>
        <v>0</v>
      </c>
      <c r="U226" s="169"/>
      <c r="V226" s="155"/>
      <c r="W226" s="155"/>
      <c r="X226" s="136"/>
      <c r="Y226" s="136"/>
      <c r="Z226" s="136"/>
      <c r="AA226" s="136"/>
      <c r="AB226" s="136"/>
    </row>
    <row r="227" spans="1:28" ht="9" hidden="1" customHeight="1" thickBot="1">
      <c r="A227" s="885"/>
      <c r="B227" s="889"/>
      <c r="C227" s="157">
        <f>C225</f>
        <v>0</v>
      </c>
      <c r="D227" s="158">
        <f>$D$10</f>
        <v>0</v>
      </c>
      <c r="E227" s="159">
        <f>$E$10</f>
        <v>0</v>
      </c>
      <c r="F227" s="749"/>
      <c r="G227" s="160">
        <f>D227*E227*F226</f>
        <v>0</v>
      </c>
      <c r="H227" s="893"/>
      <c r="I227" s="730"/>
      <c r="J227" s="728"/>
      <c r="K227" s="161">
        <f>-D227*E227*H226</f>
        <v>0</v>
      </c>
      <c r="L227" s="162"/>
      <c r="M227" s="147"/>
      <c r="N227" s="163"/>
      <c r="O227" s="164"/>
      <c r="P227" s="165"/>
      <c r="Q227" s="165"/>
      <c r="R227" s="166"/>
      <c r="S227" s="167"/>
      <c r="T227" s="168">
        <f t="shared" si="39"/>
        <v>0</v>
      </c>
      <c r="U227" s="169"/>
      <c r="V227" s="155"/>
      <c r="W227" s="155"/>
      <c r="X227" s="156"/>
      <c r="Y227" s="156"/>
      <c r="Z227" s="136"/>
      <c r="AA227" s="136"/>
      <c r="AB227" s="136"/>
    </row>
    <row r="228" spans="1:28" ht="9" hidden="1" customHeight="1">
      <c r="A228" s="885"/>
      <c r="B228" s="903"/>
      <c r="C228" s="170">
        <f>C224</f>
        <v>0</v>
      </c>
      <c r="D228" s="142">
        <f>$D$11</f>
        <v>0</v>
      </c>
      <c r="E228" s="143">
        <f>$E$11</f>
        <v>0</v>
      </c>
      <c r="F228" s="748"/>
      <c r="G228" s="144">
        <f>D228*E228*F228</f>
        <v>0</v>
      </c>
      <c r="H228" s="892">
        <f>I228+J228</f>
        <v>0</v>
      </c>
      <c r="I228" s="729"/>
      <c r="J228" s="727"/>
      <c r="K228" s="145">
        <f>-D228*E228*H228</f>
        <v>0</v>
      </c>
      <c r="L228" s="146"/>
      <c r="M228" s="147"/>
      <c r="N228" s="163"/>
      <c r="O228" s="164"/>
      <c r="P228" s="165"/>
      <c r="Q228" s="165"/>
      <c r="R228" s="166"/>
      <c r="S228" s="167"/>
      <c r="T228" s="168">
        <f t="shared" si="39"/>
        <v>0</v>
      </c>
      <c r="U228" s="169"/>
      <c r="V228" s="155"/>
      <c r="W228" s="155"/>
      <c r="X228" s="156"/>
      <c r="Y228" s="156"/>
      <c r="Z228" s="136"/>
      <c r="AA228" s="136"/>
      <c r="AB228" s="136"/>
    </row>
    <row r="229" spans="1:28" ht="9" hidden="1" customHeight="1">
      <c r="A229" s="885"/>
      <c r="B229" s="750"/>
      <c r="C229" s="202">
        <f>C225</f>
        <v>0</v>
      </c>
      <c r="D229" s="158">
        <f>$D$12</f>
        <v>0</v>
      </c>
      <c r="E229" s="175">
        <f>$E$12</f>
        <v>0</v>
      </c>
      <c r="F229" s="748"/>
      <c r="G229" s="160">
        <f>D229*E229*F228</f>
        <v>0</v>
      </c>
      <c r="H229" s="893"/>
      <c r="I229" s="730"/>
      <c r="J229" s="728"/>
      <c r="K229" s="161">
        <f>-D229*E229*H228</f>
        <v>0</v>
      </c>
      <c r="L229" s="162"/>
      <c r="M229" s="147"/>
      <c r="N229" s="163"/>
      <c r="O229" s="164"/>
      <c r="P229" s="165"/>
      <c r="Q229" s="165"/>
      <c r="R229" s="166"/>
      <c r="S229" s="167"/>
      <c r="T229" s="168">
        <f t="shared" si="39"/>
        <v>0</v>
      </c>
      <c r="U229" s="169"/>
      <c r="V229" s="155"/>
      <c r="W229" s="155"/>
      <c r="X229" s="156"/>
      <c r="Y229" s="156"/>
      <c r="Z229" s="136"/>
      <c r="AA229" s="136"/>
      <c r="AB229" s="136"/>
    </row>
    <row r="230" spans="1:28" ht="9" hidden="1" customHeight="1">
      <c r="A230" s="885"/>
      <c r="B230" s="738"/>
      <c r="C230" s="170">
        <f>C224</f>
        <v>0</v>
      </c>
      <c r="D230" s="142">
        <f>$D$13</f>
        <v>0</v>
      </c>
      <c r="E230" s="143">
        <f>$E$13</f>
        <v>0</v>
      </c>
      <c r="F230" s="896"/>
      <c r="G230" s="144">
        <f>D230*E230*F230</f>
        <v>0</v>
      </c>
      <c r="H230" s="892">
        <f>I230+J230</f>
        <v>0</v>
      </c>
      <c r="I230" s="729"/>
      <c r="J230" s="727"/>
      <c r="K230" s="145">
        <f>-D230*E230*H230</f>
        <v>0</v>
      </c>
      <c r="L230" s="146"/>
      <c r="M230" s="147"/>
      <c r="N230" s="163"/>
      <c r="O230" s="164"/>
      <c r="P230" s="165"/>
      <c r="Q230" s="165"/>
      <c r="R230" s="166"/>
      <c r="S230" s="167"/>
      <c r="T230" s="168">
        <f t="shared" si="39"/>
        <v>0</v>
      </c>
      <c r="U230" s="169"/>
      <c r="V230" s="155"/>
      <c r="W230" s="155"/>
    </row>
    <row r="231" spans="1:28" ht="9" hidden="1" customHeight="1">
      <c r="A231" s="885"/>
      <c r="B231" s="739"/>
      <c r="C231" s="157">
        <f>C225</f>
        <v>0</v>
      </c>
      <c r="D231" s="158">
        <f>$D$14</f>
        <v>0</v>
      </c>
      <c r="E231" s="159">
        <f>$E$14</f>
        <v>0</v>
      </c>
      <c r="F231" s="749"/>
      <c r="G231" s="160">
        <f>D231*E231*F230</f>
        <v>0</v>
      </c>
      <c r="H231" s="893"/>
      <c r="I231" s="730"/>
      <c r="J231" s="728"/>
      <c r="K231" s="161">
        <f>-D231*E231*H230</f>
        <v>0</v>
      </c>
      <c r="L231" s="162"/>
      <c r="M231" s="147"/>
      <c r="N231" s="163"/>
      <c r="O231" s="164"/>
      <c r="P231" s="165"/>
      <c r="Q231" s="165"/>
      <c r="R231" s="166"/>
      <c r="S231" s="167"/>
      <c r="T231" s="168">
        <f t="shared" si="39"/>
        <v>0</v>
      </c>
      <c r="U231" s="169"/>
      <c r="V231" s="155"/>
      <c r="W231" s="155"/>
    </row>
    <row r="232" spans="1:28" ht="9" hidden="1" customHeight="1">
      <c r="A232" s="885"/>
      <c r="B232" s="750"/>
      <c r="C232" s="170">
        <f>C224</f>
        <v>0</v>
      </c>
      <c r="D232" s="142">
        <f>$D$15</f>
        <v>0</v>
      </c>
      <c r="E232" s="143">
        <f>$E$15</f>
        <v>0</v>
      </c>
      <c r="F232" s="748"/>
      <c r="G232" s="144">
        <f>D232*E232*F232</f>
        <v>0</v>
      </c>
      <c r="H232" s="892">
        <f>I232+J232</f>
        <v>0</v>
      </c>
      <c r="I232" s="729"/>
      <c r="J232" s="727"/>
      <c r="K232" s="145">
        <f>-D232*E232*H232</f>
        <v>0</v>
      </c>
      <c r="L232" s="146"/>
      <c r="M232" s="147"/>
      <c r="N232" s="163"/>
      <c r="O232" s="164"/>
      <c r="P232" s="165"/>
      <c r="Q232" s="165"/>
      <c r="R232" s="166"/>
      <c r="S232" s="167"/>
      <c r="T232" s="168">
        <f t="shared" si="39"/>
        <v>0</v>
      </c>
      <c r="U232" s="169"/>
      <c r="V232" s="155"/>
      <c r="W232" s="155"/>
      <c r="X232" s="908" t="s">
        <v>81</v>
      </c>
      <c r="Y232" s="909"/>
      <c r="Z232" s="909"/>
      <c r="AA232" s="909"/>
      <c r="AB232" s="910"/>
    </row>
    <row r="233" spans="1:28" ht="9" hidden="1" customHeight="1" thickBot="1">
      <c r="A233" s="885"/>
      <c r="B233" s="751"/>
      <c r="C233" s="157">
        <f>C225</f>
        <v>0</v>
      </c>
      <c r="D233" s="158">
        <f>$D$16</f>
        <v>0</v>
      </c>
      <c r="E233" s="175">
        <f>$E$16</f>
        <v>0</v>
      </c>
      <c r="F233" s="749"/>
      <c r="G233" s="160">
        <f>D233*E233*F232</f>
        <v>0</v>
      </c>
      <c r="H233" s="893"/>
      <c r="I233" s="730"/>
      <c r="J233" s="728"/>
      <c r="K233" s="161">
        <f>-D233*E233*H232</f>
        <v>0</v>
      </c>
      <c r="L233" s="162"/>
      <c r="M233" s="147"/>
      <c r="N233" s="177"/>
      <c r="O233" s="178"/>
      <c r="P233" s="179"/>
      <c r="Q233" s="179"/>
      <c r="R233" s="180"/>
      <c r="S233" s="181"/>
      <c r="T233" s="182">
        <f t="shared" si="39"/>
        <v>0</v>
      </c>
      <c r="U233" s="183"/>
      <c r="V233" s="184"/>
      <c r="W233" s="155"/>
      <c r="X233" s="905">
        <f>G234+K234+T234</f>
        <v>0</v>
      </c>
      <c r="Y233" s="906"/>
      <c r="Z233" s="906"/>
      <c r="AA233" s="906"/>
      <c r="AB233" s="185" t="s">
        <v>155</v>
      </c>
    </row>
    <row r="234" spans="1:28" ht="9" hidden="1" customHeight="1" thickBot="1">
      <c r="A234" s="882" t="s">
        <v>53</v>
      </c>
      <c r="B234" s="883"/>
      <c r="C234" s="186"/>
      <c r="D234" s="187">
        <f>IF(C224="往",(E224+E225)*(F224-H224)+(E226+E227)*(F226-H226),E224*(F224-H224)+E226*(F226-H226))</f>
        <v>0</v>
      </c>
      <c r="E234" s="188">
        <f>IF(C224="往",(E224+E225)*(F224-H224)+(E226+E227)*(F226-H226)+(E228+E229)*(F228-H228)+(E230+E231)*(F230-H230)+(E232+E233)*(F232-H232),E224*(F224-H224)+E226*(F226-H226)+E228*(F228-H228)+E230*(F230-H230)+E232*(F232-H232))</f>
        <v>0</v>
      </c>
      <c r="F234" s="189">
        <f t="shared" ref="F234:K234" si="40">SUM(F224:F233)</f>
        <v>0</v>
      </c>
      <c r="G234" s="190">
        <f t="shared" si="40"/>
        <v>0</v>
      </c>
      <c r="H234" s="186">
        <f t="shared" si="40"/>
        <v>0</v>
      </c>
      <c r="I234" s="191">
        <f t="shared" si="40"/>
        <v>0</v>
      </c>
      <c r="J234" s="187">
        <f t="shared" si="40"/>
        <v>0</v>
      </c>
      <c r="K234" s="192">
        <f t="shared" si="40"/>
        <v>0</v>
      </c>
      <c r="L234" s="187"/>
      <c r="M234" s="193"/>
      <c r="N234" s="194"/>
      <c r="O234" s="195">
        <f t="shared" ref="O234:T234" si="41">SUM(O224:O233)</f>
        <v>0</v>
      </c>
      <c r="P234" s="196">
        <f t="shared" si="41"/>
        <v>0</v>
      </c>
      <c r="Q234" s="196">
        <f t="shared" si="41"/>
        <v>0</v>
      </c>
      <c r="R234" s="197">
        <f t="shared" si="41"/>
        <v>0</v>
      </c>
      <c r="S234" s="198">
        <f t="shared" si="41"/>
        <v>0</v>
      </c>
      <c r="T234" s="199">
        <f t="shared" si="41"/>
        <v>0</v>
      </c>
      <c r="U234" s="200"/>
    </row>
    <row r="235" spans="1:28" ht="9" hidden="1" customHeight="1">
      <c r="A235" s="886" t="s">
        <v>55</v>
      </c>
      <c r="B235" s="742" t="s">
        <v>56</v>
      </c>
      <c r="C235" s="134"/>
      <c r="D235" s="745" t="s">
        <v>57</v>
      </c>
      <c r="E235" s="745" t="s">
        <v>58</v>
      </c>
      <c r="F235" s="890" t="s">
        <v>59</v>
      </c>
      <c r="G235" s="894" t="s">
        <v>156</v>
      </c>
      <c r="H235" s="899" t="s">
        <v>61</v>
      </c>
      <c r="I235" s="899"/>
      <c r="J235" s="899"/>
      <c r="K235" s="899"/>
      <c r="L235" s="900"/>
      <c r="M235" s="135"/>
      <c r="N235" s="857" t="s">
        <v>62</v>
      </c>
      <c r="O235" s="858"/>
      <c r="P235" s="858"/>
      <c r="Q235" s="858"/>
      <c r="R235" s="858"/>
      <c r="S235" s="858"/>
      <c r="T235" s="858"/>
      <c r="U235" s="859"/>
    </row>
    <row r="236" spans="1:28" ht="9" hidden="1" customHeight="1">
      <c r="A236" s="887"/>
      <c r="B236" s="743"/>
      <c r="C236" s="137" t="s">
        <v>24</v>
      </c>
      <c r="D236" s="746"/>
      <c r="E236" s="746"/>
      <c r="F236" s="891"/>
      <c r="G236" s="864"/>
      <c r="H236" s="860" t="s">
        <v>63</v>
      </c>
      <c r="I236" s="861"/>
      <c r="J236" s="862"/>
      <c r="K236" s="863" t="s">
        <v>157</v>
      </c>
      <c r="L236" s="874" t="s">
        <v>65</v>
      </c>
      <c r="M236" s="138"/>
      <c r="N236" s="863" t="s">
        <v>66</v>
      </c>
      <c r="O236" s="877" t="s">
        <v>67</v>
      </c>
      <c r="P236" s="878"/>
      <c r="Q236" s="878"/>
      <c r="R236" s="878"/>
      <c r="S236" s="879"/>
      <c r="T236" s="724" t="s">
        <v>158</v>
      </c>
      <c r="U236" s="854" t="s">
        <v>65</v>
      </c>
    </row>
    <row r="237" spans="1:28" ht="9" hidden="1" customHeight="1">
      <c r="A237" s="887"/>
      <c r="B237" s="743"/>
      <c r="C237" s="137" t="s">
        <v>69</v>
      </c>
      <c r="D237" s="746"/>
      <c r="E237" s="746"/>
      <c r="F237" s="891"/>
      <c r="G237" s="864"/>
      <c r="H237" s="880" t="s">
        <v>70</v>
      </c>
      <c r="I237" s="897" t="s">
        <v>71</v>
      </c>
      <c r="J237" s="901" t="s">
        <v>72</v>
      </c>
      <c r="K237" s="864"/>
      <c r="L237" s="875"/>
      <c r="M237" s="138"/>
      <c r="N237" s="864"/>
      <c r="O237" s="869" t="s">
        <v>73</v>
      </c>
      <c r="P237" s="754"/>
      <c r="Q237" s="754" t="s">
        <v>74</v>
      </c>
      <c r="R237" s="757" t="s">
        <v>75</v>
      </c>
      <c r="S237" s="752" t="s">
        <v>76</v>
      </c>
      <c r="T237" s="725"/>
      <c r="U237" s="855"/>
    </row>
    <row r="238" spans="1:28" ht="9" hidden="1" customHeight="1">
      <c r="A238" s="887"/>
      <c r="B238" s="743"/>
      <c r="C238" s="139" t="s">
        <v>77</v>
      </c>
      <c r="D238" s="746"/>
      <c r="E238" s="746"/>
      <c r="F238" s="891"/>
      <c r="G238" s="864"/>
      <c r="H238" s="880"/>
      <c r="I238" s="897"/>
      <c r="J238" s="901"/>
      <c r="K238" s="864"/>
      <c r="L238" s="875"/>
      <c r="M238" s="138"/>
      <c r="N238" s="864"/>
      <c r="O238" s="870" t="s">
        <v>71</v>
      </c>
      <c r="P238" s="872" t="s">
        <v>72</v>
      </c>
      <c r="Q238" s="755"/>
      <c r="R238" s="757"/>
      <c r="S238" s="752"/>
      <c r="T238" s="725"/>
      <c r="U238" s="855"/>
    </row>
    <row r="239" spans="1:28" ht="9" hidden="1" customHeight="1">
      <c r="A239" s="888"/>
      <c r="B239" s="744"/>
      <c r="C239" s="140" t="s">
        <v>78</v>
      </c>
      <c r="D239" s="747"/>
      <c r="E239" s="876"/>
      <c r="F239" s="726"/>
      <c r="G239" s="895"/>
      <c r="H239" s="881"/>
      <c r="I239" s="898"/>
      <c r="J239" s="902"/>
      <c r="K239" s="865"/>
      <c r="L239" s="876"/>
      <c r="N239" s="865"/>
      <c r="O239" s="871"/>
      <c r="P239" s="873"/>
      <c r="Q239" s="756"/>
      <c r="R239" s="758"/>
      <c r="S239" s="753"/>
      <c r="T239" s="726"/>
      <c r="U239" s="856"/>
    </row>
    <row r="240" spans="1:28" ht="9" hidden="1" customHeight="1">
      <c r="A240" s="884" t="s">
        <v>79</v>
      </c>
      <c r="B240" s="740" t="s">
        <v>80</v>
      </c>
      <c r="C240" s="201">
        <f>C224</f>
        <v>0</v>
      </c>
      <c r="D240" s="142">
        <f>$D$7</f>
        <v>0</v>
      </c>
      <c r="E240" s="143">
        <f>$E$7</f>
        <v>0</v>
      </c>
      <c r="F240" s="896"/>
      <c r="G240" s="144">
        <f>D240*E240*F240</f>
        <v>0</v>
      </c>
      <c r="H240" s="892">
        <f>I240+J240</f>
        <v>0</v>
      </c>
      <c r="I240" s="729"/>
      <c r="J240" s="727"/>
      <c r="K240" s="145">
        <f>-D240*E240*H240</f>
        <v>0</v>
      </c>
      <c r="L240" s="146"/>
      <c r="M240" s="147"/>
      <c r="N240" s="148"/>
      <c r="O240" s="149"/>
      <c r="P240" s="150"/>
      <c r="Q240" s="150"/>
      <c r="R240" s="151"/>
      <c r="S240" s="152"/>
      <c r="T240" s="153">
        <f t="shared" ref="T240:T249" si="42">IF(AND(P240=0,Q240=0,R240=0,S240=0),N240*-O240,IF(AND(O240=0,Q240=0,R240=0,S240=0),N240*-P240,IF(AND(O240=0,P240=0,R240=0,S240=0),N240*Q240,IF(AND(O240=0,P240=0,Q240=0,S240=0),N240*-R240,IF(AND(O240=0,P240=0,Q240=0,R240=0),N240*S240,IF(AND(O240=0,P240=0,Q240=0,R240=0),,"入力オーバー"))))))</f>
        <v>0</v>
      </c>
      <c r="U240" s="213"/>
      <c r="V240" s="155"/>
      <c r="W240" s="155"/>
      <c r="X240" s="156"/>
      <c r="Y240" s="156"/>
      <c r="Z240" s="156"/>
      <c r="AA240" s="156"/>
      <c r="AB240" s="156"/>
    </row>
    <row r="241" spans="1:28" ht="9" hidden="1" customHeight="1">
      <c r="A241" s="885"/>
      <c r="B241" s="741"/>
      <c r="C241" s="157">
        <f>IF(C240="往","復",)</f>
        <v>0</v>
      </c>
      <c r="D241" s="158">
        <f>$D$8</f>
        <v>0</v>
      </c>
      <c r="E241" s="159">
        <f>$E$8</f>
        <v>0</v>
      </c>
      <c r="F241" s="749"/>
      <c r="G241" s="160">
        <f>D241*E241*F240</f>
        <v>0</v>
      </c>
      <c r="H241" s="893"/>
      <c r="I241" s="730"/>
      <c r="J241" s="728"/>
      <c r="K241" s="161">
        <f>-D241*E241*H240</f>
        <v>0</v>
      </c>
      <c r="L241" s="162"/>
      <c r="M241" s="147"/>
      <c r="N241" s="163"/>
      <c r="O241" s="164"/>
      <c r="P241" s="165"/>
      <c r="Q241" s="165"/>
      <c r="R241" s="166"/>
      <c r="S241" s="167"/>
      <c r="T241" s="168">
        <f t="shared" si="42"/>
        <v>0</v>
      </c>
      <c r="U241" s="169"/>
      <c r="V241" s="155"/>
      <c r="W241" s="155"/>
      <c r="X241" s="156"/>
      <c r="Y241" s="156"/>
      <c r="Z241" s="156"/>
      <c r="AA241" s="156"/>
      <c r="AB241" s="156"/>
    </row>
    <row r="242" spans="1:28" ht="9" hidden="1" customHeight="1">
      <c r="A242" s="885"/>
      <c r="B242" s="740"/>
      <c r="C242" s="170">
        <f>C240</f>
        <v>0</v>
      </c>
      <c r="D242" s="142">
        <f>$D$9</f>
        <v>0</v>
      </c>
      <c r="E242" s="143">
        <f>$E$9</f>
        <v>0</v>
      </c>
      <c r="F242" s="896"/>
      <c r="G242" s="144">
        <f>D242*E242*F242</f>
        <v>0</v>
      </c>
      <c r="H242" s="892">
        <f>I242+J242</f>
        <v>0</v>
      </c>
      <c r="I242" s="729"/>
      <c r="J242" s="727"/>
      <c r="K242" s="145">
        <f>-D242*E242*H242</f>
        <v>0</v>
      </c>
      <c r="L242" s="146"/>
      <c r="M242" s="147"/>
      <c r="N242" s="163"/>
      <c r="O242" s="164"/>
      <c r="P242" s="165"/>
      <c r="Q242" s="165"/>
      <c r="R242" s="166"/>
      <c r="S242" s="167"/>
      <c r="T242" s="168">
        <f t="shared" si="42"/>
        <v>0</v>
      </c>
      <c r="U242" s="169"/>
      <c r="V242" s="155"/>
      <c r="W242" s="155"/>
      <c r="X242" s="136"/>
      <c r="Y242" s="136"/>
      <c r="Z242" s="136"/>
      <c r="AA242" s="136"/>
      <c r="AB242" s="136"/>
    </row>
    <row r="243" spans="1:28" ht="9" hidden="1" customHeight="1" thickBot="1">
      <c r="A243" s="885"/>
      <c r="B243" s="889"/>
      <c r="C243" s="157">
        <f>C241</f>
        <v>0</v>
      </c>
      <c r="D243" s="158">
        <f>$D$10</f>
        <v>0</v>
      </c>
      <c r="E243" s="159">
        <f>$E$10</f>
        <v>0</v>
      </c>
      <c r="F243" s="749"/>
      <c r="G243" s="160">
        <f>D243*E243*F242</f>
        <v>0</v>
      </c>
      <c r="H243" s="893"/>
      <c r="I243" s="730"/>
      <c r="J243" s="728"/>
      <c r="K243" s="161">
        <f>-D243*E243*H242</f>
        <v>0</v>
      </c>
      <c r="L243" s="162"/>
      <c r="M243" s="147"/>
      <c r="N243" s="163"/>
      <c r="O243" s="164"/>
      <c r="P243" s="165"/>
      <c r="Q243" s="165"/>
      <c r="R243" s="166"/>
      <c r="S243" s="167"/>
      <c r="T243" s="168">
        <f t="shared" si="42"/>
        <v>0</v>
      </c>
      <c r="U243" s="169"/>
      <c r="V243" s="155"/>
      <c r="W243" s="155"/>
      <c r="X243" s="156"/>
      <c r="Y243" s="156"/>
      <c r="Z243" s="136"/>
      <c r="AA243" s="136"/>
      <c r="AB243" s="136"/>
    </row>
    <row r="244" spans="1:28" ht="9" hidden="1" customHeight="1">
      <c r="A244" s="885"/>
      <c r="B244" s="903"/>
      <c r="C244" s="170">
        <f>C240</f>
        <v>0</v>
      </c>
      <c r="D244" s="142">
        <f>$D$11</f>
        <v>0</v>
      </c>
      <c r="E244" s="143">
        <f>$E$11</f>
        <v>0</v>
      </c>
      <c r="F244" s="748"/>
      <c r="G244" s="144">
        <f>D244*E244*F244</f>
        <v>0</v>
      </c>
      <c r="H244" s="892">
        <f>I244+J244</f>
        <v>0</v>
      </c>
      <c r="I244" s="729"/>
      <c r="J244" s="727"/>
      <c r="K244" s="145">
        <f>-D244*E244*H244</f>
        <v>0</v>
      </c>
      <c r="L244" s="146"/>
      <c r="M244" s="147"/>
      <c r="N244" s="163"/>
      <c r="O244" s="164"/>
      <c r="P244" s="165"/>
      <c r="Q244" s="165"/>
      <c r="R244" s="166"/>
      <c r="S244" s="167"/>
      <c r="T244" s="168">
        <f t="shared" si="42"/>
        <v>0</v>
      </c>
      <c r="U244" s="169"/>
      <c r="V244" s="155"/>
      <c r="W244" s="155"/>
      <c r="X244" s="156"/>
      <c r="Y244" s="156"/>
      <c r="Z244" s="136"/>
      <c r="AA244" s="136"/>
      <c r="AB244" s="136"/>
    </row>
    <row r="245" spans="1:28" ht="9" hidden="1" customHeight="1">
      <c r="A245" s="885"/>
      <c r="B245" s="750"/>
      <c r="C245" s="202">
        <f>C241</f>
        <v>0</v>
      </c>
      <c r="D245" s="158">
        <f>$D$12</f>
        <v>0</v>
      </c>
      <c r="E245" s="175">
        <f>$E$12</f>
        <v>0</v>
      </c>
      <c r="F245" s="748"/>
      <c r="G245" s="160">
        <f>D245*E245*F244</f>
        <v>0</v>
      </c>
      <c r="H245" s="893"/>
      <c r="I245" s="730"/>
      <c r="J245" s="728"/>
      <c r="K245" s="161">
        <f>-D245*E245*H244</f>
        <v>0</v>
      </c>
      <c r="L245" s="162"/>
      <c r="M245" s="147"/>
      <c r="N245" s="163"/>
      <c r="O245" s="164"/>
      <c r="P245" s="165"/>
      <c r="Q245" s="165"/>
      <c r="R245" s="166"/>
      <c r="S245" s="167"/>
      <c r="T245" s="168">
        <f t="shared" si="42"/>
        <v>0</v>
      </c>
      <c r="U245" s="169"/>
      <c r="V245" s="155"/>
      <c r="W245" s="155"/>
      <c r="X245" s="156"/>
      <c r="Y245" s="156"/>
      <c r="Z245" s="136"/>
      <c r="AA245" s="136"/>
      <c r="AB245" s="136"/>
    </row>
    <row r="246" spans="1:28" ht="9" hidden="1" customHeight="1">
      <c r="A246" s="885"/>
      <c r="B246" s="738"/>
      <c r="C246" s="170">
        <f>C240</f>
        <v>0</v>
      </c>
      <c r="D246" s="142">
        <f>$D$13</f>
        <v>0</v>
      </c>
      <c r="E246" s="143">
        <f>$E$13</f>
        <v>0</v>
      </c>
      <c r="F246" s="896"/>
      <c r="G246" s="144">
        <f>D246*E246*F246</f>
        <v>0</v>
      </c>
      <c r="H246" s="892">
        <f>I246+J246</f>
        <v>0</v>
      </c>
      <c r="I246" s="729"/>
      <c r="J246" s="727"/>
      <c r="K246" s="145">
        <f>-D246*E246*H246</f>
        <v>0</v>
      </c>
      <c r="L246" s="146"/>
      <c r="M246" s="147"/>
      <c r="N246" s="163"/>
      <c r="O246" s="164"/>
      <c r="P246" s="165"/>
      <c r="Q246" s="165"/>
      <c r="R246" s="166"/>
      <c r="S246" s="167"/>
      <c r="T246" s="168">
        <f t="shared" si="42"/>
        <v>0</v>
      </c>
      <c r="U246" s="169"/>
      <c r="V246" s="155"/>
      <c r="W246" s="155"/>
    </row>
    <row r="247" spans="1:28" ht="9" hidden="1" customHeight="1">
      <c r="A247" s="885"/>
      <c r="B247" s="739"/>
      <c r="C247" s="157">
        <f>C241</f>
        <v>0</v>
      </c>
      <c r="D247" s="158">
        <f>$D$14</f>
        <v>0</v>
      </c>
      <c r="E247" s="159">
        <f>$E$14</f>
        <v>0</v>
      </c>
      <c r="F247" s="749"/>
      <c r="G247" s="160">
        <f>D247*E247*F246</f>
        <v>0</v>
      </c>
      <c r="H247" s="893"/>
      <c r="I247" s="730"/>
      <c r="J247" s="728"/>
      <c r="K247" s="161">
        <f>-D247*E247*H246</f>
        <v>0</v>
      </c>
      <c r="L247" s="162"/>
      <c r="M247" s="147"/>
      <c r="N247" s="163"/>
      <c r="O247" s="164"/>
      <c r="P247" s="165"/>
      <c r="Q247" s="165"/>
      <c r="R247" s="166"/>
      <c r="S247" s="167"/>
      <c r="T247" s="168">
        <f t="shared" si="42"/>
        <v>0</v>
      </c>
      <c r="U247" s="169"/>
      <c r="V247" s="155"/>
      <c r="W247" s="155"/>
    </row>
    <row r="248" spans="1:28" ht="9" hidden="1" customHeight="1">
      <c r="A248" s="885"/>
      <c r="B248" s="750"/>
      <c r="C248" s="170">
        <f>C240</f>
        <v>0</v>
      </c>
      <c r="D248" s="142">
        <f>$D$15</f>
        <v>0</v>
      </c>
      <c r="E248" s="143">
        <f>$E$15</f>
        <v>0</v>
      </c>
      <c r="F248" s="748"/>
      <c r="G248" s="144">
        <f>D248*E248*F248</f>
        <v>0</v>
      </c>
      <c r="H248" s="892">
        <f>I248+J248</f>
        <v>0</v>
      </c>
      <c r="I248" s="729"/>
      <c r="J248" s="727"/>
      <c r="K248" s="145">
        <f>-D248*E248*H248</f>
        <v>0</v>
      </c>
      <c r="L248" s="146"/>
      <c r="M248" s="147"/>
      <c r="N248" s="163"/>
      <c r="O248" s="164"/>
      <c r="P248" s="165"/>
      <c r="Q248" s="165"/>
      <c r="R248" s="166"/>
      <c r="S248" s="167"/>
      <c r="T248" s="168">
        <f t="shared" si="42"/>
        <v>0</v>
      </c>
      <c r="U248" s="169"/>
      <c r="V248" s="155"/>
      <c r="W248" s="155"/>
      <c r="X248" s="908" t="s">
        <v>81</v>
      </c>
      <c r="Y248" s="909"/>
      <c r="Z248" s="909"/>
      <c r="AA248" s="909"/>
      <c r="AB248" s="910"/>
    </row>
    <row r="249" spans="1:28" ht="9" hidden="1" customHeight="1" thickBot="1">
      <c r="A249" s="885"/>
      <c r="B249" s="751"/>
      <c r="C249" s="157">
        <f>C241</f>
        <v>0</v>
      </c>
      <c r="D249" s="158">
        <f>$D$16</f>
        <v>0</v>
      </c>
      <c r="E249" s="175">
        <f>$E$16</f>
        <v>0</v>
      </c>
      <c r="F249" s="749"/>
      <c r="G249" s="160">
        <f>D249*E249*F248</f>
        <v>0</v>
      </c>
      <c r="H249" s="893"/>
      <c r="I249" s="730"/>
      <c r="J249" s="728"/>
      <c r="K249" s="161">
        <f>-D249*E249*H248</f>
        <v>0</v>
      </c>
      <c r="L249" s="162"/>
      <c r="M249" s="147"/>
      <c r="N249" s="177"/>
      <c r="O249" s="178"/>
      <c r="P249" s="179"/>
      <c r="Q249" s="179"/>
      <c r="R249" s="180"/>
      <c r="S249" s="181"/>
      <c r="T249" s="182">
        <f t="shared" si="42"/>
        <v>0</v>
      </c>
      <c r="U249" s="183"/>
      <c r="V249" s="184"/>
      <c r="W249" s="155"/>
      <c r="X249" s="905">
        <f>G250+K250+T250</f>
        <v>0</v>
      </c>
      <c r="Y249" s="906"/>
      <c r="Z249" s="906"/>
      <c r="AA249" s="906"/>
      <c r="AB249" s="185" t="s">
        <v>155</v>
      </c>
    </row>
    <row r="250" spans="1:28" ht="9" hidden="1" customHeight="1" thickBot="1">
      <c r="A250" s="882" t="s">
        <v>53</v>
      </c>
      <c r="B250" s="883"/>
      <c r="C250" s="186"/>
      <c r="D250" s="187">
        <f>IF(C240="往",(E240+E241)*(F240-H240)+(E242+E243)*(F242-H242),E240*(F240-H240)+E242*(F242-H242))</f>
        <v>0</v>
      </c>
      <c r="E250" s="188">
        <f>IF(C240="往",(E240+E241)*(F240-H240)+(E242+E243)*(F242-H242)+(E244+E245)*(F244-H244)+(E246+E247)*(F246-H246)+(E248+E249)*(F248-H248),E240*(F240-H240)+E242*(F242-H242)+E244*(F244-H244)+E246*(F246-H246)+E248*(F248-H248))</f>
        <v>0</v>
      </c>
      <c r="F250" s="189">
        <f t="shared" ref="F250:K250" si="43">SUM(F240:F249)</f>
        <v>0</v>
      </c>
      <c r="G250" s="190">
        <f t="shared" si="43"/>
        <v>0</v>
      </c>
      <c r="H250" s="186">
        <f t="shared" si="43"/>
        <v>0</v>
      </c>
      <c r="I250" s="191">
        <f t="shared" si="43"/>
        <v>0</v>
      </c>
      <c r="J250" s="187">
        <f t="shared" si="43"/>
        <v>0</v>
      </c>
      <c r="K250" s="192">
        <f t="shared" si="43"/>
        <v>0</v>
      </c>
      <c r="L250" s="187"/>
      <c r="M250" s="193"/>
      <c r="N250" s="194"/>
      <c r="O250" s="195">
        <f t="shared" ref="O250:T250" si="44">SUM(O240:O249)</f>
        <v>0</v>
      </c>
      <c r="P250" s="196">
        <f t="shared" si="44"/>
        <v>0</v>
      </c>
      <c r="Q250" s="196">
        <f t="shared" si="44"/>
        <v>0</v>
      </c>
      <c r="R250" s="197">
        <f t="shared" si="44"/>
        <v>0</v>
      </c>
      <c r="S250" s="198">
        <f t="shared" si="44"/>
        <v>0</v>
      </c>
      <c r="T250" s="199">
        <f t="shared" si="44"/>
        <v>0</v>
      </c>
      <c r="U250" s="200"/>
    </row>
    <row r="251" spans="1:28" ht="9" hidden="1" customHeight="1">
      <c r="A251" s="886" t="s">
        <v>55</v>
      </c>
      <c r="B251" s="742" t="s">
        <v>56</v>
      </c>
      <c r="C251" s="134"/>
      <c r="D251" s="745" t="s">
        <v>57</v>
      </c>
      <c r="E251" s="745" t="s">
        <v>58</v>
      </c>
      <c r="F251" s="890" t="s">
        <v>59</v>
      </c>
      <c r="G251" s="894" t="s">
        <v>156</v>
      </c>
      <c r="H251" s="899" t="s">
        <v>61</v>
      </c>
      <c r="I251" s="899"/>
      <c r="J251" s="899"/>
      <c r="K251" s="899"/>
      <c r="L251" s="900"/>
      <c r="M251" s="135"/>
      <c r="N251" s="857" t="s">
        <v>62</v>
      </c>
      <c r="O251" s="858"/>
      <c r="P251" s="858"/>
      <c r="Q251" s="858"/>
      <c r="R251" s="858"/>
      <c r="S251" s="858"/>
      <c r="T251" s="858"/>
      <c r="U251" s="859"/>
    </row>
    <row r="252" spans="1:28" ht="9" hidden="1" customHeight="1">
      <c r="A252" s="887"/>
      <c r="B252" s="743"/>
      <c r="C252" s="137" t="s">
        <v>24</v>
      </c>
      <c r="D252" s="746"/>
      <c r="E252" s="746"/>
      <c r="F252" s="891"/>
      <c r="G252" s="864"/>
      <c r="H252" s="860" t="s">
        <v>63</v>
      </c>
      <c r="I252" s="861"/>
      <c r="J252" s="862"/>
      <c r="K252" s="863" t="s">
        <v>157</v>
      </c>
      <c r="L252" s="874" t="s">
        <v>65</v>
      </c>
      <c r="M252" s="138"/>
      <c r="N252" s="863" t="s">
        <v>66</v>
      </c>
      <c r="O252" s="877" t="s">
        <v>67</v>
      </c>
      <c r="P252" s="878"/>
      <c r="Q252" s="878"/>
      <c r="R252" s="878"/>
      <c r="S252" s="879"/>
      <c r="T252" s="724" t="s">
        <v>158</v>
      </c>
      <c r="U252" s="854" t="s">
        <v>65</v>
      </c>
    </row>
    <row r="253" spans="1:28" ht="9" hidden="1" customHeight="1">
      <c r="A253" s="887"/>
      <c r="B253" s="743"/>
      <c r="C253" s="137" t="s">
        <v>69</v>
      </c>
      <c r="D253" s="746"/>
      <c r="E253" s="746"/>
      <c r="F253" s="891"/>
      <c r="G253" s="864"/>
      <c r="H253" s="880" t="s">
        <v>70</v>
      </c>
      <c r="I253" s="897" t="s">
        <v>71</v>
      </c>
      <c r="J253" s="901" t="s">
        <v>72</v>
      </c>
      <c r="K253" s="864"/>
      <c r="L253" s="875"/>
      <c r="M253" s="138"/>
      <c r="N253" s="864"/>
      <c r="O253" s="869" t="s">
        <v>73</v>
      </c>
      <c r="P253" s="754"/>
      <c r="Q253" s="754" t="s">
        <v>74</v>
      </c>
      <c r="R253" s="757" t="s">
        <v>75</v>
      </c>
      <c r="S253" s="752" t="s">
        <v>76</v>
      </c>
      <c r="T253" s="725"/>
      <c r="U253" s="855"/>
    </row>
    <row r="254" spans="1:28" ht="9" hidden="1" customHeight="1">
      <c r="A254" s="887"/>
      <c r="B254" s="743"/>
      <c r="C254" s="139" t="s">
        <v>77</v>
      </c>
      <c r="D254" s="746"/>
      <c r="E254" s="746"/>
      <c r="F254" s="891"/>
      <c r="G254" s="864"/>
      <c r="H254" s="880"/>
      <c r="I254" s="897"/>
      <c r="J254" s="901"/>
      <c r="K254" s="864"/>
      <c r="L254" s="875"/>
      <c r="M254" s="138"/>
      <c r="N254" s="864"/>
      <c r="O254" s="870" t="s">
        <v>71</v>
      </c>
      <c r="P254" s="872" t="s">
        <v>72</v>
      </c>
      <c r="Q254" s="755"/>
      <c r="R254" s="757"/>
      <c r="S254" s="752"/>
      <c r="T254" s="725"/>
      <c r="U254" s="855"/>
    </row>
    <row r="255" spans="1:28" ht="9" hidden="1" customHeight="1">
      <c r="A255" s="888"/>
      <c r="B255" s="744"/>
      <c r="C255" s="140" t="s">
        <v>78</v>
      </c>
      <c r="D255" s="747"/>
      <c r="E255" s="876"/>
      <c r="F255" s="726"/>
      <c r="G255" s="895"/>
      <c r="H255" s="881"/>
      <c r="I255" s="898"/>
      <c r="J255" s="902"/>
      <c r="K255" s="865"/>
      <c r="L255" s="876"/>
      <c r="N255" s="865"/>
      <c r="O255" s="871"/>
      <c r="P255" s="873"/>
      <c r="Q255" s="756"/>
      <c r="R255" s="758"/>
      <c r="S255" s="753"/>
      <c r="T255" s="726"/>
      <c r="U255" s="856"/>
    </row>
    <row r="256" spans="1:28" ht="9" hidden="1" customHeight="1">
      <c r="A256" s="884" t="s">
        <v>79</v>
      </c>
      <c r="B256" s="740" t="s">
        <v>80</v>
      </c>
      <c r="C256" s="201">
        <f>C240</f>
        <v>0</v>
      </c>
      <c r="D256" s="142">
        <f>$D$7</f>
        <v>0</v>
      </c>
      <c r="E256" s="143">
        <f>$E$7</f>
        <v>0</v>
      </c>
      <c r="F256" s="896"/>
      <c r="G256" s="144">
        <f>D256*E256*F256</f>
        <v>0</v>
      </c>
      <c r="H256" s="892">
        <f>I256+J256</f>
        <v>0</v>
      </c>
      <c r="I256" s="729"/>
      <c r="J256" s="727"/>
      <c r="K256" s="145">
        <f>-D256*E256*H256</f>
        <v>0</v>
      </c>
      <c r="L256" s="146"/>
      <c r="M256" s="147"/>
      <c r="N256" s="148"/>
      <c r="O256" s="149"/>
      <c r="P256" s="150"/>
      <c r="Q256" s="150"/>
      <c r="R256" s="151"/>
      <c r="S256" s="152"/>
      <c r="T256" s="153">
        <f t="shared" ref="T256:T265" si="45">IF(AND(P256=0,Q256=0,R256=0,S256=0),N256*-O256,IF(AND(O256=0,Q256=0,R256=0,S256=0),N256*-P256,IF(AND(O256=0,P256=0,R256=0,S256=0),N256*Q256,IF(AND(O256=0,P256=0,Q256=0,S256=0),N256*-R256,IF(AND(O256=0,P256=0,Q256=0,R256=0),N256*S256,IF(AND(O256=0,P256=0,Q256=0,R256=0),,"入力オーバー"))))))</f>
        <v>0</v>
      </c>
      <c r="U256" s="213"/>
      <c r="V256" s="155"/>
      <c r="W256" s="155"/>
      <c r="X256" s="156"/>
      <c r="Y256" s="156"/>
      <c r="Z256" s="156"/>
      <c r="AA256" s="156"/>
      <c r="AB256" s="156"/>
    </row>
    <row r="257" spans="1:28" ht="9" hidden="1" customHeight="1">
      <c r="A257" s="885"/>
      <c r="B257" s="741"/>
      <c r="C257" s="157">
        <f>IF(C256="往","復",)</f>
        <v>0</v>
      </c>
      <c r="D257" s="158">
        <f>$D$8</f>
        <v>0</v>
      </c>
      <c r="E257" s="159">
        <f>$E$8</f>
        <v>0</v>
      </c>
      <c r="F257" s="749"/>
      <c r="G257" s="160">
        <f>D257*E257*F256</f>
        <v>0</v>
      </c>
      <c r="H257" s="893"/>
      <c r="I257" s="730"/>
      <c r="J257" s="728"/>
      <c r="K257" s="161">
        <f>-D257*E257*H256</f>
        <v>0</v>
      </c>
      <c r="L257" s="162"/>
      <c r="M257" s="147"/>
      <c r="N257" s="163"/>
      <c r="O257" s="164"/>
      <c r="P257" s="165"/>
      <c r="Q257" s="165"/>
      <c r="R257" s="166"/>
      <c r="S257" s="167"/>
      <c r="T257" s="168">
        <f t="shared" si="45"/>
        <v>0</v>
      </c>
      <c r="U257" s="169"/>
      <c r="V257" s="155"/>
      <c r="W257" s="155"/>
      <c r="X257" s="156"/>
      <c r="Y257" s="156"/>
      <c r="Z257" s="156"/>
      <c r="AA257" s="156"/>
      <c r="AB257" s="156"/>
    </row>
    <row r="258" spans="1:28" ht="9" hidden="1" customHeight="1">
      <c r="A258" s="885"/>
      <c r="B258" s="740"/>
      <c r="C258" s="170">
        <f>C256</f>
        <v>0</v>
      </c>
      <c r="D258" s="142">
        <f>$D$9</f>
        <v>0</v>
      </c>
      <c r="E258" s="143">
        <f>$E$9</f>
        <v>0</v>
      </c>
      <c r="F258" s="896"/>
      <c r="G258" s="144">
        <f>D258*E258*F258</f>
        <v>0</v>
      </c>
      <c r="H258" s="892">
        <f>I258+J258</f>
        <v>0</v>
      </c>
      <c r="I258" s="729"/>
      <c r="J258" s="727"/>
      <c r="K258" s="145">
        <f>-D258*E258*H258</f>
        <v>0</v>
      </c>
      <c r="L258" s="146"/>
      <c r="M258" s="147"/>
      <c r="N258" s="163"/>
      <c r="O258" s="164"/>
      <c r="P258" s="165"/>
      <c r="Q258" s="165"/>
      <c r="R258" s="166"/>
      <c r="S258" s="167"/>
      <c r="T258" s="168">
        <f t="shared" si="45"/>
        <v>0</v>
      </c>
      <c r="U258" s="169"/>
      <c r="V258" s="155"/>
      <c r="W258" s="155"/>
      <c r="X258" s="136"/>
      <c r="Y258" s="136"/>
      <c r="Z258" s="136"/>
      <c r="AA258" s="136"/>
      <c r="AB258" s="136"/>
    </row>
    <row r="259" spans="1:28" ht="9" hidden="1" customHeight="1" thickBot="1">
      <c r="A259" s="885"/>
      <c r="B259" s="889"/>
      <c r="C259" s="157">
        <f>C257</f>
        <v>0</v>
      </c>
      <c r="D259" s="158">
        <f>$D$10</f>
        <v>0</v>
      </c>
      <c r="E259" s="159">
        <f>$E$10</f>
        <v>0</v>
      </c>
      <c r="F259" s="749"/>
      <c r="G259" s="160">
        <f>D259*E259*F258</f>
        <v>0</v>
      </c>
      <c r="H259" s="893"/>
      <c r="I259" s="730"/>
      <c r="J259" s="728"/>
      <c r="K259" s="161">
        <f>-D259*E259*H258</f>
        <v>0</v>
      </c>
      <c r="L259" s="162"/>
      <c r="M259" s="147"/>
      <c r="N259" s="163"/>
      <c r="O259" s="164"/>
      <c r="P259" s="165"/>
      <c r="Q259" s="165"/>
      <c r="R259" s="166"/>
      <c r="S259" s="167"/>
      <c r="T259" s="168">
        <f t="shared" si="45"/>
        <v>0</v>
      </c>
      <c r="U259" s="169"/>
      <c r="V259" s="155"/>
      <c r="W259" s="155"/>
      <c r="X259" s="156"/>
      <c r="Y259" s="156"/>
      <c r="Z259" s="136"/>
      <c r="AA259" s="136"/>
      <c r="AB259" s="136"/>
    </row>
    <row r="260" spans="1:28" ht="9" hidden="1" customHeight="1">
      <c r="A260" s="885"/>
      <c r="B260" s="903"/>
      <c r="C260" s="170">
        <f>C256</f>
        <v>0</v>
      </c>
      <c r="D260" s="142">
        <f>$D$11</f>
        <v>0</v>
      </c>
      <c r="E260" s="143">
        <f>$E$11</f>
        <v>0</v>
      </c>
      <c r="F260" s="748"/>
      <c r="G260" s="144">
        <f>D260*E260*F260</f>
        <v>0</v>
      </c>
      <c r="H260" s="892">
        <f>I260+J260</f>
        <v>0</v>
      </c>
      <c r="I260" s="729"/>
      <c r="J260" s="727"/>
      <c r="K260" s="145">
        <f>-D260*E260*H260</f>
        <v>0</v>
      </c>
      <c r="L260" s="146"/>
      <c r="M260" s="147"/>
      <c r="N260" s="163"/>
      <c r="O260" s="164"/>
      <c r="P260" s="165"/>
      <c r="Q260" s="165"/>
      <c r="R260" s="166"/>
      <c r="S260" s="167"/>
      <c r="T260" s="168">
        <f t="shared" si="45"/>
        <v>0</v>
      </c>
      <c r="U260" s="169"/>
      <c r="V260" s="155"/>
      <c r="W260" s="155"/>
      <c r="X260" s="156"/>
      <c r="Y260" s="156"/>
      <c r="Z260" s="136"/>
      <c r="AA260" s="136"/>
      <c r="AB260" s="136"/>
    </row>
    <row r="261" spans="1:28" ht="9" hidden="1" customHeight="1">
      <c r="A261" s="885"/>
      <c r="B261" s="750"/>
      <c r="C261" s="202">
        <f>C257</f>
        <v>0</v>
      </c>
      <c r="D261" s="158">
        <f>$D$12</f>
        <v>0</v>
      </c>
      <c r="E261" s="175">
        <f>$E$12</f>
        <v>0</v>
      </c>
      <c r="F261" s="748"/>
      <c r="G261" s="160">
        <f>D261*E261*F260</f>
        <v>0</v>
      </c>
      <c r="H261" s="893"/>
      <c r="I261" s="730"/>
      <c r="J261" s="728"/>
      <c r="K261" s="161">
        <f>-D261*E261*H260</f>
        <v>0</v>
      </c>
      <c r="L261" s="162"/>
      <c r="M261" s="147"/>
      <c r="N261" s="163"/>
      <c r="O261" s="164"/>
      <c r="P261" s="165"/>
      <c r="Q261" s="165"/>
      <c r="R261" s="166"/>
      <c r="S261" s="167"/>
      <c r="T261" s="168">
        <f t="shared" si="45"/>
        <v>0</v>
      </c>
      <c r="U261" s="169"/>
      <c r="V261" s="155"/>
      <c r="W261" s="155"/>
      <c r="X261" s="156"/>
      <c r="Y261" s="156"/>
      <c r="Z261" s="136"/>
      <c r="AA261" s="136"/>
      <c r="AB261" s="136"/>
    </row>
    <row r="262" spans="1:28" ht="9" hidden="1" customHeight="1">
      <c r="A262" s="885"/>
      <c r="B262" s="738"/>
      <c r="C262" s="170">
        <f>C256</f>
        <v>0</v>
      </c>
      <c r="D262" s="142">
        <f>$D$13</f>
        <v>0</v>
      </c>
      <c r="E262" s="143">
        <f>$E$13</f>
        <v>0</v>
      </c>
      <c r="F262" s="896"/>
      <c r="G262" s="144">
        <f>D262*E262*F262</f>
        <v>0</v>
      </c>
      <c r="H262" s="892">
        <f>I262+J262</f>
        <v>0</v>
      </c>
      <c r="I262" s="729"/>
      <c r="J262" s="727"/>
      <c r="K262" s="145">
        <f>-D262*E262*H262</f>
        <v>0</v>
      </c>
      <c r="L262" s="146"/>
      <c r="M262" s="147"/>
      <c r="N262" s="163"/>
      <c r="O262" s="164"/>
      <c r="P262" s="165"/>
      <c r="Q262" s="165"/>
      <c r="R262" s="166"/>
      <c r="S262" s="167"/>
      <c r="T262" s="168">
        <f t="shared" si="45"/>
        <v>0</v>
      </c>
      <c r="U262" s="169"/>
      <c r="V262" s="155"/>
      <c r="W262" s="155"/>
    </row>
    <row r="263" spans="1:28" ht="9" hidden="1" customHeight="1">
      <c r="A263" s="885"/>
      <c r="B263" s="739"/>
      <c r="C263" s="157">
        <f>C257</f>
        <v>0</v>
      </c>
      <c r="D263" s="158">
        <f>$D$14</f>
        <v>0</v>
      </c>
      <c r="E263" s="159">
        <f>$E$14</f>
        <v>0</v>
      </c>
      <c r="F263" s="749"/>
      <c r="G263" s="160">
        <f>D263*E263*F262</f>
        <v>0</v>
      </c>
      <c r="H263" s="893"/>
      <c r="I263" s="730"/>
      <c r="J263" s="728"/>
      <c r="K263" s="161">
        <f>-D263*E263*H262</f>
        <v>0</v>
      </c>
      <c r="L263" s="162"/>
      <c r="M263" s="147"/>
      <c r="N263" s="163"/>
      <c r="O263" s="164"/>
      <c r="P263" s="165"/>
      <c r="Q263" s="165"/>
      <c r="R263" s="166"/>
      <c r="S263" s="167"/>
      <c r="T263" s="168">
        <f t="shared" si="45"/>
        <v>0</v>
      </c>
      <c r="U263" s="169"/>
      <c r="V263" s="155"/>
      <c r="W263" s="155"/>
    </row>
    <row r="264" spans="1:28" ht="9" hidden="1" customHeight="1">
      <c r="A264" s="885"/>
      <c r="B264" s="750"/>
      <c r="C264" s="170">
        <f>C256</f>
        <v>0</v>
      </c>
      <c r="D264" s="142">
        <f>$D$15</f>
        <v>0</v>
      </c>
      <c r="E264" s="143">
        <f>$E$15</f>
        <v>0</v>
      </c>
      <c r="F264" s="748"/>
      <c r="G264" s="144">
        <f>D264*E264*F264</f>
        <v>0</v>
      </c>
      <c r="H264" s="892">
        <f>I264+J264</f>
        <v>0</v>
      </c>
      <c r="I264" s="729"/>
      <c r="J264" s="727"/>
      <c r="K264" s="145">
        <f>-D264*E264*H264</f>
        <v>0</v>
      </c>
      <c r="L264" s="146"/>
      <c r="M264" s="147"/>
      <c r="N264" s="163"/>
      <c r="O264" s="164"/>
      <c r="P264" s="165"/>
      <c r="Q264" s="165"/>
      <c r="R264" s="166"/>
      <c r="S264" s="167"/>
      <c r="T264" s="168">
        <f t="shared" si="45"/>
        <v>0</v>
      </c>
      <c r="U264" s="169"/>
      <c r="V264" s="155"/>
      <c r="X264" s="908" t="s">
        <v>81</v>
      </c>
      <c r="Y264" s="909"/>
      <c r="Z264" s="909"/>
      <c r="AA264" s="909"/>
      <c r="AB264" s="910"/>
    </row>
    <row r="265" spans="1:28" ht="9" hidden="1" customHeight="1" thickBot="1">
      <c r="A265" s="885"/>
      <c r="B265" s="751"/>
      <c r="C265" s="157">
        <f>C257</f>
        <v>0</v>
      </c>
      <c r="D265" s="158">
        <f>$D$16</f>
        <v>0</v>
      </c>
      <c r="E265" s="175">
        <f>$E$16</f>
        <v>0</v>
      </c>
      <c r="F265" s="749"/>
      <c r="G265" s="160">
        <f>D265*E265*F264</f>
        <v>0</v>
      </c>
      <c r="H265" s="893"/>
      <c r="I265" s="730"/>
      <c r="J265" s="728"/>
      <c r="K265" s="161">
        <f>-D265*E265*H264</f>
        <v>0</v>
      </c>
      <c r="L265" s="162"/>
      <c r="M265" s="147"/>
      <c r="N265" s="177"/>
      <c r="O265" s="178"/>
      <c r="P265" s="179"/>
      <c r="Q265" s="179"/>
      <c r="R265" s="180"/>
      <c r="S265" s="181"/>
      <c r="T265" s="182">
        <f t="shared" si="45"/>
        <v>0</v>
      </c>
      <c r="U265" s="183"/>
      <c r="V265" s="184"/>
      <c r="X265" s="905">
        <f>G266+K266+T266</f>
        <v>0</v>
      </c>
      <c r="Y265" s="906"/>
      <c r="Z265" s="906"/>
      <c r="AA265" s="906"/>
      <c r="AB265" s="214" t="s">
        <v>155</v>
      </c>
    </row>
    <row r="266" spans="1:28" ht="9" hidden="1" customHeight="1" thickBot="1">
      <c r="A266" s="882" t="s">
        <v>53</v>
      </c>
      <c r="B266" s="883"/>
      <c r="C266" s="186"/>
      <c r="D266" s="187">
        <f>IF(C256="往",(E256+E257)*(F256-H256)+(E258+E259)*(F258-H258),E256*(F256-H256)+E258*(F258-H258))</f>
        <v>0</v>
      </c>
      <c r="E266" s="188">
        <f>IF(C256="往",(E256+E257)*(F256-H256)+(E258+E259)*(F258-H258)+(E260+E261)*(F260-H260)+(E262+E263)*(F262-H262)+(E264+E265)*(F264-H264),E256*(F256-H256)+E258*(F258-H258)+E260*(F260-H260)+E262*(F262-H262)+E264*(F264-H264))</f>
        <v>0</v>
      </c>
      <c r="F266" s="189">
        <f t="shared" ref="F266:K266" si="46">SUM(F256:F265)</f>
        <v>0</v>
      </c>
      <c r="G266" s="190">
        <f t="shared" si="46"/>
        <v>0</v>
      </c>
      <c r="H266" s="186">
        <f t="shared" si="46"/>
        <v>0</v>
      </c>
      <c r="I266" s="191">
        <f t="shared" si="46"/>
        <v>0</v>
      </c>
      <c r="J266" s="187">
        <f t="shared" si="46"/>
        <v>0</v>
      </c>
      <c r="K266" s="192">
        <f t="shared" si="46"/>
        <v>0</v>
      </c>
      <c r="L266" s="187"/>
      <c r="M266" s="193"/>
      <c r="N266" s="194"/>
      <c r="O266" s="195">
        <f t="shared" ref="O266:T266" si="47">SUM(O256:O265)</f>
        <v>0</v>
      </c>
      <c r="P266" s="196">
        <f t="shared" si="47"/>
        <v>0</v>
      </c>
      <c r="Q266" s="196">
        <f t="shared" si="47"/>
        <v>0</v>
      </c>
      <c r="R266" s="197">
        <f t="shared" si="47"/>
        <v>0</v>
      </c>
      <c r="S266" s="198">
        <f t="shared" si="47"/>
        <v>0</v>
      </c>
      <c r="T266" s="199">
        <f t="shared" si="47"/>
        <v>0</v>
      </c>
      <c r="U266" s="186"/>
      <c r="V266" s="907" t="s">
        <v>83</v>
      </c>
      <c r="W266" s="858"/>
      <c r="X266" s="858"/>
      <c r="Y266" s="858"/>
      <c r="Z266" s="858"/>
      <c r="AA266" s="858"/>
      <c r="AB266" s="859"/>
    </row>
    <row r="267" spans="1:28" ht="9" hidden="1" customHeight="1" thickBot="1">
      <c r="A267" s="715" t="s">
        <v>112</v>
      </c>
      <c r="B267" s="716"/>
      <c r="C267" s="716"/>
      <c r="D267" s="717">
        <f>$C$1</f>
        <v>0</v>
      </c>
      <c r="E267" s="716"/>
      <c r="F267" s="716"/>
      <c r="G267" s="716"/>
      <c r="H267" s="716" t="s">
        <v>54</v>
      </c>
      <c r="I267" s="716"/>
      <c r="J267" s="716" t="s">
        <v>148</v>
      </c>
      <c r="K267" s="716"/>
      <c r="L267" s="717">
        <f>$M$1</f>
        <v>0</v>
      </c>
      <c r="M267" s="716"/>
      <c r="N267" s="716"/>
      <c r="O267" s="716"/>
      <c r="P267" s="716"/>
      <c r="Q267" s="718"/>
      <c r="R267" s="203"/>
      <c r="S267" s="203"/>
      <c r="T267" s="204"/>
      <c r="U267" s="136"/>
      <c r="V267" s="911">
        <f>X16+X32+X48+X64+X83+X99+X115+X131+X150+X166+X182+X198+X217+X233+X249+X265</f>
        <v>0</v>
      </c>
      <c r="W267" s="912"/>
      <c r="X267" s="912"/>
      <c r="Y267" s="912"/>
      <c r="Z267" s="912"/>
      <c r="AA267" s="912"/>
      <c r="AB267" s="205" t="s">
        <v>155</v>
      </c>
    </row>
    <row r="268" spans="1:28" ht="9" hidden="1" customHeight="1">
      <c r="I268" s="206"/>
      <c r="J268" s="207"/>
      <c r="K268" s="207"/>
      <c r="L268" s="208"/>
      <c r="N268" s="136"/>
      <c r="O268" s="136"/>
      <c r="P268" s="136"/>
    </row>
    <row r="269" spans="1:28" ht="9" customHeight="1">
      <c r="L269" s="209"/>
      <c r="N269" s="210"/>
      <c r="O269" s="211"/>
      <c r="P269" s="211"/>
      <c r="Q269" s="211"/>
      <c r="R269" s="211"/>
      <c r="S269" s="211"/>
      <c r="T269" s="136"/>
      <c r="U269" s="207"/>
    </row>
    <row r="270" spans="1:28" ht="9" customHeight="1">
      <c r="L270" s="209"/>
      <c r="N270" s="210"/>
      <c r="O270" s="211"/>
      <c r="P270" s="211"/>
      <c r="Q270" s="211"/>
      <c r="R270" s="211"/>
      <c r="S270" s="211"/>
      <c r="T270" s="136"/>
      <c r="U270" s="207"/>
    </row>
    <row r="271" spans="1:28" ht="9" customHeight="1">
      <c r="B271" s="222"/>
      <c r="C271" s="222"/>
      <c r="D271" s="222"/>
      <c r="E271" s="222"/>
      <c r="F271" s="222"/>
      <c r="G271" s="222"/>
      <c r="H271" s="222"/>
      <c r="L271" s="209"/>
      <c r="N271" s="210"/>
      <c r="O271" s="211"/>
      <c r="P271" s="211"/>
      <c r="Q271" s="211"/>
      <c r="R271" s="211"/>
      <c r="S271" s="211"/>
      <c r="T271" s="136"/>
      <c r="U271" s="207"/>
    </row>
    <row r="272" spans="1:28" ht="9" customHeight="1">
      <c r="B272" s="222"/>
      <c r="C272" s="222"/>
      <c r="D272" s="222"/>
      <c r="E272" s="222"/>
      <c r="F272" s="222"/>
      <c r="G272" s="222"/>
      <c r="H272" s="222"/>
      <c r="L272" s="209"/>
      <c r="N272" s="210"/>
      <c r="O272" s="211"/>
      <c r="P272" s="211"/>
      <c r="Q272" s="211"/>
      <c r="R272" s="211"/>
      <c r="S272" s="211"/>
      <c r="T272" s="136"/>
      <c r="U272" s="207"/>
    </row>
    <row r="273" spans="2:23" ht="9" customHeight="1">
      <c r="B273" s="222"/>
      <c r="C273" s="222"/>
      <c r="D273" s="222"/>
      <c r="E273" s="222"/>
      <c r="F273" s="222"/>
      <c r="G273" s="222"/>
      <c r="H273" s="222"/>
      <c r="L273" s="209"/>
      <c r="N273" s="210"/>
      <c r="O273" s="211"/>
      <c r="P273" s="211"/>
      <c r="Q273" s="211"/>
      <c r="R273" s="211"/>
      <c r="S273" s="211"/>
      <c r="T273" s="136"/>
      <c r="U273" s="207"/>
    </row>
    <row r="274" spans="2:23" ht="9" customHeight="1">
      <c r="B274" s="222"/>
      <c r="C274" s="222"/>
      <c r="D274" s="222"/>
      <c r="E274" s="222"/>
      <c r="F274" s="222"/>
      <c r="G274" s="222"/>
      <c r="H274" s="222"/>
      <c r="I274" s="816" t="s">
        <v>112</v>
      </c>
      <c r="J274" s="817"/>
      <c r="K274" s="817"/>
      <c r="L274" s="820">
        <f>$C$1</f>
        <v>0</v>
      </c>
      <c r="M274" s="820"/>
      <c r="N274" s="820"/>
      <c r="O274" s="820"/>
      <c r="P274" s="820"/>
      <c r="Q274" s="820"/>
      <c r="R274" s="820"/>
      <c r="S274" s="821"/>
      <c r="U274" s="215"/>
    </row>
    <row r="275" spans="2:23" ht="9" customHeight="1">
      <c r="B275" s="222"/>
      <c r="C275" s="222"/>
      <c r="D275" s="222"/>
      <c r="E275" s="222"/>
      <c r="F275" s="222"/>
      <c r="G275" s="222"/>
      <c r="H275" s="222"/>
      <c r="I275" s="818"/>
      <c r="J275" s="819"/>
      <c r="K275" s="819"/>
      <c r="L275" s="822"/>
      <c r="M275" s="822"/>
      <c r="N275" s="822"/>
      <c r="O275" s="822"/>
      <c r="P275" s="822"/>
      <c r="Q275" s="822"/>
      <c r="R275" s="822"/>
      <c r="S275" s="823"/>
      <c r="U275" s="215"/>
    </row>
    <row r="276" spans="2:23" ht="9" customHeight="1">
      <c r="B276" s="222"/>
      <c r="C276" s="222"/>
      <c r="D276" s="222"/>
      <c r="E276" s="222"/>
      <c r="F276" s="222"/>
      <c r="G276" s="222"/>
      <c r="H276" s="174"/>
      <c r="I276" s="824" t="s">
        <v>150</v>
      </c>
      <c r="J276" s="825"/>
      <c r="K276" s="825"/>
      <c r="L276" s="827">
        <f>$M$1</f>
        <v>0</v>
      </c>
      <c r="M276" s="827"/>
      <c r="N276" s="827"/>
      <c r="O276" s="827"/>
      <c r="P276" s="827"/>
      <c r="Q276" s="827"/>
      <c r="R276" s="827"/>
      <c r="S276" s="828"/>
      <c r="U276" s="215"/>
    </row>
    <row r="277" spans="2:23" ht="9" customHeight="1">
      <c r="B277" s="222"/>
      <c r="C277" s="222"/>
      <c r="D277" s="222"/>
      <c r="E277" s="222"/>
      <c r="F277" s="222"/>
      <c r="G277" s="222"/>
      <c r="H277" s="174"/>
      <c r="I277" s="826"/>
      <c r="J277" s="819"/>
      <c r="K277" s="819"/>
      <c r="L277" s="829"/>
      <c r="M277" s="829"/>
      <c r="N277" s="829"/>
      <c r="O277" s="829"/>
      <c r="P277" s="829"/>
      <c r="Q277" s="829"/>
      <c r="R277" s="829"/>
      <c r="S277" s="830"/>
      <c r="U277" s="215"/>
    </row>
    <row r="278" spans="2:23" ht="9" customHeight="1">
      <c r="B278" s="222"/>
      <c r="C278" s="222"/>
      <c r="D278" s="222"/>
      <c r="E278" s="222"/>
      <c r="F278" s="222"/>
      <c r="G278" s="222"/>
      <c r="H278" s="222"/>
      <c r="U278" s="215"/>
    </row>
    <row r="279" spans="2:23" ht="9" customHeight="1">
      <c r="B279" s="222"/>
      <c r="C279" s="222"/>
      <c r="D279" s="222"/>
      <c r="E279" s="222"/>
      <c r="F279" s="222"/>
      <c r="G279" s="222"/>
      <c r="H279" s="222"/>
      <c r="U279" s="215"/>
    </row>
    <row r="280" spans="2:23" ht="9" customHeight="1">
      <c r="B280" s="222"/>
      <c r="C280" s="222"/>
      <c r="D280" s="222"/>
      <c r="E280" s="222"/>
      <c r="F280" s="222"/>
      <c r="G280" s="222"/>
      <c r="H280" s="222"/>
      <c r="I280" s="868"/>
      <c r="J280" s="868"/>
      <c r="K280" s="868"/>
      <c r="L280" s="868"/>
      <c r="M280" s="868"/>
      <c r="N280" s="831" t="s">
        <v>93</v>
      </c>
      <c r="O280" s="831"/>
      <c r="P280" s="831"/>
      <c r="Q280" s="831" t="s">
        <v>104</v>
      </c>
      <c r="R280" s="831"/>
      <c r="S280" s="831"/>
      <c r="U280" s="215"/>
    </row>
    <row r="281" spans="2:23" ht="9" customHeight="1">
      <c r="B281" s="222"/>
      <c r="C281" s="222"/>
      <c r="D281" s="222"/>
      <c r="E281" s="222"/>
      <c r="F281" s="222"/>
      <c r="G281" s="222"/>
      <c r="H281" s="222"/>
      <c r="I281" s="868"/>
      <c r="J281" s="868"/>
      <c r="K281" s="868"/>
      <c r="L281" s="868"/>
      <c r="M281" s="868"/>
      <c r="N281" s="831"/>
      <c r="O281" s="831"/>
      <c r="P281" s="831"/>
      <c r="Q281" s="831"/>
      <c r="R281" s="831"/>
      <c r="S281" s="831"/>
      <c r="U281" s="215"/>
    </row>
    <row r="282" spans="2:23" ht="9" customHeight="1">
      <c r="B282" s="222"/>
      <c r="C282" s="222"/>
      <c r="D282" s="222"/>
      <c r="E282" s="222"/>
      <c r="F282" s="222"/>
      <c r="G282" s="222"/>
      <c r="H282" s="222"/>
      <c r="I282" s="838" t="s">
        <v>209</v>
      </c>
      <c r="J282" s="839"/>
      <c r="K282" s="839"/>
      <c r="L282" s="839"/>
      <c r="M282" s="840"/>
      <c r="N282" s="832">
        <f>F17+F33+F49+F65+F84+F100+F116+F132+F151+F167+F183+F199+F218+F234+F250+F266</f>
        <v>0</v>
      </c>
      <c r="O282" s="833"/>
      <c r="P282" s="719" t="s">
        <v>1</v>
      </c>
      <c r="Q282" s="832">
        <f>IF(U301="有",F7+F23+F39+F55+F74+F90+F106+F122+F141+F157+F173+F189+F208+F224+F240+F256+F9+F25+F41+F57+F76+F92+F108+F124+F143+F159+F175+F191+F210+F226+F242+F258,)</f>
        <v>0</v>
      </c>
      <c r="R282" s="833"/>
      <c r="S282" s="719" t="s">
        <v>1</v>
      </c>
      <c r="T282" s="215"/>
      <c r="U282" s="136"/>
      <c r="W282" s="133"/>
    </row>
    <row r="283" spans="2:23" ht="9" customHeight="1">
      <c r="B283" s="222"/>
      <c r="C283" s="222"/>
      <c r="D283" s="222"/>
      <c r="E283" s="222"/>
      <c r="F283" s="222"/>
      <c r="G283" s="222"/>
      <c r="H283" s="222"/>
      <c r="I283" s="841"/>
      <c r="J283" s="842"/>
      <c r="K283" s="842"/>
      <c r="L283" s="842"/>
      <c r="M283" s="843"/>
      <c r="N283" s="834"/>
      <c r="O283" s="835"/>
      <c r="P283" s="720"/>
      <c r="Q283" s="834"/>
      <c r="R283" s="835"/>
      <c r="S283" s="720"/>
      <c r="T283" s="215"/>
      <c r="U283" s="136"/>
      <c r="W283" s="133"/>
    </row>
    <row r="284" spans="2:23" ht="9" customHeight="1">
      <c r="B284" s="222"/>
      <c r="C284" s="222"/>
      <c r="D284" s="222"/>
      <c r="E284" s="222"/>
      <c r="F284" s="222"/>
      <c r="G284" s="222"/>
      <c r="H284" s="222"/>
      <c r="I284" s="844" t="s">
        <v>91</v>
      </c>
      <c r="J284" s="866" t="s">
        <v>90</v>
      </c>
      <c r="K284" s="866"/>
      <c r="L284" s="866"/>
      <c r="M284" s="866"/>
      <c r="N284" s="836">
        <f>I17+I33+I49+I65+I84+I100+I116+I132+I151+I167+I183+I199+I218+I234+I250+I266</f>
        <v>0</v>
      </c>
      <c r="O284" s="837"/>
      <c r="P284" s="719" t="s">
        <v>1</v>
      </c>
      <c r="Q284" s="836">
        <f>IF(U301="有",I7+I23+I39+I55+I74+I90+I106+I122+I141+I157+I173+I189+I208+I224+I240+I256+I9+I25+I41+I57+I76+I92+I108+I124+I143+I159+I175+I191+I210+I226+I242+I258,)</f>
        <v>0</v>
      </c>
      <c r="R284" s="837"/>
      <c r="S284" s="719" t="s">
        <v>1</v>
      </c>
      <c r="T284" s="215"/>
      <c r="U284" s="136"/>
      <c r="W284" s="133"/>
    </row>
    <row r="285" spans="2:23" ht="9" customHeight="1">
      <c r="B285" s="222"/>
      <c r="C285" s="222"/>
      <c r="D285" s="222"/>
      <c r="E285" s="222"/>
      <c r="F285" s="222"/>
      <c r="G285" s="222"/>
      <c r="H285" s="222"/>
      <c r="I285" s="845"/>
      <c r="J285" s="866"/>
      <c r="K285" s="866"/>
      <c r="L285" s="866"/>
      <c r="M285" s="866"/>
      <c r="N285" s="781"/>
      <c r="O285" s="782"/>
      <c r="P285" s="720"/>
      <c r="Q285" s="781"/>
      <c r="R285" s="782"/>
      <c r="S285" s="720"/>
      <c r="T285" s="215"/>
      <c r="U285" s="136"/>
      <c r="W285" s="133"/>
    </row>
    <row r="286" spans="2:23" ht="9" customHeight="1">
      <c r="B286" s="222"/>
      <c r="C286" s="222"/>
      <c r="D286" s="222"/>
      <c r="E286" s="222"/>
      <c r="F286" s="222"/>
      <c r="G286" s="222"/>
      <c r="H286" s="222"/>
      <c r="I286" s="845"/>
      <c r="J286" s="867" t="s">
        <v>97</v>
      </c>
      <c r="K286" s="867"/>
      <c r="L286" s="867"/>
      <c r="M286" s="867"/>
      <c r="N286" s="783">
        <f>J17+J33+J49+J65+J84+J100+J116+J132+J151+J167+J183+J199+J218+J234+J250+J266</f>
        <v>0</v>
      </c>
      <c r="O286" s="784"/>
      <c r="P286" s="719" t="s">
        <v>1</v>
      </c>
      <c r="Q286" s="783">
        <f>IF(U301="有",J7+J23+J39+J55+J74+J90+J106+J122+J141+J157+J173+J189+J208+J224+J240+J256+J9+J25+J41+J57+J76+J92+J108+J124+J143+J159+J175+J191+J210+J226+J242+J258,)</f>
        <v>0</v>
      </c>
      <c r="R286" s="784"/>
      <c r="S286" s="719" t="s">
        <v>1</v>
      </c>
      <c r="T286" s="216"/>
      <c r="U286" s="136"/>
      <c r="W286" s="133"/>
    </row>
    <row r="287" spans="2:23" ht="9" customHeight="1">
      <c r="B287" s="222"/>
      <c r="C287" s="222"/>
      <c r="D287" s="222"/>
      <c r="E287" s="222"/>
      <c r="F287" s="222"/>
      <c r="G287" s="222"/>
      <c r="H287" s="222"/>
      <c r="I287" s="845"/>
      <c r="J287" s="867"/>
      <c r="K287" s="867"/>
      <c r="L287" s="867"/>
      <c r="M287" s="867"/>
      <c r="N287" s="785"/>
      <c r="O287" s="786"/>
      <c r="P287" s="720"/>
      <c r="Q287" s="785"/>
      <c r="R287" s="786"/>
      <c r="S287" s="720"/>
      <c r="T287" s="215"/>
      <c r="U287" s="136"/>
      <c r="W287" s="133"/>
    </row>
    <row r="288" spans="2:23" ht="9" customHeight="1">
      <c r="B288" s="222"/>
      <c r="C288" s="222"/>
      <c r="D288" s="222"/>
      <c r="E288" s="222"/>
      <c r="F288" s="222"/>
      <c r="G288" s="222"/>
      <c r="H288" s="222"/>
      <c r="I288" s="721" t="s">
        <v>210</v>
      </c>
      <c r="J288" s="721"/>
      <c r="K288" s="721"/>
      <c r="L288" s="721"/>
      <c r="M288" s="721"/>
      <c r="N288" s="783">
        <f>N282-N286</f>
        <v>0</v>
      </c>
      <c r="O288" s="784"/>
      <c r="P288" s="719" t="s">
        <v>1</v>
      </c>
      <c r="Q288" s="783">
        <f>Q282-Q286</f>
        <v>0</v>
      </c>
      <c r="R288" s="784"/>
      <c r="S288" s="719" t="s">
        <v>1</v>
      </c>
      <c r="T288" s="215"/>
      <c r="U288" s="136"/>
      <c r="W288" s="133"/>
    </row>
    <row r="289" spans="2:24" ht="9" customHeight="1" thickBot="1">
      <c r="B289" s="222"/>
      <c r="C289" s="222"/>
      <c r="D289" s="222"/>
      <c r="E289" s="222"/>
      <c r="F289" s="222"/>
      <c r="G289" s="222"/>
      <c r="H289" s="222"/>
      <c r="I289" s="722"/>
      <c r="J289" s="722"/>
      <c r="K289" s="722"/>
      <c r="L289" s="722"/>
      <c r="M289" s="722"/>
      <c r="N289" s="796"/>
      <c r="O289" s="797"/>
      <c r="P289" s="723"/>
      <c r="Q289" s="796"/>
      <c r="R289" s="797"/>
      <c r="S289" s="723"/>
      <c r="T289" s="215"/>
      <c r="U289" s="136"/>
      <c r="W289" s="133"/>
    </row>
    <row r="290" spans="2:24" ht="9" customHeight="1" thickTop="1">
      <c r="I290" s="852" t="s">
        <v>92</v>
      </c>
      <c r="J290" s="810" t="s">
        <v>85</v>
      </c>
      <c r="K290" s="811"/>
      <c r="L290" s="811"/>
      <c r="M290" s="812"/>
      <c r="N290" s="779">
        <f>O17+O33+O49+O65+O84+O100+O116+O132+O151+O167+O183+O199+O218+O234+O250+O266</f>
        <v>0</v>
      </c>
      <c r="O290" s="780"/>
      <c r="P290" s="787" t="s">
        <v>86</v>
      </c>
      <c r="Q290" s="794">
        <f>IF(U301="有",SUM(O7:O10,O23:O26,O39:O42,O55:O58,O74:O77,O90:O93,O106:O109,O122:O125,O141:O144,O157:O160,O173:O176,O189:O192,O208:O211,O224:O227,O240:O243,O256:O259),)</f>
        <v>0</v>
      </c>
      <c r="R290" s="795"/>
      <c r="S290" s="787" t="s">
        <v>86</v>
      </c>
      <c r="T290" s="217"/>
      <c r="U290" s="218"/>
      <c r="W290" s="133"/>
    </row>
    <row r="291" spans="2:24" ht="9" customHeight="1">
      <c r="I291" s="852"/>
      <c r="J291" s="813"/>
      <c r="K291" s="814"/>
      <c r="L291" s="814"/>
      <c r="M291" s="815"/>
      <c r="N291" s="781"/>
      <c r="O291" s="782"/>
      <c r="P291" s="720"/>
      <c r="Q291" s="781"/>
      <c r="R291" s="782"/>
      <c r="S291" s="720"/>
      <c r="T291" s="217"/>
      <c r="U291" s="218"/>
      <c r="W291" s="133"/>
    </row>
    <row r="292" spans="2:24" ht="9" customHeight="1">
      <c r="I292" s="852"/>
      <c r="J292" s="804" t="s">
        <v>87</v>
      </c>
      <c r="K292" s="805"/>
      <c r="L292" s="805"/>
      <c r="M292" s="806"/>
      <c r="N292" s="783">
        <f>P17+P33+P49+P65+P84+P100+P116+P132+P151+P167+P183+P199+P218+P234+P250+P266</f>
        <v>0</v>
      </c>
      <c r="O292" s="784"/>
      <c r="P292" s="719" t="s">
        <v>86</v>
      </c>
      <c r="Q292" s="783">
        <f>IF(U301="有",SUM(P7:P10,P23:P26,P39:P42,P55:P58,P74:P77,P90:P93,P106:P109,P122:P125,P141:P144,P157:P160,P173:P176,P189:P192,P208:P211,P224:P227,P240:P243,P256:P259),0)</f>
        <v>0</v>
      </c>
      <c r="R292" s="784"/>
      <c r="S292" s="719" t="s">
        <v>86</v>
      </c>
      <c r="U292" s="712" t="s">
        <v>260</v>
      </c>
      <c r="W292" s="133"/>
    </row>
    <row r="293" spans="2:24" ht="9" customHeight="1">
      <c r="I293" s="853"/>
      <c r="J293" s="807"/>
      <c r="K293" s="808"/>
      <c r="L293" s="808"/>
      <c r="M293" s="809"/>
      <c r="N293" s="785"/>
      <c r="O293" s="786"/>
      <c r="P293" s="720"/>
      <c r="Q293" s="785"/>
      <c r="R293" s="786"/>
      <c r="S293" s="720"/>
      <c r="U293" s="712"/>
      <c r="W293" s="133"/>
    </row>
    <row r="294" spans="2:24" ht="9" customHeight="1">
      <c r="I294" s="846" t="s">
        <v>88</v>
      </c>
      <c r="J294" s="847"/>
      <c r="K294" s="847"/>
      <c r="L294" s="847"/>
      <c r="M294" s="848"/>
      <c r="N294" s="788">
        <f>Q17+Q33+Q49+Q65+Q84+Q100+Q116+Q132+Q151+Q167+Q183+Q199+Q218+Q234+Q250+Q266</f>
        <v>0</v>
      </c>
      <c r="O294" s="789"/>
      <c r="P294" s="719" t="s">
        <v>86</v>
      </c>
      <c r="Q294" s="788">
        <f>IF(U301="有",SUM(Q7:Q10,Q23:Q26,Q39:Q42,Q55:Q58,Q74:Q77,Q90:Q93,Q106:Q109,Q122:Q125,Q141:Q144,Q157:Q160,Q173:Q176,Q189:Q192,Q208:Q211,Q224:Q227,Q240:Q243,Q256:Q259),0)</f>
        <v>0</v>
      </c>
      <c r="R294" s="789"/>
      <c r="S294" s="719" t="s">
        <v>86</v>
      </c>
      <c r="U294" s="713">
        <f>$V$267</f>
        <v>0</v>
      </c>
      <c r="W294" s="133"/>
    </row>
    <row r="295" spans="2:24" ht="9" customHeight="1">
      <c r="I295" s="849"/>
      <c r="J295" s="850"/>
      <c r="K295" s="850"/>
      <c r="L295" s="850"/>
      <c r="M295" s="851"/>
      <c r="N295" s="785"/>
      <c r="O295" s="786"/>
      <c r="P295" s="720"/>
      <c r="Q295" s="785"/>
      <c r="R295" s="786"/>
      <c r="S295" s="720"/>
      <c r="U295" s="714"/>
      <c r="W295" s="133"/>
    </row>
    <row r="296" spans="2:24" ht="9" customHeight="1">
      <c r="I296" s="798" t="s">
        <v>211</v>
      </c>
      <c r="J296" s="799"/>
      <c r="K296" s="799"/>
      <c r="L296" s="799"/>
      <c r="M296" s="800"/>
      <c r="N296" s="790">
        <f>IF(C7="往",ROUNDDOWN((E17+E33+E49+E65+E84+E100+E116+E132+E151+E167+E183+E199+E218+E234+E250+E266-N290+N294)/2,1),IF(C7="循",ROUNDDOWN(E17+E33+E49+E65+E84+E100+E116+E132+E151+E167+E183+E199+E218+E234+E250+E266-N290+N294,1),))</f>
        <v>0</v>
      </c>
      <c r="O296" s="791"/>
      <c r="P296" s="719" t="s">
        <v>86</v>
      </c>
      <c r="Q296" s="790">
        <f>IF(U301="有",IF(C7="往",ROUNDDOWN((D17+D33+D49+D65+D84+D100+D116+D132+D151+D167+D183+D199+D218+D234+D250+D266-Q290+Q294)/2,1),IF(C7="循",ROUNDDOWN(D17+D33+D49+D65+D84+D100+D116+D132+D151+D167+D183+D199+D218+D234+D250+D266-Q290+Q294,1),)),)</f>
        <v>0</v>
      </c>
      <c r="R296" s="791"/>
      <c r="S296" s="719" t="s">
        <v>86</v>
      </c>
      <c r="U296" s="136"/>
      <c r="W296" s="133"/>
    </row>
    <row r="297" spans="2:24" ht="9" customHeight="1" thickBot="1">
      <c r="I297" s="801"/>
      <c r="J297" s="802"/>
      <c r="K297" s="802"/>
      <c r="L297" s="802"/>
      <c r="M297" s="803"/>
      <c r="N297" s="792"/>
      <c r="O297" s="793"/>
      <c r="P297" s="720"/>
      <c r="Q297" s="792"/>
      <c r="R297" s="793"/>
      <c r="S297" s="720"/>
      <c r="U297" s="136"/>
      <c r="W297" s="133"/>
    </row>
    <row r="298" spans="2:24" ht="9" customHeight="1">
      <c r="I298" s="773" t="s">
        <v>212</v>
      </c>
      <c r="J298" s="774"/>
      <c r="K298" s="774"/>
      <c r="L298" s="774"/>
      <c r="M298" s="775"/>
      <c r="N298" s="759">
        <f>IF(OR(N296=0,N288=0),,ROUNDDOWN(N296/N288,1))</f>
        <v>0</v>
      </c>
      <c r="O298" s="760"/>
      <c r="P298" s="763" t="s">
        <v>86</v>
      </c>
      <c r="Q298" s="759">
        <f>IF(OR(Q296=0,Q288=0),,ROUNDDOWN(Q296/Q288,1))</f>
        <v>0</v>
      </c>
      <c r="R298" s="760"/>
      <c r="S298" s="763" t="s">
        <v>86</v>
      </c>
      <c r="U298" s="771" t="s">
        <v>375</v>
      </c>
      <c r="W298" s="133"/>
    </row>
    <row r="299" spans="2:24" ht="9" customHeight="1" thickBot="1">
      <c r="I299" s="776"/>
      <c r="J299" s="777"/>
      <c r="K299" s="777"/>
      <c r="L299" s="777"/>
      <c r="M299" s="778"/>
      <c r="N299" s="761"/>
      <c r="O299" s="762"/>
      <c r="P299" s="764"/>
      <c r="Q299" s="761"/>
      <c r="R299" s="762"/>
      <c r="S299" s="764"/>
      <c r="U299" s="771"/>
      <c r="V299" s="219"/>
      <c r="W299" s="219"/>
      <c r="X299" s="220" t="s">
        <v>95</v>
      </c>
    </row>
    <row r="300" spans="2:24" ht="9" customHeight="1" thickBot="1">
      <c r="Q300" s="221"/>
      <c r="R300" s="221"/>
      <c r="U300" s="771"/>
      <c r="V300" s="219"/>
      <c r="W300" s="219"/>
      <c r="X300" s="220" t="s">
        <v>96</v>
      </c>
    </row>
    <row r="301" spans="2:24" ht="9" customHeight="1">
      <c r="I301" s="765" t="s">
        <v>94</v>
      </c>
      <c r="J301" s="766"/>
      <c r="K301" s="766"/>
      <c r="L301" s="766"/>
      <c r="M301" s="766"/>
      <c r="N301" s="766"/>
      <c r="O301" s="766"/>
      <c r="P301" s="767"/>
      <c r="Q301" s="759">
        <f>IF(U301="有",IF(N298&lt;3,Q298,N298),N298)</f>
        <v>0</v>
      </c>
      <c r="R301" s="760"/>
      <c r="S301" s="763" t="s">
        <v>86</v>
      </c>
      <c r="U301" s="772"/>
      <c r="W301" s="133"/>
    </row>
    <row r="302" spans="2:24" ht="9" customHeight="1" thickBot="1">
      <c r="I302" s="768"/>
      <c r="J302" s="769"/>
      <c r="K302" s="769"/>
      <c r="L302" s="769"/>
      <c r="M302" s="769"/>
      <c r="N302" s="769"/>
      <c r="O302" s="769"/>
      <c r="P302" s="770"/>
      <c r="Q302" s="761"/>
      <c r="R302" s="762"/>
      <c r="S302" s="764"/>
      <c r="U302" s="772"/>
      <c r="W302" s="133"/>
    </row>
  </sheetData>
  <mergeCells count="941">
    <mergeCell ref="X15:AB15"/>
    <mergeCell ref="J45:J46"/>
    <mergeCell ref="X16:AA16"/>
    <mergeCell ref="N18:U18"/>
    <mergeCell ref="K19:K22"/>
    <mergeCell ref="X150:AA150"/>
    <mergeCell ref="X114:AB114"/>
    <mergeCell ref="X115:AA115"/>
    <mergeCell ref="V133:AA133"/>
    <mergeCell ref="X149:AB149"/>
    <mergeCell ref="T51:T54"/>
    <mergeCell ref="P53:P54"/>
    <mergeCell ref="U19:U22"/>
    <mergeCell ref="P21:P22"/>
    <mergeCell ref="J23:J24"/>
    <mergeCell ref="R20:R22"/>
    <mergeCell ref="L19:L22"/>
    <mergeCell ref="N19:N22"/>
    <mergeCell ref="O19:S19"/>
    <mergeCell ref="J27:J28"/>
    <mergeCell ref="J31:J32"/>
    <mergeCell ref="X31:AB31"/>
    <mergeCell ref="X32:AA32"/>
    <mergeCell ref="O35:S35"/>
    <mergeCell ref="F18:F22"/>
    <mergeCell ref="V65:AB65"/>
    <mergeCell ref="V66:AA66"/>
    <mergeCell ref="V132:AB132"/>
    <mergeCell ref="I47:I48"/>
    <mergeCell ref="X47:AB47"/>
    <mergeCell ref="X48:AA48"/>
    <mergeCell ref="J39:J40"/>
    <mergeCell ref="H74:H75"/>
    <mergeCell ref="I74:I75"/>
    <mergeCell ref="J74:J75"/>
    <mergeCell ref="G34:G38"/>
    <mergeCell ref="H34:L34"/>
    <mergeCell ref="H35:J35"/>
    <mergeCell ref="K35:K38"/>
    <mergeCell ref="J47:J48"/>
    <mergeCell ref="J43:J44"/>
    <mergeCell ref="J57:J58"/>
    <mergeCell ref="I63:I64"/>
    <mergeCell ref="I55:I56"/>
    <mergeCell ref="J55:J56"/>
    <mergeCell ref="H41:H42"/>
    <mergeCell ref="I41:I42"/>
    <mergeCell ref="J41:J42"/>
    <mergeCell ref="E50:E54"/>
    <mergeCell ref="F50:F54"/>
    <mergeCell ref="G50:G54"/>
    <mergeCell ref="I59:I60"/>
    <mergeCell ref="H50:L50"/>
    <mergeCell ref="H55:H56"/>
    <mergeCell ref="K51:K54"/>
    <mergeCell ref="L51:L54"/>
    <mergeCell ref="J59:J60"/>
    <mergeCell ref="F59:F60"/>
    <mergeCell ref="H51:J51"/>
    <mergeCell ref="F55:F56"/>
    <mergeCell ref="H52:H54"/>
    <mergeCell ref="I52:I54"/>
    <mergeCell ref="J52:J54"/>
    <mergeCell ref="J143:J144"/>
    <mergeCell ref="I145:I146"/>
    <mergeCell ref="F122:F123"/>
    <mergeCell ref="F106:F107"/>
    <mergeCell ref="F117:F121"/>
    <mergeCell ref="F110:F111"/>
    <mergeCell ref="B122:B123"/>
    <mergeCell ref="B98:B99"/>
    <mergeCell ref="E117:E121"/>
    <mergeCell ref="B106:B107"/>
    <mergeCell ref="B117:B121"/>
    <mergeCell ref="D117:D121"/>
    <mergeCell ref="A116:B116"/>
    <mergeCell ref="A117:A121"/>
    <mergeCell ref="A100:B100"/>
    <mergeCell ref="A101:A105"/>
    <mergeCell ref="F126:F127"/>
    <mergeCell ref="B126:B127"/>
    <mergeCell ref="B130:B131"/>
    <mergeCell ref="F130:F131"/>
    <mergeCell ref="B143:B144"/>
    <mergeCell ref="G101:G105"/>
    <mergeCell ref="G117:G121"/>
    <mergeCell ref="I124:I125"/>
    <mergeCell ref="F161:F162"/>
    <mergeCell ref="B157:B158"/>
    <mergeCell ref="F157:F158"/>
    <mergeCell ref="A152:A156"/>
    <mergeCell ref="B152:B156"/>
    <mergeCell ref="D152:D156"/>
    <mergeCell ref="A157:A166"/>
    <mergeCell ref="B161:B162"/>
    <mergeCell ref="B136:B140"/>
    <mergeCell ref="D136:D140"/>
    <mergeCell ref="B159:B160"/>
    <mergeCell ref="F159:F160"/>
    <mergeCell ref="B149:B150"/>
    <mergeCell ref="B145:B146"/>
    <mergeCell ref="F145:F146"/>
    <mergeCell ref="A151:B151"/>
    <mergeCell ref="E136:E140"/>
    <mergeCell ref="F143:F144"/>
    <mergeCell ref="A141:A150"/>
    <mergeCell ref="B141:B142"/>
    <mergeCell ref="F141:F142"/>
    <mergeCell ref="A136:A140"/>
    <mergeCell ref="F136:F140"/>
    <mergeCell ref="B147:B148"/>
    <mergeCell ref="A85:A89"/>
    <mergeCell ref="B85:B89"/>
    <mergeCell ref="B110:B111"/>
    <mergeCell ref="F90:F91"/>
    <mergeCell ref="D101:D105"/>
    <mergeCell ref="E101:E105"/>
    <mergeCell ref="A84:B84"/>
    <mergeCell ref="B82:B83"/>
    <mergeCell ref="A74:A83"/>
    <mergeCell ref="B76:B77"/>
    <mergeCell ref="F76:F77"/>
    <mergeCell ref="B74:B75"/>
    <mergeCell ref="F74:F75"/>
    <mergeCell ref="B92:B93"/>
    <mergeCell ref="B90:B91"/>
    <mergeCell ref="F80:F81"/>
    <mergeCell ref="E85:E89"/>
    <mergeCell ref="D85:D89"/>
    <mergeCell ref="B78:B79"/>
    <mergeCell ref="B80:B81"/>
    <mergeCell ref="A90:A99"/>
    <mergeCell ref="B108:B109"/>
    <mergeCell ref="F108:F109"/>
    <mergeCell ref="F98:F99"/>
    <mergeCell ref="B94:B95"/>
    <mergeCell ref="F92:F93"/>
    <mergeCell ref="B96:B97"/>
    <mergeCell ref="F96:F97"/>
    <mergeCell ref="A106:A115"/>
    <mergeCell ref="B101:B105"/>
    <mergeCell ref="B114:B115"/>
    <mergeCell ref="F112:F113"/>
    <mergeCell ref="B112:B113"/>
    <mergeCell ref="F177:F178"/>
    <mergeCell ref="H177:H178"/>
    <mergeCell ref="J76:J77"/>
    <mergeCell ref="H78:H79"/>
    <mergeCell ref="I78:I79"/>
    <mergeCell ref="J78:J79"/>
    <mergeCell ref="H76:H77"/>
    <mergeCell ref="I76:I77"/>
    <mergeCell ref="F78:F79"/>
    <mergeCell ref="F82:F83"/>
    <mergeCell ref="F165:F166"/>
    <mergeCell ref="F101:F105"/>
    <mergeCell ref="F85:F89"/>
    <mergeCell ref="F94:F95"/>
    <mergeCell ref="J90:J91"/>
    <mergeCell ref="H90:H91"/>
    <mergeCell ref="H94:H95"/>
    <mergeCell ref="I94:I95"/>
    <mergeCell ref="J94:J95"/>
    <mergeCell ref="H92:H93"/>
    <mergeCell ref="I92:I93"/>
    <mergeCell ref="J92:J93"/>
    <mergeCell ref="I90:I91"/>
    <mergeCell ref="F114:F115"/>
    <mergeCell ref="B179:B180"/>
    <mergeCell ref="F179:F180"/>
    <mergeCell ref="E184:E188"/>
    <mergeCell ref="F189:F190"/>
    <mergeCell ref="H189:H190"/>
    <mergeCell ref="H186:H188"/>
    <mergeCell ref="F184:F188"/>
    <mergeCell ref="A183:B183"/>
    <mergeCell ref="B181:B182"/>
    <mergeCell ref="F181:F182"/>
    <mergeCell ref="H184:L184"/>
    <mergeCell ref="A184:A188"/>
    <mergeCell ref="B184:B188"/>
    <mergeCell ref="D184:D188"/>
    <mergeCell ref="H181:H182"/>
    <mergeCell ref="I181:I182"/>
    <mergeCell ref="A173:A182"/>
    <mergeCell ref="B173:B174"/>
    <mergeCell ref="F173:F174"/>
    <mergeCell ref="H173:H174"/>
    <mergeCell ref="H175:H176"/>
    <mergeCell ref="B175:B176"/>
    <mergeCell ref="F175:F176"/>
    <mergeCell ref="B177:B178"/>
    <mergeCell ref="A208:A217"/>
    <mergeCell ref="B208:B209"/>
    <mergeCell ref="B210:B211"/>
    <mergeCell ref="F210:F211"/>
    <mergeCell ref="B214:B215"/>
    <mergeCell ref="F214:F215"/>
    <mergeCell ref="B212:B213"/>
    <mergeCell ref="F208:F209"/>
    <mergeCell ref="F212:F213"/>
    <mergeCell ref="B216:B217"/>
    <mergeCell ref="A218:B218"/>
    <mergeCell ref="A219:A223"/>
    <mergeCell ref="N219:U219"/>
    <mergeCell ref="H220:J220"/>
    <mergeCell ref="H221:H223"/>
    <mergeCell ref="I221:I223"/>
    <mergeCell ref="D219:D223"/>
    <mergeCell ref="E219:E223"/>
    <mergeCell ref="F219:F223"/>
    <mergeCell ref="B219:B223"/>
    <mergeCell ref="T220:T223"/>
    <mergeCell ref="P222:P223"/>
    <mergeCell ref="U220:U223"/>
    <mergeCell ref="O222:O223"/>
    <mergeCell ref="Q221:Q223"/>
    <mergeCell ref="S4:S6"/>
    <mergeCell ref="O5:O6"/>
    <mergeCell ref="P5:P6"/>
    <mergeCell ref="O4:P4"/>
    <mergeCell ref="N2:U2"/>
    <mergeCell ref="H3:J3"/>
    <mergeCell ref="K3:K6"/>
    <mergeCell ref="L3:L6"/>
    <mergeCell ref="N3:N6"/>
    <mergeCell ref="O3:S3"/>
    <mergeCell ref="T3:T6"/>
    <mergeCell ref="U3:U6"/>
    <mergeCell ref="A2:A6"/>
    <mergeCell ref="B2:B6"/>
    <mergeCell ref="D2:D6"/>
    <mergeCell ref="E2:E6"/>
    <mergeCell ref="F2:F6"/>
    <mergeCell ref="G2:G6"/>
    <mergeCell ref="H2:L2"/>
    <mergeCell ref="Q4:Q6"/>
    <mergeCell ref="R4:R6"/>
    <mergeCell ref="H4:H6"/>
    <mergeCell ref="I4:I6"/>
    <mergeCell ref="J4:J6"/>
    <mergeCell ref="F11:F12"/>
    <mergeCell ref="H11:H12"/>
    <mergeCell ref="I11:I12"/>
    <mergeCell ref="J11:J12"/>
    <mergeCell ref="J15:J16"/>
    <mergeCell ref="F7:F8"/>
    <mergeCell ref="H7:H8"/>
    <mergeCell ref="I7:I8"/>
    <mergeCell ref="J7:J8"/>
    <mergeCell ref="J13:J14"/>
    <mergeCell ref="J9:J10"/>
    <mergeCell ref="H9:H10"/>
    <mergeCell ref="F9:F10"/>
    <mergeCell ref="I15:I16"/>
    <mergeCell ref="A7:A16"/>
    <mergeCell ref="B7:B8"/>
    <mergeCell ref="F13:F14"/>
    <mergeCell ref="H13:H14"/>
    <mergeCell ref="I13:I14"/>
    <mergeCell ref="I9:I10"/>
    <mergeCell ref="B9:B10"/>
    <mergeCell ref="B13:B14"/>
    <mergeCell ref="T19:T22"/>
    <mergeCell ref="H15:H16"/>
    <mergeCell ref="B11:B12"/>
    <mergeCell ref="H20:H22"/>
    <mergeCell ref="G18:G22"/>
    <mergeCell ref="A17:B17"/>
    <mergeCell ref="B15:B16"/>
    <mergeCell ref="F15:F16"/>
    <mergeCell ref="A18:A22"/>
    <mergeCell ref="B18:B22"/>
    <mergeCell ref="D18:D22"/>
    <mergeCell ref="H19:J19"/>
    <mergeCell ref="E18:E22"/>
    <mergeCell ref="H18:L18"/>
    <mergeCell ref="S20:S22"/>
    <mergeCell ref="O21:O22"/>
    <mergeCell ref="I20:I22"/>
    <mergeCell ref="J20:J22"/>
    <mergeCell ref="O20:P20"/>
    <mergeCell ref="Q20:Q22"/>
    <mergeCell ref="H29:H30"/>
    <mergeCell ref="I29:I30"/>
    <mergeCell ref="J29:J30"/>
    <mergeCell ref="H27:H28"/>
    <mergeCell ref="I27:I28"/>
    <mergeCell ref="J25:J26"/>
    <mergeCell ref="H25:H26"/>
    <mergeCell ref="I25:I26"/>
    <mergeCell ref="I23:I24"/>
    <mergeCell ref="N34:U34"/>
    <mergeCell ref="U35:U38"/>
    <mergeCell ref="E34:E38"/>
    <mergeCell ref="F34:F38"/>
    <mergeCell ref="B41:B42"/>
    <mergeCell ref="F41:F42"/>
    <mergeCell ref="A33:B33"/>
    <mergeCell ref="B31:B32"/>
    <mergeCell ref="F31:F32"/>
    <mergeCell ref="H31:H32"/>
    <mergeCell ref="I31:I32"/>
    <mergeCell ref="A23:A32"/>
    <mergeCell ref="B25:B26"/>
    <mergeCell ref="H23:H24"/>
    <mergeCell ref="B29:B30"/>
    <mergeCell ref="F29:F30"/>
    <mergeCell ref="F25:F26"/>
    <mergeCell ref="B27:B28"/>
    <mergeCell ref="F27:F28"/>
    <mergeCell ref="F23:F24"/>
    <mergeCell ref="B23:B24"/>
    <mergeCell ref="I43:I44"/>
    <mergeCell ref="I45:I46"/>
    <mergeCell ref="F43:F44"/>
    <mergeCell ref="F47:F48"/>
    <mergeCell ref="F45:F46"/>
    <mergeCell ref="T35:T38"/>
    <mergeCell ref="L35:L38"/>
    <mergeCell ref="N35:N38"/>
    <mergeCell ref="P37:P38"/>
    <mergeCell ref="H43:H44"/>
    <mergeCell ref="H45:H46"/>
    <mergeCell ref="Q36:Q38"/>
    <mergeCell ref="S36:S38"/>
    <mergeCell ref="O37:O38"/>
    <mergeCell ref="R36:R38"/>
    <mergeCell ref="H36:H38"/>
    <mergeCell ref="I36:I38"/>
    <mergeCell ref="J36:J38"/>
    <mergeCell ref="O36:P36"/>
    <mergeCell ref="F39:F40"/>
    <mergeCell ref="H39:H40"/>
    <mergeCell ref="I39:I40"/>
    <mergeCell ref="H47:H48"/>
    <mergeCell ref="A50:A54"/>
    <mergeCell ref="B50:B54"/>
    <mergeCell ref="D50:D54"/>
    <mergeCell ref="B39:B40"/>
    <mergeCell ref="B45:B46"/>
    <mergeCell ref="B43:B44"/>
    <mergeCell ref="A49:B49"/>
    <mergeCell ref="A39:A48"/>
    <mergeCell ref="A34:A38"/>
    <mergeCell ref="B34:B38"/>
    <mergeCell ref="D34:D38"/>
    <mergeCell ref="B47:B48"/>
    <mergeCell ref="A69:A73"/>
    <mergeCell ref="B69:B73"/>
    <mergeCell ref="D69:D73"/>
    <mergeCell ref="F69:F73"/>
    <mergeCell ref="G69:G73"/>
    <mergeCell ref="E69:E73"/>
    <mergeCell ref="X64:AA64"/>
    <mergeCell ref="B57:B58"/>
    <mergeCell ref="F57:F58"/>
    <mergeCell ref="H57:H58"/>
    <mergeCell ref="I57:I58"/>
    <mergeCell ref="J63:J64"/>
    <mergeCell ref="F61:F62"/>
    <mergeCell ref="H59:H60"/>
    <mergeCell ref="F63:F64"/>
    <mergeCell ref="X63:AB63"/>
    <mergeCell ref="I61:I62"/>
    <mergeCell ref="H63:H64"/>
    <mergeCell ref="J61:J62"/>
    <mergeCell ref="H61:H62"/>
    <mergeCell ref="T70:T73"/>
    <mergeCell ref="H69:L69"/>
    <mergeCell ref="N69:U69"/>
    <mergeCell ref="H70:J70"/>
    <mergeCell ref="U70:U73"/>
    <mergeCell ref="O71:P71"/>
    <mergeCell ref="X82:AB82"/>
    <mergeCell ref="K70:K73"/>
    <mergeCell ref="L70:L73"/>
    <mergeCell ref="N70:N73"/>
    <mergeCell ref="O70:S70"/>
    <mergeCell ref="P72:P73"/>
    <mergeCell ref="Q71:Q73"/>
    <mergeCell ref="R71:R73"/>
    <mergeCell ref="S71:S73"/>
    <mergeCell ref="O72:O73"/>
    <mergeCell ref="H80:H81"/>
    <mergeCell ref="I80:I81"/>
    <mergeCell ref="J80:J81"/>
    <mergeCell ref="H71:H73"/>
    <mergeCell ref="I71:I73"/>
    <mergeCell ref="J71:J73"/>
    <mergeCell ref="R103:R105"/>
    <mergeCell ref="N86:N89"/>
    <mergeCell ref="O87:P87"/>
    <mergeCell ref="H82:H83"/>
    <mergeCell ref="I82:I83"/>
    <mergeCell ref="J82:J83"/>
    <mergeCell ref="R87:R89"/>
    <mergeCell ref="X83:AA83"/>
    <mergeCell ref="G85:G89"/>
    <mergeCell ref="H85:L85"/>
    <mergeCell ref="N85:U85"/>
    <mergeCell ref="H86:J86"/>
    <mergeCell ref="K86:K89"/>
    <mergeCell ref="T86:T89"/>
    <mergeCell ref="U86:U89"/>
    <mergeCell ref="Q87:Q89"/>
    <mergeCell ref="O86:S86"/>
    <mergeCell ref="S87:S89"/>
    <mergeCell ref="P88:P89"/>
    <mergeCell ref="O88:O89"/>
    <mergeCell ref="L86:L89"/>
    <mergeCell ref="I87:I89"/>
    <mergeCell ref="J87:J89"/>
    <mergeCell ref="H87:H89"/>
    <mergeCell ref="J119:J121"/>
    <mergeCell ref="X99:AA99"/>
    <mergeCell ref="H98:H99"/>
    <mergeCell ref="I98:I99"/>
    <mergeCell ref="J98:J99"/>
    <mergeCell ref="X98:AB98"/>
    <mergeCell ref="H96:H97"/>
    <mergeCell ref="I96:I97"/>
    <mergeCell ref="J96:J97"/>
    <mergeCell ref="I103:I105"/>
    <mergeCell ref="J103:J105"/>
    <mergeCell ref="O103:P103"/>
    <mergeCell ref="P104:P105"/>
    <mergeCell ref="S103:S105"/>
    <mergeCell ref="N102:N105"/>
    <mergeCell ref="O104:O105"/>
    <mergeCell ref="K102:K105"/>
    <mergeCell ref="L102:L105"/>
    <mergeCell ref="H101:L101"/>
    <mergeCell ref="N101:U101"/>
    <mergeCell ref="H102:J102"/>
    <mergeCell ref="T102:T105"/>
    <mergeCell ref="U102:U105"/>
    <mergeCell ref="Q103:Q105"/>
    <mergeCell ref="H118:J118"/>
    <mergeCell ref="L118:L121"/>
    <mergeCell ref="N118:N121"/>
    <mergeCell ref="O102:S102"/>
    <mergeCell ref="H103:H105"/>
    <mergeCell ref="J112:J113"/>
    <mergeCell ref="H114:H115"/>
    <mergeCell ref="I114:I115"/>
    <mergeCell ref="J114:J115"/>
    <mergeCell ref="I112:I113"/>
    <mergeCell ref="K118:K121"/>
    <mergeCell ref="H112:H113"/>
    <mergeCell ref="H106:H107"/>
    <mergeCell ref="I106:I107"/>
    <mergeCell ref="J106:J107"/>
    <mergeCell ref="H108:H109"/>
    <mergeCell ref="I108:I109"/>
    <mergeCell ref="J108:J109"/>
    <mergeCell ref="H110:H111"/>
    <mergeCell ref="I110:I111"/>
    <mergeCell ref="J110:J111"/>
    <mergeCell ref="H117:L117"/>
    <mergeCell ref="H119:H121"/>
    <mergeCell ref="I119:I121"/>
    <mergeCell ref="O120:O121"/>
    <mergeCell ref="N117:U117"/>
    <mergeCell ref="U118:U121"/>
    <mergeCell ref="O119:P119"/>
    <mergeCell ref="Q119:Q121"/>
    <mergeCell ref="O118:S118"/>
    <mergeCell ref="P120:P121"/>
    <mergeCell ref="T118:T121"/>
    <mergeCell ref="R119:R121"/>
    <mergeCell ref="S119:S121"/>
    <mergeCell ref="A132:B132"/>
    <mergeCell ref="A122:A131"/>
    <mergeCell ref="H122:H123"/>
    <mergeCell ref="H126:H127"/>
    <mergeCell ref="J126:J127"/>
    <mergeCell ref="F124:F125"/>
    <mergeCell ref="I122:I123"/>
    <mergeCell ref="J122:J123"/>
    <mergeCell ref="H124:H125"/>
    <mergeCell ref="I126:I127"/>
    <mergeCell ref="B124:B125"/>
    <mergeCell ref="B128:B129"/>
    <mergeCell ref="F128:F129"/>
    <mergeCell ref="J124:J125"/>
    <mergeCell ref="X130:AB130"/>
    <mergeCell ref="X131:AA131"/>
    <mergeCell ref="J128:J129"/>
    <mergeCell ref="G136:G140"/>
    <mergeCell ref="N136:U136"/>
    <mergeCell ref="L137:L140"/>
    <mergeCell ref="N137:N140"/>
    <mergeCell ref="O137:S137"/>
    <mergeCell ref="O138:P138"/>
    <mergeCell ref="U137:U140"/>
    <mergeCell ref="Q138:Q140"/>
    <mergeCell ref="R138:R140"/>
    <mergeCell ref="S138:S140"/>
    <mergeCell ref="T137:T140"/>
    <mergeCell ref="J138:J140"/>
    <mergeCell ref="I128:I129"/>
    <mergeCell ref="H128:H129"/>
    <mergeCell ref="H136:L136"/>
    <mergeCell ref="H137:J137"/>
    <mergeCell ref="K137:K140"/>
    <mergeCell ref="H130:H131"/>
    <mergeCell ref="J130:J131"/>
    <mergeCell ref="I130:I131"/>
    <mergeCell ref="E152:E156"/>
    <mergeCell ref="F152:F156"/>
    <mergeCell ref="F147:F148"/>
    <mergeCell ref="F149:F150"/>
    <mergeCell ref="H149:H150"/>
    <mergeCell ref="O139:O140"/>
    <mergeCell ref="P139:P140"/>
    <mergeCell ref="J149:J150"/>
    <mergeCell ref="G152:G156"/>
    <mergeCell ref="H152:L152"/>
    <mergeCell ref="H147:H148"/>
    <mergeCell ref="I141:I142"/>
    <mergeCell ref="J141:J142"/>
    <mergeCell ref="H143:H144"/>
    <mergeCell ref="H154:H156"/>
    <mergeCell ref="H145:H146"/>
    <mergeCell ref="I149:I150"/>
    <mergeCell ref="H138:H140"/>
    <mergeCell ref="I138:I140"/>
    <mergeCell ref="O154:P154"/>
    <mergeCell ref="H141:H142"/>
    <mergeCell ref="I147:I148"/>
    <mergeCell ref="J147:J148"/>
    <mergeCell ref="I143:I144"/>
    <mergeCell ref="N152:U152"/>
    <mergeCell ref="H153:J153"/>
    <mergeCell ref="K153:K156"/>
    <mergeCell ref="L153:L156"/>
    <mergeCell ref="N153:N156"/>
    <mergeCell ref="O153:S153"/>
    <mergeCell ref="T153:T156"/>
    <mergeCell ref="Q154:Q156"/>
    <mergeCell ref="J145:J146"/>
    <mergeCell ref="X165:AB165"/>
    <mergeCell ref="J165:J166"/>
    <mergeCell ref="X166:AA166"/>
    <mergeCell ref="I154:I156"/>
    <mergeCell ref="H161:H162"/>
    <mergeCell ref="I161:I162"/>
    <mergeCell ref="J161:J162"/>
    <mergeCell ref="U153:U156"/>
    <mergeCell ref="H159:H160"/>
    <mergeCell ref="I159:I160"/>
    <mergeCell ref="J159:J160"/>
    <mergeCell ref="H157:H158"/>
    <mergeCell ref="I157:I158"/>
    <mergeCell ref="S154:S156"/>
    <mergeCell ref="O155:O156"/>
    <mergeCell ref="P155:P156"/>
    <mergeCell ref="J157:J158"/>
    <mergeCell ref="R154:R156"/>
    <mergeCell ref="J154:J156"/>
    <mergeCell ref="A168:A172"/>
    <mergeCell ref="B168:B172"/>
    <mergeCell ref="D168:D172"/>
    <mergeCell ref="E168:E172"/>
    <mergeCell ref="H163:H164"/>
    <mergeCell ref="I163:I164"/>
    <mergeCell ref="A167:B167"/>
    <mergeCell ref="B165:B166"/>
    <mergeCell ref="B163:B164"/>
    <mergeCell ref="F163:F164"/>
    <mergeCell ref="F168:F172"/>
    <mergeCell ref="G168:G172"/>
    <mergeCell ref="H168:L168"/>
    <mergeCell ref="J163:J164"/>
    <mergeCell ref="T169:T172"/>
    <mergeCell ref="U169:U172"/>
    <mergeCell ref="H165:H166"/>
    <mergeCell ref="I165:I166"/>
    <mergeCell ref="Q170:Q172"/>
    <mergeCell ref="R170:R172"/>
    <mergeCell ref="P171:P172"/>
    <mergeCell ref="O170:P170"/>
    <mergeCell ref="N168:U168"/>
    <mergeCell ref="H169:J169"/>
    <mergeCell ref="K169:K172"/>
    <mergeCell ref="L169:L172"/>
    <mergeCell ref="N169:N172"/>
    <mergeCell ref="O169:S169"/>
    <mergeCell ref="S170:S172"/>
    <mergeCell ref="O171:O172"/>
    <mergeCell ref="H170:H172"/>
    <mergeCell ref="I170:I172"/>
    <mergeCell ref="J170:J172"/>
    <mergeCell ref="I195:I196"/>
    <mergeCell ref="J193:J194"/>
    <mergeCell ref="J191:J192"/>
    <mergeCell ref="I186:I188"/>
    <mergeCell ref="H179:H180"/>
    <mergeCell ref="I179:I180"/>
    <mergeCell ref="J179:J180"/>
    <mergeCell ref="H185:J185"/>
    <mergeCell ref="I173:I174"/>
    <mergeCell ref="J173:J174"/>
    <mergeCell ref="H191:H192"/>
    <mergeCell ref="I191:I192"/>
    <mergeCell ref="J195:J196"/>
    <mergeCell ref="I177:I178"/>
    <mergeCell ref="I175:I176"/>
    <mergeCell ref="J175:J176"/>
    <mergeCell ref="J177:J178"/>
    <mergeCell ref="X181:AB181"/>
    <mergeCell ref="X182:AA182"/>
    <mergeCell ref="R186:R188"/>
    <mergeCell ref="S186:S188"/>
    <mergeCell ref="O185:S185"/>
    <mergeCell ref="U185:U188"/>
    <mergeCell ref="Q186:Q188"/>
    <mergeCell ref="T185:T188"/>
    <mergeCell ref="J186:J188"/>
    <mergeCell ref="P187:P188"/>
    <mergeCell ref="N185:N188"/>
    <mergeCell ref="L185:L188"/>
    <mergeCell ref="O186:P186"/>
    <mergeCell ref="O187:O188"/>
    <mergeCell ref="J181:J182"/>
    <mergeCell ref="N184:U184"/>
    <mergeCell ref="K185:K188"/>
    <mergeCell ref="A203:A207"/>
    <mergeCell ref="B203:B207"/>
    <mergeCell ref="D203:D207"/>
    <mergeCell ref="A199:B199"/>
    <mergeCell ref="A189:A198"/>
    <mergeCell ref="X197:AB197"/>
    <mergeCell ref="V200:AA200"/>
    <mergeCell ref="V199:AB199"/>
    <mergeCell ref="F197:F198"/>
    <mergeCell ref="H197:H198"/>
    <mergeCell ref="X198:AA198"/>
    <mergeCell ref="J189:J190"/>
    <mergeCell ref="B189:B190"/>
    <mergeCell ref="N203:U203"/>
    <mergeCell ref="H204:J204"/>
    <mergeCell ref="K204:K207"/>
    <mergeCell ref="L204:L207"/>
    <mergeCell ref="N204:N207"/>
    <mergeCell ref="T204:T207"/>
    <mergeCell ref="U204:U207"/>
    <mergeCell ref="O205:P205"/>
    <mergeCell ref="R205:R207"/>
    <mergeCell ref="H203:L203"/>
    <mergeCell ref="I197:I198"/>
    <mergeCell ref="O204:S204"/>
    <mergeCell ref="B197:B198"/>
    <mergeCell ref="F203:F207"/>
    <mergeCell ref="G203:G207"/>
    <mergeCell ref="J205:J207"/>
    <mergeCell ref="E203:E207"/>
    <mergeCell ref="J197:J198"/>
    <mergeCell ref="Q205:Q207"/>
    <mergeCell ref="S205:S207"/>
    <mergeCell ref="H210:H211"/>
    <mergeCell ref="H208:H209"/>
    <mergeCell ref="I210:I211"/>
    <mergeCell ref="J210:J211"/>
    <mergeCell ref="I205:I207"/>
    <mergeCell ref="O206:O207"/>
    <mergeCell ref="P206:P207"/>
    <mergeCell ref="H205:H207"/>
    <mergeCell ref="I208:I209"/>
    <mergeCell ref="J208:J209"/>
    <mergeCell ref="H212:H213"/>
    <mergeCell ref="I212:I213"/>
    <mergeCell ref="J212:J213"/>
    <mergeCell ref="H214:H215"/>
    <mergeCell ref="I214:I215"/>
    <mergeCell ref="F216:F217"/>
    <mergeCell ref="J214:J215"/>
    <mergeCell ref="X216:AB216"/>
    <mergeCell ref="X217:AA217"/>
    <mergeCell ref="H216:H217"/>
    <mergeCell ref="I216:I217"/>
    <mergeCell ref="J216:J217"/>
    <mergeCell ref="I226:I227"/>
    <mergeCell ref="J226:J227"/>
    <mergeCell ref="H224:H225"/>
    <mergeCell ref="I224:I225"/>
    <mergeCell ref="J224:J225"/>
    <mergeCell ref="G219:G223"/>
    <mergeCell ref="H219:L219"/>
    <mergeCell ref="J221:J223"/>
    <mergeCell ref="R221:R223"/>
    <mergeCell ref="O220:S220"/>
    <mergeCell ref="S221:S223"/>
    <mergeCell ref="N220:N223"/>
    <mergeCell ref="K220:K223"/>
    <mergeCell ref="L220:L223"/>
    <mergeCell ref="O221:P221"/>
    <mergeCell ref="J232:J233"/>
    <mergeCell ref="X232:AB232"/>
    <mergeCell ref="X233:AA233"/>
    <mergeCell ref="I232:I233"/>
    <mergeCell ref="I230:I231"/>
    <mergeCell ref="J230:J231"/>
    <mergeCell ref="J228:J229"/>
    <mergeCell ref="F228:F229"/>
    <mergeCell ref="H228:H229"/>
    <mergeCell ref="I228:I229"/>
    <mergeCell ref="F230:F231"/>
    <mergeCell ref="H230:H231"/>
    <mergeCell ref="A235:A239"/>
    <mergeCell ref="B235:B239"/>
    <mergeCell ref="D235:D239"/>
    <mergeCell ref="E235:E239"/>
    <mergeCell ref="A234:B234"/>
    <mergeCell ref="B232:B233"/>
    <mergeCell ref="F232:F233"/>
    <mergeCell ref="H232:H233"/>
    <mergeCell ref="A224:A233"/>
    <mergeCell ref="B226:B227"/>
    <mergeCell ref="B228:B229"/>
    <mergeCell ref="B230:B231"/>
    <mergeCell ref="F224:F225"/>
    <mergeCell ref="F226:F227"/>
    <mergeCell ref="H226:H227"/>
    <mergeCell ref="B224:B225"/>
    <mergeCell ref="O237:P237"/>
    <mergeCell ref="F235:F239"/>
    <mergeCell ref="G235:G239"/>
    <mergeCell ref="H235:L235"/>
    <mergeCell ref="I240:I241"/>
    <mergeCell ref="N235:U235"/>
    <mergeCell ref="U236:U239"/>
    <mergeCell ref="R237:R239"/>
    <mergeCell ref="S237:S239"/>
    <mergeCell ref="O238:O239"/>
    <mergeCell ref="P238:P239"/>
    <mergeCell ref="O236:S236"/>
    <mergeCell ref="T236:T239"/>
    <mergeCell ref="H237:H239"/>
    <mergeCell ref="I237:I239"/>
    <mergeCell ref="J237:J239"/>
    <mergeCell ref="Q237:Q239"/>
    <mergeCell ref="H236:J236"/>
    <mergeCell ref="K236:K239"/>
    <mergeCell ref="L236:L239"/>
    <mergeCell ref="N236:N239"/>
    <mergeCell ref="I246:I247"/>
    <mergeCell ref="I244:I245"/>
    <mergeCell ref="J244:J245"/>
    <mergeCell ref="J246:J247"/>
    <mergeCell ref="I242:I243"/>
    <mergeCell ref="I248:I249"/>
    <mergeCell ref="J248:J249"/>
    <mergeCell ref="J240:J241"/>
    <mergeCell ref="J242:J243"/>
    <mergeCell ref="B246:B247"/>
    <mergeCell ref="F246:F247"/>
    <mergeCell ref="A250:B250"/>
    <mergeCell ref="A251:A255"/>
    <mergeCell ref="B251:B255"/>
    <mergeCell ref="D251:D255"/>
    <mergeCell ref="A240:A249"/>
    <mergeCell ref="B244:B245"/>
    <mergeCell ref="H246:H247"/>
    <mergeCell ref="B240:B241"/>
    <mergeCell ref="F240:F241"/>
    <mergeCell ref="H240:H241"/>
    <mergeCell ref="F244:F245"/>
    <mergeCell ref="H244:H245"/>
    <mergeCell ref="B242:B243"/>
    <mergeCell ref="F242:F243"/>
    <mergeCell ref="H242:H243"/>
    <mergeCell ref="B248:B249"/>
    <mergeCell ref="F248:F249"/>
    <mergeCell ref="H248:H249"/>
    <mergeCell ref="E251:E255"/>
    <mergeCell ref="F251:F255"/>
    <mergeCell ref="X248:AB248"/>
    <mergeCell ref="X249:AA249"/>
    <mergeCell ref="G251:G255"/>
    <mergeCell ref="H251:L251"/>
    <mergeCell ref="J253:J255"/>
    <mergeCell ref="N251:U251"/>
    <mergeCell ref="H252:J252"/>
    <mergeCell ref="K252:K255"/>
    <mergeCell ref="L252:L255"/>
    <mergeCell ref="N252:N255"/>
    <mergeCell ref="T252:T255"/>
    <mergeCell ref="U252:U255"/>
    <mergeCell ref="H253:H255"/>
    <mergeCell ref="I253:I255"/>
    <mergeCell ref="O253:P253"/>
    <mergeCell ref="Q253:Q255"/>
    <mergeCell ref="R253:R255"/>
    <mergeCell ref="S253:S255"/>
    <mergeCell ref="O254:O255"/>
    <mergeCell ref="P254:P255"/>
    <mergeCell ref="O252:S252"/>
    <mergeCell ref="I256:I257"/>
    <mergeCell ref="J256:J257"/>
    <mergeCell ref="B258:B259"/>
    <mergeCell ref="F258:F259"/>
    <mergeCell ref="H258:H259"/>
    <mergeCell ref="I258:I259"/>
    <mergeCell ref="J258:J259"/>
    <mergeCell ref="I282:M283"/>
    <mergeCell ref="A266:B266"/>
    <mergeCell ref="A256:A265"/>
    <mergeCell ref="B256:B257"/>
    <mergeCell ref="F256:F257"/>
    <mergeCell ref="H256:H257"/>
    <mergeCell ref="B260:B261"/>
    <mergeCell ref="F260:F261"/>
    <mergeCell ref="H260:H261"/>
    <mergeCell ref="I260:I261"/>
    <mergeCell ref="J260:J261"/>
    <mergeCell ref="I280:M281"/>
    <mergeCell ref="X264:AB264"/>
    <mergeCell ref="X265:AA265"/>
    <mergeCell ref="F264:F265"/>
    <mergeCell ref="Q282:R283"/>
    <mergeCell ref="B262:B263"/>
    <mergeCell ref="F262:F263"/>
    <mergeCell ref="H262:H263"/>
    <mergeCell ref="I262:I263"/>
    <mergeCell ref="J262:J263"/>
    <mergeCell ref="I264:I265"/>
    <mergeCell ref="J264:J265"/>
    <mergeCell ref="H264:H265"/>
    <mergeCell ref="B264:B265"/>
    <mergeCell ref="D267:G267"/>
    <mergeCell ref="H267:I267"/>
    <mergeCell ref="J267:K267"/>
    <mergeCell ref="L267:Q267"/>
    <mergeCell ref="I274:K275"/>
    <mergeCell ref="L274:S275"/>
    <mergeCell ref="I276:K277"/>
    <mergeCell ref="L276:S277"/>
    <mergeCell ref="A267:C267"/>
    <mergeCell ref="V266:AB266"/>
    <mergeCell ref="V267:AA267"/>
    <mergeCell ref="N280:P281"/>
    <mergeCell ref="Q280:S281"/>
    <mergeCell ref="N282:O283"/>
    <mergeCell ref="P282:P283"/>
    <mergeCell ref="S286:S287"/>
    <mergeCell ref="Q284:R285"/>
    <mergeCell ref="I284:I287"/>
    <mergeCell ref="N286:O287"/>
    <mergeCell ref="P286:P287"/>
    <mergeCell ref="Q286:R287"/>
    <mergeCell ref="S282:S283"/>
    <mergeCell ref="Q292:R293"/>
    <mergeCell ref="S292:S293"/>
    <mergeCell ref="J290:M291"/>
    <mergeCell ref="N290:O291"/>
    <mergeCell ref="P290:P291"/>
    <mergeCell ref="Q290:R291"/>
    <mergeCell ref="J284:M285"/>
    <mergeCell ref="N284:O285"/>
    <mergeCell ref="P284:P285"/>
    <mergeCell ref="J292:M293"/>
    <mergeCell ref="N292:O293"/>
    <mergeCell ref="S284:S285"/>
    <mergeCell ref="J286:M287"/>
    <mergeCell ref="P288:P289"/>
    <mergeCell ref="S288:S289"/>
    <mergeCell ref="Q288:R289"/>
    <mergeCell ref="B191:B192"/>
    <mergeCell ref="F191:F192"/>
    <mergeCell ref="I301:P302"/>
    <mergeCell ref="Q301:R302"/>
    <mergeCell ref="S301:S302"/>
    <mergeCell ref="S290:S291"/>
    <mergeCell ref="U301:U302"/>
    <mergeCell ref="S298:S299"/>
    <mergeCell ref="I296:M297"/>
    <mergeCell ref="N296:O297"/>
    <mergeCell ref="U298:U300"/>
    <mergeCell ref="I298:M299"/>
    <mergeCell ref="N298:O299"/>
    <mergeCell ref="P298:P299"/>
    <mergeCell ref="Q298:R299"/>
    <mergeCell ref="P296:P297"/>
    <mergeCell ref="Q296:R297"/>
    <mergeCell ref="S296:S297"/>
    <mergeCell ref="U292:U293"/>
    <mergeCell ref="U294:U295"/>
    <mergeCell ref="Q294:R295"/>
    <mergeCell ref="I290:I293"/>
    <mergeCell ref="S294:S295"/>
    <mergeCell ref="P292:P293"/>
    <mergeCell ref="S52:S54"/>
    <mergeCell ref="O53:O54"/>
    <mergeCell ref="I288:M289"/>
    <mergeCell ref="N288:O289"/>
    <mergeCell ref="I294:M295"/>
    <mergeCell ref="N294:O295"/>
    <mergeCell ref="P294:P295"/>
    <mergeCell ref="A133:C133"/>
    <mergeCell ref="D133:G133"/>
    <mergeCell ref="H133:I133"/>
    <mergeCell ref="J133:K133"/>
    <mergeCell ref="L133:Q133"/>
    <mergeCell ref="A200:C200"/>
    <mergeCell ref="D200:G200"/>
    <mergeCell ref="H200:I200"/>
    <mergeCell ref="J200:K200"/>
    <mergeCell ref="L200:Q200"/>
    <mergeCell ref="G184:G188"/>
    <mergeCell ref="B195:B196"/>
    <mergeCell ref="I189:I190"/>
    <mergeCell ref="B193:B194"/>
    <mergeCell ref="F193:F194"/>
    <mergeCell ref="I193:I194"/>
    <mergeCell ref="H193:H194"/>
    <mergeCell ref="O51:S51"/>
    <mergeCell ref="U51:U54"/>
    <mergeCell ref="F195:F196"/>
    <mergeCell ref="H195:H196"/>
    <mergeCell ref="A1:B1"/>
    <mergeCell ref="C1:H1"/>
    <mergeCell ref="I1:J1"/>
    <mergeCell ref="M1:U1"/>
    <mergeCell ref="A66:C66"/>
    <mergeCell ref="D66:G66"/>
    <mergeCell ref="H66:I66"/>
    <mergeCell ref="J66:K66"/>
    <mergeCell ref="L66:Q66"/>
    <mergeCell ref="A65:B65"/>
    <mergeCell ref="B59:B60"/>
    <mergeCell ref="B61:B62"/>
    <mergeCell ref="B55:B56"/>
    <mergeCell ref="B63:B64"/>
    <mergeCell ref="A55:A64"/>
    <mergeCell ref="N50:U50"/>
    <mergeCell ref="N51:N54"/>
    <mergeCell ref="O52:P52"/>
    <mergeCell ref="Q52:Q54"/>
    <mergeCell ref="R52:R54"/>
  </mergeCells>
  <phoneticPr fontId="2"/>
  <dataValidations count="2">
    <dataValidation type="list" allowBlank="1" showInputMessage="1" showErrorMessage="1" sqref="C7">
      <formula1>$C$2:$C$4</formula1>
    </dataValidation>
    <dataValidation type="list" allowBlank="1" showInputMessage="1" showErrorMessage="1" sqref="U301:U302">
      <formula1>$X$299:$X$300</formula1>
    </dataValidation>
  </dataValidations>
  <pageMargins left="0.39370078740157483" right="0.19685039370078741" top="0.39370078740157483" bottom="0.19685039370078741" header="0.19685039370078741" footer="0.11811023622047245"/>
  <pageSetup paperSize="9" scale="96" orientation="landscape" r:id="rId1"/>
  <headerFooter alignWithMargins="0">
    <oddHeader>&amp;C計画実車走行キロ算定表</oddHeader>
    <oddFooter>&amp;C&amp;P／&amp;N</oddFooter>
  </headerFooter>
  <rowBreaks count="2" manualBreakCount="2">
    <brk id="67" max="27" man="1"/>
    <brk id="134" max="2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9"/>
  </sheetPr>
  <dimension ref="A2:AI41"/>
  <sheetViews>
    <sheetView showZeros="0" view="pageBreakPreview" topLeftCell="A13" zoomScale="160" zoomScaleNormal="115" zoomScaleSheetLayoutView="160" workbookViewId="0">
      <selection activeCell="D27" sqref="D27"/>
    </sheetView>
  </sheetViews>
  <sheetFormatPr defaultColWidth="2.44140625" defaultRowHeight="11.25" customHeight="1"/>
  <cols>
    <col min="1" max="1" width="5" style="2" customWidth="1"/>
    <col min="2" max="2" width="10" style="2" customWidth="1"/>
    <col min="3" max="7" width="5" style="2" customWidth="1"/>
    <col min="8" max="9" width="7.44140625" style="2" customWidth="1"/>
    <col min="10" max="12" width="10" style="2" customWidth="1"/>
    <col min="13" max="14" width="7.44140625" style="2" customWidth="1"/>
    <col min="15" max="15" width="10" style="2" customWidth="1"/>
    <col min="16" max="16" width="22.44140625" style="2" customWidth="1"/>
    <col min="17" max="17" width="7.44140625" style="2" customWidth="1"/>
    <col min="18" max="18" width="10" style="2" customWidth="1"/>
    <col min="19" max="20" width="7.44140625" style="2" customWidth="1"/>
    <col min="21" max="21" width="8.44140625" style="2" customWidth="1"/>
    <col min="22" max="32" width="2.44140625" style="2"/>
    <col min="33" max="33" width="2.44140625" style="2" customWidth="1"/>
    <col min="34" max="35" width="9.109375" style="2" customWidth="1"/>
    <col min="36" max="16384" width="2.44140625" style="2"/>
  </cols>
  <sheetData>
    <row r="2" spans="1:35" ht="11.25" customHeight="1">
      <c r="B2" s="96"/>
      <c r="C2" s="96"/>
      <c r="M2" s="69"/>
      <c r="N2" s="638" t="s">
        <v>99</v>
      </c>
      <c r="O2" s="638"/>
      <c r="P2" s="645">
        <f>表２【R7計画】!F3</f>
        <v>0</v>
      </c>
      <c r="Q2" s="646"/>
      <c r="R2" s="646"/>
      <c r="S2" s="646"/>
      <c r="T2" s="646"/>
      <c r="U2" s="647"/>
    </row>
    <row r="3" spans="1:35" ht="11.25" customHeight="1">
      <c r="M3" s="69"/>
      <c r="N3" s="638"/>
      <c r="O3" s="638"/>
      <c r="P3" s="648"/>
      <c r="Q3" s="649"/>
      <c r="R3" s="649"/>
      <c r="S3" s="649"/>
      <c r="T3" s="649"/>
      <c r="U3" s="650"/>
    </row>
    <row r="4" spans="1:35" ht="11.25" customHeight="1">
      <c r="M4" s="69"/>
      <c r="N4" s="639" t="s">
        <v>98</v>
      </c>
      <c r="O4" s="640"/>
      <c r="P4" s="66" t="s">
        <v>102</v>
      </c>
      <c r="Q4" s="653" t="s">
        <v>103</v>
      </c>
      <c r="R4" s="654"/>
      <c r="S4" s="654"/>
      <c r="T4" s="654"/>
      <c r="U4" s="655"/>
    </row>
    <row r="5" spans="1:35" ht="11.25" customHeight="1">
      <c r="M5" s="69"/>
      <c r="N5" s="641"/>
      <c r="O5" s="642"/>
      <c r="P5" s="651"/>
      <c r="Q5" s="658"/>
      <c r="R5" s="659"/>
      <c r="S5" s="659"/>
      <c r="T5" s="659"/>
      <c r="U5" s="656"/>
    </row>
    <row r="6" spans="1:35" ht="11.25" customHeight="1">
      <c r="M6" s="69"/>
      <c r="N6" s="643"/>
      <c r="O6" s="644"/>
      <c r="P6" s="652"/>
      <c r="Q6" s="660"/>
      <c r="R6" s="661"/>
      <c r="S6" s="661"/>
      <c r="T6" s="661"/>
      <c r="U6" s="657"/>
    </row>
    <row r="7" spans="1:35" ht="11.25" customHeight="1">
      <c r="M7" s="69"/>
      <c r="N7" s="638" t="s">
        <v>100</v>
      </c>
      <c r="O7" s="638"/>
      <c r="P7" s="68" t="s">
        <v>126</v>
      </c>
      <c r="Q7" s="653" t="s">
        <v>127</v>
      </c>
      <c r="R7" s="654"/>
      <c r="S7" s="654"/>
      <c r="T7" s="654"/>
      <c r="U7" s="655"/>
    </row>
    <row r="8" spans="1:35" ht="11.25" customHeight="1">
      <c r="M8" s="69"/>
      <c r="N8" s="638"/>
      <c r="O8" s="638"/>
      <c r="P8" s="651"/>
      <c r="Q8" s="658"/>
      <c r="R8" s="659"/>
      <c r="S8" s="659"/>
      <c r="T8" s="659"/>
      <c r="U8" s="656"/>
    </row>
    <row r="9" spans="1:35" ht="11.25" customHeight="1">
      <c r="M9" s="69"/>
      <c r="N9" s="638"/>
      <c r="O9" s="638"/>
      <c r="P9" s="652"/>
      <c r="Q9" s="660"/>
      <c r="R9" s="661"/>
      <c r="S9" s="661"/>
      <c r="T9" s="661"/>
      <c r="U9" s="657"/>
    </row>
    <row r="11" spans="1:35" ht="14">
      <c r="B11" s="3"/>
      <c r="C11" s="3"/>
      <c r="D11" s="3"/>
      <c r="E11" s="3"/>
      <c r="F11" s="3"/>
      <c r="G11" s="3"/>
      <c r="H11" s="3"/>
      <c r="I11" s="3"/>
      <c r="J11" s="684" t="s">
        <v>117</v>
      </c>
      <c r="K11" s="684"/>
      <c r="L11" s="684"/>
      <c r="M11" s="684"/>
      <c r="N11" s="684"/>
      <c r="O11" s="684"/>
      <c r="P11" s="4"/>
      <c r="Q11" s="98"/>
      <c r="R11" s="99"/>
      <c r="S11" s="99"/>
      <c r="T11" s="99"/>
    </row>
    <row r="12" spans="1:35" ht="11.25" customHeight="1">
      <c r="A12" s="3"/>
      <c r="B12" s="3"/>
      <c r="C12" s="3"/>
      <c r="D12" s="3"/>
      <c r="E12" s="3"/>
      <c r="F12" s="3"/>
      <c r="G12" s="3"/>
      <c r="H12" s="3"/>
      <c r="I12" s="3"/>
      <c r="J12" s="667" t="s">
        <v>120</v>
      </c>
      <c r="K12" s="667"/>
      <c r="L12" s="667"/>
      <c r="M12" s="667"/>
      <c r="N12" s="667"/>
      <c r="O12" s="667"/>
      <c r="P12" s="5"/>
      <c r="Q12" s="99"/>
      <c r="R12" s="99"/>
      <c r="S12" s="99"/>
      <c r="T12" s="99"/>
    </row>
    <row r="13" spans="1:35" ht="11.25" customHeight="1">
      <c r="A13" s="3"/>
      <c r="B13" s="3"/>
      <c r="C13" s="3"/>
      <c r="D13" s="3"/>
      <c r="E13" s="3"/>
      <c r="F13" s="3"/>
      <c r="G13" s="3"/>
      <c r="H13" s="3"/>
      <c r="I13" s="3"/>
      <c r="J13" s="3"/>
      <c r="K13" s="3"/>
      <c r="L13" s="3"/>
      <c r="M13" s="3"/>
      <c r="N13" s="3"/>
      <c r="O13" s="3"/>
      <c r="P13" s="5"/>
      <c r="Q13" s="99"/>
      <c r="R13" s="99"/>
      <c r="S13" s="99"/>
      <c r="T13" s="99"/>
    </row>
    <row r="14" spans="1:35" ht="11.25" customHeight="1">
      <c r="A14" s="3"/>
      <c r="B14" s="3"/>
      <c r="C14" s="3"/>
      <c r="D14" s="3"/>
      <c r="E14" s="3"/>
      <c r="F14" s="3"/>
      <c r="G14" s="3"/>
      <c r="H14" s="3"/>
      <c r="I14" s="3"/>
      <c r="J14" s="3"/>
      <c r="K14" s="3"/>
      <c r="L14" s="3"/>
      <c r="M14" s="3"/>
      <c r="N14" s="3"/>
      <c r="O14" s="3"/>
      <c r="P14" s="5"/>
      <c r="Q14" s="5"/>
      <c r="R14" s="5"/>
      <c r="S14" s="5"/>
      <c r="T14" s="5"/>
    </row>
    <row r="15" spans="1:35" ht="11.25" customHeight="1" thickBot="1">
      <c r="P15" s="6"/>
      <c r="Q15" s="683"/>
      <c r="R15" s="683"/>
      <c r="S15" s="683"/>
      <c r="T15" s="683"/>
    </row>
    <row r="16" spans="1:35" s="1" customFormat="1" ht="22.5" customHeight="1">
      <c r="A16" s="674" t="s">
        <v>20</v>
      </c>
      <c r="B16" s="675"/>
      <c r="C16" s="675"/>
      <c r="D16" s="675"/>
      <c r="E16" s="675"/>
      <c r="F16" s="675"/>
      <c r="G16" s="676"/>
      <c r="H16" s="677" t="s">
        <v>116</v>
      </c>
      <c r="I16" s="675"/>
      <c r="J16" s="675"/>
      <c r="K16" s="675"/>
      <c r="L16" s="678"/>
      <c r="M16" s="679" t="s">
        <v>118</v>
      </c>
      <c r="N16" s="675"/>
      <c r="O16" s="676"/>
      <c r="P16" s="679" t="s">
        <v>30</v>
      </c>
      <c r="Q16" s="675"/>
      <c r="R16" s="676"/>
      <c r="S16" s="685" t="s">
        <v>31</v>
      </c>
      <c r="T16" s="685" t="s">
        <v>107</v>
      </c>
      <c r="U16" s="635" t="s">
        <v>32</v>
      </c>
      <c r="V16" s="630" t="s">
        <v>123</v>
      </c>
      <c r="W16" s="631"/>
      <c r="X16" s="631"/>
      <c r="Y16" s="631"/>
      <c r="Z16" s="630" t="s">
        <v>124</v>
      </c>
      <c r="AA16" s="631"/>
      <c r="AB16" s="631"/>
      <c r="AC16" s="631"/>
      <c r="AD16" s="688"/>
      <c r="AE16" s="689"/>
      <c r="AF16" s="689"/>
      <c r="AG16" s="689"/>
      <c r="AH16" s="688"/>
      <c r="AI16" s="688"/>
    </row>
    <row r="17" spans="1:35" s="1" customFormat="1" ht="30" customHeight="1">
      <c r="A17" s="7" t="s">
        <v>27</v>
      </c>
      <c r="B17" s="8" t="s">
        <v>33</v>
      </c>
      <c r="C17" s="9" t="s">
        <v>21</v>
      </c>
      <c r="D17" s="8" t="s">
        <v>22</v>
      </c>
      <c r="E17" s="9" t="s">
        <v>23</v>
      </c>
      <c r="F17" s="8" t="s">
        <v>34</v>
      </c>
      <c r="G17" s="97" t="s">
        <v>125</v>
      </c>
      <c r="H17" s="11" t="s">
        <v>36</v>
      </c>
      <c r="I17" s="8" t="s">
        <v>37</v>
      </c>
      <c r="J17" s="8" t="s">
        <v>38</v>
      </c>
      <c r="K17" s="9" t="s">
        <v>114</v>
      </c>
      <c r="L17" s="12" t="s">
        <v>115</v>
      </c>
      <c r="M17" s="668" t="s">
        <v>119</v>
      </c>
      <c r="N17" s="669"/>
      <c r="O17" s="670"/>
      <c r="P17" s="13" t="s">
        <v>44</v>
      </c>
      <c r="Q17" s="8" t="s">
        <v>45</v>
      </c>
      <c r="R17" s="10" t="s">
        <v>46</v>
      </c>
      <c r="S17" s="686"/>
      <c r="T17" s="686"/>
      <c r="U17" s="636"/>
      <c r="V17" s="631"/>
      <c r="W17" s="631"/>
      <c r="X17" s="631"/>
      <c r="Y17" s="631"/>
      <c r="Z17" s="631"/>
      <c r="AA17" s="631"/>
      <c r="AB17" s="631"/>
      <c r="AC17" s="631"/>
      <c r="AD17" s="689"/>
      <c r="AE17" s="689"/>
      <c r="AF17" s="689"/>
      <c r="AG17" s="689"/>
      <c r="AH17" s="689"/>
      <c r="AI17" s="689"/>
    </row>
    <row r="18" spans="1:35" s="1" customFormat="1" ht="11.25" customHeight="1" thickBot="1">
      <c r="A18" s="14"/>
      <c r="B18" s="15"/>
      <c r="C18" s="16"/>
      <c r="D18" s="15"/>
      <c r="E18" s="16"/>
      <c r="F18" s="15"/>
      <c r="G18" s="17" t="s">
        <v>0</v>
      </c>
      <c r="H18" s="18"/>
      <c r="I18" s="15"/>
      <c r="J18" s="15"/>
      <c r="K18" s="16" t="s">
        <v>47</v>
      </c>
      <c r="L18" s="19" t="s">
        <v>48</v>
      </c>
      <c r="M18" s="671"/>
      <c r="N18" s="672"/>
      <c r="O18" s="673"/>
      <c r="P18" s="20"/>
      <c r="Q18" s="16" t="s">
        <v>51</v>
      </c>
      <c r="R18" s="21" t="s">
        <v>52</v>
      </c>
      <c r="S18" s="687"/>
      <c r="T18" s="687"/>
      <c r="U18" s="637"/>
      <c r="V18" s="631"/>
      <c r="W18" s="631"/>
      <c r="X18" s="631"/>
      <c r="Y18" s="631"/>
      <c r="Z18" s="631"/>
      <c r="AA18" s="631"/>
      <c r="AB18" s="631"/>
      <c r="AC18" s="631"/>
      <c r="AD18" s="689"/>
      <c r="AE18" s="689"/>
      <c r="AF18" s="689"/>
      <c r="AG18" s="689"/>
      <c r="AH18" s="689"/>
      <c r="AI18" s="689"/>
    </row>
    <row r="19" spans="1:35" s="35" customFormat="1" ht="17.25" customHeight="1">
      <c r="A19" s="74"/>
      <c r="B19" s="36"/>
      <c r="C19" s="37"/>
      <c r="D19" s="37"/>
      <c r="E19" s="37"/>
      <c r="F19" s="24">
        <f>IF(B19=0,,表２【R7計画】!S43)</f>
        <v>0</v>
      </c>
      <c r="G19" s="25">
        <f>実車走行キロ算定表1!Q301</f>
        <v>0</v>
      </c>
      <c r="H19" s="26"/>
      <c r="I19" s="27"/>
      <c r="J19" s="28">
        <f>ROUNDDOWN(H19*I19,0)</f>
        <v>0</v>
      </c>
      <c r="K19" s="271" t="str">
        <f>IF($B$19="","",ROUNDDOWN(V19*L19,0))</f>
        <v/>
      </c>
      <c r="L19" s="30">
        <f>実車走行キロ算定表1!V267</f>
        <v>0</v>
      </c>
      <c r="M19" s="680" t="str">
        <f>IF(B19="","",表２【R7計画】!AF68)</f>
        <v/>
      </c>
      <c r="N19" s="681"/>
      <c r="O19" s="682"/>
      <c r="P19" s="32"/>
      <c r="Q19" s="33"/>
      <c r="R19" s="34">
        <f>IF(OR($L$19=0,$Q$19=0),,ROUNDDOWN($K$19/$L$19/$Q$19,1))</f>
        <v>0</v>
      </c>
      <c r="S19" s="70">
        <f>ROUNDDOWN(G19*R19,1)</f>
        <v>0</v>
      </c>
      <c r="T19" s="67" t="s">
        <v>101</v>
      </c>
      <c r="U19" s="274"/>
      <c r="V19" s="629" t="e">
        <f>ROUNDDOWN('様式１－５【R5実績】'!K19/'様式１－５【R5実績】'!L19,2)</f>
        <v>#DIV/0!</v>
      </c>
      <c r="W19" s="629"/>
      <c r="X19" s="629"/>
      <c r="Y19" s="629"/>
      <c r="Z19" s="628" t="e">
        <f>ROUNDDOWN('様式１－５【R5実績】'!O19/'様式１－５【R5実績】'!L19,2)</f>
        <v>#DIV/0!</v>
      </c>
      <c r="AA19" s="628"/>
      <c r="AB19" s="628"/>
      <c r="AC19" s="628"/>
      <c r="AD19" s="690"/>
      <c r="AE19" s="690"/>
      <c r="AF19" s="690"/>
      <c r="AG19" s="690"/>
      <c r="AH19" s="280"/>
    </row>
    <row r="20" spans="1:35" s="35" customFormat="1" ht="18" customHeight="1">
      <c r="A20" s="74"/>
      <c r="B20" s="36"/>
      <c r="C20" s="37"/>
      <c r="D20" s="37"/>
      <c r="E20" s="37"/>
      <c r="F20" s="24">
        <f>IF(A20=0,,表２【R7計画】!S45)</f>
        <v>0</v>
      </c>
      <c r="G20" s="25">
        <f>実車走行キロ算定表2!Q301</f>
        <v>0</v>
      </c>
      <c r="H20" s="39"/>
      <c r="I20" s="40"/>
      <c r="J20" s="41">
        <f t="shared" ref="J20:J28" si="0">ROUNDDOWN(H20*I20,0)</f>
        <v>0</v>
      </c>
      <c r="K20" s="271" t="str">
        <f>IF($A$20="","",ROUNDDOWN(V20*L20,0))</f>
        <v/>
      </c>
      <c r="L20" s="43">
        <f>実車走行キロ算定表2!V267</f>
        <v>0</v>
      </c>
      <c r="M20" s="632" t="str">
        <f>IF(A20="","",表２【R7計画】!AF69)</f>
        <v/>
      </c>
      <c r="N20" s="633"/>
      <c r="O20" s="634"/>
      <c r="P20" s="44"/>
      <c r="Q20" s="45"/>
      <c r="R20" s="34">
        <f>IF(OR($L$20=0,$Q$20=0),,ROUNDDOWN($K$20/$L$20/$Q$20,1))</f>
        <v>0</v>
      </c>
      <c r="S20" s="72">
        <f t="shared" ref="S20:S28" si="1">ROUNDDOWN(G20*R20,1)</f>
        <v>0</v>
      </c>
      <c r="T20" s="67" t="s">
        <v>345</v>
      </c>
      <c r="U20" s="275"/>
      <c r="V20" s="629" t="e">
        <f>ROUNDDOWN('様式１－５【R5実績】'!K20/'様式１－５【R5実績】'!L20,2)</f>
        <v>#DIV/0!</v>
      </c>
      <c r="W20" s="629"/>
      <c r="X20" s="629"/>
      <c r="Y20" s="629"/>
      <c r="Z20" s="628" t="e">
        <f>ROUNDDOWN('様式１－５【R5実績】'!O20/'様式１－５【R5実績】'!L20,2)</f>
        <v>#DIV/0!</v>
      </c>
      <c r="AA20" s="628"/>
      <c r="AB20" s="628"/>
      <c r="AC20" s="628"/>
      <c r="AD20" s="690"/>
      <c r="AE20" s="690"/>
      <c r="AF20" s="690"/>
      <c r="AG20" s="690"/>
      <c r="AH20" s="280"/>
    </row>
    <row r="21" spans="1:35" s="35" customFormat="1" ht="17.25" customHeight="1">
      <c r="A21" s="74"/>
      <c r="B21" s="36"/>
      <c r="C21" s="37"/>
      <c r="D21" s="37"/>
      <c r="E21" s="37"/>
      <c r="F21" s="38">
        <f>IF(A21=0,,表２【R7計画】!S47)</f>
        <v>0</v>
      </c>
      <c r="G21" s="25">
        <f>実車走行キロ算定表3!Q301</f>
        <v>0</v>
      </c>
      <c r="H21" s="39"/>
      <c r="I21" s="40"/>
      <c r="J21" s="41">
        <f t="shared" si="0"/>
        <v>0</v>
      </c>
      <c r="K21" s="271" t="str">
        <f>IF($A$21="","",ROUNDDOWN(V21*L21,0))</f>
        <v/>
      </c>
      <c r="L21" s="43">
        <f>実車走行キロ算定表3!V267</f>
        <v>0</v>
      </c>
      <c r="M21" s="632" t="str">
        <f>IF(A21="","",表２【R7計画】!AF70)</f>
        <v/>
      </c>
      <c r="N21" s="633"/>
      <c r="O21" s="634"/>
      <c r="P21" s="44"/>
      <c r="Q21" s="45"/>
      <c r="R21" s="34">
        <f>IF(OR($L$21=0,$Q$21=0),,ROUNDDOWN($K$21/$L$21/$Q$21,1))</f>
        <v>0</v>
      </c>
      <c r="S21" s="72">
        <f t="shared" si="1"/>
        <v>0</v>
      </c>
      <c r="T21" s="67" t="s">
        <v>345</v>
      </c>
      <c r="U21" s="275"/>
      <c r="V21" s="629" t="e">
        <f>ROUNDDOWN('様式１－５【R5実績】'!K21/'様式１－５【R5実績】'!L21,2)</f>
        <v>#DIV/0!</v>
      </c>
      <c r="W21" s="629"/>
      <c r="X21" s="629"/>
      <c r="Y21" s="629"/>
      <c r="Z21" s="628" t="e">
        <f>ROUNDDOWN('様式１－５【R5実績】'!O21/'様式１－５【R5実績】'!L21,2)</f>
        <v>#DIV/0!</v>
      </c>
      <c r="AA21" s="628"/>
      <c r="AB21" s="628"/>
      <c r="AC21" s="628"/>
      <c r="AD21" s="690"/>
      <c r="AE21" s="690"/>
      <c r="AF21" s="690"/>
      <c r="AG21" s="690"/>
      <c r="AH21" s="280"/>
    </row>
    <row r="22" spans="1:35" s="35" customFormat="1" ht="17.25" customHeight="1">
      <c r="A22" s="74"/>
      <c r="B22" s="36"/>
      <c r="C22" s="37"/>
      <c r="D22" s="37"/>
      <c r="E22" s="37"/>
      <c r="F22" s="38">
        <f>IF(A22=0,,表２【R7計画】!S49)</f>
        <v>0</v>
      </c>
      <c r="G22" s="25">
        <f>実車走行キロ算定表4!Q301</f>
        <v>0</v>
      </c>
      <c r="H22" s="39"/>
      <c r="I22" s="40"/>
      <c r="J22" s="41">
        <f t="shared" si="0"/>
        <v>0</v>
      </c>
      <c r="K22" s="271" t="str">
        <f>IF($A$22="","",ROUNDDOWN(V22*L22,0))</f>
        <v/>
      </c>
      <c r="L22" s="43">
        <f>実車走行キロ算定表4!V267</f>
        <v>0</v>
      </c>
      <c r="M22" s="632" t="str">
        <f>IF(A22="","",表２【R7計画】!AF71)</f>
        <v/>
      </c>
      <c r="N22" s="633"/>
      <c r="O22" s="634"/>
      <c r="P22" s="44"/>
      <c r="Q22" s="45"/>
      <c r="R22" s="34">
        <f>IF(OR($L$22=0,$Q$22=0),,ROUNDDOWN($K$22/$L$22/$Q$22,1))</f>
        <v>0</v>
      </c>
      <c r="S22" s="72">
        <f t="shared" si="1"/>
        <v>0</v>
      </c>
      <c r="T22" s="67" t="s">
        <v>345</v>
      </c>
      <c r="U22" s="275"/>
      <c r="V22" s="629" t="e">
        <f>ROUNDDOWN('様式１－５【R5実績】'!K22/'様式１－５【R5実績】'!L22,2)</f>
        <v>#DIV/0!</v>
      </c>
      <c r="W22" s="629"/>
      <c r="X22" s="629"/>
      <c r="Y22" s="629"/>
      <c r="Z22" s="628" t="e">
        <f>ROUNDDOWN('様式１－５【R5実績】'!O22/'様式１－５【R5実績】'!L22,2)</f>
        <v>#DIV/0!</v>
      </c>
      <c r="AA22" s="628"/>
      <c r="AB22" s="628"/>
      <c r="AC22" s="628"/>
      <c r="AD22" s="690"/>
      <c r="AE22" s="690"/>
      <c r="AF22" s="690"/>
      <c r="AG22" s="690"/>
      <c r="AH22" s="280"/>
    </row>
    <row r="23" spans="1:35" s="35" customFormat="1" ht="17.25" customHeight="1">
      <c r="A23" s="74"/>
      <c r="B23" s="36"/>
      <c r="C23" s="37"/>
      <c r="D23" s="37"/>
      <c r="E23" s="37"/>
      <c r="F23" s="38">
        <f>IF(A23=0,,表２【R7計画】!S51)</f>
        <v>0</v>
      </c>
      <c r="G23" s="25">
        <f>実車走行キロ算定表5!Q301</f>
        <v>0</v>
      </c>
      <c r="H23" s="39"/>
      <c r="I23" s="40"/>
      <c r="J23" s="41">
        <f t="shared" si="0"/>
        <v>0</v>
      </c>
      <c r="K23" s="271" t="str">
        <f>IF($A$23="","",ROUNDDOWN(V23*L23,0))</f>
        <v/>
      </c>
      <c r="L23" s="43">
        <f>実車走行キロ算定表5!V267</f>
        <v>0</v>
      </c>
      <c r="M23" s="632" t="str">
        <f>IF(A23="","",表２【R7計画】!AF72)</f>
        <v/>
      </c>
      <c r="N23" s="633"/>
      <c r="O23" s="634"/>
      <c r="P23" s="44"/>
      <c r="Q23" s="45"/>
      <c r="R23" s="34">
        <f>IF(OR($L$23=0,$Q$23=0),,ROUNDDOWN($K$23/$L$23/$Q$23,1))</f>
        <v>0</v>
      </c>
      <c r="S23" s="72">
        <f t="shared" si="1"/>
        <v>0</v>
      </c>
      <c r="T23" s="67" t="s">
        <v>345</v>
      </c>
      <c r="U23" s="275"/>
      <c r="V23" s="629" t="e">
        <f>ROUNDDOWN('様式１－５【R5実績】'!K23/'様式１－５【R5実績】'!L23,2)</f>
        <v>#DIV/0!</v>
      </c>
      <c r="W23" s="629"/>
      <c r="X23" s="629"/>
      <c r="Y23" s="629"/>
      <c r="Z23" s="628" t="e">
        <f>ROUNDDOWN('様式１－５【R5実績】'!O23/'様式１－５【R5実績】'!L23,2)</f>
        <v>#DIV/0!</v>
      </c>
      <c r="AA23" s="628"/>
      <c r="AB23" s="628"/>
      <c r="AC23" s="628"/>
      <c r="AD23" s="690"/>
      <c r="AE23" s="690"/>
      <c r="AF23" s="690"/>
      <c r="AG23" s="690"/>
      <c r="AH23" s="280"/>
    </row>
    <row r="24" spans="1:35" s="35" customFormat="1" ht="17.25" customHeight="1">
      <c r="A24" s="74"/>
      <c r="B24" s="36"/>
      <c r="C24" s="37"/>
      <c r="D24" s="37"/>
      <c r="E24" s="37"/>
      <c r="F24" s="38">
        <f>IF(A24=0,,表２【R7計画】!S53)</f>
        <v>0</v>
      </c>
      <c r="G24" s="25">
        <f>実車走行キロ算定表6!Q301</f>
        <v>0</v>
      </c>
      <c r="H24" s="39"/>
      <c r="I24" s="40"/>
      <c r="J24" s="41">
        <f t="shared" si="0"/>
        <v>0</v>
      </c>
      <c r="K24" s="271" t="str">
        <f>IF($A$24="","",ROUNDDOWN(V24*L24,0))</f>
        <v/>
      </c>
      <c r="L24" s="43">
        <f>実車走行キロ算定表6!V267</f>
        <v>0</v>
      </c>
      <c r="M24" s="632" t="str">
        <f>IF(A24="","",表２【R7計画】!AF73)</f>
        <v/>
      </c>
      <c r="N24" s="633"/>
      <c r="O24" s="634"/>
      <c r="P24" s="44"/>
      <c r="Q24" s="45"/>
      <c r="R24" s="34">
        <f>IF(OR($L$24=0,$Q$24=0),,ROUNDDOWN($K$24/$L$24/$Q$24,1))</f>
        <v>0</v>
      </c>
      <c r="S24" s="72">
        <f t="shared" si="1"/>
        <v>0</v>
      </c>
      <c r="T24" s="67" t="s">
        <v>345</v>
      </c>
      <c r="U24" s="275"/>
      <c r="V24" s="629" t="e">
        <f>ROUNDDOWN('様式１－５【R5実績】'!K24/'様式１－５【R5実績】'!L24,2)</f>
        <v>#DIV/0!</v>
      </c>
      <c r="W24" s="629"/>
      <c r="X24" s="629"/>
      <c r="Y24" s="629"/>
      <c r="Z24" s="628" t="e">
        <f>ROUNDDOWN('様式１－５【R5実績】'!O24/'様式１－５【R5実績】'!L24,2)</f>
        <v>#DIV/0!</v>
      </c>
      <c r="AA24" s="628"/>
      <c r="AB24" s="628"/>
      <c r="AC24" s="628"/>
      <c r="AD24" s="690"/>
      <c r="AE24" s="690"/>
      <c r="AF24" s="690"/>
      <c r="AG24" s="690"/>
      <c r="AH24" s="280"/>
    </row>
    <row r="25" spans="1:35" s="35" customFormat="1" ht="17.25" customHeight="1">
      <c r="A25" s="74"/>
      <c r="B25" s="36"/>
      <c r="C25" s="37"/>
      <c r="D25" s="37"/>
      <c r="E25" s="37"/>
      <c r="F25" s="38">
        <f>IF(A25=0,,表２【R7計画】!S55)</f>
        <v>0</v>
      </c>
      <c r="G25" s="25">
        <f>実車走行キロ算定表7!Q301</f>
        <v>0</v>
      </c>
      <c r="H25" s="39"/>
      <c r="I25" s="40"/>
      <c r="J25" s="41">
        <f t="shared" si="0"/>
        <v>0</v>
      </c>
      <c r="K25" s="271" t="str">
        <f>IF($A$25="","",ROUNDDOWN(V25*L25,0))</f>
        <v/>
      </c>
      <c r="L25" s="43">
        <f>実車走行キロ算定表7!V267</f>
        <v>0</v>
      </c>
      <c r="M25" s="632" t="str">
        <f>IF(A25="","",表２【R7計画】!AF74)</f>
        <v/>
      </c>
      <c r="N25" s="633"/>
      <c r="O25" s="634"/>
      <c r="P25" s="44"/>
      <c r="Q25" s="45"/>
      <c r="R25" s="34">
        <f>IF(OR($L$25=0,$Q$25=0),,ROUNDDOWN($K$25/$L$25/$Q$25,1))</f>
        <v>0</v>
      </c>
      <c r="S25" s="72">
        <f t="shared" si="1"/>
        <v>0</v>
      </c>
      <c r="T25" s="67" t="s">
        <v>345</v>
      </c>
      <c r="U25" s="275"/>
      <c r="V25" s="629" t="e">
        <f>ROUNDDOWN('様式１－５【R5実績】'!K25/'様式１－５【R5実績】'!L25,2)</f>
        <v>#DIV/0!</v>
      </c>
      <c r="W25" s="629"/>
      <c r="X25" s="629"/>
      <c r="Y25" s="629"/>
      <c r="Z25" s="628" t="e">
        <f>ROUNDDOWN('様式１－５【R5実績】'!O25/'様式１－５【R5実績】'!L25,2)</f>
        <v>#DIV/0!</v>
      </c>
      <c r="AA25" s="628"/>
      <c r="AB25" s="628"/>
      <c r="AC25" s="628"/>
      <c r="AD25" s="690"/>
      <c r="AE25" s="690"/>
      <c r="AF25" s="690"/>
      <c r="AG25" s="690"/>
      <c r="AH25" s="280"/>
    </row>
    <row r="26" spans="1:35" ht="17.25" customHeight="1">
      <c r="A26" s="75"/>
      <c r="B26" s="36"/>
      <c r="C26" s="37"/>
      <c r="D26" s="37"/>
      <c r="E26" s="37"/>
      <c r="F26" s="38">
        <f>IF(A26=0,,表２【R7計画】!S57)</f>
        <v>0</v>
      </c>
      <c r="G26" s="25">
        <f>実車走行キロ算定表8!Q301</f>
        <v>0</v>
      </c>
      <c r="H26" s="39"/>
      <c r="I26" s="40"/>
      <c r="J26" s="41">
        <f t="shared" si="0"/>
        <v>0</v>
      </c>
      <c r="K26" s="271" t="str">
        <f>IF($A$26="","",ROUNDDOWN(V26*L26,0))</f>
        <v/>
      </c>
      <c r="L26" s="43">
        <f>実車走行キロ算定表8!V267</f>
        <v>0</v>
      </c>
      <c r="M26" s="632" t="str">
        <f>IF(A26="","",表２【R7計画】!AF75)</f>
        <v/>
      </c>
      <c r="N26" s="633"/>
      <c r="O26" s="634"/>
      <c r="P26" s="44"/>
      <c r="Q26" s="45"/>
      <c r="R26" s="34">
        <f>IF(OR($L$26=0,$Q$26=0),,ROUNDDOWN($K$26/$L$26/$Q$26,1))</f>
        <v>0</v>
      </c>
      <c r="S26" s="72">
        <f t="shared" si="1"/>
        <v>0</v>
      </c>
      <c r="T26" s="67" t="s">
        <v>345</v>
      </c>
      <c r="U26" s="275"/>
      <c r="V26" s="629" t="e">
        <f>ROUNDDOWN('様式１－５【R5実績】'!K26/'様式１－５【R5実績】'!L26,2)</f>
        <v>#DIV/0!</v>
      </c>
      <c r="W26" s="629"/>
      <c r="X26" s="629"/>
      <c r="Y26" s="629"/>
      <c r="Z26" s="628" t="e">
        <f>ROUNDDOWN('様式１－５【R5実績】'!O26/'様式１－５【R5実績】'!L26,2)</f>
        <v>#DIV/0!</v>
      </c>
      <c r="AA26" s="628"/>
      <c r="AB26" s="628"/>
      <c r="AC26" s="628"/>
      <c r="AD26" s="690"/>
      <c r="AE26" s="690"/>
      <c r="AF26" s="690"/>
      <c r="AG26" s="690"/>
      <c r="AH26" s="280"/>
      <c r="AI26" s="35"/>
    </row>
    <row r="27" spans="1:35" ht="17.25" customHeight="1">
      <c r="A27" s="75"/>
      <c r="B27" s="36"/>
      <c r="C27" s="37"/>
      <c r="D27" s="37"/>
      <c r="E27" s="37"/>
      <c r="F27" s="38">
        <f>IF(A27=0,,表２【R7計画】!S59)</f>
        <v>0</v>
      </c>
      <c r="G27" s="25">
        <f>実車走行キロ算定表9!Q301</f>
        <v>0</v>
      </c>
      <c r="H27" s="39"/>
      <c r="I27" s="40"/>
      <c r="J27" s="41">
        <f t="shared" si="0"/>
        <v>0</v>
      </c>
      <c r="K27" s="271" t="str">
        <f>IF($A$27="","",ROUNDDOWN(V27*L27,0))</f>
        <v/>
      </c>
      <c r="L27" s="43">
        <f>実車走行キロ算定表9!V267</f>
        <v>0</v>
      </c>
      <c r="M27" s="632" t="str">
        <f>IF(A27="","",表２【R7計画】!AF76)</f>
        <v/>
      </c>
      <c r="N27" s="633"/>
      <c r="O27" s="634"/>
      <c r="P27" s="44"/>
      <c r="Q27" s="45"/>
      <c r="R27" s="34">
        <f>IF(OR($L$27=0,$Q$27=0),,ROUNDDOWN($K$27/$L$27/$Q$27,1))</f>
        <v>0</v>
      </c>
      <c r="S27" s="72">
        <f t="shared" si="1"/>
        <v>0</v>
      </c>
      <c r="T27" s="67" t="s">
        <v>345</v>
      </c>
      <c r="U27" s="275"/>
      <c r="V27" s="629" t="e">
        <f>ROUNDDOWN('様式１－５【R5実績】'!K27/'様式１－５【R5実績】'!L27,2)</f>
        <v>#DIV/0!</v>
      </c>
      <c r="W27" s="629"/>
      <c r="X27" s="629"/>
      <c r="Y27" s="629"/>
      <c r="Z27" s="628" t="e">
        <f>ROUNDDOWN('様式１－５【R5実績】'!O27/'様式１－５【R5実績】'!L27,2)</f>
        <v>#DIV/0!</v>
      </c>
      <c r="AA27" s="628"/>
      <c r="AB27" s="628"/>
      <c r="AC27" s="628"/>
      <c r="AD27" s="690"/>
      <c r="AE27" s="690"/>
      <c r="AF27" s="690"/>
      <c r="AG27" s="690"/>
      <c r="AH27" s="280"/>
      <c r="AI27" s="35"/>
    </row>
    <row r="28" spans="1:35" ht="17.25" customHeight="1" thickBot="1">
      <c r="A28" s="75"/>
      <c r="B28" s="36"/>
      <c r="C28" s="37"/>
      <c r="D28" s="37"/>
      <c r="E28" s="37"/>
      <c r="F28" s="38">
        <f>IF(A28=0,,表２【R7計画】!S61)</f>
        <v>0</v>
      </c>
      <c r="G28" s="25">
        <f>実車走行キロ算定表10!Q301</f>
        <v>0</v>
      </c>
      <c r="H28" s="39"/>
      <c r="I28" s="40"/>
      <c r="J28" s="41">
        <f t="shared" si="0"/>
        <v>0</v>
      </c>
      <c r="K28" s="271" t="str">
        <f>IF($A$28="","",ROUNDDOWN(V28*L28,0))</f>
        <v/>
      </c>
      <c r="L28" s="43">
        <f>実車走行キロ算定表10!V267</f>
        <v>0</v>
      </c>
      <c r="M28" s="632" t="str">
        <f>IF(A28="","",表２【R7計画】!AF77)</f>
        <v/>
      </c>
      <c r="N28" s="633"/>
      <c r="O28" s="634"/>
      <c r="P28" s="44"/>
      <c r="Q28" s="45"/>
      <c r="R28" s="34">
        <f>IF(OR($L$28=0,$Q$28=0),,ROUNDDOWN($K$28/$L$28/$Q$28,1))</f>
        <v>0</v>
      </c>
      <c r="S28" s="72">
        <f t="shared" si="1"/>
        <v>0</v>
      </c>
      <c r="T28" s="67" t="s">
        <v>345</v>
      </c>
      <c r="U28" s="275"/>
      <c r="V28" s="629" t="e">
        <f>ROUNDDOWN('様式１－５【R5実績】'!K28/'様式１－５【R5実績】'!L28,2)</f>
        <v>#DIV/0!</v>
      </c>
      <c r="W28" s="629"/>
      <c r="X28" s="629"/>
      <c r="Y28" s="629"/>
      <c r="Z28" s="628" t="e">
        <f>ROUNDDOWN('様式１－５【R5実績】'!O28/'様式１－５【R5実績】'!L28,2)</f>
        <v>#DIV/0!</v>
      </c>
      <c r="AA28" s="628"/>
      <c r="AB28" s="628"/>
      <c r="AC28" s="628"/>
      <c r="AD28" s="690"/>
      <c r="AE28" s="690"/>
      <c r="AF28" s="690"/>
      <c r="AG28" s="690"/>
      <c r="AH28" s="280"/>
      <c r="AI28" s="35"/>
    </row>
    <row r="29" spans="1:35" ht="17.25" customHeight="1" thickBot="1">
      <c r="A29" s="48" t="s">
        <v>53</v>
      </c>
      <c r="B29" s="49"/>
      <c r="C29" s="49"/>
      <c r="D29" s="49"/>
      <c r="E29" s="49"/>
      <c r="F29" s="50">
        <f>SUM(F19:F28)</f>
        <v>0</v>
      </c>
      <c r="G29" s="51"/>
      <c r="H29" s="52">
        <f>SUM(H19:H28)</f>
        <v>0</v>
      </c>
      <c r="I29" s="53"/>
      <c r="J29" s="54">
        <f>SUM(J19:J28)</f>
        <v>0</v>
      </c>
      <c r="K29" s="54">
        <f>SUM(K19:K28)</f>
        <v>0</v>
      </c>
      <c r="L29" s="55">
        <f>SUM(L19:L28)</f>
        <v>0</v>
      </c>
      <c r="M29" s="664">
        <f>SUM(M19:O28)</f>
        <v>0</v>
      </c>
      <c r="N29" s="665"/>
      <c r="O29" s="666"/>
      <c r="P29" s="59"/>
      <c r="Q29" s="60"/>
      <c r="R29" s="61"/>
      <c r="S29" s="73"/>
      <c r="T29" s="73"/>
      <c r="U29" s="62"/>
    </row>
    <row r="30" spans="1:35" ht="5.25" customHeight="1">
      <c r="A30" s="63"/>
      <c r="B30" s="63"/>
      <c r="C30" s="63"/>
      <c r="D30" s="63"/>
      <c r="E30" s="63"/>
      <c r="F30" s="63"/>
      <c r="G30" s="63"/>
      <c r="H30" s="63"/>
      <c r="I30" s="63"/>
      <c r="J30" s="63"/>
      <c r="K30" s="63"/>
      <c r="L30" s="63"/>
      <c r="M30" s="63"/>
      <c r="N30" s="63"/>
      <c r="O30" s="63"/>
      <c r="P30" s="63"/>
      <c r="Q30" s="63"/>
      <c r="R30" s="63"/>
      <c r="S30" s="63"/>
      <c r="T30" s="63"/>
    </row>
    <row r="31" spans="1:35" ht="11" customHeight="1">
      <c r="A31" s="663" t="s">
        <v>360</v>
      </c>
      <c r="B31" s="663"/>
      <c r="C31" s="663"/>
      <c r="D31" s="663"/>
      <c r="E31" s="663"/>
      <c r="F31" s="663"/>
      <c r="G31" s="663"/>
      <c r="H31" s="663"/>
      <c r="I31" s="663"/>
      <c r="J31" s="663"/>
      <c r="K31" s="663"/>
      <c r="L31" s="663"/>
      <c r="M31" s="663"/>
      <c r="N31" s="663"/>
      <c r="O31" s="663"/>
      <c r="P31" s="663"/>
      <c r="Q31" s="663"/>
      <c r="R31" s="663"/>
      <c r="S31" s="663"/>
      <c r="T31" s="663"/>
      <c r="U31" s="663"/>
    </row>
    <row r="32" spans="1:35" ht="9.75" customHeight="1">
      <c r="A32" s="114" t="s">
        <v>174</v>
      </c>
      <c r="B32" s="662" t="s">
        <v>179</v>
      </c>
      <c r="C32" s="662"/>
      <c r="D32" s="662"/>
      <c r="E32" s="662"/>
      <c r="F32" s="662"/>
      <c r="G32" s="662"/>
      <c r="H32" s="662"/>
      <c r="I32" s="662"/>
      <c r="J32" s="662"/>
      <c r="K32" s="662"/>
      <c r="L32" s="662"/>
      <c r="M32" s="662"/>
      <c r="N32" s="662"/>
      <c r="O32" s="662"/>
      <c r="P32" s="662"/>
      <c r="Q32" s="662"/>
      <c r="R32" s="662"/>
      <c r="S32" s="662"/>
      <c r="T32" s="662"/>
      <c r="U32" s="662"/>
    </row>
    <row r="33" spans="1:21" ht="9" customHeight="1">
      <c r="A33" s="114" t="s">
        <v>175</v>
      </c>
      <c r="B33" s="662" t="s">
        <v>180</v>
      </c>
      <c r="C33" s="662"/>
      <c r="D33" s="662"/>
      <c r="E33" s="662"/>
      <c r="F33" s="662"/>
      <c r="G33" s="662"/>
      <c r="H33" s="662"/>
      <c r="I33" s="662"/>
      <c r="J33" s="662"/>
      <c r="K33" s="662"/>
      <c r="L33" s="662"/>
      <c r="M33" s="662"/>
      <c r="N33" s="662"/>
      <c r="O33" s="662"/>
      <c r="P33" s="662"/>
      <c r="Q33" s="662"/>
      <c r="R33" s="662"/>
      <c r="S33" s="662"/>
      <c r="T33" s="662"/>
      <c r="U33" s="662"/>
    </row>
    <row r="34" spans="1:21" ht="9" customHeight="1">
      <c r="A34" s="114" t="s">
        <v>204</v>
      </c>
      <c r="B34" s="662" t="s">
        <v>181</v>
      </c>
      <c r="C34" s="662"/>
      <c r="D34" s="662"/>
      <c r="E34" s="662"/>
      <c r="F34" s="662"/>
      <c r="G34" s="662"/>
      <c r="H34" s="662"/>
      <c r="I34" s="662"/>
      <c r="J34" s="662"/>
      <c r="K34" s="662"/>
      <c r="L34" s="662"/>
      <c r="M34" s="662"/>
      <c r="N34" s="662"/>
      <c r="O34" s="662"/>
      <c r="P34" s="662"/>
      <c r="Q34" s="662"/>
      <c r="R34" s="662"/>
      <c r="S34" s="662"/>
      <c r="T34" s="662"/>
      <c r="U34" s="662"/>
    </row>
    <row r="35" spans="1:21" ht="9" customHeight="1">
      <c r="A35" s="114" t="s">
        <v>176</v>
      </c>
      <c r="B35" s="662" t="s">
        <v>182</v>
      </c>
      <c r="C35" s="662"/>
      <c r="D35" s="662"/>
      <c r="E35" s="662"/>
      <c r="F35" s="662"/>
      <c r="G35" s="662"/>
      <c r="H35" s="662"/>
      <c r="I35" s="662"/>
      <c r="J35" s="662"/>
      <c r="K35" s="662"/>
      <c r="L35" s="662"/>
      <c r="M35" s="662"/>
      <c r="N35" s="662"/>
      <c r="O35" s="662"/>
      <c r="P35" s="662"/>
      <c r="Q35" s="662"/>
      <c r="R35" s="662"/>
      <c r="S35" s="662"/>
      <c r="T35" s="662"/>
      <c r="U35" s="662"/>
    </row>
    <row r="36" spans="1:21" ht="9" customHeight="1">
      <c r="A36" s="114" t="s">
        <v>205</v>
      </c>
      <c r="B36" s="662" t="s">
        <v>183</v>
      </c>
      <c r="C36" s="662"/>
      <c r="D36" s="662"/>
      <c r="E36" s="662"/>
      <c r="F36" s="662"/>
      <c r="G36" s="662"/>
      <c r="H36" s="662"/>
      <c r="I36" s="662"/>
      <c r="J36" s="662"/>
      <c r="K36" s="662"/>
      <c r="L36" s="662"/>
      <c r="M36" s="662"/>
      <c r="N36" s="662"/>
      <c r="O36" s="662"/>
      <c r="P36" s="662"/>
      <c r="Q36" s="662"/>
      <c r="R36" s="662"/>
      <c r="S36" s="662"/>
      <c r="T36" s="662"/>
      <c r="U36" s="662"/>
    </row>
    <row r="37" spans="1:21" ht="9" customHeight="1">
      <c r="A37" s="114" t="s">
        <v>177</v>
      </c>
      <c r="B37" s="662" t="s">
        <v>184</v>
      </c>
      <c r="C37" s="662"/>
      <c r="D37" s="662"/>
      <c r="E37" s="662"/>
      <c r="F37" s="662"/>
      <c r="G37" s="662"/>
      <c r="H37" s="662"/>
      <c r="I37" s="662"/>
      <c r="J37" s="662"/>
      <c r="K37" s="662"/>
      <c r="L37" s="662"/>
      <c r="M37" s="662"/>
      <c r="N37" s="662"/>
      <c r="O37" s="662"/>
      <c r="P37" s="662"/>
      <c r="Q37" s="662"/>
      <c r="R37" s="662"/>
      <c r="S37" s="662"/>
      <c r="T37" s="662"/>
      <c r="U37" s="662"/>
    </row>
    <row r="38" spans="1:21" ht="9" customHeight="1">
      <c r="A38" s="114" t="s">
        <v>206</v>
      </c>
      <c r="B38" s="662" t="s">
        <v>361</v>
      </c>
      <c r="C38" s="662"/>
      <c r="D38" s="662"/>
      <c r="E38" s="662"/>
      <c r="F38" s="662"/>
      <c r="G38" s="662"/>
      <c r="H38" s="662"/>
      <c r="I38" s="662"/>
      <c r="J38" s="662"/>
      <c r="K38" s="662"/>
      <c r="L38" s="662"/>
      <c r="M38" s="662"/>
      <c r="N38" s="662"/>
      <c r="O38" s="662"/>
      <c r="P38" s="662"/>
      <c r="Q38" s="662"/>
      <c r="R38" s="662"/>
      <c r="S38" s="662"/>
      <c r="T38" s="662"/>
      <c r="U38" s="662"/>
    </row>
    <row r="39" spans="1:21" ht="9" customHeight="1">
      <c r="A39" s="114" t="s">
        <v>178</v>
      </c>
      <c r="B39" s="662" t="s">
        <v>185</v>
      </c>
      <c r="C39" s="662"/>
      <c r="D39" s="662"/>
      <c r="E39" s="662"/>
      <c r="F39" s="662"/>
      <c r="G39" s="662"/>
      <c r="H39" s="662"/>
      <c r="I39" s="662"/>
      <c r="J39" s="662"/>
      <c r="K39" s="662"/>
      <c r="L39" s="662"/>
      <c r="M39" s="662"/>
      <c r="N39" s="662"/>
      <c r="O39" s="662"/>
      <c r="P39" s="662"/>
      <c r="Q39" s="662"/>
      <c r="R39" s="662"/>
      <c r="S39" s="662"/>
      <c r="T39" s="662"/>
      <c r="U39" s="662"/>
    </row>
    <row r="40" spans="1:21" ht="9" customHeight="1">
      <c r="A40" s="114" t="s">
        <v>207</v>
      </c>
      <c r="B40" s="662" t="s">
        <v>186</v>
      </c>
      <c r="C40" s="662"/>
      <c r="D40" s="662"/>
      <c r="E40" s="662"/>
      <c r="F40" s="662"/>
      <c r="G40" s="662"/>
      <c r="H40" s="662"/>
      <c r="I40" s="662"/>
      <c r="J40" s="662"/>
      <c r="K40" s="662"/>
      <c r="L40" s="662"/>
      <c r="M40" s="662"/>
      <c r="N40" s="662"/>
      <c r="O40" s="662"/>
      <c r="P40" s="662"/>
      <c r="Q40" s="662"/>
      <c r="R40" s="662"/>
      <c r="S40" s="662"/>
      <c r="T40" s="662"/>
      <c r="U40" s="662"/>
    </row>
    <row r="41" spans="1:21" ht="9" customHeight="1">
      <c r="A41" s="114" t="s">
        <v>208</v>
      </c>
      <c r="B41" s="662" t="s">
        <v>187</v>
      </c>
      <c r="C41" s="662"/>
      <c r="D41" s="662"/>
      <c r="E41" s="662"/>
      <c r="F41" s="662"/>
      <c r="G41" s="662"/>
      <c r="H41" s="662"/>
      <c r="I41" s="662"/>
      <c r="J41" s="662"/>
      <c r="K41" s="662"/>
      <c r="L41" s="662"/>
      <c r="M41" s="662"/>
      <c r="N41" s="662"/>
      <c r="O41" s="662"/>
      <c r="P41" s="662"/>
      <c r="Q41" s="662"/>
      <c r="R41" s="662"/>
      <c r="S41" s="662"/>
      <c r="T41" s="662"/>
      <c r="U41" s="662"/>
    </row>
  </sheetData>
  <mergeCells count="81">
    <mergeCell ref="AI16:AI18"/>
    <mergeCell ref="AD27:AG27"/>
    <mergeCell ref="AD28:AG28"/>
    <mergeCell ref="AH16:AH18"/>
    <mergeCell ref="AD24:AG24"/>
    <mergeCell ref="AD25:AG25"/>
    <mergeCell ref="AD26:AG26"/>
    <mergeCell ref="AD21:AG21"/>
    <mergeCell ref="AD22:AG22"/>
    <mergeCell ref="AD23:AG23"/>
    <mergeCell ref="AD16:AG18"/>
    <mergeCell ref="AD19:AG19"/>
    <mergeCell ref="AD20:AG20"/>
    <mergeCell ref="B37:U37"/>
    <mergeCell ref="B38:U38"/>
    <mergeCell ref="B39:U39"/>
    <mergeCell ref="B40:U40"/>
    <mergeCell ref="P8:P9"/>
    <mergeCell ref="J11:O11"/>
    <mergeCell ref="S16:S18"/>
    <mergeCell ref="P16:R16"/>
    <mergeCell ref="T16:T18"/>
    <mergeCell ref="B32:U32"/>
    <mergeCell ref="B33:U33"/>
    <mergeCell ref="B34:U34"/>
    <mergeCell ref="B35:U35"/>
    <mergeCell ref="B36:U36"/>
    <mergeCell ref="M22:O22"/>
    <mergeCell ref="M23:O23"/>
    <mergeCell ref="B41:U41"/>
    <mergeCell ref="A31:U31"/>
    <mergeCell ref="M29:O29"/>
    <mergeCell ref="J12:O12"/>
    <mergeCell ref="M25:O25"/>
    <mergeCell ref="M26:O26"/>
    <mergeCell ref="M27:O27"/>
    <mergeCell ref="M28:O28"/>
    <mergeCell ref="M17:O17"/>
    <mergeCell ref="M18:O18"/>
    <mergeCell ref="A16:G16"/>
    <mergeCell ref="H16:L16"/>
    <mergeCell ref="M16:O16"/>
    <mergeCell ref="M19:O19"/>
    <mergeCell ref="M21:O21"/>
    <mergeCell ref="Q15:T15"/>
    <mergeCell ref="N2:O3"/>
    <mergeCell ref="N7:O9"/>
    <mergeCell ref="N4:O6"/>
    <mergeCell ref="P2:U3"/>
    <mergeCell ref="P5:P6"/>
    <mergeCell ref="Q4:U4"/>
    <mergeCell ref="U5:U6"/>
    <mergeCell ref="U8:U9"/>
    <mergeCell ref="Q5:T6"/>
    <mergeCell ref="Q8:T9"/>
    <mergeCell ref="Q7:U7"/>
    <mergeCell ref="Z16:AC18"/>
    <mergeCell ref="V21:Y21"/>
    <mergeCell ref="V24:Y24"/>
    <mergeCell ref="V25:Y25"/>
    <mergeCell ref="M24:O24"/>
    <mergeCell ref="V19:Y19"/>
    <mergeCell ref="U16:U18"/>
    <mergeCell ref="V16:Y18"/>
    <mergeCell ref="M20:O20"/>
    <mergeCell ref="V23:Y23"/>
    <mergeCell ref="Z27:AC27"/>
    <mergeCell ref="Z28:AC28"/>
    <mergeCell ref="V28:Y28"/>
    <mergeCell ref="V27:Y27"/>
    <mergeCell ref="Z19:AC19"/>
    <mergeCell ref="Z20:AC20"/>
    <mergeCell ref="Z26:AC26"/>
    <mergeCell ref="Z21:AC21"/>
    <mergeCell ref="V26:Y26"/>
    <mergeCell ref="Z24:AC24"/>
    <mergeCell ref="Z25:AC25"/>
    <mergeCell ref="V20:Y20"/>
    <mergeCell ref="Z22:AC22"/>
    <mergeCell ref="Z23:AC23"/>
    <mergeCell ref="V22:Y22"/>
  </mergeCells>
  <phoneticPr fontId="2"/>
  <pageMargins left="0.39370078740157483" right="0.19685039370078741" top="0.78740157480314965" bottom="0.19685039370078741" header="0.51181102362204722" footer="0.51181102362204722"/>
  <pageSetup paperSize="9" orientation="landscape" r:id="rId1"/>
  <headerFooter alignWithMargins="0"/>
  <ignoredErrors>
    <ignoredError sqref="K19 K20:K28"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57"/>
  <sheetViews>
    <sheetView showZeros="0" view="pageBreakPreview" zoomScale="115" zoomScaleNormal="130" zoomScaleSheetLayoutView="115" workbookViewId="0">
      <selection activeCell="S25" sqref="S25"/>
    </sheetView>
  </sheetViews>
  <sheetFormatPr defaultColWidth="2.44140625" defaultRowHeight="11.25" customHeight="1"/>
  <cols>
    <col min="1" max="1" width="5" style="2" customWidth="1"/>
    <col min="2" max="2" width="10" style="2" customWidth="1"/>
    <col min="3" max="7" width="5" style="2" customWidth="1"/>
    <col min="8" max="9" width="7.44140625" style="2" customWidth="1"/>
    <col min="10" max="12" width="10" style="2" customWidth="1"/>
    <col min="13" max="14" width="7.44140625" style="2" customWidth="1"/>
    <col min="15" max="16" width="10" style="2" customWidth="1"/>
    <col min="17" max="17" width="22.44140625" style="2" customWidth="1"/>
    <col min="18" max="18" width="7.44140625" style="2" customWidth="1"/>
    <col min="19" max="19" width="10" style="2" customWidth="1"/>
    <col min="20" max="21" width="7.44140625" style="2" customWidth="1"/>
    <col min="22" max="22" width="8.44140625" style="2" customWidth="1"/>
    <col min="23" max="23" width="3.44140625" style="2" customWidth="1"/>
    <col min="24" max="24" width="1.77734375" style="2" customWidth="1"/>
    <col min="25" max="25" width="2.6640625" style="2" customWidth="1"/>
    <col min="26" max="26" width="1.77734375" style="2" customWidth="1"/>
    <col min="27" max="16384" width="2.44140625" style="2"/>
  </cols>
  <sheetData>
    <row r="1" spans="1:22" ht="11.25" customHeight="1">
      <c r="A1" s="2" t="s">
        <v>122</v>
      </c>
    </row>
    <row r="2" spans="1:22" ht="11.25" customHeight="1">
      <c r="B2" s="96"/>
      <c r="C2" s="96"/>
      <c r="M2" s="101"/>
      <c r="N2" s="35"/>
      <c r="O2" s="639" t="s">
        <v>99</v>
      </c>
      <c r="P2" s="691"/>
      <c r="Q2" s="645">
        <f>表２【R7計画】!F3</f>
        <v>0</v>
      </c>
      <c r="R2" s="646"/>
      <c r="S2" s="646"/>
      <c r="T2" s="646"/>
      <c r="U2" s="646"/>
      <c r="V2" s="647"/>
    </row>
    <row r="3" spans="1:22" ht="11.25" customHeight="1">
      <c r="M3" s="101"/>
      <c r="N3" s="128"/>
      <c r="O3" s="694"/>
      <c r="P3" s="695"/>
      <c r="Q3" s="648"/>
      <c r="R3" s="649"/>
      <c r="S3" s="649"/>
      <c r="T3" s="649"/>
      <c r="U3" s="649"/>
      <c r="V3" s="650"/>
    </row>
    <row r="4" spans="1:22" ht="11.25" customHeight="1">
      <c r="M4" s="101"/>
      <c r="N4" s="35"/>
      <c r="O4" s="639" t="s">
        <v>98</v>
      </c>
      <c r="P4" s="691"/>
      <c r="Q4" s="66" t="s">
        <v>102</v>
      </c>
      <c r="R4" s="653" t="s">
        <v>103</v>
      </c>
      <c r="S4" s="654"/>
      <c r="T4" s="654"/>
      <c r="U4" s="654"/>
      <c r="V4" s="655"/>
    </row>
    <row r="5" spans="1:22" ht="11.25" customHeight="1">
      <c r="M5" s="101"/>
      <c r="N5" s="128"/>
      <c r="O5" s="692"/>
      <c r="P5" s="693"/>
      <c r="Q5" s="651"/>
      <c r="R5" s="658"/>
      <c r="S5" s="659"/>
      <c r="T5" s="659"/>
      <c r="U5" s="659"/>
      <c r="V5" s="697"/>
    </row>
    <row r="6" spans="1:22" ht="11.25" customHeight="1">
      <c r="M6" s="101"/>
      <c r="N6" s="128"/>
      <c r="O6" s="694"/>
      <c r="P6" s="695"/>
      <c r="Q6" s="652"/>
      <c r="R6" s="660"/>
      <c r="S6" s="661"/>
      <c r="T6" s="661"/>
      <c r="U6" s="661"/>
      <c r="V6" s="698"/>
    </row>
    <row r="7" spans="1:22" ht="11.25" customHeight="1">
      <c r="M7" s="101"/>
      <c r="N7" s="35"/>
      <c r="O7" s="639" t="s">
        <v>100</v>
      </c>
      <c r="P7" s="691"/>
      <c r="Q7" s="68" t="s">
        <v>126</v>
      </c>
      <c r="R7" s="653" t="s">
        <v>127</v>
      </c>
      <c r="S7" s="654"/>
      <c r="T7" s="654"/>
      <c r="U7" s="654"/>
      <c r="V7" s="655"/>
    </row>
    <row r="8" spans="1:22" ht="11.25" customHeight="1">
      <c r="M8" s="101"/>
      <c r="N8" s="128"/>
      <c r="O8" s="692"/>
      <c r="P8" s="693"/>
      <c r="Q8" s="651"/>
      <c r="R8" s="658"/>
      <c r="S8" s="659"/>
      <c r="T8" s="659"/>
      <c r="U8" s="659"/>
      <c r="V8" s="697"/>
    </row>
    <row r="9" spans="1:22" ht="11.25" customHeight="1">
      <c r="M9" s="101"/>
      <c r="N9" s="128"/>
      <c r="O9" s="694"/>
      <c r="P9" s="695"/>
      <c r="Q9" s="652"/>
      <c r="R9" s="660"/>
      <c r="S9" s="661"/>
      <c r="T9" s="661"/>
      <c r="U9" s="661"/>
      <c r="V9" s="698"/>
    </row>
    <row r="11" spans="1:22" ht="14.25" customHeight="1">
      <c r="B11" s="3"/>
      <c r="C11" s="3"/>
      <c r="D11" s="3"/>
      <c r="E11" s="3"/>
      <c r="F11" s="3"/>
      <c r="G11" s="3"/>
      <c r="H11" s="696" t="s">
        <v>362</v>
      </c>
      <c r="I11" s="696"/>
      <c r="J11" s="696"/>
      <c r="K11" s="696"/>
      <c r="L11" s="696"/>
      <c r="M11" s="696"/>
      <c r="N11" s="696"/>
      <c r="O11" s="696"/>
      <c r="P11" s="119"/>
      <c r="Q11" s="4" t="s">
        <v>28</v>
      </c>
      <c r="R11" s="699" t="s">
        <v>353</v>
      </c>
      <c r="S11" s="700"/>
      <c r="T11" s="700"/>
      <c r="U11" s="700"/>
    </row>
    <row r="12" spans="1:22" ht="11.25" customHeight="1">
      <c r="A12" s="3"/>
      <c r="B12" s="3"/>
      <c r="C12" s="3"/>
      <c r="D12" s="3"/>
      <c r="E12" s="3"/>
      <c r="F12" s="3"/>
      <c r="G12" s="3"/>
      <c r="H12" s="3"/>
      <c r="I12" s="3"/>
      <c r="J12" s="95"/>
      <c r="K12" s="95"/>
      <c r="L12" s="95"/>
      <c r="M12" s="95"/>
      <c r="N12" s="95"/>
      <c r="O12" s="95"/>
      <c r="P12" s="122"/>
      <c r="Q12" s="5"/>
      <c r="R12" s="700"/>
      <c r="S12" s="700"/>
      <c r="T12" s="700"/>
      <c r="U12" s="700"/>
    </row>
    <row r="13" spans="1:22" ht="11.25" customHeight="1">
      <c r="A13" s="3"/>
      <c r="B13" s="3"/>
      <c r="C13" s="3"/>
      <c r="D13" s="3"/>
      <c r="E13" s="3"/>
      <c r="F13" s="3"/>
      <c r="G13" s="3"/>
      <c r="H13" s="3"/>
      <c r="I13" s="3"/>
      <c r="J13" s="3"/>
      <c r="K13" s="3"/>
      <c r="L13" s="3"/>
      <c r="M13" s="3"/>
      <c r="N13" s="3"/>
      <c r="O13" s="3"/>
      <c r="P13" s="3"/>
      <c r="Q13" s="5"/>
      <c r="R13" s="700"/>
      <c r="S13" s="700"/>
      <c r="T13" s="700"/>
      <c r="U13" s="700"/>
    </row>
    <row r="14" spans="1:22" ht="7.5" customHeight="1">
      <c r="A14" s="3"/>
      <c r="B14" s="3"/>
      <c r="C14" s="3"/>
      <c r="D14" s="3"/>
      <c r="E14" s="3"/>
      <c r="F14" s="3"/>
      <c r="G14" s="3"/>
      <c r="H14" s="3"/>
      <c r="I14" s="3"/>
      <c r="J14" s="3"/>
      <c r="K14" s="3"/>
      <c r="L14" s="3"/>
      <c r="M14" s="3"/>
      <c r="N14" s="3"/>
      <c r="O14" s="3"/>
      <c r="P14" s="3"/>
      <c r="Q14" s="5"/>
      <c r="R14" s="5"/>
      <c r="S14" s="5"/>
      <c r="T14" s="5"/>
      <c r="U14" s="5"/>
    </row>
    <row r="15" spans="1:22" ht="7.5" customHeight="1" thickBot="1">
      <c r="Q15" s="6"/>
      <c r="R15" s="683"/>
      <c r="S15" s="683"/>
      <c r="T15" s="683"/>
      <c r="U15" s="683"/>
    </row>
    <row r="16" spans="1:22" s="1" customFormat="1" ht="22.5" customHeight="1">
      <c r="A16" s="674" t="s">
        <v>20</v>
      </c>
      <c r="B16" s="675"/>
      <c r="C16" s="675"/>
      <c r="D16" s="675"/>
      <c r="E16" s="675"/>
      <c r="F16" s="675"/>
      <c r="G16" s="676"/>
      <c r="H16" s="677" t="s">
        <v>29</v>
      </c>
      <c r="I16" s="675"/>
      <c r="J16" s="675"/>
      <c r="K16" s="675"/>
      <c r="L16" s="678"/>
      <c r="M16" s="679" t="s">
        <v>89</v>
      </c>
      <c r="N16" s="675"/>
      <c r="O16" s="676"/>
      <c r="P16" s="267" t="s">
        <v>188</v>
      </c>
      <c r="Q16" s="679" t="s">
        <v>30</v>
      </c>
      <c r="R16" s="675"/>
      <c r="S16" s="676"/>
      <c r="T16" s="685" t="s">
        <v>31</v>
      </c>
      <c r="U16" s="685" t="s">
        <v>107</v>
      </c>
      <c r="V16" s="705" t="s">
        <v>32</v>
      </c>
    </row>
    <row r="17" spans="1:32" s="1" customFormat="1" ht="30" customHeight="1">
      <c r="A17" s="7" t="s">
        <v>27</v>
      </c>
      <c r="B17" s="8" t="s">
        <v>33</v>
      </c>
      <c r="C17" s="9" t="s">
        <v>21</v>
      </c>
      <c r="D17" s="8" t="s">
        <v>22</v>
      </c>
      <c r="E17" s="9" t="s">
        <v>23</v>
      </c>
      <c r="F17" s="8" t="s">
        <v>34</v>
      </c>
      <c r="G17" s="10" t="s">
        <v>35</v>
      </c>
      <c r="H17" s="11" t="s">
        <v>36</v>
      </c>
      <c r="I17" s="8" t="s">
        <v>37</v>
      </c>
      <c r="J17" s="8" t="s">
        <v>38</v>
      </c>
      <c r="K17" s="9" t="s">
        <v>39</v>
      </c>
      <c r="L17" s="12" t="s">
        <v>40</v>
      </c>
      <c r="M17" s="13" t="s">
        <v>41</v>
      </c>
      <c r="N17" s="8" t="s">
        <v>42</v>
      </c>
      <c r="O17" s="10" t="s">
        <v>43</v>
      </c>
      <c r="P17" s="268" t="s">
        <v>189</v>
      </c>
      <c r="Q17" s="13" t="s">
        <v>44</v>
      </c>
      <c r="R17" s="8" t="s">
        <v>45</v>
      </c>
      <c r="S17" s="10" t="s">
        <v>46</v>
      </c>
      <c r="T17" s="686"/>
      <c r="U17" s="686"/>
      <c r="V17" s="706"/>
      <c r="W17" s="701" t="s">
        <v>135</v>
      </c>
      <c r="X17" s="702"/>
      <c r="Y17" s="702"/>
      <c r="Z17" s="702"/>
    </row>
    <row r="18" spans="1:32" s="1" customFormat="1" ht="11.25" customHeight="1" thickBot="1">
      <c r="A18" s="14"/>
      <c r="B18" s="15"/>
      <c r="C18" s="16"/>
      <c r="D18" s="15"/>
      <c r="E18" s="16"/>
      <c r="F18" s="15"/>
      <c r="G18" s="17" t="s">
        <v>0</v>
      </c>
      <c r="H18" s="18"/>
      <c r="I18" s="15"/>
      <c r="J18" s="15"/>
      <c r="K18" s="16" t="s">
        <v>47</v>
      </c>
      <c r="L18" s="19" t="s">
        <v>48</v>
      </c>
      <c r="M18" s="20" t="s">
        <v>49</v>
      </c>
      <c r="N18" s="16" t="s">
        <v>50</v>
      </c>
      <c r="O18" s="21"/>
      <c r="P18" s="125"/>
      <c r="Q18" s="20"/>
      <c r="R18" s="16" t="s">
        <v>51</v>
      </c>
      <c r="S18" s="21" t="s">
        <v>52</v>
      </c>
      <c r="T18" s="687"/>
      <c r="U18" s="687"/>
      <c r="V18" s="707"/>
      <c r="W18" s="703"/>
      <c r="X18" s="704"/>
      <c r="Y18" s="704"/>
      <c r="Z18" s="704"/>
    </row>
    <row r="19" spans="1:32" s="35" customFormat="1" ht="17.25" customHeight="1">
      <c r="A19" s="74"/>
      <c r="B19" s="22"/>
      <c r="C19" s="23"/>
      <c r="D19" s="23"/>
      <c r="E19" s="23"/>
      <c r="F19" s="82"/>
      <c r="G19" s="83"/>
      <c r="H19" s="26"/>
      <c r="I19" s="27"/>
      <c r="J19" s="28">
        <f>ROUNDDOWN(H19*I19,0)</f>
        <v>0</v>
      </c>
      <c r="K19" s="29"/>
      <c r="L19" s="80"/>
      <c r="M19" s="76"/>
      <c r="N19" s="77"/>
      <c r="O19" s="31">
        <f>SUM($K19+$M19+$N19)</f>
        <v>0</v>
      </c>
      <c r="P19" s="126" t="str">
        <f>IF(B19="","",ROUNDDOWN(表２【R7計画】!$O$29*L19/100,0))</f>
        <v/>
      </c>
      <c r="Q19" s="32"/>
      <c r="R19" s="33"/>
      <c r="S19" s="34">
        <f t="shared" ref="S19:S28" si="0">IF(OR(L19=0,R19=0),,ROUNDDOWN(K19/L19/R19,1))</f>
        <v>0</v>
      </c>
      <c r="T19" s="70">
        <f>ROUNDDOWN(G19*S19,1)</f>
        <v>0</v>
      </c>
      <c r="U19" s="100" t="s">
        <v>133</v>
      </c>
      <c r="V19" s="71"/>
      <c r="W19" s="108">
        <f>IF(COUNT(L19,O19)=2,ROUNDDOWN(O19/L19,),)</f>
        <v>0</v>
      </c>
      <c r="X19" s="102" t="s">
        <v>14</v>
      </c>
      <c r="Y19" s="111">
        <f>IF(COUNT(L19,O19)=2,ROUNDDOWN((O19/L19-W19)*100,),)</f>
        <v>0</v>
      </c>
      <c r="Z19" s="103" t="s">
        <v>15</v>
      </c>
    </row>
    <row r="20" spans="1:32" s="35" customFormat="1" ht="17.25" customHeight="1">
      <c r="A20" s="75"/>
      <c r="B20" s="36"/>
      <c r="C20" s="37"/>
      <c r="D20" s="37"/>
      <c r="E20" s="37"/>
      <c r="F20" s="84"/>
      <c r="G20" s="83"/>
      <c r="H20" s="39"/>
      <c r="I20" s="40"/>
      <c r="J20" s="41">
        <f t="shared" ref="J20:J28" si="1">ROUNDDOWN(H20*I20,0)</f>
        <v>0</v>
      </c>
      <c r="K20" s="42"/>
      <c r="L20" s="81"/>
      <c r="M20" s="78"/>
      <c r="N20" s="79"/>
      <c r="O20" s="31">
        <f t="shared" ref="O20:O27" si="2">SUM($K20+$M20+$N20)</f>
        <v>0</v>
      </c>
      <c r="P20" s="126" t="str">
        <f>IF(B20="","",ROUNDDOWN(表２【R7計画】!$O$29*L20/100,0))</f>
        <v/>
      </c>
      <c r="Q20" s="44"/>
      <c r="R20" s="45"/>
      <c r="S20" s="46">
        <f t="shared" si="0"/>
        <v>0</v>
      </c>
      <c r="T20" s="72">
        <f t="shared" ref="T20:T28" si="3">ROUNDDOWN(G20*S20,1)</f>
        <v>0</v>
      </c>
      <c r="U20" s="67" t="s">
        <v>134</v>
      </c>
      <c r="V20" s="47"/>
      <c r="W20" s="109">
        <f t="shared" ref="W20:W28" si="4">IF(COUNT(L20,O20)=2,ROUNDDOWN(O20/L20,),)</f>
        <v>0</v>
      </c>
      <c r="X20" s="104" t="s">
        <v>14</v>
      </c>
      <c r="Y20" s="65">
        <f t="shared" ref="Y20:Y28" si="5">IF(COUNT(L20,O20)=2,ROUNDDOWN((O20/L20-W20)*100,),)</f>
        <v>0</v>
      </c>
      <c r="Z20" s="105" t="s">
        <v>15</v>
      </c>
    </row>
    <row r="21" spans="1:32" s="35" customFormat="1" ht="17.25" customHeight="1">
      <c r="A21" s="75"/>
      <c r="B21" s="36"/>
      <c r="C21" s="37"/>
      <c r="D21" s="37"/>
      <c r="E21" s="37"/>
      <c r="F21" s="84"/>
      <c r="G21" s="83"/>
      <c r="H21" s="39"/>
      <c r="I21" s="40"/>
      <c r="J21" s="41">
        <f t="shared" si="1"/>
        <v>0</v>
      </c>
      <c r="K21" s="42"/>
      <c r="L21" s="81"/>
      <c r="M21" s="78"/>
      <c r="N21" s="79"/>
      <c r="O21" s="31">
        <f t="shared" si="2"/>
        <v>0</v>
      </c>
      <c r="P21" s="126" t="str">
        <f>IF(B21="","",ROUNDDOWN(表２【R7計画】!$O$29*L21/100,0))</f>
        <v/>
      </c>
      <c r="Q21" s="44"/>
      <c r="R21" s="45"/>
      <c r="S21" s="46">
        <f t="shared" si="0"/>
        <v>0</v>
      </c>
      <c r="T21" s="72">
        <f t="shared" si="3"/>
        <v>0</v>
      </c>
      <c r="U21" s="67" t="s">
        <v>134</v>
      </c>
      <c r="V21" s="47"/>
      <c r="W21" s="109">
        <f t="shared" si="4"/>
        <v>0</v>
      </c>
      <c r="X21" s="104" t="s">
        <v>14</v>
      </c>
      <c r="Y21" s="65">
        <f t="shared" si="5"/>
        <v>0</v>
      </c>
      <c r="Z21" s="105" t="s">
        <v>15</v>
      </c>
    </row>
    <row r="22" spans="1:32" s="35" customFormat="1" ht="17.25" customHeight="1">
      <c r="A22" s="75"/>
      <c r="B22" s="36"/>
      <c r="C22" s="37"/>
      <c r="D22" s="37"/>
      <c r="E22" s="37"/>
      <c r="F22" s="84"/>
      <c r="G22" s="83"/>
      <c r="H22" s="39"/>
      <c r="I22" s="40"/>
      <c r="J22" s="41">
        <f t="shared" si="1"/>
        <v>0</v>
      </c>
      <c r="K22" s="42"/>
      <c r="L22" s="81"/>
      <c r="M22" s="78"/>
      <c r="N22" s="79"/>
      <c r="O22" s="31">
        <f t="shared" si="2"/>
        <v>0</v>
      </c>
      <c r="P22" s="126" t="str">
        <f>IF(B22="","",ROUNDDOWN(表２【R7計画】!$O$29*L22/100,0))</f>
        <v/>
      </c>
      <c r="Q22" s="44"/>
      <c r="R22" s="45"/>
      <c r="S22" s="46">
        <f t="shared" si="0"/>
        <v>0</v>
      </c>
      <c r="T22" s="72">
        <f t="shared" si="3"/>
        <v>0</v>
      </c>
      <c r="U22" s="67" t="s">
        <v>134</v>
      </c>
      <c r="V22" s="47"/>
      <c r="W22" s="109">
        <f t="shared" si="4"/>
        <v>0</v>
      </c>
      <c r="X22" s="104" t="s">
        <v>14</v>
      </c>
      <c r="Y22" s="65">
        <f t="shared" si="5"/>
        <v>0</v>
      </c>
      <c r="Z22" s="105" t="s">
        <v>15</v>
      </c>
    </row>
    <row r="23" spans="1:32" s="35" customFormat="1" ht="17.25" customHeight="1">
      <c r="A23" s="75"/>
      <c r="B23" s="36"/>
      <c r="C23" s="37"/>
      <c r="D23" s="37"/>
      <c r="E23" s="37"/>
      <c r="F23" s="84"/>
      <c r="G23" s="83"/>
      <c r="H23" s="39"/>
      <c r="I23" s="40"/>
      <c r="J23" s="41">
        <f t="shared" si="1"/>
        <v>0</v>
      </c>
      <c r="K23" s="42"/>
      <c r="L23" s="81"/>
      <c r="M23" s="78"/>
      <c r="N23" s="79"/>
      <c r="O23" s="31">
        <f t="shared" si="2"/>
        <v>0</v>
      </c>
      <c r="P23" s="126" t="str">
        <f>IF(B23="","",ROUNDDOWN(表２【R7計画】!$O$29*L23/100,0))</f>
        <v/>
      </c>
      <c r="Q23" s="44"/>
      <c r="R23" s="45"/>
      <c r="S23" s="46">
        <f t="shared" si="0"/>
        <v>0</v>
      </c>
      <c r="T23" s="72">
        <f t="shared" si="3"/>
        <v>0</v>
      </c>
      <c r="U23" s="67" t="s">
        <v>134</v>
      </c>
      <c r="V23" s="47"/>
      <c r="W23" s="109">
        <f t="shared" si="4"/>
        <v>0</v>
      </c>
      <c r="X23" s="104" t="s">
        <v>14</v>
      </c>
      <c r="Y23" s="65">
        <f t="shared" si="5"/>
        <v>0</v>
      </c>
      <c r="Z23" s="105" t="s">
        <v>15</v>
      </c>
    </row>
    <row r="24" spans="1:32" s="35" customFormat="1" ht="17.25" customHeight="1">
      <c r="A24" s="75"/>
      <c r="B24" s="36"/>
      <c r="C24" s="37"/>
      <c r="D24" s="37"/>
      <c r="E24" s="37"/>
      <c r="F24" s="84"/>
      <c r="G24" s="83"/>
      <c r="H24" s="39"/>
      <c r="I24" s="40"/>
      <c r="J24" s="41">
        <f t="shared" si="1"/>
        <v>0</v>
      </c>
      <c r="K24" s="42"/>
      <c r="L24" s="81"/>
      <c r="M24" s="78"/>
      <c r="N24" s="79"/>
      <c r="O24" s="31">
        <f t="shared" si="2"/>
        <v>0</v>
      </c>
      <c r="P24" s="126" t="str">
        <f>IF(B24="","",ROUNDDOWN(表２【R7計画】!$O$29*L24/100,0))</f>
        <v/>
      </c>
      <c r="Q24" s="44"/>
      <c r="R24" s="45"/>
      <c r="S24" s="46">
        <f t="shared" si="0"/>
        <v>0</v>
      </c>
      <c r="T24" s="72">
        <f t="shared" si="3"/>
        <v>0</v>
      </c>
      <c r="U24" s="67" t="s">
        <v>134</v>
      </c>
      <c r="V24" s="47"/>
      <c r="W24" s="109">
        <f t="shared" si="4"/>
        <v>0</v>
      </c>
      <c r="X24" s="104" t="s">
        <v>14</v>
      </c>
      <c r="Y24" s="65">
        <f t="shared" si="5"/>
        <v>0</v>
      </c>
      <c r="Z24" s="105" t="s">
        <v>15</v>
      </c>
    </row>
    <row r="25" spans="1:32" s="35" customFormat="1" ht="17.25" customHeight="1">
      <c r="A25" s="75"/>
      <c r="B25" s="36"/>
      <c r="C25" s="37"/>
      <c r="D25" s="37"/>
      <c r="E25" s="37"/>
      <c r="F25" s="84"/>
      <c r="G25" s="83"/>
      <c r="H25" s="39"/>
      <c r="I25" s="40"/>
      <c r="J25" s="41">
        <f t="shared" si="1"/>
        <v>0</v>
      </c>
      <c r="K25" s="42"/>
      <c r="L25" s="81"/>
      <c r="M25" s="78"/>
      <c r="N25" s="79"/>
      <c r="O25" s="31">
        <f t="shared" si="2"/>
        <v>0</v>
      </c>
      <c r="P25" s="126" t="str">
        <f>IF(B25="","",ROUNDDOWN(表２【R7計画】!$O$29*L25/100,0))</f>
        <v/>
      </c>
      <c r="Q25" s="44"/>
      <c r="R25" s="45"/>
      <c r="S25" s="46">
        <f t="shared" si="0"/>
        <v>0</v>
      </c>
      <c r="T25" s="72">
        <f t="shared" si="3"/>
        <v>0</v>
      </c>
      <c r="U25" s="67" t="s">
        <v>134</v>
      </c>
      <c r="V25" s="47"/>
      <c r="W25" s="109">
        <f t="shared" si="4"/>
        <v>0</v>
      </c>
      <c r="X25" s="104" t="s">
        <v>14</v>
      </c>
      <c r="Y25" s="65">
        <f t="shared" si="5"/>
        <v>0</v>
      </c>
      <c r="Z25" s="105" t="s">
        <v>15</v>
      </c>
    </row>
    <row r="26" spans="1:32" ht="17.25" customHeight="1">
      <c r="A26" s="75"/>
      <c r="B26" s="36"/>
      <c r="C26" s="37"/>
      <c r="D26" s="37"/>
      <c r="E26" s="37"/>
      <c r="F26" s="84"/>
      <c r="G26" s="83"/>
      <c r="H26" s="39"/>
      <c r="I26" s="40"/>
      <c r="J26" s="41">
        <f t="shared" si="1"/>
        <v>0</v>
      </c>
      <c r="K26" s="42"/>
      <c r="L26" s="81"/>
      <c r="M26" s="78"/>
      <c r="N26" s="79"/>
      <c r="O26" s="31">
        <f t="shared" si="2"/>
        <v>0</v>
      </c>
      <c r="P26" s="126" t="str">
        <f>IF(B26="","",ROUNDDOWN(表２【R7計画】!$O$29*L26/100,0))</f>
        <v/>
      </c>
      <c r="Q26" s="44"/>
      <c r="R26" s="45"/>
      <c r="S26" s="46">
        <f t="shared" si="0"/>
        <v>0</v>
      </c>
      <c r="T26" s="72">
        <f t="shared" si="3"/>
        <v>0</v>
      </c>
      <c r="U26" s="67" t="s">
        <v>101</v>
      </c>
      <c r="V26" s="47"/>
      <c r="W26" s="109">
        <f t="shared" si="4"/>
        <v>0</v>
      </c>
      <c r="X26" s="104" t="s">
        <v>14</v>
      </c>
      <c r="Y26" s="65">
        <f t="shared" si="5"/>
        <v>0</v>
      </c>
      <c r="Z26" s="105" t="s">
        <v>15</v>
      </c>
    </row>
    <row r="27" spans="1:32" ht="17.25" customHeight="1">
      <c r="A27" s="75"/>
      <c r="B27" s="36"/>
      <c r="C27" s="37"/>
      <c r="D27" s="37"/>
      <c r="E27" s="37"/>
      <c r="F27" s="84"/>
      <c r="G27" s="83"/>
      <c r="H27" s="39"/>
      <c r="I27" s="40"/>
      <c r="J27" s="41">
        <f t="shared" si="1"/>
        <v>0</v>
      </c>
      <c r="K27" s="42"/>
      <c r="L27" s="81"/>
      <c r="M27" s="78"/>
      <c r="N27" s="79"/>
      <c r="O27" s="31">
        <f t="shared" si="2"/>
        <v>0</v>
      </c>
      <c r="P27" s="126" t="str">
        <f>IF(B27="","",ROUNDDOWN(表２【R7計画】!$O$29*L27/100,0))</f>
        <v/>
      </c>
      <c r="Q27" s="44"/>
      <c r="R27" s="45"/>
      <c r="S27" s="46">
        <f t="shared" si="0"/>
        <v>0</v>
      </c>
      <c r="T27" s="72">
        <f t="shared" si="3"/>
        <v>0</v>
      </c>
      <c r="U27" s="67" t="s">
        <v>101</v>
      </c>
      <c r="V27" s="47"/>
      <c r="W27" s="109">
        <f t="shared" si="4"/>
        <v>0</v>
      </c>
      <c r="X27" s="104" t="s">
        <v>14</v>
      </c>
      <c r="Y27" s="65">
        <f t="shared" si="5"/>
        <v>0</v>
      </c>
      <c r="Z27" s="105" t="s">
        <v>15</v>
      </c>
    </row>
    <row r="28" spans="1:32" ht="17.25" customHeight="1" thickBot="1">
      <c r="A28" s="75"/>
      <c r="B28" s="36"/>
      <c r="C28" s="37"/>
      <c r="D28" s="37"/>
      <c r="E28" s="37"/>
      <c r="F28" s="84"/>
      <c r="G28" s="83"/>
      <c r="H28" s="39"/>
      <c r="I28" s="40"/>
      <c r="J28" s="41">
        <f t="shared" si="1"/>
        <v>0</v>
      </c>
      <c r="K28" s="42"/>
      <c r="L28" s="81"/>
      <c r="M28" s="78"/>
      <c r="N28" s="79"/>
      <c r="O28" s="31">
        <f>SUM($K28+$M28+$N28)</f>
        <v>0</v>
      </c>
      <c r="P28" s="126" t="str">
        <f>IF(B28="","",ROUNDDOWN(表２【R7計画】!$O$29*L28/100,0))</f>
        <v/>
      </c>
      <c r="Q28" s="44"/>
      <c r="R28" s="45"/>
      <c r="S28" s="46">
        <f t="shared" si="0"/>
        <v>0</v>
      </c>
      <c r="T28" s="72">
        <f t="shared" si="3"/>
        <v>0</v>
      </c>
      <c r="U28" s="67" t="s">
        <v>101</v>
      </c>
      <c r="V28" s="47"/>
      <c r="W28" s="110">
        <f t="shared" si="4"/>
        <v>0</v>
      </c>
      <c r="X28" s="106" t="s">
        <v>14</v>
      </c>
      <c r="Y28" s="112">
        <f t="shared" si="5"/>
        <v>0</v>
      </c>
      <c r="Z28" s="107" t="s">
        <v>15</v>
      </c>
    </row>
    <row r="29" spans="1:32" ht="17.25" customHeight="1" thickBot="1">
      <c r="A29" s="48" t="s">
        <v>53</v>
      </c>
      <c r="B29" s="49"/>
      <c r="C29" s="49"/>
      <c r="D29" s="49"/>
      <c r="E29" s="49"/>
      <c r="F29" s="50">
        <f>SUM(F19:F28)</f>
        <v>0</v>
      </c>
      <c r="G29" s="51"/>
      <c r="H29" s="52">
        <f>SUM(H19:H28)</f>
        <v>0</v>
      </c>
      <c r="I29" s="53"/>
      <c r="J29" s="54">
        <f t="shared" ref="J29:O29" si="6">SUM(J19:J28)</f>
        <v>0</v>
      </c>
      <c r="K29" s="54">
        <f t="shared" si="6"/>
        <v>0</v>
      </c>
      <c r="L29" s="55">
        <f t="shared" si="6"/>
        <v>0</v>
      </c>
      <c r="M29" s="56">
        <f t="shared" si="6"/>
        <v>0</v>
      </c>
      <c r="N29" s="57">
        <f t="shared" si="6"/>
        <v>0</v>
      </c>
      <c r="O29" s="58">
        <f t="shared" si="6"/>
        <v>0</v>
      </c>
      <c r="P29" s="127">
        <f>SUM(P19:P28)</f>
        <v>0</v>
      </c>
      <c r="Q29" s="59"/>
      <c r="R29" s="60"/>
      <c r="S29" s="61"/>
      <c r="T29" s="73"/>
      <c r="U29" s="73"/>
      <c r="V29" s="62"/>
    </row>
    <row r="30" spans="1:32" ht="5.25" customHeight="1">
      <c r="A30" s="63"/>
      <c r="B30" s="63"/>
      <c r="C30" s="63"/>
      <c r="D30" s="63"/>
      <c r="E30" s="63"/>
      <c r="F30" s="63"/>
      <c r="G30" s="63"/>
      <c r="H30" s="63"/>
      <c r="I30" s="63"/>
      <c r="J30" s="63"/>
      <c r="K30" s="63"/>
      <c r="L30" s="63"/>
      <c r="M30" s="63"/>
      <c r="N30" s="63"/>
      <c r="O30" s="63"/>
      <c r="P30" s="63"/>
      <c r="Q30" s="63"/>
      <c r="R30" s="63"/>
      <c r="S30" s="63"/>
      <c r="T30" s="63"/>
      <c r="U30" s="63"/>
    </row>
    <row r="31" spans="1:32" ht="9" customHeight="1">
      <c r="A31" s="663" t="s">
        <v>159</v>
      </c>
      <c r="B31" s="663"/>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row>
    <row r="32" spans="1:32" ht="9" customHeight="1">
      <c r="A32" s="114" t="s">
        <v>160</v>
      </c>
      <c r="B32" s="708" t="s">
        <v>190</v>
      </c>
      <c r="C32" s="708"/>
      <c r="D32" s="708"/>
      <c r="E32" s="708"/>
      <c r="F32" s="708"/>
      <c r="G32" s="708"/>
      <c r="H32" s="708"/>
      <c r="I32" s="708"/>
      <c r="J32" s="708"/>
      <c r="K32" s="708"/>
      <c r="L32" s="708"/>
      <c r="M32" s="708"/>
      <c r="N32" s="708"/>
      <c r="O32" s="708"/>
      <c r="P32" s="708"/>
      <c r="Q32" s="708"/>
      <c r="R32" s="708"/>
      <c r="S32" s="708"/>
      <c r="T32" s="708"/>
      <c r="U32" s="708"/>
      <c r="V32" s="708"/>
      <c r="W32" s="115"/>
      <c r="X32" s="115"/>
      <c r="Y32" s="115"/>
      <c r="Z32" s="115"/>
      <c r="AA32" s="115"/>
      <c r="AB32" s="115"/>
      <c r="AC32" s="115"/>
      <c r="AD32" s="115"/>
      <c r="AE32" s="115"/>
      <c r="AF32" s="115"/>
    </row>
    <row r="33" spans="1:32" ht="9" customHeight="1">
      <c r="A33" s="114" t="s">
        <v>191</v>
      </c>
      <c r="B33" s="709" t="s">
        <v>173</v>
      </c>
      <c r="C33" s="709"/>
      <c r="D33" s="709"/>
      <c r="E33" s="709"/>
      <c r="F33" s="709"/>
      <c r="G33" s="709"/>
      <c r="H33" s="709"/>
      <c r="I33" s="709"/>
      <c r="J33" s="709"/>
      <c r="K33" s="709"/>
      <c r="L33" s="709"/>
      <c r="M33" s="709"/>
      <c r="N33" s="709"/>
      <c r="O33" s="709"/>
      <c r="P33" s="709"/>
      <c r="Q33" s="709"/>
      <c r="R33" s="709"/>
      <c r="S33" s="709"/>
      <c r="T33" s="709"/>
      <c r="U33" s="709"/>
      <c r="V33" s="709"/>
      <c r="W33" s="116"/>
      <c r="X33" s="116"/>
      <c r="Y33" s="116"/>
      <c r="Z33" s="116"/>
      <c r="AA33" s="116"/>
      <c r="AB33" s="116"/>
      <c r="AC33" s="116"/>
      <c r="AD33" s="116"/>
      <c r="AE33" s="116"/>
      <c r="AF33" s="116"/>
    </row>
    <row r="34" spans="1:32" ht="9" customHeight="1">
      <c r="A34" s="114" t="s">
        <v>192</v>
      </c>
      <c r="B34" s="709" t="s">
        <v>161</v>
      </c>
      <c r="C34" s="709"/>
      <c r="D34" s="709"/>
      <c r="E34" s="709"/>
      <c r="F34" s="709"/>
      <c r="G34" s="709"/>
      <c r="H34" s="709"/>
      <c r="I34" s="709"/>
      <c r="J34" s="709"/>
      <c r="K34" s="709"/>
      <c r="L34" s="709"/>
      <c r="M34" s="709"/>
      <c r="N34" s="709"/>
      <c r="O34" s="709"/>
      <c r="P34" s="709"/>
      <c r="Q34" s="709"/>
      <c r="R34" s="709"/>
      <c r="S34" s="709"/>
      <c r="T34" s="709"/>
      <c r="U34" s="709"/>
      <c r="V34" s="709"/>
      <c r="W34" s="116"/>
      <c r="X34" s="116"/>
      <c r="Y34" s="116"/>
      <c r="Z34" s="116"/>
      <c r="AA34" s="116"/>
      <c r="AB34" s="116"/>
      <c r="AC34" s="116"/>
      <c r="AD34" s="116"/>
      <c r="AE34" s="116"/>
      <c r="AF34" s="116"/>
    </row>
    <row r="35" spans="1:32" ht="9" customHeight="1">
      <c r="A35" s="114" t="s">
        <v>193</v>
      </c>
      <c r="B35" s="709" t="s">
        <v>194</v>
      </c>
      <c r="C35" s="709"/>
      <c r="D35" s="709"/>
      <c r="E35" s="709"/>
      <c r="F35" s="709"/>
      <c r="G35" s="709"/>
      <c r="H35" s="709"/>
      <c r="I35" s="709"/>
      <c r="J35" s="709"/>
      <c r="K35" s="709"/>
      <c r="L35" s="709"/>
      <c r="M35" s="709"/>
      <c r="N35" s="709"/>
      <c r="O35" s="709"/>
      <c r="P35" s="709"/>
      <c r="Q35" s="709"/>
      <c r="R35" s="709"/>
      <c r="S35" s="709"/>
      <c r="T35" s="709"/>
      <c r="U35" s="709"/>
      <c r="V35" s="709"/>
      <c r="W35" s="116"/>
      <c r="X35" s="116"/>
      <c r="Y35" s="116"/>
      <c r="Z35" s="116"/>
      <c r="AA35" s="116"/>
      <c r="AB35" s="116"/>
      <c r="AC35" s="116"/>
      <c r="AD35" s="116"/>
      <c r="AE35" s="116"/>
      <c r="AF35" s="116"/>
    </row>
    <row r="36" spans="1:32" ht="9" customHeight="1">
      <c r="A36" s="114" t="s">
        <v>195</v>
      </c>
      <c r="B36" s="709" t="s">
        <v>162</v>
      </c>
      <c r="C36" s="709"/>
      <c r="D36" s="709"/>
      <c r="E36" s="709"/>
      <c r="F36" s="709"/>
      <c r="G36" s="709"/>
      <c r="H36" s="709"/>
      <c r="I36" s="709"/>
      <c r="J36" s="709"/>
      <c r="K36" s="709"/>
      <c r="L36" s="709"/>
      <c r="M36" s="709"/>
      <c r="N36" s="709"/>
      <c r="O36" s="709"/>
      <c r="P36" s="709"/>
      <c r="Q36" s="709"/>
      <c r="R36" s="709"/>
      <c r="S36" s="709"/>
      <c r="T36" s="709"/>
      <c r="U36" s="709"/>
      <c r="V36" s="709"/>
      <c r="W36" s="116"/>
      <c r="X36" s="116"/>
      <c r="Y36" s="116"/>
      <c r="Z36" s="116"/>
      <c r="AA36" s="116"/>
      <c r="AB36" s="116"/>
      <c r="AC36" s="116"/>
      <c r="AD36" s="116"/>
      <c r="AE36" s="116"/>
      <c r="AF36" s="116"/>
    </row>
    <row r="37" spans="1:32" ht="9" customHeight="1">
      <c r="A37" s="114" t="s">
        <v>196</v>
      </c>
      <c r="B37" s="709" t="s">
        <v>163</v>
      </c>
      <c r="C37" s="709"/>
      <c r="D37" s="709"/>
      <c r="E37" s="709"/>
      <c r="F37" s="709"/>
      <c r="G37" s="709"/>
      <c r="H37" s="709"/>
      <c r="I37" s="709"/>
      <c r="J37" s="709"/>
      <c r="K37" s="709"/>
      <c r="L37" s="709"/>
      <c r="M37" s="709"/>
      <c r="N37" s="709"/>
      <c r="O37" s="709"/>
      <c r="P37" s="709"/>
      <c r="Q37" s="709"/>
      <c r="R37" s="709"/>
      <c r="S37" s="709"/>
      <c r="T37" s="709"/>
      <c r="U37" s="709"/>
      <c r="V37" s="709"/>
      <c r="W37" s="116"/>
      <c r="X37" s="116"/>
      <c r="Y37" s="116"/>
      <c r="Z37" s="116"/>
      <c r="AA37" s="116"/>
      <c r="AB37" s="116"/>
      <c r="AC37" s="116"/>
      <c r="AD37" s="116"/>
      <c r="AE37" s="116"/>
      <c r="AF37" s="116"/>
    </row>
    <row r="38" spans="1:32" ht="9" customHeight="1">
      <c r="A38" s="114" t="s">
        <v>197</v>
      </c>
      <c r="B38" s="709" t="s">
        <v>198</v>
      </c>
      <c r="C38" s="709"/>
      <c r="D38" s="709"/>
      <c r="E38" s="709"/>
      <c r="F38" s="709"/>
      <c r="G38" s="709"/>
      <c r="H38" s="709"/>
      <c r="I38" s="709"/>
      <c r="J38" s="709"/>
      <c r="K38" s="709"/>
      <c r="L38" s="709"/>
      <c r="M38" s="709"/>
      <c r="N38" s="709"/>
      <c r="O38" s="709"/>
      <c r="P38" s="709"/>
      <c r="Q38" s="709"/>
      <c r="R38" s="709"/>
      <c r="S38" s="709"/>
      <c r="T38" s="709"/>
      <c r="U38" s="709"/>
      <c r="V38" s="709"/>
      <c r="W38" s="116"/>
      <c r="X38" s="116"/>
      <c r="Y38" s="116"/>
      <c r="Z38" s="116"/>
      <c r="AA38" s="116"/>
      <c r="AB38" s="116"/>
      <c r="AC38" s="116"/>
      <c r="AD38" s="116"/>
      <c r="AE38" s="116"/>
      <c r="AF38" s="116"/>
    </row>
    <row r="39" spans="1:32" ht="9" customHeight="1">
      <c r="A39" s="114" t="s">
        <v>199</v>
      </c>
      <c r="B39" s="709" t="s">
        <v>164</v>
      </c>
      <c r="C39" s="709"/>
      <c r="D39" s="709"/>
      <c r="E39" s="709"/>
      <c r="F39" s="709"/>
      <c r="G39" s="709"/>
      <c r="H39" s="709"/>
      <c r="I39" s="709"/>
      <c r="J39" s="709"/>
      <c r="K39" s="709"/>
      <c r="L39" s="709"/>
      <c r="M39" s="709"/>
      <c r="N39" s="709"/>
      <c r="O39" s="709"/>
      <c r="P39" s="709"/>
      <c r="Q39" s="709"/>
      <c r="R39" s="709"/>
      <c r="S39" s="709"/>
      <c r="T39" s="709"/>
      <c r="U39" s="709"/>
      <c r="V39" s="709"/>
      <c r="W39" s="116"/>
      <c r="X39" s="116"/>
      <c r="Y39" s="116"/>
      <c r="Z39" s="116"/>
      <c r="AA39" s="116"/>
      <c r="AB39" s="116"/>
      <c r="AC39" s="116"/>
      <c r="AD39" s="116"/>
      <c r="AE39" s="116"/>
      <c r="AF39" s="116"/>
    </row>
    <row r="40" spans="1:32" ht="9" customHeight="1">
      <c r="A40" s="114" t="s">
        <v>200</v>
      </c>
      <c r="B40" s="710" t="s">
        <v>201</v>
      </c>
      <c r="C40" s="710"/>
      <c r="D40" s="710"/>
      <c r="E40" s="710"/>
      <c r="F40" s="710"/>
      <c r="G40" s="710"/>
      <c r="H40" s="710"/>
      <c r="I40" s="710"/>
      <c r="J40" s="710"/>
      <c r="K40" s="710"/>
      <c r="L40" s="710"/>
      <c r="M40" s="710"/>
      <c r="N40" s="710"/>
      <c r="O40" s="710"/>
      <c r="P40" s="710"/>
      <c r="Q40" s="710"/>
      <c r="R40" s="710"/>
      <c r="S40" s="710"/>
      <c r="T40" s="710"/>
      <c r="U40" s="710"/>
      <c r="V40" s="710"/>
      <c r="W40" s="124"/>
      <c r="X40" s="124"/>
      <c r="Y40" s="124"/>
      <c r="Z40" s="124"/>
      <c r="AA40" s="124"/>
      <c r="AB40" s="124"/>
      <c r="AC40" s="124"/>
      <c r="AD40" s="124"/>
      <c r="AE40" s="124"/>
      <c r="AF40" s="124"/>
    </row>
    <row r="41" spans="1:32" ht="17.25" customHeight="1">
      <c r="A41" s="114" t="s">
        <v>165</v>
      </c>
      <c r="B41" s="709" t="s">
        <v>202</v>
      </c>
      <c r="C41" s="709"/>
      <c r="D41" s="709"/>
      <c r="E41" s="709"/>
      <c r="F41" s="709"/>
      <c r="G41" s="709"/>
      <c r="H41" s="709"/>
      <c r="I41" s="709"/>
      <c r="J41" s="709"/>
      <c r="K41" s="709"/>
      <c r="L41" s="709"/>
      <c r="M41" s="709"/>
      <c r="N41" s="709"/>
      <c r="O41" s="709"/>
      <c r="P41" s="709"/>
      <c r="Q41" s="709"/>
      <c r="R41" s="709"/>
      <c r="S41" s="709"/>
      <c r="T41" s="709"/>
      <c r="U41" s="709"/>
      <c r="V41" s="709"/>
      <c r="W41" s="116"/>
      <c r="X41" s="116"/>
      <c r="Y41" s="116"/>
      <c r="Z41" s="116"/>
      <c r="AA41" s="116"/>
      <c r="AB41" s="116"/>
      <c r="AC41" s="116"/>
      <c r="AD41" s="116"/>
      <c r="AE41" s="116"/>
      <c r="AF41" s="116"/>
    </row>
    <row r="42" spans="1:32" ht="9" customHeight="1">
      <c r="A42" s="114" t="s">
        <v>167</v>
      </c>
      <c r="B42" s="709" t="s">
        <v>166</v>
      </c>
      <c r="C42" s="709"/>
      <c r="D42" s="709"/>
      <c r="E42" s="709"/>
      <c r="F42" s="709"/>
      <c r="G42" s="709"/>
      <c r="H42" s="709"/>
      <c r="I42" s="709"/>
      <c r="J42" s="709"/>
      <c r="K42" s="709"/>
      <c r="L42" s="709"/>
      <c r="M42" s="709"/>
      <c r="N42" s="709"/>
      <c r="O42" s="709"/>
      <c r="P42" s="709"/>
      <c r="Q42" s="709"/>
      <c r="R42" s="709"/>
      <c r="S42" s="709"/>
      <c r="T42" s="709"/>
      <c r="U42" s="709"/>
      <c r="V42" s="709"/>
      <c r="W42" s="116"/>
      <c r="X42" s="116"/>
      <c r="Y42" s="116"/>
      <c r="Z42" s="116"/>
      <c r="AA42" s="116"/>
      <c r="AB42" s="116"/>
      <c r="AC42" s="116"/>
      <c r="AD42" s="116"/>
      <c r="AE42" s="116"/>
      <c r="AF42" s="116"/>
    </row>
    <row r="43" spans="1:32" ht="9" customHeight="1">
      <c r="A43" s="114" t="s">
        <v>168</v>
      </c>
      <c r="B43" s="709" t="s">
        <v>203</v>
      </c>
      <c r="C43" s="709"/>
      <c r="D43" s="709"/>
      <c r="E43" s="709"/>
      <c r="F43" s="709"/>
      <c r="G43" s="709"/>
      <c r="H43" s="709"/>
      <c r="I43" s="709"/>
      <c r="J43" s="709"/>
      <c r="K43" s="709"/>
      <c r="L43" s="709"/>
      <c r="M43" s="709"/>
      <c r="N43" s="709"/>
      <c r="O43" s="709"/>
      <c r="P43" s="709"/>
      <c r="Q43" s="709"/>
      <c r="R43" s="709"/>
      <c r="S43" s="709"/>
      <c r="T43" s="709"/>
      <c r="U43" s="709"/>
      <c r="V43" s="709"/>
      <c r="W43" s="116"/>
      <c r="X43" s="116"/>
      <c r="Y43" s="116"/>
      <c r="Z43" s="116"/>
      <c r="AA43" s="116"/>
      <c r="AB43" s="116"/>
      <c r="AC43" s="116"/>
      <c r="AD43" s="116"/>
      <c r="AE43" s="116"/>
      <c r="AF43" s="116"/>
    </row>
    <row r="44" spans="1:32" ht="9" customHeight="1">
      <c r="A44" s="114" t="s">
        <v>170</v>
      </c>
      <c r="B44" s="709" t="s">
        <v>169</v>
      </c>
      <c r="C44" s="709"/>
      <c r="D44" s="709"/>
      <c r="E44" s="709"/>
      <c r="F44" s="709"/>
      <c r="G44" s="709"/>
      <c r="H44" s="709"/>
      <c r="I44" s="709"/>
      <c r="J44" s="709"/>
      <c r="K44" s="709"/>
      <c r="L44" s="709"/>
      <c r="M44" s="709"/>
      <c r="N44" s="709"/>
      <c r="O44" s="709"/>
      <c r="P44" s="709"/>
      <c r="Q44" s="709"/>
      <c r="R44" s="709"/>
      <c r="S44" s="709"/>
      <c r="T44" s="709"/>
      <c r="U44" s="709"/>
      <c r="V44" s="709"/>
      <c r="W44" s="116"/>
      <c r="X44" s="116"/>
      <c r="Y44" s="116"/>
      <c r="Z44" s="116"/>
      <c r="AA44" s="116"/>
      <c r="AB44" s="116"/>
      <c r="AC44" s="116"/>
      <c r="AD44" s="116"/>
      <c r="AE44" s="116"/>
      <c r="AF44" s="116"/>
    </row>
    <row r="45" spans="1:32" ht="9" customHeight="1">
      <c r="A45" s="117" t="s">
        <v>172</v>
      </c>
      <c r="B45" s="709" t="s">
        <v>171</v>
      </c>
      <c r="C45" s="709"/>
      <c r="D45" s="709"/>
      <c r="E45" s="709"/>
      <c r="F45" s="709"/>
      <c r="G45" s="709"/>
      <c r="H45" s="709"/>
      <c r="I45" s="709"/>
      <c r="J45" s="709"/>
      <c r="K45" s="709"/>
      <c r="L45" s="709"/>
      <c r="M45" s="709"/>
      <c r="N45" s="709"/>
      <c r="O45" s="709"/>
      <c r="P45" s="709"/>
      <c r="Q45" s="709"/>
      <c r="R45" s="709"/>
      <c r="S45" s="709"/>
      <c r="T45" s="709"/>
      <c r="U45" s="709"/>
      <c r="V45" s="709"/>
      <c r="W45" s="116"/>
      <c r="X45" s="116"/>
      <c r="Y45" s="116"/>
      <c r="Z45" s="116"/>
      <c r="AA45" s="116"/>
      <c r="AB45" s="116"/>
      <c r="AC45" s="116"/>
      <c r="AD45" s="116"/>
      <c r="AE45" s="116"/>
      <c r="AF45" s="116"/>
    </row>
    <row r="46" spans="1:32" ht="17.25" customHeight="1">
      <c r="A46" s="711"/>
      <c r="B46" s="711"/>
      <c r="C46" s="711"/>
      <c r="D46" s="711"/>
      <c r="E46" s="711"/>
      <c r="F46" s="711"/>
      <c r="G46" s="711"/>
      <c r="H46" s="711"/>
      <c r="I46" s="711"/>
      <c r="J46" s="711"/>
      <c r="K46" s="711"/>
      <c r="L46" s="711"/>
      <c r="M46" s="711"/>
      <c r="N46" s="711"/>
      <c r="O46" s="711"/>
      <c r="P46" s="711"/>
      <c r="Q46" s="711"/>
      <c r="R46" s="711"/>
      <c r="S46" s="711"/>
      <c r="T46" s="711"/>
      <c r="U46" s="711"/>
      <c r="V46" s="711"/>
      <c r="W46" s="118"/>
      <c r="X46" s="118"/>
      <c r="Y46" s="118"/>
      <c r="Z46" s="118"/>
      <c r="AA46" s="118"/>
      <c r="AB46" s="118"/>
      <c r="AC46" s="118"/>
      <c r="AD46" s="118"/>
      <c r="AE46" s="118"/>
      <c r="AF46" s="118"/>
    </row>
    <row r="47" spans="1:32" ht="11.25" customHeight="1">
      <c r="A47" s="64"/>
      <c r="B47" s="64"/>
      <c r="C47" s="64"/>
      <c r="D47" s="64"/>
      <c r="E47" s="64"/>
      <c r="F47" s="64"/>
      <c r="G47" s="64"/>
      <c r="H47" s="64"/>
      <c r="I47" s="64"/>
      <c r="J47" s="64"/>
      <c r="K47" s="64"/>
      <c r="L47" s="64"/>
      <c r="M47" s="64"/>
      <c r="N47" s="64"/>
      <c r="O47" s="64"/>
      <c r="P47" s="121"/>
      <c r="Q47" s="64"/>
      <c r="R47" s="64"/>
      <c r="S47" s="64"/>
      <c r="T47" s="64"/>
      <c r="U47" s="64"/>
    </row>
    <row r="48" spans="1:32" ht="11.25" customHeight="1">
      <c r="A48" s="64"/>
      <c r="B48" s="64"/>
      <c r="C48" s="64"/>
      <c r="D48" s="64"/>
      <c r="E48" s="64"/>
      <c r="F48" s="64"/>
      <c r="G48" s="64"/>
      <c r="H48" s="64"/>
      <c r="I48" s="64"/>
      <c r="J48" s="64"/>
      <c r="K48" s="64"/>
      <c r="L48" s="64"/>
      <c r="M48" s="64"/>
      <c r="N48" s="64"/>
      <c r="O48" s="64"/>
      <c r="P48" s="121"/>
      <c r="Q48" s="64"/>
      <c r="R48" s="64"/>
      <c r="S48" s="64"/>
      <c r="T48" s="64"/>
      <c r="U48" s="64"/>
    </row>
    <row r="49" spans="1:21" ht="11.25" customHeight="1">
      <c r="A49" s="64"/>
      <c r="B49" s="64"/>
      <c r="C49" s="64"/>
      <c r="D49" s="64"/>
      <c r="E49" s="64"/>
      <c r="F49" s="64"/>
      <c r="G49" s="64"/>
      <c r="H49" s="64"/>
      <c r="I49" s="64"/>
      <c r="J49" s="64"/>
      <c r="K49" s="64"/>
      <c r="L49" s="64"/>
      <c r="M49" s="64"/>
      <c r="N49" s="64"/>
      <c r="O49" s="64"/>
      <c r="P49" s="121"/>
      <c r="Q49" s="64"/>
      <c r="R49" s="64"/>
      <c r="S49" s="64"/>
      <c r="T49" s="64"/>
      <c r="U49" s="64"/>
    </row>
    <row r="50" spans="1:21" ht="11.25" customHeight="1">
      <c r="A50" s="64"/>
      <c r="B50" s="64"/>
      <c r="C50" s="64"/>
      <c r="D50" s="64"/>
      <c r="E50" s="64"/>
      <c r="F50" s="64"/>
      <c r="G50" s="64"/>
      <c r="H50" s="64"/>
      <c r="I50" s="64"/>
      <c r="J50" s="64"/>
      <c r="K50" s="64"/>
      <c r="L50" s="64"/>
      <c r="M50" s="64"/>
      <c r="N50" s="64"/>
      <c r="O50" s="64"/>
      <c r="P50" s="121"/>
      <c r="Q50" s="64"/>
      <c r="R50" s="64"/>
      <c r="S50" s="64"/>
      <c r="T50" s="64"/>
      <c r="U50" s="64"/>
    </row>
    <row r="51" spans="1:21" ht="11.25" customHeight="1">
      <c r="A51" s="64"/>
      <c r="B51" s="64"/>
      <c r="C51" s="64"/>
      <c r="D51" s="64"/>
      <c r="E51" s="64"/>
      <c r="F51" s="64"/>
      <c r="G51" s="64"/>
      <c r="H51" s="64"/>
      <c r="I51" s="64"/>
      <c r="J51" s="64"/>
      <c r="K51" s="64"/>
      <c r="L51" s="64"/>
      <c r="M51" s="64"/>
      <c r="N51" s="64"/>
      <c r="O51" s="64"/>
      <c r="P51" s="121"/>
      <c r="Q51" s="64"/>
      <c r="R51" s="64"/>
      <c r="S51" s="64"/>
      <c r="T51" s="64"/>
      <c r="U51" s="64"/>
    </row>
    <row r="52" spans="1:21" ht="11.25" customHeight="1">
      <c r="A52" s="64"/>
      <c r="B52" s="64"/>
      <c r="C52" s="64"/>
      <c r="D52" s="64"/>
      <c r="E52" s="64"/>
      <c r="F52" s="64"/>
      <c r="G52" s="64"/>
      <c r="H52" s="64"/>
      <c r="I52" s="64"/>
      <c r="J52" s="64"/>
      <c r="K52" s="64"/>
      <c r="L52" s="64"/>
      <c r="M52" s="64"/>
      <c r="N52" s="64"/>
      <c r="O52" s="64"/>
      <c r="P52" s="121"/>
      <c r="Q52" s="64"/>
      <c r="R52" s="64"/>
      <c r="S52" s="64"/>
      <c r="T52" s="64"/>
      <c r="U52" s="64"/>
    </row>
    <row r="53" spans="1:21" ht="11.25" customHeight="1">
      <c r="A53" s="64"/>
      <c r="B53" s="64"/>
      <c r="C53" s="64"/>
      <c r="D53" s="64"/>
      <c r="E53" s="64"/>
      <c r="F53" s="64"/>
      <c r="G53" s="64"/>
      <c r="H53" s="64"/>
      <c r="I53" s="64"/>
      <c r="J53" s="64"/>
      <c r="K53" s="64"/>
      <c r="L53" s="64"/>
      <c r="M53" s="64"/>
      <c r="N53" s="64"/>
      <c r="O53" s="64"/>
      <c r="P53" s="121"/>
      <c r="Q53" s="64"/>
      <c r="R53" s="64"/>
      <c r="S53" s="64"/>
      <c r="T53" s="64"/>
      <c r="U53" s="64"/>
    </row>
    <row r="54" spans="1:21" ht="11.25" customHeight="1">
      <c r="A54" s="64"/>
      <c r="B54" s="64"/>
      <c r="C54" s="64"/>
      <c r="D54" s="64"/>
      <c r="E54" s="64"/>
      <c r="F54" s="64"/>
      <c r="G54" s="64"/>
      <c r="H54" s="64"/>
      <c r="I54" s="64"/>
      <c r="J54" s="64"/>
      <c r="K54" s="64"/>
      <c r="L54" s="64"/>
      <c r="M54" s="64"/>
      <c r="N54" s="64"/>
      <c r="O54" s="64"/>
      <c r="P54" s="121"/>
      <c r="Q54" s="64"/>
      <c r="R54" s="64"/>
      <c r="S54" s="64"/>
      <c r="T54" s="64"/>
      <c r="U54" s="64"/>
    </row>
    <row r="55" spans="1:21" ht="11.25" customHeight="1">
      <c r="A55" s="64"/>
      <c r="B55" s="64"/>
      <c r="C55" s="64"/>
      <c r="D55" s="64"/>
      <c r="E55" s="64"/>
      <c r="F55" s="64"/>
      <c r="G55" s="64"/>
      <c r="H55" s="64"/>
      <c r="I55" s="64"/>
      <c r="J55" s="64"/>
      <c r="K55" s="64"/>
      <c r="L55" s="64"/>
      <c r="M55" s="64"/>
      <c r="N55" s="64"/>
      <c r="O55" s="64"/>
      <c r="P55" s="121"/>
      <c r="Q55" s="64"/>
      <c r="R55" s="64"/>
      <c r="S55" s="64"/>
      <c r="T55" s="64"/>
      <c r="U55" s="64"/>
    </row>
    <row r="56" spans="1:21" ht="11.25" customHeight="1">
      <c r="A56" s="64"/>
      <c r="B56" s="64"/>
      <c r="C56" s="64"/>
      <c r="D56" s="64"/>
      <c r="E56" s="64"/>
      <c r="F56" s="64"/>
      <c r="G56" s="64"/>
      <c r="H56" s="64"/>
      <c r="I56" s="64"/>
      <c r="J56" s="64"/>
      <c r="K56" s="64"/>
      <c r="L56" s="64"/>
      <c r="M56" s="64"/>
      <c r="N56" s="64"/>
      <c r="O56" s="64"/>
      <c r="P56" s="121"/>
      <c r="Q56" s="64"/>
      <c r="R56" s="64"/>
      <c r="S56" s="64"/>
      <c r="T56" s="64"/>
      <c r="U56" s="64"/>
    </row>
    <row r="57" spans="1:21" ht="11.25" customHeight="1">
      <c r="A57" s="64"/>
      <c r="B57" s="64"/>
      <c r="C57" s="64"/>
      <c r="D57" s="64"/>
      <c r="E57" s="64"/>
      <c r="F57" s="64"/>
      <c r="G57" s="64"/>
      <c r="H57" s="64"/>
      <c r="I57" s="64"/>
      <c r="J57" s="64"/>
      <c r="K57" s="64"/>
      <c r="L57" s="64"/>
      <c r="M57" s="64"/>
      <c r="N57" s="64"/>
      <c r="O57" s="64"/>
      <c r="P57" s="121"/>
      <c r="Q57" s="64"/>
      <c r="R57" s="64"/>
      <c r="S57" s="64"/>
      <c r="T57" s="64"/>
      <c r="U57" s="64"/>
    </row>
  </sheetData>
  <mergeCells count="39">
    <mergeCell ref="B45:V45"/>
    <mergeCell ref="B44:V44"/>
    <mergeCell ref="B43:V43"/>
    <mergeCell ref="B42:V42"/>
    <mergeCell ref="A46:V46"/>
    <mergeCell ref="B39:V39"/>
    <mergeCell ref="B38:V38"/>
    <mergeCell ref="B37:V37"/>
    <mergeCell ref="B36:V36"/>
    <mergeCell ref="B41:V41"/>
    <mergeCell ref="B40:V40"/>
    <mergeCell ref="A31:AF31"/>
    <mergeCell ref="B32:V32"/>
    <mergeCell ref="B35:V35"/>
    <mergeCell ref="B34:V34"/>
    <mergeCell ref="B33:V33"/>
    <mergeCell ref="W17:Z18"/>
    <mergeCell ref="A16:G16"/>
    <mergeCell ref="H16:L16"/>
    <mergeCell ref="M16:O16"/>
    <mergeCell ref="Q16:S16"/>
    <mergeCell ref="V16:V18"/>
    <mergeCell ref="R15:U15"/>
    <mergeCell ref="T16:T18"/>
    <mergeCell ref="U16:U18"/>
    <mergeCell ref="R11:U13"/>
    <mergeCell ref="V8:V9"/>
    <mergeCell ref="O7:P9"/>
    <mergeCell ref="O2:P3"/>
    <mergeCell ref="O4:P6"/>
    <mergeCell ref="H11:O11"/>
    <mergeCell ref="Q2:V3"/>
    <mergeCell ref="R4:V4"/>
    <mergeCell ref="Q5:Q6"/>
    <mergeCell ref="R5:U6"/>
    <mergeCell ref="V5:V6"/>
    <mergeCell ref="R7:V7"/>
    <mergeCell ref="Q8:Q9"/>
    <mergeCell ref="R8:U9"/>
  </mergeCells>
  <phoneticPr fontId="2"/>
  <printOptions horizontalCentered="1"/>
  <pageMargins left="0.39370078740157483" right="0.19685039370078741" top="0.78740157480314965" bottom="0.19685039370078741" header="0.51181102362204722" footer="0.51181102362204722"/>
  <pageSetup paperSize="9" scale="91" orientation="landscape" r:id="rId1"/>
  <headerFooter alignWithMargins="0"/>
  <rowBreaks count="1" manualBreakCount="1">
    <brk id="46"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57"/>
  <sheetViews>
    <sheetView showZeros="0" view="pageBreakPreview" zoomScale="120" zoomScaleNormal="100" zoomScaleSheetLayoutView="120" workbookViewId="0">
      <selection activeCell="L19" sqref="K19:M19"/>
    </sheetView>
  </sheetViews>
  <sheetFormatPr defaultColWidth="2.44140625" defaultRowHeight="11.25" customHeight="1"/>
  <cols>
    <col min="1" max="1" width="5" style="2" customWidth="1"/>
    <col min="2" max="2" width="10" style="2" customWidth="1"/>
    <col min="3" max="7" width="5" style="2" customWidth="1"/>
    <col min="8" max="9" width="7.44140625" style="2" customWidth="1"/>
    <col min="10" max="12" width="10" style="2" customWidth="1"/>
    <col min="13" max="14" width="7.44140625" style="2" customWidth="1"/>
    <col min="15" max="16" width="10" style="2" customWidth="1"/>
    <col min="17" max="17" width="22.44140625" style="2" customWidth="1"/>
    <col min="18" max="18" width="7.44140625" style="2" customWidth="1"/>
    <col min="19" max="19" width="10" style="2" customWidth="1"/>
    <col min="20" max="21" width="7.44140625" style="2" customWidth="1"/>
    <col min="22" max="22" width="8.44140625" style="2" customWidth="1"/>
    <col min="23" max="23" width="3.44140625" style="2" customWidth="1"/>
    <col min="24" max="24" width="1.77734375" style="2" customWidth="1"/>
    <col min="25" max="25" width="2.6640625" style="2" customWidth="1"/>
    <col min="26" max="26" width="1.77734375" style="2" customWidth="1"/>
    <col min="27" max="16384" width="2.44140625" style="2"/>
  </cols>
  <sheetData>
    <row r="1" spans="1:22" ht="11.25" customHeight="1">
      <c r="A1" s="2" t="s">
        <v>122</v>
      </c>
    </row>
    <row r="2" spans="1:22" ht="11.25" customHeight="1">
      <c r="B2" s="96"/>
      <c r="C2" s="96"/>
      <c r="M2" s="101"/>
      <c r="N2" s="120"/>
      <c r="O2" s="639" t="s">
        <v>99</v>
      </c>
      <c r="P2" s="691"/>
      <c r="Q2" s="645">
        <f>表２【R7計画】!F3</f>
        <v>0</v>
      </c>
      <c r="R2" s="646"/>
      <c r="S2" s="646"/>
      <c r="T2" s="646"/>
      <c r="U2" s="646"/>
      <c r="V2" s="647"/>
    </row>
    <row r="3" spans="1:22" ht="11.25" customHeight="1">
      <c r="M3" s="101"/>
      <c r="N3" s="120"/>
      <c r="O3" s="694"/>
      <c r="P3" s="695"/>
      <c r="Q3" s="648"/>
      <c r="R3" s="649"/>
      <c r="S3" s="649"/>
      <c r="T3" s="649"/>
      <c r="U3" s="649"/>
      <c r="V3" s="650"/>
    </row>
    <row r="4" spans="1:22" ht="11.25" customHeight="1">
      <c r="M4" s="101"/>
      <c r="N4" s="120"/>
      <c r="O4" s="639" t="s">
        <v>98</v>
      </c>
      <c r="P4" s="691"/>
      <c r="Q4" s="66" t="s">
        <v>102</v>
      </c>
      <c r="R4" s="653" t="s">
        <v>103</v>
      </c>
      <c r="S4" s="654"/>
      <c r="T4" s="654"/>
      <c r="U4" s="654"/>
      <c r="V4" s="655"/>
    </row>
    <row r="5" spans="1:22" ht="11.25" customHeight="1">
      <c r="M5" s="101"/>
      <c r="N5" s="120"/>
      <c r="O5" s="692"/>
      <c r="P5" s="693"/>
      <c r="Q5" s="651"/>
      <c r="R5" s="658"/>
      <c r="S5" s="659"/>
      <c r="T5" s="659"/>
      <c r="U5" s="659"/>
      <c r="V5" s="697"/>
    </row>
    <row r="6" spans="1:22" ht="11.25" customHeight="1">
      <c r="M6" s="101"/>
      <c r="N6" s="120"/>
      <c r="O6" s="694"/>
      <c r="P6" s="695"/>
      <c r="Q6" s="652"/>
      <c r="R6" s="660"/>
      <c r="S6" s="661"/>
      <c r="T6" s="661"/>
      <c r="U6" s="661"/>
      <c r="V6" s="698"/>
    </row>
    <row r="7" spans="1:22" ht="11.25" customHeight="1">
      <c r="M7" s="101"/>
      <c r="N7" s="120"/>
      <c r="O7" s="639" t="s">
        <v>100</v>
      </c>
      <c r="P7" s="691"/>
      <c r="Q7" s="68" t="s">
        <v>102</v>
      </c>
      <c r="R7" s="653" t="s">
        <v>103</v>
      </c>
      <c r="S7" s="654"/>
      <c r="T7" s="654"/>
      <c r="U7" s="654"/>
      <c r="V7" s="655"/>
    </row>
    <row r="8" spans="1:22" ht="11.25" customHeight="1">
      <c r="M8" s="101"/>
      <c r="N8" s="120"/>
      <c r="O8" s="692"/>
      <c r="P8" s="693"/>
      <c r="Q8" s="651"/>
      <c r="R8" s="658"/>
      <c r="S8" s="659"/>
      <c r="T8" s="659"/>
      <c r="U8" s="659"/>
      <c r="V8" s="697"/>
    </row>
    <row r="9" spans="1:22" ht="11.25" customHeight="1">
      <c r="M9" s="101"/>
      <c r="N9" s="120"/>
      <c r="O9" s="694"/>
      <c r="P9" s="695"/>
      <c r="Q9" s="652"/>
      <c r="R9" s="660"/>
      <c r="S9" s="661"/>
      <c r="T9" s="661"/>
      <c r="U9" s="661"/>
      <c r="V9" s="698"/>
    </row>
    <row r="11" spans="1:22" ht="14.25" customHeight="1">
      <c r="B11" s="3"/>
      <c r="C11" s="3"/>
      <c r="D11" s="3"/>
      <c r="E11" s="3"/>
      <c r="F11" s="3"/>
      <c r="G11" s="3"/>
      <c r="H11" s="696" t="s">
        <v>363</v>
      </c>
      <c r="I11" s="696"/>
      <c r="J11" s="696"/>
      <c r="K11" s="696"/>
      <c r="L11" s="696"/>
      <c r="M11" s="696"/>
      <c r="N11" s="696"/>
      <c r="O11" s="696"/>
      <c r="P11" s="119"/>
      <c r="Q11" s="4" t="s">
        <v>28</v>
      </c>
      <c r="R11" s="699" t="s">
        <v>353</v>
      </c>
      <c r="S11" s="700"/>
      <c r="T11" s="700"/>
      <c r="U11" s="700"/>
    </row>
    <row r="12" spans="1:22" ht="11.25" customHeight="1">
      <c r="A12" s="3"/>
      <c r="B12" s="3"/>
      <c r="C12" s="3"/>
      <c r="D12" s="3"/>
      <c r="E12" s="3"/>
      <c r="F12" s="3"/>
      <c r="G12" s="3"/>
      <c r="H12" s="3"/>
      <c r="I12" s="3"/>
      <c r="J12" s="113"/>
      <c r="K12" s="113"/>
      <c r="L12" s="113"/>
      <c r="M12" s="113"/>
      <c r="N12" s="113"/>
      <c r="O12" s="113"/>
      <c r="P12" s="122"/>
      <c r="Q12" s="5"/>
      <c r="R12" s="700"/>
      <c r="S12" s="700"/>
      <c r="T12" s="700"/>
      <c r="U12" s="700"/>
    </row>
    <row r="13" spans="1:22" ht="11.25" customHeight="1">
      <c r="A13" s="3"/>
      <c r="B13" s="3"/>
      <c r="C13" s="3"/>
      <c r="D13" s="3"/>
      <c r="E13" s="3"/>
      <c r="F13" s="3"/>
      <c r="G13" s="3"/>
      <c r="H13" s="3"/>
      <c r="I13" s="3"/>
      <c r="J13" s="3"/>
      <c r="K13" s="3"/>
      <c r="L13" s="3"/>
      <c r="M13" s="3"/>
      <c r="N13" s="3"/>
      <c r="O13" s="3"/>
      <c r="P13" s="3"/>
      <c r="Q13" s="5"/>
      <c r="R13" s="700"/>
      <c r="S13" s="700"/>
      <c r="T13" s="700"/>
      <c r="U13" s="700"/>
    </row>
    <row r="14" spans="1:22" ht="7.5" customHeight="1">
      <c r="A14" s="3"/>
      <c r="B14" s="3"/>
      <c r="C14" s="3"/>
      <c r="D14" s="3"/>
      <c r="E14" s="3"/>
      <c r="F14" s="3"/>
      <c r="G14" s="3"/>
      <c r="H14" s="3"/>
      <c r="I14" s="3"/>
      <c r="J14" s="3"/>
      <c r="K14" s="3"/>
      <c r="L14" s="3"/>
      <c r="M14" s="3"/>
      <c r="N14" s="3"/>
      <c r="O14" s="3"/>
      <c r="P14" s="3"/>
      <c r="Q14" s="5"/>
      <c r="R14" s="5"/>
      <c r="S14" s="5"/>
      <c r="T14" s="5"/>
      <c r="U14" s="5"/>
    </row>
    <row r="15" spans="1:22" ht="7.5" customHeight="1" thickBot="1">
      <c r="Q15" s="6"/>
      <c r="R15" s="683"/>
      <c r="S15" s="683"/>
      <c r="T15" s="683"/>
      <c r="U15" s="683"/>
    </row>
    <row r="16" spans="1:22" s="1" customFormat="1" ht="22.5" customHeight="1">
      <c r="A16" s="674" t="s">
        <v>20</v>
      </c>
      <c r="B16" s="675"/>
      <c r="C16" s="675"/>
      <c r="D16" s="675"/>
      <c r="E16" s="675"/>
      <c r="F16" s="675"/>
      <c r="G16" s="676"/>
      <c r="H16" s="677" t="s">
        <v>29</v>
      </c>
      <c r="I16" s="675"/>
      <c r="J16" s="675"/>
      <c r="K16" s="675"/>
      <c r="L16" s="678"/>
      <c r="M16" s="679" t="s">
        <v>89</v>
      </c>
      <c r="N16" s="675"/>
      <c r="O16" s="676"/>
      <c r="P16" s="267" t="s">
        <v>188</v>
      </c>
      <c r="Q16" s="679" t="s">
        <v>30</v>
      </c>
      <c r="R16" s="675"/>
      <c r="S16" s="676"/>
      <c r="T16" s="685" t="s">
        <v>31</v>
      </c>
      <c r="U16" s="685" t="s">
        <v>107</v>
      </c>
      <c r="V16" s="705" t="s">
        <v>32</v>
      </c>
    </row>
    <row r="17" spans="1:32" s="1" customFormat="1" ht="30" customHeight="1">
      <c r="A17" s="7" t="s">
        <v>27</v>
      </c>
      <c r="B17" s="8" t="s">
        <v>33</v>
      </c>
      <c r="C17" s="9" t="s">
        <v>21</v>
      </c>
      <c r="D17" s="8" t="s">
        <v>22</v>
      </c>
      <c r="E17" s="9" t="s">
        <v>23</v>
      </c>
      <c r="F17" s="8" t="s">
        <v>34</v>
      </c>
      <c r="G17" s="10" t="s">
        <v>35</v>
      </c>
      <c r="H17" s="11" t="s">
        <v>36</v>
      </c>
      <c r="I17" s="8" t="s">
        <v>37</v>
      </c>
      <c r="J17" s="8" t="s">
        <v>38</v>
      </c>
      <c r="K17" s="9" t="s">
        <v>39</v>
      </c>
      <c r="L17" s="12" t="s">
        <v>40</v>
      </c>
      <c r="M17" s="13" t="s">
        <v>41</v>
      </c>
      <c r="N17" s="8" t="s">
        <v>42</v>
      </c>
      <c r="O17" s="10" t="s">
        <v>43</v>
      </c>
      <c r="P17" s="268" t="s">
        <v>189</v>
      </c>
      <c r="Q17" s="13" t="s">
        <v>44</v>
      </c>
      <c r="R17" s="8" t="s">
        <v>45</v>
      </c>
      <c r="S17" s="10" t="s">
        <v>46</v>
      </c>
      <c r="T17" s="686"/>
      <c r="U17" s="686"/>
      <c r="V17" s="706"/>
      <c r="W17" s="701" t="s">
        <v>135</v>
      </c>
      <c r="X17" s="702"/>
      <c r="Y17" s="702"/>
      <c r="Z17" s="702"/>
    </row>
    <row r="18" spans="1:32" s="1" customFormat="1" ht="11.25" customHeight="1" thickBot="1">
      <c r="A18" s="14"/>
      <c r="B18" s="15"/>
      <c r="C18" s="16"/>
      <c r="D18" s="15"/>
      <c r="E18" s="16"/>
      <c r="F18" s="15"/>
      <c r="G18" s="17" t="s">
        <v>0</v>
      </c>
      <c r="H18" s="18"/>
      <c r="I18" s="15"/>
      <c r="J18" s="15"/>
      <c r="K18" s="16" t="s">
        <v>47</v>
      </c>
      <c r="L18" s="19" t="s">
        <v>48</v>
      </c>
      <c r="M18" s="20" t="s">
        <v>49</v>
      </c>
      <c r="N18" s="16" t="s">
        <v>50</v>
      </c>
      <c r="O18" s="21"/>
      <c r="P18" s="125"/>
      <c r="Q18" s="20"/>
      <c r="R18" s="16" t="s">
        <v>51</v>
      </c>
      <c r="S18" s="21" t="s">
        <v>52</v>
      </c>
      <c r="T18" s="687"/>
      <c r="U18" s="687"/>
      <c r="V18" s="707"/>
      <c r="W18" s="703"/>
      <c r="X18" s="704"/>
      <c r="Y18" s="704"/>
      <c r="Z18" s="704"/>
    </row>
    <row r="19" spans="1:32" s="35" customFormat="1" ht="17.25" customHeight="1">
      <c r="A19" s="74"/>
      <c r="B19" s="22"/>
      <c r="C19" s="23"/>
      <c r="D19" s="23"/>
      <c r="E19" s="23"/>
      <c r="F19" s="82"/>
      <c r="G19" s="83"/>
      <c r="H19" s="26"/>
      <c r="I19" s="27"/>
      <c r="J19" s="28">
        <f>ROUNDDOWN(H19*I19,0)</f>
        <v>0</v>
      </c>
      <c r="K19" s="29"/>
      <c r="L19" s="80"/>
      <c r="M19" s="76"/>
      <c r="N19" s="77"/>
      <c r="O19" s="31">
        <f>SUM($K19+$M19+$N19)</f>
        <v>0</v>
      </c>
      <c r="P19" s="126" t="str">
        <f>IF(B19="","",ROUNDDOWN(表２【R7計画】!$J$29*L19/100,0))</f>
        <v/>
      </c>
      <c r="Q19" s="32"/>
      <c r="R19" s="33"/>
      <c r="S19" s="34">
        <f t="shared" ref="S19:S28" si="0">IF(OR(L19=0,R19=0),,ROUNDDOWN(K19/L19/R19,1))</f>
        <v>0</v>
      </c>
      <c r="T19" s="70">
        <f>ROUNDDOWN(G19*S19,1)</f>
        <v>0</v>
      </c>
      <c r="U19" s="100" t="s">
        <v>133</v>
      </c>
      <c r="V19" s="71"/>
      <c r="W19" s="108">
        <f t="shared" ref="W19:W28" si="1">IF(COUNT(L19,O19)=2,ROUNDDOWN(O19/L19,),)</f>
        <v>0</v>
      </c>
      <c r="X19" s="102" t="s">
        <v>14</v>
      </c>
      <c r="Y19" s="111">
        <f>IF(COUNT(L19,O19)=2,ROUNDDOWN((O19/L19-W19)*100,),)</f>
        <v>0</v>
      </c>
      <c r="Z19" s="103" t="s">
        <v>15</v>
      </c>
    </row>
    <row r="20" spans="1:32" s="35" customFormat="1" ht="17.25" customHeight="1">
      <c r="A20" s="75"/>
      <c r="B20" s="36"/>
      <c r="C20" s="37"/>
      <c r="D20" s="37"/>
      <c r="E20" s="37"/>
      <c r="F20" s="84"/>
      <c r="G20" s="83"/>
      <c r="H20" s="39"/>
      <c r="I20" s="40"/>
      <c r="J20" s="41">
        <f t="shared" ref="J20:J28" si="2">ROUNDDOWN(H20*I20,0)</f>
        <v>0</v>
      </c>
      <c r="K20" s="42"/>
      <c r="L20" s="81"/>
      <c r="M20" s="78"/>
      <c r="N20" s="79"/>
      <c r="O20" s="31">
        <f t="shared" ref="O20:O27" si="3">SUM($K20+$M20+$N20)</f>
        <v>0</v>
      </c>
      <c r="P20" s="126" t="str">
        <f>IF(B20="","",ROUNDDOWN(表２【R7計画】!$J$29*L20/100,0))</f>
        <v/>
      </c>
      <c r="Q20" s="44"/>
      <c r="R20" s="45"/>
      <c r="S20" s="46">
        <f t="shared" si="0"/>
        <v>0</v>
      </c>
      <c r="T20" s="72">
        <f t="shared" ref="T20:T28" si="4">ROUNDDOWN(G20*S20,1)</f>
        <v>0</v>
      </c>
      <c r="U20" s="67" t="s">
        <v>134</v>
      </c>
      <c r="V20" s="47"/>
      <c r="W20" s="109">
        <f t="shared" si="1"/>
        <v>0</v>
      </c>
      <c r="X20" s="104" t="s">
        <v>14</v>
      </c>
      <c r="Y20" s="65">
        <f t="shared" ref="Y20:Y28" si="5">IF(COUNT(L20,O20)=2,ROUNDDOWN((O20/L20-W20)*100,),)</f>
        <v>0</v>
      </c>
      <c r="Z20" s="105" t="s">
        <v>15</v>
      </c>
    </row>
    <row r="21" spans="1:32" s="35" customFormat="1" ht="17.25" customHeight="1">
      <c r="A21" s="75"/>
      <c r="B21" s="36"/>
      <c r="C21" s="37"/>
      <c r="D21" s="37"/>
      <c r="E21" s="37"/>
      <c r="F21" s="84"/>
      <c r="G21" s="83"/>
      <c r="H21" s="39"/>
      <c r="I21" s="40"/>
      <c r="J21" s="41">
        <f t="shared" si="2"/>
        <v>0</v>
      </c>
      <c r="K21" s="42"/>
      <c r="L21" s="81"/>
      <c r="M21" s="78"/>
      <c r="N21" s="79"/>
      <c r="O21" s="31">
        <f t="shared" si="3"/>
        <v>0</v>
      </c>
      <c r="P21" s="126" t="str">
        <f>IF(B21="","",ROUNDDOWN(表２【R7計画】!$J$29*L21/100,0))</f>
        <v/>
      </c>
      <c r="Q21" s="44"/>
      <c r="R21" s="45"/>
      <c r="S21" s="46">
        <f t="shared" si="0"/>
        <v>0</v>
      </c>
      <c r="T21" s="72">
        <f t="shared" si="4"/>
        <v>0</v>
      </c>
      <c r="U21" s="67" t="s">
        <v>134</v>
      </c>
      <c r="V21" s="47"/>
      <c r="W21" s="109">
        <f t="shared" si="1"/>
        <v>0</v>
      </c>
      <c r="X21" s="104" t="s">
        <v>14</v>
      </c>
      <c r="Y21" s="65">
        <f t="shared" si="5"/>
        <v>0</v>
      </c>
      <c r="Z21" s="105" t="s">
        <v>15</v>
      </c>
    </row>
    <row r="22" spans="1:32" s="35" customFormat="1" ht="17.25" customHeight="1">
      <c r="A22" s="75"/>
      <c r="B22" s="36"/>
      <c r="C22" s="37"/>
      <c r="D22" s="37"/>
      <c r="E22" s="37"/>
      <c r="F22" s="84"/>
      <c r="G22" s="83"/>
      <c r="H22" s="39"/>
      <c r="I22" s="40"/>
      <c r="J22" s="41">
        <f t="shared" si="2"/>
        <v>0</v>
      </c>
      <c r="K22" s="42"/>
      <c r="L22" s="81"/>
      <c r="M22" s="78"/>
      <c r="N22" s="79"/>
      <c r="O22" s="31">
        <f t="shared" si="3"/>
        <v>0</v>
      </c>
      <c r="P22" s="126" t="str">
        <f>IF(B22="","",ROUNDDOWN(表２【R7計画】!$J$29*L22/100,0))</f>
        <v/>
      </c>
      <c r="Q22" s="44"/>
      <c r="R22" s="45"/>
      <c r="S22" s="46">
        <f t="shared" si="0"/>
        <v>0</v>
      </c>
      <c r="T22" s="72">
        <f t="shared" si="4"/>
        <v>0</v>
      </c>
      <c r="U22" s="67" t="s">
        <v>134</v>
      </c>
      <c r="V22" s="47"/>
      <c r="W22" s="109">
        <f t="shared" si="1"/>
        <v>0</v>
      </c>
      <c r="X22" s="104" t="s">
        <v>14</v>
      </c>
      <c r="Y22" s="65">
        <f t="shared" si="5"/>
        <v>0</v>
      </c>
      <c r="Z22" s="105" t="s">
        <v>15</v>
      </c>
    </row>
    <row r="23" spans="1:32" s="35" customFormat="1" ht="17.25" customHeight="1">
      <c r="A23" s="75"/>
      <c r="B23" s="36"/>
      <c r="C23" s="37"/>
      <c r="D23" s="37"/>
      <c r="E23" s="37"/>
      <c r="F23" s="84"/>
      <c r="G23" s="83"/>
      <c r="H23" s="39"/>
      <c r="I23" s="40"/>
      <c r="J23" s="41">
        <f t="shared" si="2"/>
        <v>0</v>
      </c>
      <c r="K23" s="42"/>
      <c r="L23" s="81"/>
      <c r="M23" s="78"/>
      <c r="N23" s="79"/>
      <c r="O23" s="31">
        <f t="shared" si="3"/>
        <v>0</v>
      </c>
      <c r="P23" s="126" t="str">
        <f>IF(B23="","",ROUNDDOWN(表２【R7計画】!$J$29*L23/100,0))</f>
        <v/>
      </c>
      <c r="Q23" s="44"/>
      <c r="R23" s="45"/>
      <c r="S23" s="46">
        <f t="shared" si="0"/>
        <v>0</v>
      </c>
      <c r="T23" s="72">
        <f t="shared" si="4"/>
        <v>0</v>
      </c>
      <c r="U23" s="67" t="s">
        <v>134</v>
      </c>
      <c r="V23" s="47"/>
      <c r="W23" s="109">
        <f t="shared" si="1"/>
        <v>0</v>
      </c>
      <c r="X23" s="104" t="s">
        <v>14</v>
      </c>
      <c r="Y23" s="65">
        <f t="shared" si="5"/>
        <v>0</v>
      </c>
      <c r="Z23" s="105" t="s">
        <v>15</v>
      </c>
    </row>
    <row r="24" spans="1:32" s="35" customFormat="1" ht="17.25" customHeight="1">
      <c r="A24" s="75"/>
      <c r="B24" s="36"/>
      <c r="C24" s="37"/>
      <c r="D24" s="37"/>
      <c r="E24" s="37"/>
      <c r="F24" s="84"/>
      <c r="G24" s="83"/>
      <c r="H24" s="39"/>
      <c r="I24" s="40"/>
      <c r="J24" s="41">
        <f t="shared" si="2"/>
        <v>0</v>
      </c>
      <c r="K24" s="42"/>
      <c r="L24" s="81"/>
      <c r="M24" s="78"/>
      <c r="N24" s="79"/>
      <c r="O24" s="31">
        <f t="shared" si="3"/>
        <v>0</v>
      </c>
      <c r="P24" s="126" t="str">
        <f>IF(B24="","",ROUNDDOWN(表２【R7計画】!$J$29*L24/100,0))</f>
        <v/>
      </c>
      <c r="Q24" s="44"/>
      <c r="R24" s="45"/>
      <c r="S24" s="46">
        <f t="shared" si="0"/>
        <v>0</v>
      </c>
      <c r="T24" s="72">
        <f t="shared" si="4"/>
        <v>0</v>
      </c>
      <c r="U24" s="67" t="s">
        <v>134</v>
      </c>
      <c r="V24" s="47"/>
      <c r="W24" s="109">
        <f t="shared" si="1"/>
        <v>0</v>
      </c>
      <c r="X24" s="104" t="s">
        <v>14</v>
      </c>
      <c r="Y24" s="65">
        <f t="shared" si="5"/>
        <v>0</v>
      </c>
      <c r="Z24" s="105" t="s">
        <v>15</v>
      </c>
    </row>
    <row r="25" spans="1:32" s="35" customFormat="1" ht="17.25" customHeight="1">
      <c r="A25" s="75"/>
      <c r="B25" s="36"/>
      <c r="C25" s="37"/>
      <c r="D25" s="37"/>
      <c r="E25" s="37"/>
      <c r="F25" s="84"/>
      <c r="G25" s="83"/>
      <c r="H25" s="39"/>
      <c r="I25" s="40"/>
      <c r="J25" s="41">
        <f t="shared" si="2"/>
        <v>0</v>
      </c>
      <c r="K25" s="42"/>
      <c r="L25" s="81"/>
      <c r="M25" s="78"/>
      <c r="N25" s="79"/>
      <c r="O25" s="31">
        <f t="shared" si="3"/>
        <v>0</v>
      </c>
      <c r="P25" s="126" t="str">
        <f>IF(B25="","",ROUNDDOWN(表２【R7計画】!$J$29*L25/100,0))</f>
        <v/>
      </c>
      <c r="Q25" s="44"/>
      <c r="R25" s="45"/>
      <c r="S25" s="46">
        <f t="shared" si="0"/>
        <v>0</v>
      </c>
      <c r="T25" s="72">
        <f t="shared" si="4"/>
        <v>0</v>
      </c>
      <c r="U25" s="67" t="s">
        <v>134</v>
      </c>
      <c r="V25" s="47"/>
      <c r="W25" s="109">
        <f t="shared" si="1"/>
        <v>0</v>
      </c>
      <c r="X25" s="104" t="s">
        <v>14</v>
      </c>
      <c r="Y25" s="65">
        <f t="shared" si="5"/>
        <v>0</v>
      </c>
      <c r="Z25" s="105" t="s">
        <v>15</v>
      </c>
    </row>
    <row r="26" spans="1:32" ht="17.25" customHeight="1">
      <c r="A26" s="75"/>
      <c r="B26" s="36"/>
      <c r="C26" s="37"/>
      <c r="D26" s="37"/>
      <c r="E26" s="37"/>
      <c r="F26" s="84"/>
      <c r="G26" s="83"/>
      <c r="H26" s="39"/>
      <c r="I26" s="40"/>
      <c r="J26" s="41">
        <f t="shared" si="2"/>
        <v>0</v>
      </c>
      <c r="K26" s="42"/>
      <c r="L26" s="81"/>
      <c r="M26" s="78"/>
      <c r="N26" s="79"/>
      <c r="O26" s="31">
        <f t="shared" si="3"/>
        <v>0</v>
      </c>
      <c r="P26" s="126" t="str">
        <f>IF(B26="","",ROUNDDOWN(表２【R7計画】!$J$29*L26/100,0))</f>
        <v/>
      </c>
      <c r="Q26" s="44"/>
      <c r="R26" s="45"/>
      <c r="S26" s="46">
        <f t="shared" si="0"/>
        <v>0</v>
      </c>
      <c r="T26" s="72">
        <f t="shared" si="4"/>
        <v>0</v>
      </c>
      <c r="U26" s="67" t="s">
        <v>101</v>
      </c>
      <c r="V26" s="47"/>
      <c r="W26" s="109">
        <f t="shared" si="1"/>
        <v>0</v>
      </c>
      <c r="X26" s="104" t="s">
        <v>14</v>
      </c>
      <c r="Y26" s="65">
        <f t="shared" si="5"/>
        <v>0</v>
      </c>
      <c r="Z26" s="105" t="s">
        <v>15</v>
      </c>
    </row>
    <row r="27" spans="1:32" ht="17.25" customHeight="1">
      <c r="A27" s="75"/>
      <c r="B27" s="36"/>
      <c r="C27" s="37"/>
      <c r="D27" s="37"/>
      <c r="E27" s="37"/>
      <c r="F27" s="84"/>
      <c r="G27" s="83"/>
      <c r="H27" s="39"/>
      <c r="I27" s="40"/>
      <c r="J27" s="41">
        <f t="shared" si="2"/>
        <v>0</v>
      </c>
      <c r="K27" s="42"/>
      <c r="L27" s="81"/>
      <c r="M27" s="78"/>
      <c r="N27" s="79"/>
      <c r="O27" s="31">
        <f t="shared" si="3"/>
        <v>0</v>
      </c>
      <c r="P27" s="126" t="str">
        <f>IF(B27="","",ROUNDDOWN(表２【R7計画】!$J$29*L27/100,0))</f>
        <v/>
      </c>
      <c r="Q27" s="44"/>
      <c r="R27" s="45"/>
      <c r="S27" s="46">
        <f t="shared" si="0"/>
        <v>0</v>
      </c>
      <c r="T27" s="72">
        <f t="shared" si="4"/>
        <v>0</v>
      </c>
      <c r="U27" s="67" t="s">
        <v>101</v>
      </c>
      <c r="V27" s="47"/>
      <c r="W27" s="109">
        <f t="shared" si="1"/>
        <v>0</v>
      </c>
      <c r="X27" s="104" t="s">
        <v>14</v>
      </c>
      <c r="Y27" s="65">
        <f t="shared" si="5"/>
        <v>0</v>
      </c>
      <c r="Z27" s="105" t="s">
        <v>15</v>
      </c>
    </row>
    <row r="28" spans="1:32" ht="17.25" customHeight="1" thickBot="1">
      <c r="A28" s="75"/>
      <c r="B28" s="36"/>
      <c r="C28" s="37"/>
      <c r="D28" s="37"/>
      <c r="E28" s="37"/>
      <c r="F28" s="84"/>
      <c r="G28" s="83"/>
      <c r="H28" s="39"/>
      <c r="I28" s="40"/>
      <c r="J28" s="41">
        <f t="shared" si="2"/>
        <v>0</v>
      </c>
      <c r="K28" s="42"/>
      <c r="L28" s="81"/>
      <c r="M28" s="78"/>
      <c r="N28" s="79"/>
      <c r="O28" s="31">
        <f>SUM($K28+$M28+$N28)</f>
        <v>0</v>
      </c>
      <c r="P28" s="126" t="str">
        <f>IF(B28="","",ROUNDDOWN(表２【R7計画】!$J$29*L28/100,0))</f>
        <v/>
      </c>
      <c r="Q28" s="44"/>
      <c r="R28" s="45"/>
      <c r="S28" s="46">
        <f t="shared" si="0"/>
        <v>0</v>
      </c>
      <c r="T28" s="72">
        <f t="shared" si="4"/>
        <v>0</v>
      </c>
      <c r="U28" s="67" t="s">
        <v>101</v>
      </c>
      <c r="V28" s="47"/>
      <c r="W28" s="110">
        <f t="shared" si="1"/>
        <v>0</v>
      </c>
      <c r="X28" s="106" t="s">
        <v>14</v>
      </c>
      <c r="Y28" s="112">
        <f t="shared" si="5"/>
        <v>0</v>
      </c>
      <c r="Z28" s="107" t="s">
        <v>15</v>
      </c>
    </row>
    <row r="29" spans="1:32" ht="17.25" customHeight="1" thickBot="1">
      <c r="A29" s="48" t="s">
        <v>53</v>
      </c>
      <c r="B29" s="49"/>
      <c r="C29" s="49"/>
      <c r="D29" s="49"/>
      <c r="E29" s="49"/>
      <c r="F29" s="50">
        <f>SUM(F19:F28)</f>
        <v>0</v>
      </c>
      <c r="G29" s="51"/>
      <c r="H29" s="52">
        <f>SUM(H19:H28)</f>
        <v>0</v>
      </c>
      <c r="I29" s="53"/>
      <c r="J29" s="54">
        <f t="shared" ref="J29:O29" si="6">SUM(J19:J28)</f>
        <v>0</v>
      </c>
      <c r="K29" s="54">
        <f t="shared" si="6"/>
        <v>0</v>
      </c>
      <c r="L29" s="55">
        <f t="shared" si="6"/>
        <v>0</v>
      </c>
      <c r="M29" s="56">
        <f t="shared" si="6"/>
        <v>0</v>
      </c>
      <c r="N29" s="57">
        <f t="shared" si="6"/>
        <v>0</v>
      </c>
      <c r="O29" s="58">
        <f t="shared" si="6"/>
        <v>0</v>
      </c>
      <c r="P29" s="127">
        <f>SUM(P19:P28)</f>
        <v>0</v>
      </c>
      <c r="Q29" s="59"/>
      <c r="R29" s="60"/>
      <c r="S29" s="61"/>
      <c r="T29" s="73"/>
      <c r="U29" s="73"/>
      <c r="V29" s="62"/>
    </row>
    <row r="30" spans="1:32" ht="5.25" customHeight="1">
      <c r="A30" s="63"/>
      <c r="B30" s="63"/>
      <c r="C30" s="63"/>
      <c r="D30" s="63"/>
      <c r="E30" s="63"/>
      <c r="F30" s="63"/>
      <c r="G30" s="63"/>
      <c r="H30" s="63"/>
      <c r="I30" s="63"/>
      <c r="J30" s="63"/>
      <c r="K30" s="63"/>
      <c r="L30" s="63"/>
      <c r="M30" s="63"/>
      <c r="N30" s="63"/>
      <c r="O30" s="63"/>
      <c r="P30" s="63"/>
      <c r="Q30" s="63"/>
      <c r="R30" s="63"/>
      <c r="S30" s="63"/>
      <c r="T30" s="63"/>
      <c r="U30" s="63"/>
    </row>
    <row r="31" spans="1:32" ht="9" customHeight="1">
      <c r="A31" s="663" t="s">
        <v>159</v>
      </c>
      <c r="B31" s="663"/>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row>
    <row r="32" spans="1:32" ht="9" customHeight="1">
      <c r="A32" s="114" t="s">
        <v>160</v>
      </c>
      <c r="B32" s="708" t="s">
        <v>190</v>
      </c>
      <c r="C32" s="708"/>
      <c r="D32" s="708"/>
      <c r="E32" s="708"/>
      <c r="F32" s="708"/>
      <c r="G32" s="708"/>
      <c r="H32" s="708"/>
      <c r="I32" s="708"/>
      <c r="J32" s="708"/>
      <c r="K32" s="708"/>
      <c r="L32" s="708"/>
      <c r="M32" s="708"/>
      <c r="N32" s="708"/>
      <c r="O32" s="708"/>
      <c r="P32" s="708"/>
      <c r="Q32" s="708"/>
      <c r="R32" s="708"/>
      <c r="S32" s="708"/>
      <c r="T32" s="708"/>
      <c r="U32" s="708"/>
      <c r="V32" s="708"/>
      <c r="W32" s="123"/>
      <c r="X32" s="123"/>
      <c r="Y32" s="123"/>
      <c r="Z32" s="123"/>
      <c r="AA32" s="123"/>
      <c r="AB32" s="123"/>
      <c r="AC32" s="123"/>
      <c r="AD32" s="123"/>
      <c r="AE32" s="123"/>
      <c r="AF32" s="123"/>
    </row>
    <row r="33" spans="1:32" ht="9" customHeight="1">
      <c r="A33" s="114" t="s">
        <v>191</v>
      </c>
      <c r="B33" s="709" t="s">
        <v>173</v>
      </c>
      <c r="C33" s="709"/>
      <c r="D33" s="709"/>
      <c r="E33" s="709"/>
      <c r="F33" s="709"/>
      <c r="G33" s="709"/>
      <c r="H33" s="709"/>
      <c r="I33" s="709"/>
      <c r="J33" s="709"/>
      <c r="K33" s="709"/>
      <c r="L33" s="709"/>
      <c r="M33" s="709"/>
      <c r="N33" s="709"/>
      <c r="O33" s="709"/>
      <c r="P33" s="709"/>
      <c r="Q33" s="709"/>
      <c r="R33" s="709"/>
      <c r="S33" s="709"/>
      <c r="T33" s="709"/>
      <c r="U33" s="709"/>
      <c r="V33" s="709"/>
      <c r="W33" s="124"/>
      <c r="X33" s="124"/>
      <c r="Y33" s="124"/>
      <c r="Z33" s="124"/>
      <c r="AA33" s="124"/>
      <c r="AB33" s="124"/>
      <c r="AC33" s="124"/>
      <c r="AD33" s="124"/>
      <c r="AE33" s="124"/>
      <c r="AF33" s="124"/>
    </row>
    <row r="34" spans="1:32" ht="9" customHeight="1">
      <c r="A34" s="114" t="s">
        <v>192</v>
      </c>
      <c r="B34" s="709" t="s">
        <v>161</v>
      </c>
      <c r="C34" s="709"/>
      <c r="D34" s="709"/>
      <c r="E34" s="709"/>
      <c r="F34" s="709"/>
      <c r="G34" s="709"/>
      <c r="H34" s="709"/>
      <c r="I34" s="709"/>
      <c r="J34" s="709"/>
      <c r="K34" s="709"/>
      <c r="L34" s="709"/>
      <c r="M34" s="709"/>
      <c r="N34" s="709"/>
      <c r="O34" s="709"/>
      <c r="P34" s="709"/>
      <c r="Q34" s="709"/>
      <c r="R34" s="709"/>
      <c r="S34" s="709"/>
      <c r="T34" s="709"/>
      <c r="U34" s="709"/>
      <c r="V34" s="709"/>
      <c r="W34" s="124"/>
      <c r="X34" s="124"/>
      <c r="Y34" s="124"/>
      <c r="Z34" s="124"/>
      <c r="AA34" s="124"/>
      <c r="AB34" s="124"/>
      <c r="AC34" s="124"/>
      <c r="AD34" s="124"/>
      <c r="AE34" s="124"/>
      <c r="AF34" s="124"/>
    </row>
    <row r="35" spans="1:32" ht="9" customHeight="1">
      <c r="A35" s="114" t="s">
        <v>193</v>
      </c>
      <c r="B35" s="709" t="s">
        <v>194</v>
      </c>
      <c r="C35" s="709"/>
      <c r="D35" s="709"/>
      <c r="E35" s="709"/>
      <c r="F35" s="709"/>
      <c r="G35" s="709"/>
      <c r="H35" s="709"/>
      <c r="I35" s="709"/>
      <c r="J35" s="709"/>
      <c r="K35" s="709"/>
      <c r="L35" s="709"/>
      <c r="M35" s="709"/>
      <c r="N35" s="709"/>
      <c r="O35" s="709"/>
      <c r="P35" s="709"/>
      <c r="Q35" s="709"/>
      <c r="R35" s="709"/>
      <c r="S35" s="709"/>
      <c r="T35" s="709"/>
      <c r="U35" s="709"/>
      <c r="V35" s="709"/>
      <c r="W35" s="124"/>
      <c r="X35" s="124"/>
      <c r="Y35" s="124"/>
      <c r="Z35" s="124"/>
      <c r="AA35" s="124"/>
      <c r="AB35" s="124"/>
      <c r="AC35" s="124"/>
      <c r="AD35" s="124"/>
      <c r="AE35" s="124"/>
      <c r="AF35" s="124"/>
    </row>
    <row r="36" spans="1:32" ht="9" customHeight="1">
      <c r="A36" s="114" t="s">
        <v>195</v>
      </c>
      <c r="B36" s="709" t="s">
        <v>162</v>
      </c>
      <c r="C36" s="709"/>
      <c r="D36" s="709"/>
      <c r="E36" s="709"/>
      <c r="F36" s="709"/>
      <c r="G36" s="709"/>
      <c r="H36" s="709"/>
      <c r="I36" s="709"/>
      <c r="J36" s="709"/>
      <c r="K36" s="709"/>
      <c r="L36" s="709"/>
      <c r="M36" s="709"/>
      <c r="N36" s="709"/>
      <c r="O36" s="709"/>
      <c r="P36" s="709"/>
      <c r="Q36" s="709"/>
      <c r="R36" s="709"/>
      <c r="S36" s="709"/>
      <c r="T36" s="709"/>
      <c r="U36" s="709"/>
      <c r="V36" s="709"/>
      <c r="W36" s="124"/>
      <c r="X36" s="124"/>
      <c r="Y36" s="124"/>
      <c r="Z36" s="124"/>
      <c r="AA36" s="124"/>
      <c r="AB36" s="124"/>
      <c r="AC36" s="124"/>
      <c r="AD36" s="124"/>
      <c r="AE36" s="124"/>
      <c r="AF36" s="124"/>
    </row>
    <row r="37" spans="1:32" ht="9" customHeight="1">
      <c r="A37" s="114" t="s">
        <v>196</v>
      </c>
      <c r="B37" s="709" t="s">
        <v>163</v>
      </c>
      <c r="C37" s="709"/>
      <c r="D37" s="709"/>
      <c r="E37" s="709"/>
      <c r="F37" s="709"/>
      <c r="G37" s="709"/>
      <c r="H37" s="709"/>
      <c r="I37" s="709"/>
      <c r="J37" s="709"/>
      <c r="K37" s="709"/>
      <c r="L37" s="709"/>
      <c r="M37" s="709"/>
      <c r="N37" s="709"/>
      <c r="O37" s="709"/>
      <c r="P37" s="709"/>
      <c r="Q37" s="709"/>
      <c r="R37" s="709"/>
      <c r="S37" s="709"/>
      <c r="T37" s="709"/>
      <c r="U37" s="709"/>
      <c r="V37" s="709"/>
      <c r="W37" s="124"/>
      <c r="X37" s="124"/>
      <c r="Y37" s="124"/>
      <c r="Z37" s="124"/>
      <c r="AA37" s="124"/>
      <c r="AB37" s="124"/>
      <c r="AC37" s="124"/>
      <c r="AD37" s="124"/>
      <c r="AE37" s="124"/>
      <c r="AF37" s="124"/>
    </row>
    <row r="38" spans="1:32" ht="9" customHeight="1">
      <c r="A38" s="114" t="s">
        <v>197</v>
      </c>
      <c r="B38" s="709" t="s">
        <v>198</v>
      </c>
      <c r="C38" s="709"/>
      <c r="D38" s="709"/>
      <c r="E38" s="709"/>
      <c r="F38" s="709"/>
      <c r="G38" s="709"/>
      <c r="H38" s="709"/>
      <c r="I38" s="709"/>
      <c r="J38" s="709"/>
      <c r="K38" s="709"/>
      <c r="L38" s="709"/>
      <c r="M38" s="709"/>
      <c r="N38" s="709"/>
      <c r="O38" s="709"/>
      <c r="P38" s="709"/>
      <c r="Q38" s="709"/>
      <c r="R38" s="709"/>
      <c r="S38" s="709"/>
      <c r="T38" s="709"/>
      <c r="U38" s="709"/>
      <c r="V38" s="709"/>
      <c r="W38" s="124"/>
      <c r="X38" s="124"/>
      <c r="Y38" s="124"/>
      <c r="Z38" s="124"/>
      <c r="AA38" s="124"/>
      <c r="AB38" s="124"/>
      <c r="AC38" s="124"/>
      <c r="AD38" s="124"/>
      <c r="AE38" s="124"/>
      <c r="AF38" s="124"/>
    </row>
    <row r="39" spans="1:32" ht="9" customHeight="1">
      <c r="A39" s="114" t="s">
        <v>199</v>
      </c>
      <c r="B39" s="709" t="s">
        <v>164</v>
      </c>
      <c r="C39" s="709"/>
      <c r="D39" s="709"/>
      <c r="E39" s="709"/>
      <c r="F39" s="709"/>
      <c r="G39" s="709"/>
      <c r="H39" s="709"/>
      <c r="I39" s="709"/>
      <c r="J39" s="709"/>
      <c r="K39" s="709"/>
      <c r="L39" s="709"/>
      <c r="M39" s="709"/>
      <c r="N39" s="709"/>
      <c r="O39" s="709"/>
      <c r="P39" s="709"/>
      <c r="Q39" s="709"/>
      <c r="R39" s="709"/>
      <c r="S39" s="709"/>
      <c r="T39" s="709"/>
      <c r="U39" s="709"/>
      <c r="V39" s="709"/>
      <c r="W39" s="124"/>
      <c r="X39" s="124"/>
      <c r="Y39" s="124"/>
      <c r="Z39" s="124"/>
      <c r="AA39" s="124"/>
      <c r="AB39" s="124"/>
      <c r="AC39" s="124"/>
      <c r="AD39" s="124"/>
      <c r="AE39" s="124"/>
      <c r="AF39" s="124"/>
    </row>
    <row r="40" spans="1:32" ht="9" customHeight="1">
      <c r="A40" s="114" t="s">
        <v>200</v>
      </c>
      <c r="B40" s="710" t="s">
        <v>201</v>
      </c>
      <c r="C40" s="710"/>
      <c r="D40" s="710"/>
      <c r="E40" s="710"/>
      <c r="F40" s="710"/>
      <c r="G40" s="710"/>
      <c r="H40" s="710"/>
      <c r="I40" s="710"/>
      <c r="J40" s="710"/>
      <c r="K40" s="710"/>
      <c r="L40" s="710"/>
      <c r="M40" s="710"/>
      <c r="N40" s="710"/>
      <c r="O40" s="710"/>
      <c r="P40" s="710"/>
      <c r="Q40" s="710"/>
      <c r="R40" s="710"/>
      <c r="S40" s="710"/>
      <c r="T40" s="710"/>
      <c r="U40" s="710"/>
      <c r="V40" s="710"/>
      <c r="W40" s="124"/>
      <c r="X40" s="124"/>
      <c r="Y40" s="124"/>
      <c r="Z40" s="124"/>
      <c r="AA40" s="124"/>
      <c r="AB40" s="124"/>
      <c r="AC40" s="124"/>
      <c r="AD40" s="124"/>
      <c r="AE40" s="124"/>
      <c r="AF40" s="124"/>
    </row>
    <row r="41" spans="1:32" ht="17.25" customHeight="1">
      <c r="A41" s="114" t="s">
        <v>165</v>
      </c>
      <c r="B41" s="709" t="s">
        <v>202</v>
      </c>
      <c r="C41" s="709"/>
      <c r="D41" s="709"/>
      <c r="E41" s="709"/>
      <c r="F41" s="709"/>
      <c r="G41" s="709"/>
      <c r="H41" s="709"/>
      <c r="I41" s="709"/>
      <c r="J41" s="709"/>
      <c r="K41" s="709"/>
      <c r="L41" s="709"/>
      <c r="M41" s="709"/>
      <c r="N41" s="709"/>
      <c r="O41" s="709"/>
      <c r="P41" s="709"/>
      <c r="Q41" s="709"/>
      <c r="R41" s="709"/>
      <c r="S41" s="709"/>
      <c r="T41" s="709"/>
      <c r="U41" s="709"/>
      <c r="V41" s="709"/>
      <c r="W41" s="124"/>
      <c r="X41" s="124"/>
      <c r="Y41" s="124"/>
      <c r="Z41" s="124"/>
      <c r="AA41" s="124"/>
      <c r="AB41" s="124"/>
      <c r="AC41" s="124"/>
      <c r="AD41" s="124"/>
      <c r="AE41" s="124"/>
      <c r="AF41" s="124"/>
    </row>
    <row r="42" spans="1:32" ht="9" customHeight="1">
      <c r="A42" s="114" t="s">
        <v>167</v>
      </c>
      <c r="B42" s="709" t="s">
        <v>166</v>
      </c>
      <c r="C42" s="709"/>
      <c r="D42" s="709"/>
      <c r="E42" s="709"/>
      <c r="F42" s="709"/>
      <c r="G42" s="709"/>
      <c r="H42" s="709"/>
      <c r="I42" s="709"/>
      <c r="J42" s="709"/>
      <c r="K42" s="709"/>
      <c r="L42" s="709"/>
      <c r="M42" s="709"/>
      <c r="N42" s="709"/>
      <c r="O42" s="709"/>
      <c r="P42" s="709"/>
      <c r="Q42" s="709"/>
      <c r="R42" s="709"/>
      <c r="S42" s="709"/>
      <c r="T42" s="709"/>
      <c r="U42" s="709"/>
      <c r="V42" s="709"/>
      <c r="W42" s="124"/>
      <c r="X42" s="124"/>
      <c r="Y42" s="124"/>
      <c r="Z42" s="124"/>
      <c r="AA42" s="124"/>
      <c r="AB42" s="124"/>
      <c r="AC42" s="124"/>
      <c r="AD42" s="124"/>
      <c r="AE42" s="124"/>
      <c r="AF42" s="124"/>
    </row>
    <row r="43" spans="1:32" ht="9" customHeight="1">
      <c r="A43" s="114" t="s">
        <v>168</v>
      </c>
      <c r="B43" s="709" t="s">
        <v>203</v>
      </c>
      <c r="C43" s="709"/>
      <c r="D43" s="709"/>
      <c r="E43" s="709"/>
      <c r="F43" s="709"/>
      <c r="G43" s="709"/>
      <c r="H43" s="709"/>
      <c r="I43" s="709"/>
      <c r="J43" s="709"/>
      <c r="K43" s="709"/>
      <c r="L43" s="709"/>
      <c r="M43" s="709"/>
      <c r="N43" s="709"/>
      <c r="O43" s="709"/>
      <c r="P43" s="709"/>
      <c r="Q43" s="709"/>
      <c r="R43" s="709"/>
      <c r="S43" s="709"/>
      <c r="T43" s="709"/>
      <c r="U43" s="709"/>
      <c r="V43" s="709"/>
      <c r="W43" s="124"/>
      <c r="X43" s="124"/>
      <c r="Y43" s="124"/>
      <c r="Z43" s="124"/>
      <c r="AA43" s="124"/>
      <c r="AB43" s="124"/>
      <c r="AC43" s="124"/>
      <c r="AD43" s="124"/>
      <c r="AE43" s="124"/>
      <c r="AF43" s="124"/>
    </row>
    <row r="44" spans="1:32" ht="9" customHeight="1">
      <c r="A44" s="114" t="s">
        <v>170</v>
      </c>
      <c r="B44" s="709" t="s">
        <v>169</v>
      </c>
      <c r="C44" s="709"/>
      <c r="D44" s="709"/>
      <c r="E44" s="709"/>
      <c r="F44" s="709"/>
      <c r="G44" s="709"/>
      <c r="H44" s="709"/>
      <c r="I44" s="709"/>
      <c r="J44" s="709"/>
      <c r="K44" s="709"/>
      <c r="L44" s="709"/>
      <c r="M44" s="709"/>
      <c r="N44" s="709"/>
      <c r="O44" s="709"/>
      <c r="P44" s="709"/>
      <c r="Q44" s="709"/>
      <c r="R44" s="709"/>
      <c r="S44" s="709"/>
      <c r="T44" s="709"/>
      <c r="U44" s="709"/>
      <c r="V44" s="709"/>
      <c r="W44" s="124"/>
      <c r="X44" s="124"/>
      <c r="Y44" s="124"/>
      <c r="Z44" s="124"/>
      <c r="AA44" s="124"/>
      <c r="AB44" s="124"/>
      <c r="AC44" s="124"/>
      <c r="AD44" s="124"/>
      <c r="AE44" s="124"/>
      <c r="AF44" s="124"/>
    </row>
    <row r="45" spans="1:32" ht="9" customHeight="1">
      <c r="A45" s="117" t="s">
        <v>172</v>
      </c>
      <c r="B45" s="709" t="s">
        <v>171</v>
      </c>
      <c r="C45" s="709"/>
      <c r="D45" s="709"/>
      <c r="E45" s="709"/>
      <c r="F45" s="709"/>
      <c r="G45" s="709"/>
      <c r="H45" s="709"/>
      <c r="I45" s="709"/>
      <c r="J45" s="709"/>
      <c r="K45" s="709"/>
      <c r="L45" s="709"/>
      <c r="M45" s="709"/>
      <c r="N45" s="709"/>
      <c r="O45" s="709"/>
      <c r="P45" s="709"/>
      <c r="Q45" s="709"/>
      <c r="R45" s="709"/>
      <c r="S45" s="709"/>
      <c r="T45" s="709"/>
      <c r="U45" s="709"/>
      <c r="V45" s="709"/>
      <c r="W45" s="124"/>
      <c r="X45" s="124"/>
      <c r="Y45" s="124"/>
      <c r="Z45" s="124"/>
      <c r="AA45" s="124"/>
      <c r="AB45" s="124"/>
      <c r="AC45" s="124"/>
      <c r="AD45" s="124"/>
      <c r="AE45" s="124"/>
      <c r="AF45" s="124"/>
    </row>
    <row r="46" spans="1:32" ht="17.25" customHeight="1">
      <c r="A46" s="711"/>
      <c r="B46" s="711"/>
      <c r="C46" s="711"/>
      <c r="D46" s="711"/>
      <c r="E46" s="711"/>
      <c r="F46" s="711"/>
      <c r="G46" s="711"/>
      <c r="H46" s="711"/>
      <c r="I46" s="711"/>
      <c r="J46" s="711"/>
      <c r="K46" s="711"/>
      <c r="L46" s="711"/>
      <c r="M46" s="711"/>
      <c r="N46" s="711"/>
      <c r="O46" s="711"/>
      <c r="P46" s="711"/>
      <c r="Q46" s="711"/>
      <c r="R46" s="711"/>
      <c r="S46" s="711"/>
      <c r="T46" s="711"/>
      <c r="U46" s="711"/>
      <c r="V46" s="711"/>
      <c r="W46" s="118"/>
      <c r="X46" s="118"/>
      <c r="Y46" s="118"/>
      <c r="Z46" s="118"/>
      <c r="AA46" s="118"/>
      <c r="AB46" s="118"/>
      <c r="AC46" s="118"/>
      <c r="AD46" s="118"/>
      <c r="AE46" s="118"/>
      <c r="AF46" s="118"/>
    </row>
    <row r="47" spans="1:32" ht="11.25" customHeight="1">
      <c r="A47" s="64"/>
      <c r="B47" s="64"/>
      <c r="C47" s="64"/>
      <c r="D47" s="64"/>
      <c r="E47" s="64"/>
      <c r="F47" s="64"/>
      <c r="G47" s="64"/>
      <c r="H47" s="64"/>
      <c r="I47" s="64"/>
      <c r="J47" s="64"/>
      <c r="K47" s="64"/>
      <c r="L47" s="64"/>
      <c r="M47" s="64"/>
      <c r="N47" s="64"/>
      <c r="O47" s="64"/>
      <c r="P47" s="121"/>
      <c r="Q47" s="64"/>
      <c r="R47" s="64"/>
      <c r="S47" s="64"/>
      <c r="T47" s="64"/>
      <c r="U47" s="64"/>
    </row>
    <row r="48" spans="1:32" ht="11.25" customHeight="1">
      <c r="A48" s="64"/>
      <c r="B48" s="64"/>
      <c r="C48" s="64"/>
      <c r="D48" s="64"/>
      <c r="E48" s="64"/>
      <c r="F48" s="64"/>
      <c r="G48" s="64"/>
      <c r="H48" s="64"/>
      <c r="I48" s="64"/>
      <c r="J48" s="64"/>
      <c r="K48" s="64"/>
      <c r="L48" s="64"/>
      <c r="M48" s="64"/>
      <c r="N48" s="64"/>
      <c r="O48" s="64"/>
      <c r="P48" s="121"/>
      <c r="Q48" s="64"/>
      <c r="R48" s="64"/>
      <c r="S48" s="64"/>
      <c r="T48" s="64"/>
      <c r="U48" s="64"/>
    </row>
    <row r="49" spans="1:21" ht="11.25" customHeight="1">
      <c r="A49" s="64"/>
      <c r="B49" s="64"/>
      <c r="C49" s="64"/>
      <c r="D49" s="64"/>
      <c r="E49" s="64"/>
      <c r="F49" s="64"/>
      <c r="G49" s="64"/>
      <c r="H49" s="64"/>
      <c r="I49" s="64"/>
      <c r="J49" s="64"/>
      <c r="K49" s="64"/>
      <c r="L49" s="64"/>
      <c r="M49" s="64"/>
      <c r="N49" s="64"/>
      <c r="O49" s="64"/>
      <c r="P49" s="121"/>
      <c r="Q49" s="64"/>
      <c r="R49" s="64"/>
      <c r="S49" s="64"/>
      <c r="T49" s="64"/>
      <c r="U49" s="64"/>
    </row>
    <row r="50" spans="1:21" ht="11.25" customHeight="1">
      <c r="A50" s="64"/>
      <c r="B50" s="64"/>
      <c r="C50" s="64"/>
      <c r="D50" s="64"/>
      <c r="E50" s="64"/>
      <c r="F50" s="64"/>
      <c r="G50" s="64"/>
      <c r="H50" s="64"/>
      <c r="I50" s="64"/>
      <c r="J50" s="64"/>
      <c r="K50" s="64"/>
      <c r="L50" s="64"/>
      <c r="M50" s="64"/>
      <c r="N50" s="64"/>
      <c r="O50" s="64"/>
      <c r="P50" s="121"/>
      <c r="Q50" s="64"/>
      <c r="R50" s="64"/>
      <c r="S50" s="64"/>
      <c r="T50" s="64"/>
      <c r="U50" s="64"/>
    </row>
    <row r="51" spans="1:21" ht="11.25" customHeight="1">
      <c r="A51" s="64"/>
      <c r="B51" s="64"/>
      <c r="C51" s="64"/>
      <c r="D51" s="64"/>
      <c r="E51" s="64"/>
      <c r="F51" s="64"/>
      <c r="G51" s="64"/>
      <c r="H51" s="64"/>
      <c r="I51" s="64"/>
      <c r="J51" s="64"/>
      <c r="K51" s="64"/>
      <c r="L51" s="64"/>
      <c r="M51" s="64"/>
      <c r="N51" s="64"/>
      <c r="O51" s="64"/>
      <c r="P51" s="121"/>
      <c r="Q51" s="64"/>
      <c r="R51" s="64"/>
      <c r="S51" s="64"/>
      <c r="T51" s="64"/>
      <c r="U51" s="64"/>
    </row>
    <row r="52" spans="1:21" ht="11.25" customHeight="1">
      <c r="A52" s="64"/>
      <c r="B52" s="64"/>
      <c r="C52" s="64"/>
      <c r="D52" s="64"/>
      <c r="E52" s="64"/>
      <c r="F52" s="64"/>
      <c r="G52" s="64"/>
      <c r="H52" s="64"/>
      <c r="I52" s="64"/>
      <c r="J52" s="64"/>
      <c r="K52" s="64"/>
      <c r="L52" s="64"/>
      <c r="M52" s="64"/>
      <c r="N52" s="64"/>
      <c r="O52" s="64"/>
      <c r="P52" s="121"/>
      <c r="Q52" s="64"/>
      <c r="R52" s="64"/>
      <c r="S52" s="64"/>
      <c r="T52" s="64"/>
      <c r="U52" s="64"/>
    </row>
    <row r="53" spans="1:21" ht="11.25" customHeight="1">
      <c r="A53" s="64"/>
      <c r="B53" s="64"/>
      <c r="C53" s="64"/>
      <c r="D53" s="64"/>
      <c r="E53" s="64"/>
      <c r="F53" s="64"/>
      <c r="G53" s="64"/>
      <c r="H53" s="64"/>
      <c r="I53" s="64"/>
      <c r="J53" s="64"/>
      <c r="K53" s="64"/>
      <c r="L53" s="64"/>
      <c r="M53" s="64"/>
      <c r="N53" s="64"/>
      <c r="O53" s="64"/>
      <c r="P53" s="121"/>
      <c r="Q53" s="64"/>
      <c r="R53" s="64"/>
      <c r="S53" s="64"/>
      <c r="T53" s="64"/>
      <c r="U53" s="64"/>
    </row>
    <row r="54" spans="1:21" ht="11.25" customHeight="1">
      <c r="A54" s="64"/>
      <c r="B54" s="64"/>
      <c r="C54" s="64"/>
      <c r="D54" s="64"/>
      <c r="E54" s="64"/>
      <c r="F54" s="64"/>
      <c r="G54" s="64"/>
      <c r="H54" s="64"/>
      <c r="I54" s="64"/>
      <c r="J54" s="64"/>
      <c r="K54" s="64"/>
      <c r="L54" s="64"/>
      <c r="M54" s="64"/>
      <c r="N54" s="64"/>
      <c r="O54" s="64"/>
      <c r="P54" s="121"/>
      <c r="Q54" s="64"/>
      <c r="R54" s="64"/>
      <c r="S54" s="64"/>
      <c r="T54" s="64"/>
      <c r="U54" s="64"/>
    </row>
    <row r="55" spans="1:21" ht="11.25" customHeight="1">
      <c r="A55" s="64"/>
      <c r="B55" s="64"/>
      <c r="C55" s="64"/>
      <c r="D55" s="64"/>
      <c r="E55" s="64"/>
      <c r="F55" s="64"/>
      <c r="G55" s="64"/>
      <c r="H55" s="64"/>
      <c r="I55" s="64"/>
      <c r="J55" s="64"/>
      <c r="K55" s="64"/>
      <c r="L55" s="64"/>
      <c r="M55" s="64"/>
      <c r="N55" s="64"/>
      <c r="O55" s="64"/>
      <c r="P55" s="121"/>
      <c r="Q55" s="64"/>
      <c r="R55" s="64"/>
      <c r="S55" s="64"/>
      <c r="T55" s="64"/>
      <c r="U55" s="64"/>
    </row>
    <row r="56" spans="1:21" ht="11.25" customHeight="1">
      <c r="A56" s="64"/>
      <c r="B56" s="64"/>
      <c r="C56" s="64"/>
      <c r="D56" s="64"/>
      <c r="E56" s="64"/>
      <c r="F56" s="64"/>
      <c r="G56" s="64"/>
      <c r="H56" s="64"/>
      <c r="I56" s="64"/>
      <c r="J56" s="64"/>
      <c r="K56" s="64"/>
      <c r="L56" s="64"/>
      <c r="M56" s="64"/>
      <c r="N56" s="64"/>
      <c r="O56" s="64"/>
      <c r="P56" s="121"/>
      <c r="Q56" s="64"/>
      <c r="R56" s="64"/>
      <c r="S56" s="64"/>
      <c r="T56" s="64"/>
      <c r="U56" s="64"/>
    </row>
    <row r="57" spans="1:21" ht="11.25" customHeight="1">
      <c r="A57" s="64"/>
      <c r="B57" s="64"/>
      <c r="C57" s="64"/>
      <c r="D57" s="64"/>
      <c r="E57" s="64"/>
      <c r="F57" s="64"/>
      <c r="G57" s="64"/>
      <c r="H57" s="64"/>
      <c r="I57" s="64"/>
      <c r="J57" s="64"/>
      <c r="K57" s="64"/>
      <c r="L57" s="64"/>
      <c r="M57" s="64"/>
      <c r="N57" s="64"/>
      <c r="O57" s="64"/>
      <c r="P57" s="121"/>
      <c r="Q57" s="64"/>
      <c r="R57" s="64"/>
      <c r="S57" s="64"/>
      <c r="T57" s="64"/>
      <c r="U57" s="64"/>
    </row>
  </sheetData>
  <mergeCells count="39">
    <mergeCell ref="B39:V39"/>
    <mergeCell ref="B40:V40"/>
    <mergeCell ref="A46:V46"/>
    <mergeCell ref="B41:V41"/>
    <mergeCell ref="B42:V42"/>
    <mergeCell ref="B43:V43"/>
    <mergeCell ref="B44:V44"/>
    <mergeCell ref="B45:V45"/>
    <mergeCell ref="B34:V34"/>
    <mergeCell ref="B35:V35"/>
    <mergeCell ref="B36:V36"/>
    <mergeCell ref="B37:V37"/>
    <mergeCell ref="B38:V38"/>
    <mergeCell ref="B33:V33"/>
    <mergeCell ref="Q2:V3"/>
    <mergeCell ref="R4:V4"/>
    <mergeCell ref="Q5:Q6"/>
    <mergeCell ref="R5:U6"/>
    <mergeCell ref="V5:V6"/>
    <mergeCell ref="R7:V7"/>
    <mergeCell ref="Q8:Q9"/>
    <mergeCell ref="R8:U9"/>
    <mergeCell ref="V8:V9"/>
    <mergeCell ref="O7:P9"/>
    <mergeCell ref="H11:O11"/>
    <mergeCell ref="R15:U15"/>
    <mergeCell ref="T16:T18"/>
    <mergeCell ref="A16:G16"/>
    <mergeCell ref="A31:AF31"/>
    <mergeCell ref="W17:Z18"/>
    <mergeCell ref="V16:V18"/>
    <mergeCell ref="U16:U18"/>
    <mergeCell ref="B32:V32"/>
    <mergeCell ref="R11:U13"/>
    <mergeCell ref="O2:P3"/>
    <mergeCell ref="O4:P6"/>
    <mergeCell ref="H16:L16"/>
    <mergeCell ref="M16:O16"/>
    <mergeCell ref="Q16:S16"/>
  </mergeCells>
  <phoneticPr fontId="2"/>
  <printOptions horizontalCentered="1"/>
  <pageMargins left="0.39370078740157483" right="0.19685039370078741" top="0.78740157480314965" bottom="0.19685039370078741" header="0.51181102362204722" footer="0.51181102362204722"/>
  <pageSetup paperSize="9" scale="9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57"/>
  <sheetViews>
    <sheetView showZeros="0" view="pageBreakPreview" topLeftCell="A4" zoomScale="115" zoomScaleNormal="100" zoomScaleSheetLayoutView="115" workbookViewId="0">
      <selection activeCell="B41" sqref="B41:V41"/>
    </sheetView>
  </sheetViews>
  <sheetFormatPr defaultColWidth="2.44140625" defaultRowHeight="11.25" customHeight="1"/>
  <cols>
    <col min="1" max="1" width="5" style="2" customWidth="1"/>
    <col min="2" max="2" width="10" style="2" customWidth="1"/>
    <col min="3" max="7" width="5" style="2" customWidth="1"/>
    <col min="8" max="9" width="7.44140625" style="2" customWidth="1"/>
    <col min="10" max="12" width="10" style="2" customWidth="1"/>
    <col min="13" max="14" width="7.44140625" style="2" customWidth="1"/>
    <col min="15" max="16" width="10" style="2" customWidth="1"/>
    <col min="17" max="17" width="22.44140625" style="2" customWidth="1"/>
    <col min="18" max="18" width="7.44140625" style="2" customWidth="1"/>
    <col min="19" max="19" width="10" style="2" customWidth="1"/>
    <col min="20" max="21" width="7.44140625" style="2" customWidth="1"/>
    <col min="22" max="22" width="8.44140625" style="2" customWidth="1"/>
    <col min="23" max="23" width="3.44140625" style="2" customWidth="1"/>
    <col min="24" max="24" width="1.77734375" style="2" customWidth="1"/>
    <col min="25" max="25" width="2.6640625" style="2" customWidth="1"/>
    <col min="26" max="26" width="1.77734375" style="2" customWidth="1"/>
    <col min="27" max="16384" width="2.44140625" style="2"/>
  </cols>
  <sheetData>
    <row r="1" spans="1:22" ht="11.25" customHeight="1">
      <c r="A1" s="2" t="s">
        <v>122</v>
      </c>
    </row>
    <row r="2" spans="1:22" ht="11.25" customHeight="1">
      <c r="B2" s="96"/>
      <c r="C2" s="96"/>
      <c r="M2" s="101"/>
      <c r="N2" s="120"/>
      <c r="O2" s="639" t="s">
        <v>99</v>
      </c>
      <c r="P2" s="691"/>
      <c r="Q2" s="645">
        <f>表２【R7計画】!F3</f>
        <v>0</v>
      </c>
      <c r="R2" s="646"/>
      <c r="S2" s="646"/>
      <c r="T2" s="646"/>
      <c r="U2" s="646"/>
      <c r="V2" s="647"/>
    </row>
    <row r="3" spans="1:22" ht="11.25" customHeight="1">
      <c r="M3" s="101"/>
      <c r="N3" s="120"/>
      <c r="O3" s="694"/>
      <c r="P3" s="695"/>
      <c r="Q3" s="648"/>
      <c r="R3" s="649"/>
      <c r="S3" s="649"/>
      <c r="T3" s="649"/>
      <c r="U3" s="649"/>
      <c r="V3" s="650"/>
    </row>
    <row r="4" spans="1:22" ht="11.25" customHeight="1">
      <c r="M4" s="101"/>
      <c r="N4" s="128"/>
      <c r="O4" s="639" t="s">
        <v>98</v>
      </c>
      <c r="P4" s="691"/>
      <c r="Q4" s="66" t="s">
        <v>102</v>
      </c>
      <c r="R4" s="653" t="s">
        <v>103</v>
      </c>
      <c r="S4" s="654"/>
      <c r="T4" s="654"/>
      <c r="U4" s="654"/>
      <c r="V4" s="655"/>
    </row>
    <row r="5" spans="1:22" ht="11.25" customHeight="1">
      <c r="M5" s="101"/>
      <c r="N5" s="128"/>
      <c r="O5" s="692"/>
      <c r="P5" s="693"/>
      <c r="Q5" s="651"/>
      <c r="R5" s="658"/>
      <c r="S5" s="659"/>
      <c r="T5" s="659"/>
      <c r="U5" s="659"/>
      <c r="V5" s="697"/>
    </row>
    <row r="6" spans="1:22" ht="11.25" customHeight="1">
      <c r="M6" s="101"/>
      <c r="N6" s="128"/>
      <c r="O6" s="694"/>
      <c r="P6" s="695"/>
      <c r="Q6" s="652"/>
      <c r="R6" s="660"/>
      <c r="S6" s="661"/>
      <c r="T6" s="661"/>
      <c r="U6" s="661"/>
      <c r="V6" s="698"/>
    </row>
    <row r="7" spans="1:22" ht="11.25" customHeight="1">
      <c r="M7" s="101"/>
      <c r="N7" s="120"/>
      <c r="O7" s="639" t="s">
        <v>100</v>
      </c>
      <c r="P7" s="691"/>
      <c r="Q7" s="68" t="s">
        <v>102</v>
      </c>
      <c r="R7" s="653" t="s">
        <v>103</v>
      </c>
      <c r="S7" s="654"/>
      <c r="T7" s="654"/>
      <c r="U7" s="654"/>
      <c r="V7" s="655"/>
    </row>
    <row r="8" spans="1:22" ht="11.25" customHeight="1">
      <c r="M8" s="101"/>
      <c r="N8" s="120"/>
      <c r="O8" s="692"/>
      <c r="P8" s="693"/>
      <c r="Q8" s="651"/>
      <c r="R8" s="658"/>
      <c r="S8" s="659"/>
      <c r="T8" s="659"/>
      <c r="U8" s="659"/>
      <c r="V8" s="697"/>
    </row>
    <row r="9" spans="1:22" ht="11.25" customHeight="1">
      <c r="M9" s="101"/>
      <c r="N9" s="120"/>
      <c r="O9" s="694"/>
      <c r="P9" s="695"/>
      <c r="Q9" s="652"/>
      <c r="R9" s="660"/>
      <c r="S9" s="661"/>
      <c r="T9" s="661"/>
      <c r="U9" s="661"/>
      <c r="V9" s="698"/>
    </row>
    <row r="10" spans="1:22" ht="11.25" customHeight="1">
      <c r="N10" s="35"/>
    </row>
    <row r="11" spans="1:22" ht="14.25" customHeight="1">
      <c r="B11" s="3"/>
      <c r="C11" s="3"/>
      <c r="D11" s="3"/>
      <c r="E11" s="3"/>
      <c r="F11" s="3"/>
      <c r="G11" s="3"/>
      <c r="H11" s="696" t="s">
        <v>364</v>
      </c>
      <c r="I11" s="696"/>
      <c r="J11" s="696"/>
      <c r="K11" s="696"/>
      <c r="L11" s="696"/>
      <c r="M11" s="696"/>
      <c r="N11" s="696"/>
      <c r="O11" s="696"/>
      <c r="P11" s="119"/>
      <c r="Q11" s="4" t="s">
        <v>28</v>
      </c>
      <c r="R11" s="699" t="s">
        <v>353</v>
      </c>
      <c r="S11" s="700"/>
      <c r="T11" s="700"/>
      <c r="U11" s="700"/>
    </row>
    <row r="12" spans="1:22" ht="11.25" customHeight="1">
      <c r="A12" s="3"/>
      <c r="B12" s="3"/>
      <c r="C12" s="3"/>
      <c r="D12" s="3"/>
      <c r="E12" s="3"/>
      <c r="F12" s="3"/>
      <c r="G12" s="3"/>
      <c r="H12" s="3"/>
      <c r="I12" s="3"/>
      <c r="J12" s="113"/>
      <c r="K12" s="113"/>
      <c r="L12" s="113"/>
      <c r="M12" s="113"/>
      <c r="N12" s="113"/>
      <c r="O12" s="113"/>
      <c r="P12" s="122"/>
      <c r="Q12" s="5"/>
      <c r="R12" s="700"/>
      <c r="S12" s="700"/>
      <c r="T12" s="700"/>
      <c r="U12" s="700"/>
    </row>
    <row r="13" spans="1:22" ht="11.25" customHeight="1">
      <c r="A13" s="3"/>
      <c r="B13" s="3"/>
      <c r="C13" s="3"/>
      <c r="D13" s="3"/>
      <c r="E13" s="3"/>
      <c r="F13" s="3"/>
      <c r="G13" s="3"/>
      <c r="H13" s="3"/>
      <c r="I13" s="3"/>
      <c r="J13" s="3"/>
      <c r="K13" s="3"/>
      <c r="L13" s="3"/>
      <c r="M13" s="3"/>
      <c r="N13" s="3"/>
      <c r="O13" s="3"/>
      <c r="P13" s="3"/>
      <c r="Q13" s="5"/>
      <c r="R13" s="700"/>
      <c r="S13" s="700"/>
      <c r="T13" s="700"/>
      <c r="U13" s="700"/>
    </row>
    <row r="14" spans="1:22" ht="7.5" customHeight="1">
      <c r="A14" s="3"/>
      <c r="B14" s="3"/>
      <c r="C14" s="3"/>
      <c r="D14" s="3"/>
      <c r="E14" s="3"/>
      <c r="F14" s="3"/>
      <c r="G14" s="3"/>
      <c r="H14" s="3"/>
      <c r="I14" s="3"/>
      <c r="J14" s="3"/>
      <c r="K14" s="3"/>
      <c r="L14" s="3"/>
      <c r="M14" s="3"/>
      <c r="N14" s="3"/>
      <c r="O14" s="3"/>
      <c r="P14" s="3"/>
      <c r="Q14" s="5"/>
      <c r="R14" s="5"/>
      <c r="S14" s="5"/>
      <c r="T14" s="5"/>
      <c r="U14" s="5"/>
    </row>
    <row r="15" spans="1:22" ht="7.5" customHeight="1" thickBot="1">
      <c r="Q15" s="6"/>
      <c r="R15" s="683"/>
      <c r="S15" s="683"/>
      <c r="T15" s="683"/>
      <c r="U15" s="683"/>
    </row>
    <row r="16" spans="1:22" s="1" customFormat="1" ht="22.5" customHeight="1">
      <c r="A16" s="674" t="s">
        <v>20</v>
      </c>
      <c r="B16" s="675"/>
      <c r="C16" s="675"/>
      <c r="D16" s="675"/>
      <c r="E16" s="675"/>
      <c r="F16" s="675"/>
      <c r="G16" s="676"/>
      <c r="H16" s="677" t="s">
        <v>29</v>
      </c>
      <c r="I16" s="675"/>
      <c r="J16" s="675"/>
      <c r="K16" s="675"/>
      <c r="L16" s="678"/>
      <c r="M16" s="679" t="s">
        <v>89</v>
      </c>
      <c r="N16" s="675"/>
      <c r="O16" s="676"/>
      <c r="P16" s="267" t="s">
        <v>188</v>
      </c>
      <c r="Q16" s="679" t="s">
        <v>30</v>
      </c>
      <c r="R16" s="675"/>
      <c r="S16" s="676"/>
      <c r="T16" s="685" t="s">
        <v>31</v>
      </c>
      <c r="U16" s="685" t="s">
        <v>107</v>
      </c>
      <c r="V16" s="705" t="s">
        <v>32</v>
      </c>
    </row>
    <row r="17" spans="1:32" s="1" customFormat="1" ht="30" customHeight="1">
      <c r="A17" s="7" t="s">
        <v>27</v>
      </c>
      <c r="B17" s="8" t="s">
        <v>33</v>
      </c>
      <c r="C17" s="9" t="s">
        <v>21</v>
      </c>
      <c r="D17" s="8" t="s">
        <v>22</v>
      </c>
      <c r="E17" s="9" t="s">
        <v>23</v>
      </c>
      <c r="F17" s="8" t="s">
        <v>34</v>
      </c>
      <c r="G17" s="10" t="s">
        <v>35</v>
      </c>
      <c r="H17" s="11" t="s">
        <v>36</v>
      </c>
      <c r="I17" s="8" t="s">
        <v>37</v>
      </c>
      <c r="J17" s="8" t="s">
        <v>38</v>
      </c>
      <c r="K17" s="9" t="s">
        <v>39</v>
      </c>
      <c r="L17" s="12" t="s">
        <v>40</v>
      </c>
      <c r="M17" s="13" t="s">
        <v>41</v>
      </c>
      <c r="N17" s="8" t="s">
        <v>42</v>
      </c>
      <c r="O17" s="10" t="s">
        <v>43</v>
      </c>
      <c r="P17" s="268" t="s">
        <v>189</v>
      </c>
      <c r="Q17" s="13" t="s">
        <v>44</v>
      </c>
      <c r="R17" s="8" t="s">
        <v>45</v>
      </c>
      <c r="S17" s="10" t="s">
        <v>46</v>
      </c>
      <c r="T17" s="686"/>
      <c r="U17" s="686"/>
      <c r="V17" s="706"/>
      <c r="W17" s="701" t="s">
        <v>135</v>
      </c>
      <c r="X17" s="702"/>
      <c r="Y17" s="702"/>
      <c r="Z17" s="702"/>
    </row>
    <row r="18" spans="1:32" s="1" customFormat="1" ht="11.25" customHeight="1" thickBot="1">
      <c r="A18" s="14"/>
      <c r="B18" s="15"/>
      <c r="C18" s="16"/>
      <c r="D18" s="15"/>
      <c r="E18" s="16"/>
      <c r="F18" s="15"/>
      <c r="G18" s="17" t="s">
        <v>0</v>
      </c>
      <c r="H18" s="18"/>
      <c r="I18" s="15"/>
      <c r="J18" s="15"/>
      <c r="K18" s="16" t="s">
        <v>47</v>
      </c>
      <c r="L18" s="19" t="s">
        <v>48</v>
      </c>
      <c r="M18" s="20" t="s">
        <v>49</v>
      </c>
      <c r="N18" s="16" t="s">
        <v>50</v>
      </c>
      <c r="O18" s="21"/>
      <c r="P18" s="125"/>
      <c r="Q18" s="20"/>
      <c r="R18" s="16" t="s">
        <v>51</v>
      </c>
      <c r="S18" s="21" t="s">
        <v>52</v>
      </c>
      <c r="T18" s="687"/>
      <c r="U18" s="687"/>
      <c r="V18" s="707"/>
      <c r="W18" s="703"/>
      <c r="X18" s="704"/>
      <c r="Y18" s="704"/>
      <c r="Z18" s="704"/>
    </row>
    <row r="19" spans="1:32" s="35" customFormat="1" ht="17.25" customHeight="1">
      <c r="A19" s="74"/>
      <c r="B19" s="22"/>
      <c r="C19" s="23"/>
      <c r="D19" s="23"/>
      <c r="E19" s="23"/>
      <c r="F19" s="82"/>
      <c r="G19" s="83"/>
      <c r="H19" s="26"/>
      <c r="I19" s="27"/>
      <c r="J19" s="28">
        <f>ROUNDDOWN(H19*I19,0)</f>
        <v>0</v>
      </c>
      <c r="K19" s="29"/>
      <c r="L19" s="80"/>
      <c r="M19" s="76"/>
      <c r="N19" s="77"/>
      <c r="O19" s="31">
        <f>SUM($K19+$M19+$N19)</f>
        <v>0</v>
      </c>
      <c r="P19" s="126" t="str">
        <f>IF(B19="","",ROUNDDOWN(表２【R7計画】!$F$29*L19/100,0))</f>
        <v/>
      </c>
      <c r="Q19" s="32"/>
      <c r="R19" s="33"/>
      <c r="S19" s="34">
        <f>IF(OR(L19=0,R19=0),,ROUNDDOWN(K19/L19/R19,1))</f>
        <v>0</v>
      </c>
      <c r="T19" s="70">
        <f>ROUNDDOWN(G19*S19,1)</f>
        <v>0</v>
      </c>
      <c r="U19" s="100" t="s">
        <v>133</v>
      </c>
      <c r="V19" s="71"/>
      <c r="W19" s="108">
        <f>IF(COUNT(L19,O19)=2,ROUNDDOWN(O19/L19,),)</f>
        <v>0</v>
      </c>
      <c r="X19" s="102" t="s">
        <v>14</v>
      </c>
      <c r="Y19" s="111">
        <f>IF(COUNT(L19,O19)=2,ROUNDDOWN((O19/L19-W19)*100,),)</f>
        <v>0</v>
      </c>
      <c r="Z19" s="103" t="s">
        <v>15</v>
      </c>
    </row>
    <row r="20" spans="1:32" s="35" customFormat="1" ht="17.25" customHeight="1">
      <c r="A20" s="75"/>
      <c r="B20" s="36"/>
      <c r="C20" s="37"/>
      <c r="D20" s="37"/>
      <c r="E20" s="37"/>
      <c r="F20" s="84"/>
      <c r="G20" s="83"/>
      <c r="H20" s="39"/>
      <c r="I20" s="40"/>
      <c r="J20" s="41">
        <f t="shared" ref="J20:J28" si="0">ROUNDDOWN(H20*I20,0)</f>
        <v>0</v>
      </c>
      <c r="K20" s="42"/>
      <c r="L20" s="81"/>
      <c r="M20" s="78"/>
      <c r="N20" s="79"/>
      <c r="O20" s="31">
        <f t="shared" ref="O20:O27" si="1">SUM($K20+$M20+$N20)</f>
        <v>0</v>
      </c>
      <c r="P20" s="126" t="str">
        <f>IF(B20="","",ROUNDDOWN(表２【R7計画】!$F$29*L20/100,0))</f>
        <v/>
      </c>
      <c r="Q20" s="44"/>
      <c r="R20" s="45"/>
      <c r="S20" s="46">
        <f t="shared" ref="S20:S28" si="2">IF(OR(L20=0,R20=0),,ROUNDDOWN(K20/L20/R20,1))</f>
        <v>0</v>
      </c>
      <c r="T20" s="72">
        <f t="shared" ref="T20:T28" si="3">ROUNDDOWN(G20*S20,1)</f>
        <v>0</v>
      </c>
      <c r="U20" s="67" t="s">
        <v>134</v>
      </c>
      <c r="V20" s="47"/>
      <c r="W20" s="109">
        <f t="shared" ref="W20:W27" si="4">IF(COUNT(L20,O20)=2,ROUNDDOWN(O20/L20,),)</f>
        <v>0</v>
      </c>
      <c r="X20" s="104" t="s">
        <v>14</v>
      </c>
      <c r="Y20" s="65">
        <f t="shared" ref="Y20:Y27" si="5">IF(COUNT(L20,O20)=2,ROUNDDOWN((O20/L20-W20)*100,),)</f>
        <v>0</v>
      </c>
      <c r="Z20" s="105" t="s">
        <v>15</v>
      </c>
    </row>
    <row r="21" spans="1:32" s="35" customFormat="1" ht="17.25" customHeight="1">
      <c r="A21" s="75"/>
      <c r="B21" s="36"/>
      <c r="C21" s="37"/>
      <c r="D21" s="37"/>
      <c r="E21" s="37"/>
      <c r="F21" s="84"/>
      <c r="G21" s="83"/>
      <c r="H21" s="39"/>
      <c r="I21" s="40"/>
      <c r="J21" s="41">
        <f t="shared" si="0"/>
        <v>0</v>
      </c>
      <c r="K21" s="42"/>
      <c r="L21" s="81"/>
      <c r="M21" s="78"/>
      <c r="N21" s="79"/>
      <c r="O21" s="31">
        <f t="shared" si="1"/>
        <v>0</v>
      </c>
      <c r="P21" s="126" t="str">
        <f>IF(B21="","",ROUNDDOWN(表２【R7計画】!$F$29*L21/100,0))</f>
        <v/>
      </c>
      <c r="Q21" s="44"/>
      <c r="R21" s="45"/>
      <c r="S21" s="46">
        <f t="shared" si="2"/>
        <v>0</v>
      </c>
      <c r="T21" s="72">
        <f t="shared" si="3"/>
        <v>0</v>
      </c>
      <c r="U21" s="67" t="s">
        <v>134</v>
      </c>
      <c r="V21" s="47"/>
      <c r="W21" s="109">
        <f t="shared" si="4"/>
        <v>0</v>
      </c>
      <c r="X21" s="104" t="s">
        <v>14</v>
      </c>
      <c r="Y21" s="65">
        <f t="shared" si="5"/>
        <v>0</v>
      </c>
      <c r="Z21" s="105" t="s">
        <v>15</v>
      </c>
    </row>
    <row r="22" spans="1:32" s="35" customFormat="1" ht="17.25" customHeight="1">
      <c r="A22" s="75"/>
      <c r="B22" s="36"/>
      <c r="C22" s="37"/>
      <c r="D22" s="37"/>
      <c r="E22" s="37"/>
      <c r="F22" s="84"/>
      <c r="G22" s="83"/>
      <c r="H22" s="39"/>
      <c r="I22" s="40"/>
      <c r="J22" s="41">
        <f t="shared" si="0"/>
        <v>0</v>
      </c>
      <c r="K22" s="42"/>
      <c r="L22" s="81"/>
      <c r="M22" s="78"/>
      <c r="N22" s="79"/>
      <c r="O22" s="31">
        <f t="shared" si="1"/>
        <v>0</v>
      </c>
      <c r="P22" s="126" t="str">
        <f>IF(B22="","",ROUNDDOWN(表２【R7計画】!$F$29*L22/100,0))</f>
        <v/>
      </c>
      <c r="Q22" s="44"/>
      <c r="R22" s="45"/>
      <c r="S22" s="46">
        <f t="shared" si="2"/>
        <v>0</v>
      </c>
      <c r="T22" s="72">
        <f t="shared" si="3"/>
        <v>0</v>
      </c>
      <c r="U22" s="67" t="s">
        <v>134</v>
      </c>
      <c r="V22" s="47"/>
      <c r="W22" s="109">
        <f t="shared" si="4"/>
        <v>0</v>
      </c>
      <c r="X22" s="104" t="s">
        <v>14</v>
      </c>
      <c r="Y22" s="65">
        <f t="shared" si="5"/>
        <v>0</v>
      </c>
      <c r="Z22" s="105" t="s">
        <v>15</v>
      </c>
    </row>
    <row r="23" spans="1:32" s="35" customFormat="1" ht="17.25" customHeight="1">
      <c r="A23" s="75"/>
      <c r="B23" s="36"/>
      <c r="C23" s="37"/>
      <c r="D23" s="37"/>
      <c r="E23" s="37"/>
      <c r="F23" s="84"/>
      <c r="G23" s="83"/>
      <c r="H23" s="39"/>
      <c r="I23" s="40"/>
      <c r="J23" s="41">
        <f t="shared" si="0"/>
        <v>0</v>
      </c>
      <c r="K23" s="42"/>
      <c r="L23" s="81"/>
      <c r="M23" s="78"/>
      <c r="N23" s="79"/>
      <c r="O23" s="31">
        <f t="shared" si="1"/>
        <v>0</v>
      </c>
      <c r="P23" s="126" t="str">
        <f>IF(B23="","",ROUNDDOWN(表２【R7計画】!$F$29*L23/100,0))</f>
        <v/>
      </c>
      <c r="Q23" s="44"/>
      <c r="R23" s="45"/>
      <c r="S23" s="46">
        <f t="shared" si="2"/>
        <v>0</v>
      </c>
      <c r="T23" s="72">
        <f t="shared" si="3"/>
        <v>0</v>
      </c>
      <c r="U23" s="67" t="s">
        <v>134</v>
      </c>
      <c r="V23" s="47"/>
      <c r="W23" s="109">
        <f t="shared" si="4"/>
        <v>0</v>
      </c>
      <c r="X23" s="104" t="s">
        <v>14</v>
      </c>
      <c r="Y23" s="65">
        <f t="shared" si="5"/>
        <v>0</v>
      </c>
      <c r="Z23" s="105" t="s">
        <v>15</v>
      </c>
    </row>
    <row r="24" spans="1:32" s="35" customFormat="1" ht="17.25" customHeight="1">
      <c r="A24" s="75"/>
      <c r="B24" s="36"/>
      <c r="C24" s="37"/>
      <c r="D24" s="37"/>
      <c r="E24" s="37"/>
      <c r="F24" s="84"/>
      <c r="G24" s="83"/>
      <c r="H24" s="39"/>
      <c r="I24" s="40"/>
      <c r="J24" s="41">
        <f t="shared" si="0"/>
        <v>0</v>
      </c>
      <c r="K24" s="42"/>
      <c r="L24" s="81"/>
      <c r="M24" s="78"/>
      <c r="N24" s="79"/>
      <c r="O24" s="31">
        <f t="shared" si="1"/>
        <v>0</v>
      </c>
      <c r="P24" s="126" t="str">
        <f>IF(B24="","",ROUNDDOWN(表２【R7計画】!$F$29*L24/100,0))</f>
        <v/>
      </c>
      <c r="Q24" s="44"/>
      <c r="R24" s="45"/>
      <c r="S24" s="46">
        <f t="shared" si="2"/>
        <v>0</v>
      </c>
      <c r="T24" s="72">
        <f t="shared" si="3"/>
        <v>0</v>
      </c>
      <c r="U24" s="67" t="s">
        <v>134</v>
      </c>
      <c r="V24" s="47"/>
      <c r="W24" s="109">
        <f t="shared" si="4"/>
        <v>0</v>
      </c>
      <c r="X24" s="104" t="s">
        <v>14</v>
      </c>
      <c r="Y24" s="65">
        <f t="shared" si="5"/>
        <v>0</v>
      </c>
      <c r="Z24" s="105" t="s">
        <v>15</v>
      </c>
    </row>
    <row r="25" spans="1:32" s="35" customFormat="1" ht="17.25" customHeight="1">
      <c r="A25" s="75"/>
      <c r="B25" s="36"/>
      <c r="C25" s="37"/>
      <c r="D25" s="37"/>
      <c r="E25" s="37"/>
      <c r="F25" s="84"/>
      <c r="G25" s="83"/>
      <c r="H25" s="39"/>
      <c r="I25" s="40"/>
      <c r="J25" s="41">
        <f t="shared" si="0"/>
        <v>0</v>
      </c>
      <c r="K25" s="42"/>
      <c r="L25" s="81"/>
      <c r="M25" s="78"/>
      <c r="N25" s="79"/>
      <c r="O25" s="31">
        <f t="shared" si="1"/>
        <v>0</v>
      </c>
      <c r="P25" s="126" t="str">
        <f>IF(B25="","",ROUNDDOWN(表２【R7計画】!$F$29*L25/100,0))</f>
        <v/>
      </c>
      <c r="Q25" s="44"/>
      <c r="R25" s="45"/>
      <c r="S25" s="46">
        <f t="shared" si="2"/>
        <v>0</v>
      </c>
      <c r="T25" s="72">
        <f t="shared" si="3"/>
        <v>0</v>
      </c>
      <c r="U25" s="67" t="s">
        <v>134</v>
      </c>
      <c r="V25" s="47"/>
      <c r="W25" s="109">
        <f t="shared" si="4"/>
        <v>0</v>
      </c>
      <c r="X25" s="104" t="s">
        <v>14</v>
      </c>
      <c r="Y25" s="65">
        <f t="shared" si="5"/>
        <v>0</v>
      </c>
      <c r="Z25" s="105" t="s">
        <v>15</v>
      </c>
    </row>
    <row r="26" spans="1:32" ht="17.25" customHeight="1">
      <c r="A26" s="75"/>
      <c r="B26" s="36"/>
      <c r="C26" s="37"/>
      <c r="D26" s="37"/>
      <c r="E26" s="37"/>
      <c r="F26" s="84"/>
      <c r="G26" s="83"/>
      <c r="H26" s="39"/>
      <c r="I26" s="40"/>
      <c r="J26" s="41">
        <f t="shared" si="0"/>
        <v>0</v>
      </c>
      <c r="K26" s="42"/>
      <c r="L26" s="81"/>
      <c r="M26" s="78"/>
      <c r="N26" s="79"/>
      <c r="O26" s="31">
        <f t="shared" si="1"/>
        <v>0</v>
      </c>
      <c r="P26" s="126" t="str">
        <f>IF(B26="","",ROUNDDOWN(表２【R7計画】!$F$29*L26/100,0))</f>
        <v/>
      </c>
      <c r="Q26" s="44"/>
      <c r="R26" s="45"/>
      <c r="S26" s="46">
        <f t="shared" si="2"/>
        <v>0</v>
      </c>
      <c r="T26" s="72">
        <f t="shared" si="3"/>
        <v>0</v>
      </c>
      <c r="U26" s="67" t="s">
        <v>101</v>
      </c>
      <c r="V26" s="47"/>
      <c r="W26" s="109">
        <f t="shared" si="4"/>
        <v>0</v>
      </c>
      <c r="X26" s="104" t="s">
        <v>14</v>
      </c>
      <c r="Y26" s="65">
        <f t="shared" si="5"/>
        <v>0</v>
      </c>
      <c r="Z26" s="105" t="s">
        <v>15</v>
      </c>
    </row>
    <row r="27" spans="1:32" ht="17.25" customHeight="1">
      <c r="A27" s="75"/>
      <c r="B27" s="36"/>
      <c r="C27" s="37"/>
      <c r="D27" s="37"/>
      <c r="E27" s="37"/>
      <c r="F27" s="84"/>
      <c r="G27" s="83"/>
      <c r="H27" s="39"/>
      <c r="I27" s="40"/>
      <c r="J27" s="41">
        <f t="shared" si="0"/>
        <v>0</v>
      </c>
      <c r="K27" s="42"/>
      <c r="L27" s="81"/>
      <c r="M27" s="78"/>
      <c r="N27" s="79"/>
      <c r="O27" s="31">
        <f t="shared" si="1"/>
        <v>0</v>
      </c>
      <c r="P27" s="126" t="str">
        <f>IF(B27="","",ROUNDDOWN(表２【R7計画】!$F$29*L27/100,0))</f>
        <v/>
      </c>
      <c r="Q27" s="44"/>
      <c r="R27" s="45"/>
      <c r="S27" s="46">
        <f t="shared" si="2"/>
        <v>0</v>
      </c>
      <c r="T27" s="72">
        <f t="shared" si="3"/>
        <v>0</v>
      </c>
      <c r="U27" s="67" t="s">
        <v>101</v>
      </c>
      <c r="V27" s="47"/>
      <c r="W27" s="109">
        <f t="shared" si="4"/>
        <v>0</v>
      </c>
      <c r="X27" s="104" t="s">
        <v>14</v>
      </c>
      <c r="Y27" s="65">
        <f t="shared" si="5"/>
        <v>0</v>
      </c>
      <c r="Z27" s="105" t="s">
        <v>15</v>
      </c>
    </row>
    <row r="28" spans="1:32" ht="17.25" customHeight="1" thickBot="1">
      <c r="A28" s="75"/>
      <c r="B28" s="36"/>
      <c r="C28" s="37"/>
      <c r="D28" s="37"/>
      <c r="E28" s="37"/>
      <c r="F28" s="84"/>
      <c r="G28" s="83"/>
      <c r="H28" s="39"/>
      <c r="I28" s="40"/>
      <c r="J28" s="41">
        <f t="shared" si="0"/>
        <v>0</v>
      </c>
      <c r="K28" s="42"/>
      <c r="L28" s="81"/>
      <c r="M28" s="78"/>
      <c r="N28" s="79"/>
      <c r="O28" s="31">
        <f>SUM($K28+$M28+$N28)</f>
        <v>0</v>
      </c>
      <c r="P28" s="126" t="str">
        <f>IF(B28="","",ROUNDDOWN(表２【R7計画】!$F$29*L28/100,0))</f>
        <v/>
      </c>
      <c r="Q28" s="44"/>
      <c r="R28" s="45"/>
      <c r="S28" s="46">
        <f t="shared" si="2"/>
        <v>0</v>
      </c>
      <c r="T28" s="72">
        <f t="shared" si="3"/>
        <v>0</v>
      </c>
      <c r="U28" s="67" t="s">
        <v>101</v>
      </c>
      <c r="V28" s="47"/>
      <c r="W28" s="110">
        <f>IF(COUNT(L28,O28)=2,ROUNDDOWN(O28/L28,),)</f>
        <v>0</v>
      </c>
      <c r="X28" s="106" t="s">
        <v>14</v>
      </c>
      <c r="Y28" s="112">
        <f>IF(COUNT(L28,O28)=2,ROUNDDOWN((O28/L28-W28)*100,),)</f>
        <v>0</v>
      </c>
      <c r="Z28" s="107" t="s">
        <v>15</v>
      </c>
    </row>
    <row r="29" spans="1:32" ht="17.25" customHeight="1" thickBot="1">
      <c r="A29" s="48" t="s">
        <v>53</v>
      </c>
      <c r="B29" s="49"/>
      <c r="C29" s="49"/>
      <c r="D29" s="49"/>
      <c r="E29" s="49"/>
      <c r="F29" s="50">
        <f>SUM(F19:F28)</f>
        <v>0</v>
      </c>
      <c r="G29" s="51"/>
      <c r="H29" s="52">
        <f>SUM(H19:H28)</f>
        <v>0</v>
      </c>
      <c r="I29" s="53"/>
      <c r="J29" s="54">
        <f t="shared" ref="J29:P29" si="6">SUM(J19:J28)</f>
        <v>0</v>
      </c>
      <c r="K29" s="54">
        <f t="shared" si="6"/>
        <v>0</v>
      </c>
      <c r="L29" s="55">
        <f t="shared" si="6"/>
        <v>0</v>
      </c>
      <c r="M29" s="56">
        <f t="shared" si="6"/>
        <v>0</v>
      </c>
      <c r="N29" s="57">
        <f t="shared" si="6"/>
        <v>0</v>
      </c>
      <c r="O29" s="58">
        <f t="shared" si="6"/>
        <v>0</v>
      </c>
      <c r="P29" s="127">
        <f t="shared" si="6"/>
        <v>0</v>
      </c>
      <c r="Q29" s="59"/>
      <c r="R29" s="60"/>
      <c r="S29" s="61"/>
      <c r="T29" s="73"/>
      <c r="U29" s="73"/>
      <c r="V29" s="62"/>
    </row>
    <row r="30" spans="1:32" ht="5.25" customHeight="1">
      <c r="A30" s="63"/>
      <c r="B30" s="63"/>
      <c r="C30" s="63"/>
      <c r="D30" s="63"/>
      <c r="E30" s="63"/>
      <c r="F30" s="63"/>
      <c r="G30" s="63"/>
      <c r="H30" s="63"/>
      <c r="I30" s="63"/>
      <c r="J30" s="63"/>
      <c r="K30" s="63"/>
      <c r="L30" s="63"/>
      <c r="M30" s="63"/>
      <c r="N30" s="63"/>
      <c r="O30" s="63"/>
      <c r="P30" s="63"/>
      <c r="Q30" s="63"/>
      <c r="R30" s="63"/>
      <c r="S30" s="63"/>
      <c r="T30" s="63"/>
      <c r="U30" s="63"/>
    </row>
    <row r="31" spans="1:32" ht="9" customHeight="1">
      <c r="A31" s="663" t="s">
        <v>159</v>
      </c>
      <c r="B31" s="663"/>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row>
    <row r="32" spans="1:32" ht="9" customHeight="1">
      <c r="A32" s="114" t="s">
        <v>160</v>
      </c>
      <c r="B32" s="708" t="s">
        <v>190</v>
      </c>
      <c r="C32" s="708"/>
      <c r="D32" s="708"/>
      <c r="E32" s="708"/>
      <c r="F32" s="708"/>
      <c r="G32" s="708"/>
      <c r="H32" s="708"/>
      <c r="I32" s="708"/>
      <c r="J32" s="708"/>
      <c r="K32" s="708"/>
      <c r="L32" s="708"/>
      <c r="M32" s="708"/>
      <c r="N32" s="708"/>
      <c r="O32" s="708"/>
      <c r="P32" s="708"/>
      <c r="Q32" s="708"/>
      <c r="R32" s="708"/>
      <c r="S32" s="708"/>
      <c r="T32" s="708"/>
      <c r="U32" s="708"/>
      <c r="V32" s="708"/>
      <c r="W32" s="123"/>
      <c r="X32" s="123"/>
      <c r="Y32" s="123"/>
      <c r="Z32" s="123"/>
      <c r="AA32" s="123"/>
      <c r="AB32" s="123"/>
      <c r="AC32" s="123"/>
      <c r="AD32" s="123"/>
      <c r="AE32" s="123"/>
      <c r="AF32" s="123"/>
    </row>
    <row r="33" spans="1:32" ht="9" customHeight="1">
      <c r="A33" s="114" t="s">
        <v>191</v>
      </c>
      <c r="B33" s="709" t="s">
        <v>173</v>
      </c>
      <c r="C33" s="709"/>
      <c r="D33" s="709"/>
      <c r="E33" s="709"/>
      <c r="F33" s="709"/>
      <c r="G33" s="709"/>
      <c r="H33" s="709"/>
      <c r="I33" s="709"/>
      <c r="J33" s="709"/>
      <c r="K33" s="709"/>
      <c r="L33" s="709"/>
      <c r="M33" s="709"/>
      <c r="N33" s="709"/>
      <c r="O33" s="709"/>
      <c r="P33" s="709"/>
      <c r="Q33" s="709"/>
      <c r="R33" s="709"/>
      <c r="S33" s="709"/>
      <c r="T33" s="709"/>
      <c r="U33" s="709"/>
      <c r="V33" s="709"/>
      <c r="W33" s="124"/>
      <c r="X33" s="124"/>
      <c r="Y33" s="124"/>
      <c r="Z33" s="124"/>
      <c r="AA33" s="124"/>
      <c r="AB33" s="124"/>
      <c r="AC33" s="124"/>
      <c r="AD33" s="124"/>
      <c r="AE33" s="124"/>
      <c r="AF33" s="124"/>
    </row>
    <row r="34" spans="1:32" ht="9" customHeight="1">
      <c r="A34" s="114" t="s">
        <v>192</v>
      </c>
      <c r="B34" s="709" t="s">
        <v>161</v>
      </c>
      <c r="C34" s="709"/>
      <c r="D34" s="709"/>
      <c r="E34" s="709"/>
      <c r="F34" s="709"/>
      <c r="G34" s="709"/>
      <c r="H34" s="709"/>
      <c r="I34" s="709"/>
      <c r="J34" s="709"/>
      <c r="K34" s="709"/>
      <c r="L34" s="709"/>
      <c r="M34" s="709"/>
      <c r="N34" s="709"/>
      <c r="O34" s="709"/>
      <c r="P34" s="709"/>
      <c r="Q34" s="709"/>
      <c r="R34" s="709"/>
      <c r="S34" s="709"/>
      <c r="T34" s="709"/>
      <c r="U34" s="709"/>
      <c r="V34" s="709"/>
      <c r="W34" s="124"/>
      <c r="X34" s="124"/>
      <c r="Y34" s="124"/>
      <c r="Z34" s="124"/>
      <c r="AA34" s="124"/>
      <c r="AB34" s="124"/>
      <c r="AC34" s="124"/>
      <c r="AD34" s="124"/>
      <c r="AE34" s="124"/>
      <c r="AF34" s="124"/>
    </row>
    <row r="35" spans="1:32" ht="9" customHeight="1">
      <c r="A35" s="114" t="s">
        <v>193</v>
      </c>
      <c r="B35" s="709" t="s">
        <v>194</v>
      </c>
      <c r="C35" s="709"/>
      <c r="D35" s="709"/>
      <c r="E35" s="709"/>
      <c r="F35" s="709"/>
      <c r="G35" s="709"/>
      <c r="H35" s="709"/>
      <c r="I35" s="709"/>
      <c r="J35" s="709"/>
      <c r="K35" s="709"/>
      <c r="L35" s="709"/>
      <c r="M35" s="709"/>
      <c r="N35" s="709"/>
      <c r="O35" s="709"/>
      <c r="P35" s="709"/>
      <c r="Q35" s="709"/>
      <c r="R35" s="709"/>
      <c r="S35" s="709"/>
      <c r="T35" s="709"/>
      <c r="U35" s="709"/>
      <c r="V35" s="709"/>
      <c r="W35" s="124"/>
      <c r="X35" s="124"/>
      <c r="Y35" s="124"/>
      <c r="Z35" s="124"/>
      <c r="AA35" s="124"/>
      <c r="AB35" s="124"/>
      <c r="AC35" s="124"/>
      <c r="AD35" s="124"/>
      <c r="AE35" s="124"/>
      <c r="AF35" s="124"/>
    </row>
    <row r="36" spans="1:32" ht="9" customHeight="1">
      <c r="A36" s="114" t="s">
        <v>195</v>
      </c>
      <c r="B36" s="709" t="s">
        <v>162</v>
      </c>
      <c r="C36" s="709"/>
      <c r="D36" s="709"/>
      <c r="E36" s="709"/>
      <c r="F36" s="709"/>
      <c r="G36" s="709"/>
      <c r="H36" s="709"/>
      <c r="I36" s="709"/>
      <c r="J36" s="709"/>
      <c r="K36" s="709"/>
      <c r="L36" s="709"/>
      <c r="M36" s="709"/>
      <c r="N36" s="709"/>
      <c r="O36" s="709"/>
      <c r="P36" s="709"/>
      <c r="Q36" s="709"/>
      <c r="R36" s="709"/>
      <c r="S36" s="709"/>
      <c r="T36" s="709"/>
      <c r="U36" s="709"/>
      <c r="V36" s="709"/>
      <c r="W36" s="124"/>
      <c r="X36" s="124"/>
      <c r="Y36" s="124"/>
      <c r="Z36" s="124"/>
      <c r="AA36" s="124"/>
      <c r="AB36" s="124"/>
      <c r="AC36" s="124"/>
      <c r="AD36" s="124"/>
      <c r="AE36" s="124"/>
      <c r="AF36" s="124"/>
    </row>
    <row r="37" spans="1:32" ht="9" customHeight="1">
      <c r="A37" s="114" t="s">
        <v>196</v>
      </c>
      <c r="B37" s="709" t="s">
        <v>163</v>
      </c>
      <c r="C37" s="709"/>
      <c r="D37" s="709"/>
      <c r="E37" s="709"/>
      <c r="F37" s="709"/>
      <c r="G37" s="709"/>
      <c r="H37" s="709"/>
      <c r="I37" s="709"/>
      <c r="J37" s="709"/>
      <c r="K37" s="709"/>
      <c r="L37" s="709"/>
      <c r="M37" s="709"/>
      <c r="N37" s="709"/>
      <c r="O37" s="709"/>
      <c r="P37" s="709"/>
      <c r="Q37" s="709"/>
      <c r="R37" s="709"/>
      <c r="S37" s="709"/>
      <c r="T37" s="709"/>
      <c r="U37" s="709"/>
      <c r="V37" s="709"/>
      <c r="W37" s="124"/>
      <c r="X37" s="124"/>
      <c r="Y37" s="124"/>
      <c r="Z37" s="124"/>
      <c r="AA37" s="124"/>
      <c r="AB37" s="124"/>
      <c r="AC37" s="124"/>
      <c r="AD37" s="124"/>
      <c r="AE37" s="124"/>
      <c r="AF37" s="124"/>
    </row>
    <row r="38" spans="1:32" ht="9" customHeight="1">
      <c r="A38" s="114" t="s">
        <v>197</v>
      </c>
      <c r="B38" s="709" t="s">
        <v>198</v>
      </c>
      <c r="C38" s="709"/>
      <c r="D38" s="709"/>
      <c r="E38" s="709"/>
      <c r="F38" s="709"/>
      <c r="G38" s="709"/>
      <c r="H38" s="709"/>
      <c r="I38" s="709"/>
      <c r="J38" s="709"/>
      <c r="K38" s="709"/>
      <c r="L38" s="709"/>
      <c r="M38" s="709"/>
      <c r="N38" s="709"/>
      <c r="O38" s="709"/>
      <c r="P38" s="709"/>
      <c r="Q38" s="709"/>
      <c r="R38" s="709"/>
      <c r="S38" s="709"/>
      <c r="T38" s="709"/>
      <c r="U38" s="709"/>
      <c r="V38" s="709"/>
      <c r="W38" s="124"/>
      <c r="X38" s="124"/>
      <c r="Y38" s="124"/>
      <c r="Z38" s="124"/>
      <c r="AA38" s="124"/>
      <c r="AB38" s="124"/>
      <c r="AC38" s="124"/>
      <c r="AD38" s="124"/>
      <c r="AE38" s="124"/>
      <c r="AF38" s="124"/>
    </row>
    <row r="39" spans="1:32" ht="9" customHeight="1">
      <c r="A39" s="114" t="s">
        <v>199</v>
      </c>
      <c r="B39" s="709" t="s">
        <v>164</v>
      </c>
      <c r="C39" s="709"/>
      <c r="D39" s="709"/>
      <c r="E39" s="709"/>
      <c r="F39" s="709"/>
      <c r="G39" s="709"/>
      <c r="H39" s="709"/>
      <c r="I39" s="709"/>
      <c r="J39" s="709"/>
      <c r="K39" s="709"/>
      <c r="L39" s="709"/>
      <c r="M39" s="709"/>
      <c r="N39" s="709"/>
      <c r="O39" s="709"/>
      <c r="P39" s="709"/>
      <c r="Q39" s="709"/>
      <c r="R39" s="709"/>
      <c r="S39" s="709"/>
      <c r="T39" s="709"/>
      <c r="U39" s="709"/>
      <c r="V39" s="709"/>
      <c r="W39" s="124"/>
      <c r="X39" s="124"/>
      <c r="Y39" s="124"/>
      <c r="Z39" s="124"/>
      <c r="AA39" s="124"/>
      <c r="AB39" s="124"/>
      <c r="AC39" s="124"/>
      <c r="AD39" s="124"/>
      <c r="AE39" s="124"/>
      <c r="AF39" s="124"/>
    </row>
    <row r="40" spans="1:32" ht="9" customHeight="1">
      <c r="A40" s="114" t="s">
        <v>200</v>
      </c>
      <c r="B40" s="710" t="s">
        <v>201</v>
      </c>
      <c r="C40" s="710"/>
      <c r="D40" s="710"/>
      <c r="E40" s="710"/>
      <c r="F40" s="710"/>
      <c r="G40" s="710"/>
      <c r="H40" s="710"/>
      <c r="I40" s="710"/>
      <c r="J40" s="710"/>
      <c r="K40" s="710"/>
      <c r="L40" s="710"/>
      <c r="M40" s="710"/>
      <c r="N40" s="710"/>
      <c r="O40" s="710"/>
      <c r="P40" s="710"/>
      <c r="Q40" s="710"/>
      <c r="R40" s="710"/>
      <c r="S40" s="710"/>
      <c r="T40" s="710"/>
      <c r="U40" s="710"/>
      <c r="V40" s="710"/>
      <c r="W40" s="124"/>
      <c r="X40" s="124"/>
      <c r="Y40" s="124"/>
      <c r="Z40" s="124"/>
      <c r="AA40" s="124"/>
      <c r="AB40" s="124"/>
      <c r="AC40" s="124"/>
      <c r="AD40" s="124"/>
      <c r="AE40" s="124"/>
      <c r="AF40" s="124"/>
    </row>
    <row r="41" spans="1:32" ht="17.25" customHeight="1">
      <c r="A41" s="114" t="s">
        <v>165</v>
      </c>
      <c r="B41" s="709" t="s">
        <v>202</v>
      </c>
      <c r="C41" s="709"/>
      <c r="D41" s="709"/>
      <c r="E41" s="709"/>
      <c r="F41" s="709"/>
      <c r="G41" s="709"/>
      <c r="H41" s="709"/>
      <c r="I41" s="709"/>
      <c r="J41" s="709"/>
      <c r="K41" s="709"/>
      <c r="L41" s="709"/>
      <c r="M41" s="709"/>
      <c r="N41" s="709"/>
      <c r="O41" s="709"/>
      <c r="P41" s="709"/>
      <c r="Q41" s="709"/>
      <c r="R41" s="709"/>
      <c r="S41" s="709"/>
      <c r="T41" s="709"/>
      <c r="U41" s="709"/>
      <c r="V41" s="709"/>
      <c r="W41" s="124"/>
      <c r="X41" s="124"/>
      <c r="Y41" s="124"/>
      <c r="Z41" s="124"/>
      <c r="AA41" s="124"/>
      <c r="AB41" s="124"/>
      <c r="AC41" s="124"/>
      <c r="AD41" s="124"/>
      <c r="AE41" s="124"/>
      <c r="AF41" s="124"/>
    </row>
    <row r="42" spans="1:32" ht="9" customHeight="1">
      <c r="A42" s="114" t="s">
        <v>167</v>
      </c>
      <c r="B42" s="709" t="s">
        <v>166</v>
      </c>
      <c r="C42" s="709"/>
      <c r="D42" s="709"/>
      <c r="E42" s="709"/>
      <c r="F42" s="709"/>
      <c r="G42" s="709"/>
      <c r="H42" s="709"/>
      <c r="I42" s="709"/>
      <c r="J42" s="709"/>
      <c r="K42" s="709"/>
      <c r="L42" s="709"/>
      <c r="M42" s="709"/>
      <c r="N42" s="709"/>
      <c r="O42" s="709"/>
      <c r="P42" s="709"/>
      <c r="Q42" s="709"/>
      <c r="R42" s="709"/>
      <c r="S42" s="709"/>
      <c r="T42" s="709"/>
      <c r="U42" s="709"/>
      <c r="V42" s="709"/>
      <c r="W42" s="124"/>
      <c r="X42" s="124"/>
      <c r="Y42" s="124"/>
      <c r="Z42" s="124"/>
      <c r="AA42" s="124"/>
      <c r="AB42" s="124"/>
      <c r="AC42" s="124"/>
      <c r="AD42" s="124"/>
      <c r="AE42" s="124"/>
      <c r="AF42" s="124"/>
    </row>
    <row r="43" spans="1:32" ht="9" customHeight="1">
      <c r="A43" s="114" t="s">
        <v>168</v>
      </c>
      <c r="B43" s="709" t="s">
        <v>203</v>
      </c>
      <c r="C43" s="709"/>
      <c r="D43" s="709"/>
      <c r="E43" s="709"/>
      <c r="F43" s="709"/>
      <c r="G43" s="709"/>
      <c r="H43" s="709"/>
      <c r="I43" s="709"/>
      <c r="J43" s="709"/>
      <c r="K43" s="709"/>
      <c r="L43" s="709"/>
      <c r="M43" s="709"/>
      <c r="N43" s="709"/>
      <c r="O43" s="709"/>
      <c r="P43" s="709"/>
      <c r="Q43" s="709"/>
      <c r="R43" s="709"/>
      <c r="S43" s="709"/>
      <c r="T43" s="709"/>
      <c r="U43" s="709"/>
      <c r="V43" s="709"/>
      <c r="W43" s="124"/>
      <c r="X43" s="124"/>
      <c r="Y43" s="124"/>
      <c r="Z43" s="124"/>
      <c r="AA43" s="124"/>
      <c r="AB43" s="124"/>
      <c r="AC43" s="124"/>
      <c r="AD43" s="124"/>
      <c r="AE43" s="124"/>
      <c r="AF43" s="124"/>
    </row>
    <row r="44" spans="1:32" ht="9" customHeight="1">
      <c r="A44" s="114" t="s">
        <v>170</v>
      </c>
      <c r="B44" s="709" t="s">
        <v>169</v>
      </c>
      <c r="C44" s="709"/>
      <c r="D44" s="709"/>
      <c r="E44" s="709"/>
      <c r="F44" s="709"/>
      <c r="G44" s="709"/>
      <c r="H44" s="709"/>
      <c r="I44" s="709"/>
      <c r="J44" s="709"/>
      <c r="K44" s="709"/>
      <c r="L44" s="709"/>
      <c r="M44" s="709"/>
      <c r="N44" s="709"/>
      <c r="O44" s="709"/>
      <c r="P44" s="709"/>
      <c r="Q44" s="709"/>
      <c r="R44" s="709"/>
      <c r="S44" s="709"/>
      <c r="T44" s="709"/>
      <c r="U44" s="709"/>
      <c r="V44" s="709"/>
      <c r="W44" s="124"/>
      <c r="X44" s="124"/>
      <c r="Y44" s="124"/>
      <c r="Z44" s="124"/>
      <c r="AA44" s="124"/>
      <c r="AB44" s="124"/>
      <c r="AC44" s="124"/>
      <c r="AD44" s="124"/>
      <c r="AE44" s="124"/>
      <c r="AF44" s="124"/>
    </row>
    <row r="45" spans="1:32" ht="9" customHeight="1">
      <c r="A45" s="117" t="s">
        <v>172</v>
      </c>
      <c r="B45" s="709" t="s">
        <v>171</v>
      </c>
      <c r="C45" s="709"/>
      <c r="D45" s="709"/>
      <c r="E45" s="709"/>
      <c r="F45" s="709"/>
      <c r="G45" s="709"/>
      <c r="H45" s="709"/>
      <c r="I45" s="709"/>
      <c r="J45" s="709"/>
      <c r="K45" s="709"/>
      <c r="L45" s="709"/>
      <c r="M45" s="709"/>
      <c r="N45" s="709"/>
      <c r="O45" s="709"/>
      <c r="P45" s="709"/>
      <c r="Q45" s="709"/>
      <c r="R45" s="709"/>
      <c r="S45" s="709"/>
      <c r="T45" s="709"/>
      <c r="U45" s="709"/>
      <c r="V45" s="709"/>
      <c r="W45" s="124"/>
      <c r="X45" s="124"/>
      <c r="Y45" s="124"/>
      <c r="Z45" s="124"/>
      <c r="AA45" s="124"/>
      <c r="AB45" s="124"/>
      <c r="AC45" s="124"/>
      <c r="AD45" s="124"/>
      <c r="AE45" s="124"/>
      <c r="AF45" s="124"/>
    </row>
    <row r="46" spans="1:32" ht="17.25" customHeight="1">
      <c r="A46" s="711"/>
      <c r="B46" s="711"/>
      <c r="C46" s="711"/>
      <c r="D46" s="711"/>
      <c r="E46" s="711"/>
      <c r="F46" s="711"/>
      <c r="G46" s="711"/>
      <c r="H46" s="711"/>
      <c r="I46" s="711"/>
      <c r="J46" s="711"/>
      <c r="K46" s="711"/>
      <c r="L46" s="711"/>
      <c r="M46" s="711"/>
      <c r="N46" s="711"/>
      <c r="O46" s="711"/>
      <c r="P46" s="711"/>
      <c r="Q46" s="711"/>
      <c r="R46" s="711"/>
      <c r="S46" s="711"/>
      <c r="T46" s="711"/>
      <c r="U46" s="711"/>
      <c r="V46" s="711"/>
      <c r="W46" s="118"/>
      <c r="X46" s="118"/>
      <c r="Y46" s="118"/>
      <c r="Z46" s="118"/>
      <c r="AA46" s="118"/>
      <c r="AB46" s="118"/>
      <c r="AC46" s="118"/>
      <c r="AD46" s="118"/>
      <c r="AE46" s="118"/>
      <c r="AF46" s="118"/>
    </row>
    <row r="47" spans="1:32" ht="11.25" customHeight="1">
      <c r="A47" s="64"/>
      <c r="B47" s="64"/>
      <c r="C47" s="64"/>
      <c r="D47" s="64"/>
      <c r="E47" s="64"/>
      <c r="F47" s="64"/>
      <c r="G47" s="64"/>
      <c r="H47" s="64"/>
      <c r="I47" s="64"/>
      <c r="J47" s="64"/>
      <c r="K47" s="64"/>
      <c r="L47" s="64"/>
      <c r="M47" s="64"/>
      <c r="N47" s="64"/>
      <c r="O47" s="64"/>
      <c r="P47" s="121"/>
      <c r="Q47" s="64"/>
      <c r="R47" s="64"/>
      <c r="S47" s="64"/>
      <c r="T47" s="64"/>
      <c r="U47" s="64"/>
    </row>
    <row r="48" spans="1:32" ht="11.25" customHeight="1">
      <c r="A48" s="64"/>
      <c r="B48" s="64"/>
      <c r="C48" s="64"/>
      <c r="D48" s="64"/>
      <c r="E48" s="64"/>
      <c r="F48" s="64"/>
      <c r="G48" s="64"/>
      <c r="H48" s="64"/>
      <c r="I48" s="64"/>
      <c r="J48" s="64"/>
      <c r="K48" s="64"/>
      <c r="L48" s="64"/>
      <c r="M48" s="64"/>
      <c r="N48" s="64"/>
      <c r="O48" s="64"/>
      <c r="P48" s="121"/>
      <c r="Q48" s="64"/>
      <c r="R48" s="64"/>
      <c r="S48" s="64"/>
      <c r="T48" s="64"/>
      <c r="U48" s="64"/>
    </row>
    <row r="49" spans="1:21" ht="11.25" customHeight="1">
      <c r="A49" s="64"/>
      <c r="B49" s="64"/>
      <c r="C49" s="64"/>
      <c r="D49" s="64"/>
      <c r="E49" s="64"/>
      <c r="F49" s="64"/>
      <c r="G49" s="64"/>
      <c r="H49" s="64"/>
      <c r="I49" s="64"/>
      <c r="J49" s="64"/>
      <c r="K49" s="64"/>
      <c r="L49" s="64"/>
      <c r="M49" s="64"/>
      <c r="N49" s="64"/>
      <c r="O49" s="64"/>
      <c r="P49" s="121"/>
      <c r="Q49" s="64"/>
      <c r="R49" s="64"/>
      <c r="S49" s="64"/>
      <c r="T49" s="64"/>
      <c r="U49" s="64"/>
    </row>
    <row r="50" spans="1:21" ht="11.25" customHeight="1">
      <c r="A50" s="64"/>
      <c r="B50" s="64"/>
      <c r="C50" s="64"/>
      <c r="D50" s="64"/>
      <c r="E50" s="64"/>
      <c r="F50" s="64"/>
      <c r="G50" s="64"/>
      <c r="H50" s="64"/>
      <c r="I50" s="64"/>
      <c r="J50" s="64"/>
      <c r="K50" s="64"/>
      <c r="L50" s="64"/>
      <c r="M50" s="64"/>
      <c r="N50" s="64"/>
      <c r="O50" s="64"/>
      <c r="P50" s="121"/>
      <c r="Q50" s="64"/>
      <c r="R50" s="64"/>
      <c r="S50" s="64"/>
      <c r="T50" s="64"/>
      <c r="U50" s="64"/>
    </row>
    <row r="51" spans="1:21" ht="11.25" customHeight="1">
      <c r="A51" s="64"/>
      <c r="B51" s="64"/>
      <c r="C51" s="64"/>
      <c r="D51" s="64"/>
      <c r="E51" s="64"/>
      <c r="F51" s="64"/>
      <c r="G51" s="64"/>
      <c r="H51" s="64"/>
      <c r="I51" s="64"/>
      <c r="J51" s="64"/>
      <c r="K51" s="64"/>
      <c r="L51" s="64"/>
      <c r="M51" s="64"/>
      <c r="N51" s="64"/>
      <c r="O51" s="64"/>
      <c r="P51" s="121"/>
      <c r="Q51" s="64"/>
      <c r="R51" s="64"/>
      <c r="S51" s="64"/>
      <c r="T51" s="64"/>
      <c r="U51" s="64"/>
    </row>
    <row r="52" spans="1:21" ht="11.25" customHeight="1">
      <c r="A52" s="64"/>
      <c r="B52" s="64"/>
      <c r="C52" s="64"/>
      <c r="D52" s="64"/>
      <c r="E52" s="64"/>
      <c r="F52" s="64"/>
      <c r="G52" s="64"/>
      <c r="H52" s="64"/>
      <c r="I52" s="64"/>
      <c r="J52" s="64"/>
      <c r="K52" s="64"/>
      <c r="L52" s="64"/>
      <c r="M52" s="64"/>
      <c r="N52" s="64"/>
      <c r="O52" s="64"/>
      <c r="P52" s="121"/>
      <c r="Q52" s="64"/>
      <c r="R52" s="64"/>
      <c r="S52" s="64"/>
      <c r="T52" s="64"/>
      <c r="U52" s="64"/>
    </row>
    <row r="53" spans="1:21" ht="11.25" customHeight="1">
      <c r="A53" s="64"/>
      <c r="B53" s="64"/>
      <c r="C53" s="64"/>
      <c r="D53" s="64"/>
      <c r="E53" s="64"/>
      <c r="F53" s="64"/>
      <c r="G53" s="64"/>
      <c r="H53" s="64"/>
      <c r="I53" s="64"/>
      <c r="J53" s="64"/>
      <c r="K53" s="64"/>
      <c r="L53" s="64"/>
      <c r="M53" s="64"/>
      <c r="N53" s="64"/>
      <c r="O53" s="64"/>
      <c r="P53" s="121"/>
      <c r="Q53" s="64"/>
      <c r="R53" s="64"/>
      <c r="S53" s="64"/>
      <c r="T53" s="64"/>
      <c r="U53" s="64"/>
    </row>
    <row r="54" spans="1:21" ht="11.25" customHeight="1">
      <c r="A54" s="64"/>
      <c r="B54" s="64"/>
      <c r="C54" s="64"/>
      <c r="D54" s="64"/>
      <c r="E54" s="64"/>
      <c r="F54" s="64"/>
      <c r="G54" s="64"/>
      <c r="H54" s="64"/>
      <c r="I54" s="64"/>
      <c r="J54" s="64"/>
      <c r="K54" s="64"/>
      <c r="L54" s="64"/>
      <c r="M54" s="64"/>
      <c r="N54" s="64"/>
      <c r="O54" s="64"/>
      <c r="P54" s="121"/>
      <c r="Q54" s="64"/>
      <c r="R54" s="64"/>
      <c r="S54" s="64"/>
      <c r="T54" s="64"/>
      <c r="U54" s="64"/>
    </row>
    <row r="55" spans="1:21" ht="11.25" customHeight="1">
      <c r="A55" s="64"/>
      <c r="B55" s="64"/>
      <c r="C55" s="64"/>
      <c r="D55" s="64"/>
      <c r="E55" s="64"/>
      <c r="F55" s="64"/>
      <c r="G55" s="64"/>
      <c r="H55" s="64"/>
      <c r="I55" s="64"/>
      <c r="J55" s="64"/>
      <c r="K55" s="64"/>
      <c r="L55" s="64"/>
      <c r="M55" s="64"/>
      <c r="N55" s="64"/>
      <c r="O55" s="64"/>
      <c r="P55" s="121"/>
      <c r="Q55" s="64"/>
      <c r="R55" s="64"/>
      <c r="S55" s="64"/>
      <c r="T55" s="64"/>
      <c r="U55" s="64"/>
    </row>
    <row r="56" spans="1:21" ht="11.25" customHeight="1">
      <c r="A56" s="64"/>
      <c r="B56" s="64"/>
      <c r="C56" s="64"/>
      <c r="D56" s="64"/>
      <c r="E56" s="64"/>
      <c r="F56" s="64"/>
      <c r="G56" s="64"/>
      <c r="H56" s="64"/>
      <c r="I56" s="64"/>
      <c r="J56" s="64"/>
      <c r="K56" s="64"/>
      <c r="L56" s="64"/>
      <c r="M56" s="64"/>
      <c r="N56" s="64"/>
      <c r="O56" s="64"/>
      <c r="P56" s="121"/>
      <c r="Q56" s="64"/>
      <c r="R56" s="64"/>
      <c r="S56" s="64"/>
      <c r="T56" s="64"/>
      <c r="U56" s="64"/>
    </row>
    <row r="57" spans="1:21" ht="11.25" customHeight="1">
      <c r="A57" s="64"/>
      <c r="B57" s="64"/>
      <c r="C57" s="64"/>
      <c r="D57" s="64"/>
      <c r="E57" s="64"/>
      <c r="F57" s="64"/>
      <c r="G57" s="64"/>
      <c r="H57" s="64"/>
      <c r="I57" s="64"/>
      <c r="J57" s="64"/>
      <c r="K57" s="64"/>
      <c r="L57" s="64"/>
      <c r="M57" s="64"/>
      <c r="N57" s="64"/>
      <c r="O57" s="64"/>
      <c r="P57" s="121"/>
      <c r="Q57" s="64"/>
      <c r="R57" s="64"/>
      <c r="S57" s="64"/>
      <c r="T57" s="64"/>
      <c r="U57" s="64"/>
    </row>
  </sheetData>
  <mergeCells count="39">
    <mergeCell ref="A46:V46"/>
    <mergeCell ref="B41:V41"/>
    <mergeCell ref="B42:V42"/>
    <mergeCell ref="B43:V43"/>
    <mergeCell ref="B44:V44"/>
    <mergeCell ref="B45:V45"/>
    <mergeCell ref="B36:V36"/>
    <mergeCell ref="B37:V37"/>
    <mergeCell ref="B38:V38"/>
    <mergeCell ref="B39:V39"/>
    <mergeCell ref="B40:V40"/>
    <mergeCell ref="A31:AF31"/>
    <mergeCell ref="B32:V32"/>
    <mergeCell ref="B33:V33"/>
    <mergeCell ref="B34:V34"/>
    <mergeCell ref="B35:V35"/>
    <mergeCell ref="A16:G16"/>
    <mergeCell ref="H16:L16"/>
    <mergeCell ref="M16:O16"/>
    <mergeCell ref="Q16:S16"/>
    <mergeCell ref="W17:Z18"/>
    <mergeCell ref="R11:U13"/>
    <mergeCell ref="H11:O11"/>
    <mergeCell ref="V16:V18"/>
    <mergeCell ref="R15:U15"/>
    <mergeCell ref="T16:T18"/>
    <mergeCell ref="U16:U18"/>
    <mergeCell ref="O2:P3"/>
    <mergeCell ref="O4:P6"/>
    <mergeCell ref="R7:V7"/>
    <mergeCell ref="Q8:Q9"/>
    <mergeCell ref="R8:U9"/>
    <mergeCell ref="V8:V9"/>
    <mergeCell ref="O7:P9"/>
    <mergeCell ref="Q2:V3"/>
    <mergeCell ref="R4:V4"/>
    <mergeCell ref="Q5:Q6"/>
    <mergeCell ref="R5:U6"/>
    <mergeCell ref="V5:V6"/>
  </mergeCells>
  <phoneticPr fontId="2"/>
  <printOptions horizontalCentered="1"/>
  <pageMargins left="0.39370078740157483" right="0.19685039370078741" top="0.78740157480314965" bottom="0.19685039370078741" header="0.51181102362204722" footer="0.51181102362204722"/>
  <pageSetup paperSize="9" scale="92"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B302"/>
  <sheetViews>
    <sheetView showZeros="0" view="pageBreakPreview" topLeftCell="E2" zoomScale="130" zoomScaleNormal="130" zoomScaleSheetLayoutView="130" workbookViewId="0">
      <selection activeCell="M2" sqref="M2"/>
    </sheetView>
  </sheetViews>
  <sheetFormatPr defaultColWidth="9.33203125" defaultRowHeight="9" customHeight="1"/>
  <cols>
    <col min="1" max="2" width="6" style="133" customWidth="1"/>
    <col min="3" max="3" width="2" style="133" customWidth="1"/>
    <col min="4" max="6" width="6" style="133" customWidth="1"/>
    <col min="7" max="7" width="8" style="133" customWidth="1"/>
    <col min="8" max="10" width="6" style="133" customWidth="1"/>
    <col min="11" max="11" width="8" style="133" customWidth="1"/>
    <col min="12" max="12" width="22" style="133" customWidth="1"/>
    <col min="13" max="13" width="0.77734375" style="136" customWidth="1"/>
    <col min="14" max="19" width="6" style="133" customWidth="1"/>
    <col min="20" max="20" width="8" style="133" customWidth="1"/>
    <col min="21" max="21" width="25.44140625" style="133" customWidth="1"/>
    <col min="22" max="23" width="2" style="136" customWidth="1"/>
    <col min="24" max="28" width="2.44140625" style="133" customWidth="1"/>
    <col min="29" max="16384" width="9.33203125" style="133"/>
  </cols>
  <sheetData>
    <row r="1" spans="1:28" ht="22.5" customHeight="1" thickBot="1">
      <c r="A1" s="734" t="s">
        <v>112</v>
      </c>
      <c r="B1" s="735"/>
      <c r="C1" s="736">
        <f>表２【R7計画】!F3</f>
        <v>0</v>
      </c>
      <c r="D1" s="737"/>
      <c r="E1" s="737"/>
      <c r="F1" s="737"/>
      <c r="G1" s="737"/>
      <c r="H1" s="737"/>
      <c r="I1" s="734" t="s">
        <v>149</v>
      </c>
      <c r="J1" s="735"/>
      <c r="K1" s="129">
        <v>1</v>
      </c>
      <c r="L1" s="130" t="s">
        <v>148</v>
      </c>
      <c r="M1" s="731">
        <f>【R7計画】輸送量見込・平均乗車密度!B19</f>
        <v>0</v>
      </c>
      <c r="N1" s="732"/>
      <c r="O1" s="732"/>
      <c r="P1" s="732"/>
      <c r="Q1" s="732"/>
      <c r="R1" s="732"/>
      <c r="S1" s="732"/>
      <c r="T1" s="732"/>
      <c r="U1" s="732"/>
      <c r="V1" s="131"/>
      <c r="W1" s="131"/>
      <c r="X1" s="132"/>
      <c r="Y1" s="132"/>
      <c r="Z1" s="132"/>
      <c r="AA1" s="132"/>
      <c r="AB1" s="132"/>
    </row>
    <row r="2" spans="1:28" ht="9" customHeight="1">
      <c r="A2" s="886" t="s">
        <v>55</v>
      </c>
      <c r="B2" s="742" t="s">
        <v>56</v>
      </c>
      <c r="C2" s="134"/>
      <c r="D2" s="745" t="s">
        <v>57</v>
      </c>
      <c r="E2" s="745" t="s">
        <v>58</v>
      </c>
      <c r="F2" s="890" t="s">
        <v>59</v>
      </c>
      <c r="G2" s="894" t="s">
        <v>60</v>
      </c>
      <c r="H2" s="899" t="s">
        <v>61</v>
      </c>
      <c r="I2" s="899"/>
      <c r="J2" s="899"/>
      <c r="K2" s="899"/>
      <c r="L2" s="900"/>
      <c r="M2" s="135"/>
      <c r="N2" s="857" t="s">
        <v>62</v>
      </c>
      <c r="O2" s="858"/>
      <c r="P2" s="858"/>
      <c r="Q2" s="858"/>
      <c r="R2" s="858"/>
      <c r="S2" s="858"/>
      <c r="T2" s="858"/>
      <c r="U2" s="859"/>
    </row>
    <row r="3" spans="1:28" ht="9" customHeight="1">
      <c r="A3" s="887"/>
      <c r="B3" s="743"/>
      <c r="C3" s="137" t="s">
        <v>24</v>
      </c>
      <c r="D3" s="746"/>
      <c r="E3" s="746"/>
      <c r="F3" s="891"/>
      <c r="G3" s="864"/>
      <c r="H3" s="860" t="s">
        <v>63</v>
      </c>
      <c r="I3" s="861"/>
      <c r="J3" s="862"/>
      <c r="K3" s="863" t="s">
        <v>64</v>
      </c>
      <c r="L3" s="874" t="s">
        <v>65</v>
      </c>
      <c r="M3" s="138"/>
      <c r="N3" s="863" t="s">
        <v>66</v>
      </c>
      <c r="O3" s="877" t="s">
        <v>67</v>
      </c>
      <c r="P3" s="878"/>
      <c r="Q3" s="878"/>
      <c r="R3" s="878"/>
      <c r="S3" s="879"/>
      <c r="T3" s="724" t="s">
        <v>68</v>
      </c>
      <c r="U3" s="854" t="s">
        <v>65</v>
      </c>
    </row>
    <row r="4" spans="1:28" ht="9" customHeight="1">
      <c r="A4" s="887"/>
      <c r="B4" s="743"/>
      <c r="C4" s="137" t="s">
        <v>69</v>
      </c>
      <c r="D4" s="746"/>
      <c r="E4" s="746"/>
      <c r="F4" s="891"/>
      <c r="G4" s="864"/>
      <c r="H4" s="880" t="s">
        <v>70</v>
      </c>
      <c r="I4" s="897" t="s">
        <v>71</v>
      </c>
      <c r="J4" s="901" t="s">
        <v>72</v>
      </c>
      <c r="K4" s="864"/>
      <c r="L4" s="875"/>
      <c r="M4" s="138"/>
      <c r="N4" s="864"/>
      <c r="O4" s="869" t="s">
        <v>73</v>
      </c>
      <c r="P4" s="754"/>
      <c r="Q4" s="754" t="s">
        <v>74</v>
      </c>
      <c r="R4" s="757" t="s">
        <v>75</v>
      </c>
      <c r="S4" s="752" t="s">
        <v>76</v>
      </c>
      <c r="T4" s="725"/>
      <c r="U4" s="855"/>
    </row>
    <row r="5" spans="1:28" ht="9" customHeight="1">
      <c r="A5" s="887"/>
      <c r="B5" s="743"/>
      <c r="C5" s="139" t="s">
        <v>77</v>
      </c>
      <c r="D5" s="746"/>
      <c r="E5" s="746"/>
      <c r="F5" s="891"/>
      <c r="G5" s="864"/>
      <c r="H5" s="880"/>
      <c r="I5" s="897"/>
      <c r="J5" s="901"/>
      <c r="K5" s="864"/>
      <c r="L5" s="875"/>
      <c r="M5" s="138"/>
      <c r="N5" s="864"/>
      <c r="O5" s="870" t="s">
        <v>71</v>
      </c>
      <c r="P5" s="872" t="s">
        <v>72</v>
      </c>
      <c r="Q5" s="755"/>
      <c r="R5" s="757"/>
      <c r="S5" s="752"/>
      <c r="T5" s="725"/>
      <c r="U5" s="855"/>
    </row>
    <row r="6" spans="1:28" ht="9" customHeight="1">
      <c r="A6" s="888"/>
      <c r="B6" s="744"/>
      <c r="C6" s="140" t="s">
        <v>78</v>
      </c>
      <c r="D6" s="747"/>
      <c r="E6" s="876"/>
      <c r="F6" s="726"/>
      <c r="G6" s="895"/>
      <c r="H6" s="881"/>
      <c r="I6" s="898"/>
      <c r="J6" s="902"/>
      <c r="K6" s="865"/>
      <c r="L6" s="876"/>
      <c r="N6" s="865"/>
      <c r="O6" s="871"/>
      <c r="P6" s="873"/>
      <c r="Q6" s="756"/>
      <c r="R6" s="758"/>
      <c r="S6" s="753"/>
      <c r="T6" s="726"/>
      <c r="U6" s="856"/>
    </row>
    <row r="7" spans="1:28" ht="9" customHeight="1">
      <c r="A7" s="884" t="s">
        <v>136</v>
      </c>
      <c r="B7" s="740" t="s">
        <v>80</v>
      </c>
      <c r="C7" s="141" t="s">
        <v>24</v>
      </c>
      <c r="D7" s="142"/>
      <c r="E7" s="143"/>
      <c r="F7" s="896"/>
      <c r="G7" s="144">
        <f>D7*E7*F7</f>
        <v>0</v>
      </c>
      <c r="H7" s="892">
        <f>I7+J7</f>
        <v>0</v>
      </c>
      <c r="I7" s="729"/>
      <c r="J7" s="727"/>
      <c r="K7" s="145">
        <f>-D7*E7*H7</f>
        <v>0</v>
      </c>
      <c r="L7" s="146"/>
      <c r="M7" s="147"/>
      <c r="N7" s="148"/>
      <c r="O7" s="149"/>
      <c r="P7" s="150"/>
      <c r="Q7" s="150"/>
      <c r="R7" s="151"/>
      <c r="S7" s="152"/>
      <c r="T7" s="153">
        <f>IF(AND(P7=0,Q7=0,R7=0,S7=0),N7*-O7,IF(AND(O7=0,Q7=0,R7=0,S7=0),N7*-P7,IF(AND(O7=0,P7=0,R7=0,S7=0),N7*Q7,IF(AND(O7=0,P7=0,Q7=0,S7=0),N7*-R7,IF(AND(O7=0,P7=0,Q7=0,R7=0),N7*S7,IF(AND(O7=0,P7=0,Q7=0,R7=0),,"入力オーバー"))))))</f>
        <v>0</v>
      </c>
      <c r="U7" s="154"/>
      <c r="V7" s="155"/>
      <c r="W7" s="155"/>
      <c r="X7" s="156"/>
      <c r="Y7" s="156"/>
      <c r="Z7" s="156"/>
      <c r="AA7" s="156"/>
      <c r="AB7" s="156"/>
    </row>
    <row r="8" spans="1:28" ht="9" customHeight="1">
      <c r="A8" s="885"/>
      <c r="B8" s="741"/>
      <c r="C8" s="157" t="str">
        <f>IF(C7="往","復",)</f>
        <v>復</v>
      </c>
      <c r="D8" s="158"/>
      <c r="E8" s="273"/>
      <c r="F8" s="749"/>
      <c r="G8" s="160">
        <f>D8*E8*F7</f>
        <v>0</v>
      </c>
      <c r="H8" s="893"/>
      <c r="I8" s="730"/>
      <c r="J8" s="728"/>
      <c r="K8" s="161">
        <f>-D8*E8*H7</f>
        <v>0</v>
      </c>
      <c r="L8" s="162"/>
      <c r="M8" s="147"/>
      <c r="N8" s="163"/>
      <c r="O8" s="164"/>
      <c r="P8" s="165"/>
      <c r="Q8" s="165"/>
      <c r="R8" s="166"/>
      <c r="S8" s="167"/>
      <c r="T8" s="168">
        <f>IF(AND(P8=0,Q8=0,R8=0,S8=0),N8*-O8,IF(AND(O8=0,Q8=0,R8=0,S8=0),N8*-P8,IF(AND(O8=0,P8=0,R8=0,S8=0),N8*Q8,IF(AND(O8=0,P8=0,Q8=0,S8=0),N8*-R8,IF(AND(O8=0,P8=0,Q8=0,R8=0),N8*S8,IF(AND(O8=0,P8=0,Q8=0,R8=0),,"入力オーバー"))))))</f>
        <v>0</v>
      </c>
      <c r="U8" s="169"/>
      <c r="V8" s="155"/>
      <c r="W8" s="155"/>
      <c r="X8" s="156"/>
      <c r="Y8" s="156"/>
      <c r="Z8" s="156"/>
      <c r="AA8" s="156"/>
      <c r="AB8" s="156"/>
    </row>
    <row r="9" spans="1:28" ht="9" customHeight="1">
      <c r="A9" s="885"/>
      <c r="B9" s="740" t="s">
        <v>346</v>
      </c>
      <c r="C9" s="170" t="str">
        <f>C7</f>
        <v>往</v>
      </c>
      <c r="D9" s="142"/>
      <c r="E9" s="143"/>
      <c r="F9" s="896"/>
      <c r="G9" s="144">
        <f>D9*E9*F9</f>
        <v>0</v>
      </c>
      <c r="H9" s="892">
        <f>I9+J9</f>
        <v>0</v>
      </c>
      <c r="I9" s="729"/>
      <c r="J9" s="727"/>
      <c r="K9" s="145">
        <f>-D9*E9*H9</f>
        <v>0</v>
      </c>
      <c r="L9" s="146"/>
      <c r="M9" s="147"/>
      <c r="N9" s="163"/>
      <c r="O9" s="164"/>
      <c r="P9" s="165"/>
      <c r="Q9" s="165"/>
      <c r="R9" s="166"/>
      <c r="S9" s="167"/>
      <c r="T9" s="168">
        <f t="shared" ref="T9:T16" si="0">IF(AND(P9=0,Q9=0,R9=0,S9=0),N9*-O9,IF(AND(O9=0,Q9=0,R9=0,S9=0),N9*-P9,IF(AND(O9=0,P9=0,R9=0,S9=0),N9*Q9,IF(AND(O9=0,P9=0,Q9=0,S9=0),N9*-R9,IF(AND(O9=0,P9=0,Q9=0,R9=0),N9*S9,IF(AND(O9=0,P9=0,Q9=0,R9=0),,"入力オーバー"))))))</f>
        <v>0</v>
      </c>
      <c r="U9" s="169"/>
      <c r="V9" s="155"/>
      <c r="W9" s="155"/>
      <c r="X9" s="136"/>
      <c r="Y9" s="136"/>
      <c r="Z9" s="136"/>
      <c r="AA9" s="136"/>
      <c r="AB9" s="136"/>
    </row>
    <row r="10" spans="1:28" ht="9" customHeight="1" thickBot="1">
      <c r="A10" s="885"/>
      <c r="B10" s="889"/>
      <c r="C10" s="157" t="str">
        <f>C8</f>
        <v>復</v>
      </c>
      <c r="D10" s="158"/>
      <c r="E10" s="273"/>
      <c r="F10" s="749"/>
      <c r="G10" s="160">
        <f>D10*E10*F9</f>
        <v>0</v>
      </c>
      <c r="H10" s="893"/>
      <c r="I10" s="730"/>
      <c r="J10" s="728"/>
      <c r="K10" s="161">
        <f>-D10*E10*H9</f>
        <v>0</v>
      </c>
      <c r="L10" s="162"/>
      <c r="M10" s="147"/>
      <c r="N10" s="171"/>
      <c r="O10" s="164"/>
      <c r="P10" s="165"/>
      <c r="Q10" s="165"/>
      <c r="R10" s="166"/>
      <c r="S10" s="167"/>
      <c r="T10" s="168">
        <f t="shared" si="0"/>
        <v>0</v>
      </c>
      <c r="U10" s="169"/>
      <c r="V10" s="155"/>
      <c r="W10" s="155"/>
      <c r="X10" s="156"/>
      <c r="Y10" s="156"/>
      <c r="Z10" s="136"/>
      <c r="AA10" s="136"/>
      <c r="AB10" s="136"/>
    </row>
    <row r="11" spans="1:28" ht="9" customHeight="1">
      <c r="A11" s="885"/>
      <c r="B11" s="903" t="s">
        <v>347</v>
      </c>
      <c r="C11" s="172" t="str">
        <f>C7</f>
        <v>往</v>
      </c>
      <c r="D11" s="173"/>
      <c r="E11" s="143"/>
      <c r="F11" s="748"/>
      <c r="G11" s="144">
        <f>D11*E11*F11</f>
        <v>0</v>
      </c>
      <c r="H11" s="892">
        <f>I11+J11</f>
        <v>0</v>
      </c>
      <c r="I11" s="729"/>
      <c r="J11" s="727"/>
      <c r="K11" s="145">
        <f>-D11*E11*H11</f>
        <v>0</v>
      </c>
      <c r="L11" s="146"/>
      <c r="M11" s="147"/>
      <c r="N11" s="163"/>
      <c r="O11" s="164"/>
      <c r="P11" s="165"/>
      <c r="Q11" s="165"/>
      <c r="R11" s="166"/>
      <c r="S11" s="167"/>
      <c r="T11" s="168">
        <f t="shared" si="0"/>
        <v>0</v>
      </c>
      <c r="U11" s="169"/>
      <c r="V11" s="155"/>
      <c r="W11" s="155"/>
      <c r="X11" s="156"/>
      <c r="Y11" s="156"/>
      <c r="Z11" s="136"/>
      <c r="AA11" s="136"/>
      <c r="AB11" s="136"/>
    </row>
    <row r="12" spans="1:28" ht="9" customHeight="1">
      <c r="A12" s="885"/>
      <c r="B12" s="750"/>
      <c r="C12" s="174" t="str">
        <f>C8</f>
        <v>復</v>
      </c>
      <c r="D12" s="173"/>
      <c r="E12" s="272"/>
      <c r="F12" s="748"/>
      <c r="G12" s="160">
        <f>D12*E12*F11</f>
        <v>0</v>
      </c>
      <c r="H12" s="893"/>
      <c r="I12" s="730"/>
      <c r="J12" s="728"/>
      <c r="K12" s="161">
        <f>-D12*E12*H11</f>
        <v>0</v>
      </c>
      <c r="L12" s="162"/>
      <c r="M12" s="147"/>
      <c r="N12" s="163"/>
      <c r="O12" s="164"/>
      <c r="P12" s="165"/>
      <c r="Q12" s="165"/>
      <c r="R12" s="166"/>
      <c r="S12" s="167"/>
      <c r="T12" s="168">
        <f t="shared" si="0"/>
        <v>0</v>
      </c>
      <c r="U12" s="169"/>
      <c r="V12" s="155"/>
      <c r="W12" s="155"/>
    </row>
    <row r="13" spans="1:28" ht="9" customHeight="1">
      <c r="A13" s="885"/>
      <c r="B13" s="738" t="s">
        <v>348</v>
      </c>
      <c r="C13" s="172" t="str">
        <f>C7</f>
        <v>往</v>
      </c>
      <c r="D13" s="142"/>
      <c r="E13" s="143"/>
      <c r="F13" s="896"/>
      <c r="G13" s="144">
        <f>D13*E13*F13</f>
        <v>0</v>
      </c>
      <c r="H13" s="892">
        <f>I13+J13</f>
        <v>0</v>
      </c>
      <c r="I13" s="729"/>
      <c r="J13" s="727"/>
      <c r="K13" s="145">
        <f>-D13*E13*H13</f>
        <v>0</v>
      </c>
      <c r="L13" s="146"/>
      <c r="M13" s="147"/>
      <c r="N13" s="163"/>
      <c r="O13" s="164"/>
      <c r="P13" s="165"/>
      <c r="Q13" s="165"/>
      <c r="R13" s="166"/>
      <c r="S13" s="167"/>
      <c r="T13" s="168">
        <f t="shared" si="0"/>
        <v>0</v>
      </c>
      <c r="U13" s="169"/>
      <c r="V13" s="155"/>
      <c r="W13" s="155"/>
    </row>
    <row r="14" spans="1:28" ht="9" customHeight="1">
      <c r="A14" s="885"/>
      <c r="B14" s="739"/>
      <c r="C14" s="176" t="str">
        <f>C8</f>
        <v>復</v>
      </c>
      <c r="D14" s="158"/>
      <c r="E14" s="273"/>
      <c r="F14" s="749"/>
      <c r="G14" s="160">
        <f>D14*E14*F13</f>
        <v>0</v>
      </c>
      <c r="H14" s="893"/>
      <c r="I14" s="730"/>
      <c r="J14" s="728"/>
      <c r="K14" s="161">
        <f>-D14*E14*H13</f>
        <v>0</v>
      </c>
      <c r="L14" s="162"/>
      <c r="M14" s="147"/>
      <c r="N14" s="163"/>
      <c r="O14" s="164"/>
      <c r="P14" s="165"/>
      <c r="Q14" s="165"/>
      <c r="R14" s="166"/>
      <c r="S14" s="167"/>
      <c r="T14" s="168">
        <f t="shared" si="0"/>
        <v>0</v>
      </c>
      <c r="U14" s="169"/>
      <c r="V14" s="155"/>
      <c r="W14" s="155"/>
    </row>
    <row r="15" spans="1:28" ht="9" customHeight="1">
      <c r="A15" s="885"/>
      <c r="B15" s="750" t="s">
        <v>349</v>
      </c>
      <c r="C15" s="172" t="str">
        <f>C7</f>
        <v>往</v>
      </c>
      <c r="D15" s="142"/>
      <c r="E15" s="143"/>
      <c r="F15" s="748"/>
      <c r="G15" s="144">
        <f>D15*E15*F15</f>
        <v>0</v>
      </c>
      <c r="H15" s="892">
        <f>I15+J15</f>
        <v>0</v>
      </c>
      <c r="I15" s="729"/>
      <c r="J15" s="727"/>
      <c r="K15" s="145">
        <f>-D15*E15*H15</f>
        <v>0</v>
      </c>
      <c r="L15" s="146"/>
      <c r="M15" s="147"/>
      <c r="N15" s="163"/>
      <c r="O15" s="164"/>
      <c r="P15" s="165"/>
      <c r="Q15" s="165"/>
      <c r="R15" s="166"/>
      <c r="S15" s="167"/>
      <c r="T15" s="168">
        <f t="shared" si="0"/>
        <v>0</v>
      </c>
      <c r="U15" s="169"/>
      <c r="V15" s="155"/>
      <c r="W15" s="155"/>
      <c r="X15" s="908" t="s">
        <v>81</v>
      </c>
      <c r="Y15" s="909"/>
      <c r="Z15" s="909"/>
      <c r="AA15" s="909"/>
      <c r="AB15" s="910"/>
    </row>
    <row r="16" spans="1:28" ht="9" customHeight="1" thickBot="1">
      <c r="A16" s="885"/>
      <c r="B16" s="751"/>
      <c r="C16" s="176" t="str">
        <f>C8</f>
        <v>復</v>
      </c>
      <c r="D16" s="158"/>
      <c r="E16" s="272"/>
      <c r="F16" s="749"/>
      <c r="G16" s="160">
        <f>D16*E16*F15</f>
        <v>0</v>
      </c>
      <c r="H16" s="893"/>
      <c r="I16" s="730"/>
      <c r="J16" s="728"/>
      <c r="K16" s="161">
        <f>-D16*E16*H15</f>
        <v>0</v>
      </c>
      <c r="L16" s="162"/>
      <c r="M16" s="147"/>
      <c r="N16" s="177"/>
      <c r="O16" s="178"/>
      <c r="P16" s="179"/>
      <c r="Q16" s="179"/>
      <c r="R16" s="180"/>
      <c r="S16" s="181"/>
      <c r="T16" s="182">
        <f t="shared" si="0"/>
        <v>0</v>
      </c>
      <c r="U16" s="183"/>
      <c r="V16" s="184"/>
      <c r="W16" s="155"/>
      <c r="X16" s="905">
        <f>G17+K17+T17</f>
        <v>0</v>
      </c>
      <c r="Y16" s="906"/>
      <c r="Z16" s="906"/>
      <c r="AA16" s="906"/>
      <c r="AB16" s="185" t="s">
        <v>82</v>
      </c>
    </row>
    <row r="17" spans="1:28" ht="9" customHeight="1" thickBot="1">
      <c r="A17" s="882" t="s">
        <v>53</v>
      </c>
      <c r="B17" s="883"/>
      <c r="C17" s="186"/>
      <c r="D17" s="187">
        <f>IF(C7="往",(E7+E8)*(F7-H7)+(E9+E10)*(F9-H9),E7*(F7-H7)+E9*(F9-H9))</f>
        <v>0</v>
      </c>
      <c r="E17" s="188">
        <f>IF(C7="往",(E7+E8)*(F7-H7)+(E9+E10)*(F9-H9)+(E11+E12)*(F11-H11)+(E13+E14)*(F13-H13)+(E15+E16)*(F15-H15),E7*(F7-H7)+E9*(F9-H9)+E11*(F11-H11)+E13*(F13-H13)+E15*(F15-H15))</f>
        <v>0</v>
      </c>
      <c r="F17" s="189">
        <f t="shared" ref="F17:K17" si="1">SUM(F7:F16)</f>
        <v>0</v>
      </c>
      <c r="G17" s="190">
        <f t="shared" si="1"/>
        <v>0</v>
      </c>
      <c r="H17" s="186">
        <f t="shared" si="1"/>
        <v>0</v>
      </c>
      <c r="I17" s="191">
        <f t="shared" si="1"/>
        <v>0</v>
      </c>
      <c r="J17" s="187">
        <f t="shared" si="1"/>
        <v>0</v>
      </c>
      <c r="K17" s="192">
        <f t="shared" si="1"/>
        <v>0</v>
      </c>
      <c r="L17" s="187"/>
      <c r="M17" s="193"/>
      <c r="N17" s="194"/>
      <c r="O17" s="195">
        <f t="shared" ref="O17:T17" si="2">SUM(O7:O16)</f>
        <v>0</v>
      </c>
      <c r="P17" s="196">
        <f t="shared" si="2"/>
        <v>0</v>
      </c>
      <c r="Q17" s="196">
        <f t="shared" si="2"/>
        <v>0</v>
      </c>
      <c r="R17" s="197">
        <f t="shared" si="2"/>
        <v>0</v>
      </c>
      <c r="S17" s="198">
        <f t="shared" si="2"/>
        <v>0</v>
      </c>
      <c r="T17" s="199">
        <f t="shared" si="2"/>
        <v>0</v>
      </c>
      <c r="U17" s="200"/>
    </row>
    <row r="18" spans="1:28" ht="9" customHeight="1">
      <c r="A18" s="886" t="s">
        <v>55</v>
      </c>
      <c r="B18" s="742" t="s">
        <v>56</v>
      </c>
      <c r="C18" s="134"/>
      <c r="D18" s="745" t="s">
        <v>57</v>
      </c>
      <c r="E18" s="745" t="s">
        <v>58</v>
      </c>
      <c r="F18" s="890" t="s">
        <v>59</v>
      </c>
      <c r="G18" s="894" t="s">
        <v>60</v>
      </c>
      <c r="H18" s="899" t="s">
        <v>61</v>
      </c>
      <c r="I18" s="899"/>
      <c r="J18" s="899"/>
      <c r="K18" s="899"/>
      <c r="L18" s="900"/>
      <c r="M18" s="135"/>
      <c r="N18" s="857" t="s">
        <v>62</v>
      </c>
      <c r="O18" s="858"/>
      <c r="P18" s="858"/>
      <c r="Q18" s="858"/>
      <c r="R18" s="858"/>
      <c r="S18" s="858"/>
      <c r="T18" s="858"/>
      <c r="U18" s="859"/>
    </row>
    <row r="19" spans="1:28" ht="9" customHeight="1">
      <c r="A19" s="887"/>
      <c r="B19" s="743"/>
      <c r="C19" s="137" t="s">
        <v>24</v>
      </c>
      <c r="D19" s="746"/>
      <c r="E19" s="746"/>
      <c r="F19" s="891"/>
      <c r="G19" s="864"/>
      <c r="H19" s="860" t="s">
        <v>63</v>
      </c>
      <c r="I19" s="861"/>
      <c r="J19" s="862"/>
      <c r="K19" s="863" t="s">
        <v>64</v>
      </c>
      <c r="L19" s="874" t="s">
        <v>65</v>
      </c>
      <c r="M19" s="138"/>
      <c r="N19" s="863" t="s">
        <v>66</v>
      </c>
      <c r="O19" s="877" t="s">
        <v>67</v>
      </c>
      <c r="P19" s="878"/>
      <c r="Q19" s="878"/>
      <c r="R19" s="878"/>
      <c r="S19" s="879"/>
      <c r="T19" s="724" t="s">
        <v>68</v>
      </c>
      <c r="U19" s="854" t="s">
        <v>65</v>
      </c>
    </row>
    <row r="20" spans="1:28" ht="9" customHeight="1">
      <c r="A20" s="887"/>
      <c r="B20" s="743"/>
      <c r="C20" s="137" t="s">
        <v>69</v>
      </c>
      <c r="D20" s="746"/>
      <c r="E20" s="746"/>
      <c r="F20" s="891"/>
      <c r="G20" s="864"/>
      <c r="H20" s="880" t="s">
        <v>70</v>
      </c>
      <c r="I20" s="897" t="s">
        <v>71</v>
      </c>
      <c r="J20" s="901" t="s">
        <v>72</v>
      </c>
      <c r="K20" s="864"/>
      <c r="L20" s="875"/>
      <c r="M20" s="138"/>
      <c r="N20" s="864"/>
      <c r="O20" s="869" t="s">
        <v>73</v>
      </c>
      <c r="P20" s="754"/>
      <c r="Q20" s="754" t="s">
        <v>74</v>
      </c>
      <c r="R20" s="757" t="s">
        <v>75</v>
      </c>
      <c r="S20" s="752" t="s">
        <v>76</v>
      </c>
      <c r="T20" s="725"/>
      <c r="U20" s="855"/>
    </row>
    <row r="21" spans="1:28" ht="9" customHeight="1">
      <c r="A21" s="887"/>
      <c r="B21" s="743"/>
      <c r="C21" s="139" t="s">
        <v>77</v>
      </c>
      <c r="D21" s="746"/>
      <c r="E21" s="746"/>
      <c r="F21" s="891"/>
      <c r="G21" s="864"/>
      <c r="H21" s="880"/>
      <c r="I21" s="897"/>
      <c r="J21" s="901"/>
      <c r="K21" s="864"/>
      <c r="L21" s="875"/>
      <c r="M21" s="138"/>
      <c r="N21" s="864"/>
      <c r="O21" s="870" t="s">
        <v>71</v>
      </c>
      <c r="P21" s="872" t="s">
        <v>72</v>
      </c>
      <c r="Q21" s="755"/>
      <c r="R21" s="757"/>
      <c r="S21" s="752"/>
      <c r="T21" s="725"/>
      <c r="U21" s="855"/>
    </row>
    <row r="22" spans="1:28" ht="9" customHeight="1">
      <c r="A22" s="888"/>
      <c r="B22" s="744"/>
      <c r="C22" s="140" t="s">
        <v>78</v>
      </c>
      <c r="D22" s="747"/>
      <c r="E22" s="876"/>
      <c r="F22" s="726"/>
      <c r="G22" s="895"/>
      <c r="H22" s="881"/>
      <c r="I22" s="898"/>
      <c r="J22" s="902"/>
      <c r="K22" s="865"/>
      <c r="L22" s="876"/>
      <c r="N22" s="865"/>
      <c r="O22" s="871"/>
      <c r="P22" s="873"/>
      <c r="Q22" s="756"/>
      <c r="R22" s="758"/>
      <c r="S22" s="753"/>
      <c r="T22" s="726"/>
      <c r="U22" s="856"/>
    </row>
    <row r="23" spans="1:28" ht="9" customHeight="1">
      <c r="A23" s="884" t="s">
        <v>137</v>
      </c>
      <c r="B23" s="740" t="str">
        <f>$B$7</f>
        <v>平日</v>
      </c>
      <c r="C23" s="201" t="str">
        <f>C7</f>
        <v>往</v>
      </c>
      <c r="D23" s="142">
        <f>$D$7</f>
        <v>0</v>
      </c>
      <c r="E23" s="143">
        <f>$E$7</f>
        <v>0</v>
      </c>
      <c r="F23" s="896"/>
      <c r="G23" s="144">
        <f>D23*E23*F23</f>
        <v>0</v>
      </c>
      <c r="H23" s="892">
        <f>I23+J23</f>
        <v>0</v>
      </c>
      <c r="I23" s="729"/>
      <c r="J23" s="727"/>
      <c r="K23" s="145">
        <f>-D23*E23*H23</f>
        <v>0</v>
      </c>
      <c r="L23" s="146"/>
      <c r="M23" s="147"/>
      <c r="N23" s="148"/>
      <c r="O23" s="149"/>
      <c r="P23" s="150"/>
      <c r="Q23" s="150"/>
      <c r="R23" s="151"/>
      <c r="S23" s="152"/>
      <c r="T23" s="153">
        <f>IF(AND(P23=0,Q23=0,R23=0,S23=0),N23*-O23,IF(AND(O23=0,Q23=0,R23=0,S23=0),N23*-P23,IF(AND(O23=0,P23=0,R23=0,S23=0),N23*Q23,IF(AND(O23=0,P23=0,Q23=0,S23=0),N23*-R23,IF(AND(O23=0,P23=0,Q23=0,R23=0),N23*S23,IF(AND(O23=0,P23=0,Q23=0,R23=0),,"入力オーバー"))))))</f>
        <v>0</v>
      </c>
      <c r="U23" s="154"/>
      <c r="V23" s="155"/>
      <c r="W23" s="155"/>
      <c r="X23" s="156"/>
      <c r="Y23" s="156"/>
      <c r="Z23" s="156"/>
      <c r="AA23" s="156"/>
      <c r="AB23" s="156"/>
    </row>
    <row r="24" spans="1:28" ht="9" customHeight="1">
      <c r="A24" s="885"/>
      <c r="B24" s="741"/>
      <c r="C24" s="157" t="str">
        <f>IF(C23="往","復",)</f>
        <v>復</v>
      </c>
      <c r="D24" s="158">
        <f>$D$8</f>
        <v>0</v>
      </c>
      <c r="E24" s="159">
        <f>$E$8</f>
        <v>0</v>
      </c>
      <c r="F24" s="749"/>
      <c r="G24" s="160">
        <f>D24*E24*F23</f>
        <v>0</v>
      </c>
      <c r="H24" s="893"/>
      <c r="I24" s="730"/>
      <c r="J24" s="728"/>
      <c r="K24" s="161">
        <f>-D24*E24*H23</f>
        <v>0</v>
      </c>
      <c r="L24" s="162"/>
      <c r="M24" s="147"/>
      <c r="N24" s="163"/>
      <c r="O24" s="164"/>
      <c r="P24" s="165"/>
      <c r="Q24" s="165"/>
      <c r="R24" s="166"/>
      <c r="S24" s="167"/>
      <c r="T24" s="168">
        <f>IF(AND(P24=0,Q24=0,R24=0,S24=0),N24*-O24,IF(AND(O24=0,Q24=0,R24=0,S24=0),N24*-P24,IF(AND(O24=0,P24=0,R24=0,S24=0),N24*Q24,IF(AND(O24=0,P24=0,Q24=0,S24=0),N24*-R24,IF(AND(O24=0,P24=0,Q24=0,R24=0),N24*S24,IF(AND(O24=0,P24=0,Q24=0,R24=0),,"入力オーバー"))))))</f>
        <v>0</v>
      </c>
      <c r="U24" s="169"/>
      <c r="V24" s="155"/>
      <c r="W24" s="155"/>
      <c r="X24" s="156"/>
      <c r="Y24" s="156"/>
      <c r="Z24" s="156"/>
      <c r="AA24" s="156"/>
      <c r="AB24" s="156"/>
    </row>
    <row r="25" spans="1:28" ht="9" customHeight="1">
      <c r="A25" s="885"/>
      <c r="B25" s="740" t="str">
        <f>$B$9</f>
        <v>土曜</v>
      </c>
      <c r="C25" s="170" t="str">
        <f>C23</f>
        <v>往</v>
      </c>
      <c r="D25" s="142">
        <f>$D$9</f>
        <v>0</v>
      </c>
      <c r="E25" s="143">
        <f>$E$9</f>
        <v>0</v>
      </c>
      <c r="F25" s="896"/>
      <c r="G25" s="144">
        <f>D25*E25*F25</f>
        <v>0</v>
      </c>
      <c r="H25" s="892">
        <f>I25+J25</f>
        <v>0</v>
      </c>
      <c r="I25" s="729"/>
      <c r="J25" s="727"/>
      <c r="K25" s="145">
        <f>-D25*E25*H25</f>
        <v>0</v>
      </c>
      <c r="L25" s="146"/>
      <c r="M25" s="147"/>
      <c r="N25" s="163"/>
      <c r="O25" s="164"/>
      <c r="P25" s="165"/>
      <c r="Q25" s="165"/>
      <c r="R25" s="166"/>
      <c r="S25" s="167"/>
      <c r="T25" s="168">
        <f t="shared" ref="T25:T32" si="3">IF(AND(P25=0,Q25=0,R25=0,S25=0),N25*-O25,IF(AND(O25=0,Q25=0,R25=0,S25=0),N25*-P25,IF(AND(O25=0,P25=0,R25=0,S25=0),N25*Q25,IF(AND(O25=0,P25=0,Q25=0,S25=0),N25*-R25,IF(AND(O25=0,P25=0,Q25=0,R25=0),N25*S25,IF(AND(O25=0,P25=0,Q25=0,R25=0),,"入力オーバー"))))))</f>
        <v>0</v>
      </c>
      <c r="U25" s="169"/>
      <c r="V25" s="155"/>
      <c r="W25" s="155"/>
      <c r="X25" s="136"/>
      <c r="Y25" s="136"/>
      <c r="Z25" s="136"/>
      <c r="AA25" s="136"/>
      <c r="AB25" s="136"/>
    </row>
    <row r="26" spans="1:28" ht="9" customHeight="1" thickBot="1">
      <c r="A26" s="885"/>
      <c r="B26" s="904"/>
      <c r="C26" s="157" t="str">
        <f>C24</f>
        <v>復</v>
      </c>
      <c r="D26" s="158">
        <f>$D$10</f>
        <v>0</v>
      </c>
      <c r="E26" s="159">
        <f>$E$10</f>
        <v>0</v>
      </c>
      <c r="F26" s="749"/>
      <c r="G26" s="160">
        <f>D26*E26*F25</f>
        <v>0</v>
      </c>
      <c r="H26" s="893"/>
      <c r="I26" s="730"/>
      <c r="J26" s="728"/>
      <c r="K26" s="161">
        <f>-D26*E26*H25</f>
        <v>0</v>
      </c>
      <c r="L26" s="162"/>
      <c r="M26" s="147"/>
      <c r="N26" s="163"/>
      <c r="O26" s="164"/>
      <c r="P26" s="165"/>
      <c r="Q26" s="165"/>
      <c r="R26" s="166"/>
      <c r="S26" s="167"/>
      <c r="T26" s="168">
        <f t="shared" si="3"/>
        <v>0</v>
      </c>
      <c r="U26" s="169"/>
      <c r="V26" s="155"/>
      <c r="W26" s="155"/>
      <c r="X26" s="156"/>
      <c r="Y26" s="156"/>
      <c r="Z26" s="136"/>
      <c r="AA26" s="136"/>
      <c r="AB26" s="136"/>
    </row>
    <row r="27" spans="1:28" ht="9" customHeight="1">
      <c r="A27" s="885"/>
      <c r="B27" s="903" t="str">
        <f>$B$11</f>
        <v>日祝</v>
      </c>
      <c r="C27" s="170" t="str">
        <f>C23</f>
        <v>往</v>
      </c>
      <c r="D27" s="142">
        <f>$D$11</f>
        <v>0</v>
      </c>
      <c r="E27" s="143">
        <f>$E$11</f>
        <v>0</v>
      </c>
      <c r="F27" s="748"/>
      <c r="G27" s="144">
        <f>D27*E27*F27</f>
        <v>0</v>
      </c>
      <c r="H27" s="892">
        <f>I27+J27</f>
        <v>0</v>
      </c>
      <c r="I27" s="729"/>
      <c r="J27" s="727"/>
      <c r="K27" s="145">
        <f>-D27*E27*H27</f>
        <v>0</v>
      </c>
      <c r="L27" s="146"/>
      <c r="M27" s="147"/>
      <c r="N27" s="163"/>
      <c r="O27" s="164"/>
      <c r="P27" s="165"/>
      <c r="Q27" s="165"/>
      <c r="R27" s="166"/>
      <c r="S27" s="167"/>
      <c r="T27" s="168">
        <f t="shared" si="3"/>
        <v>0</v>
      </c>
      <c r="U27" s="169"/>
      <c r="V27" s="155"/>
      <c r="W27" s="155"/>
      <c r="X27" s="156"/>
      <c r="Y27" s="156"/>
      <c r="Z27" s="136"/>
      <c r="AA27" s="136"/>
      <c r="AB27" s="136"/>
    </row>
    <row r="28" spans="1:28" ht="9" customHeight="1">
      <c r="A28" s="885"/>
      <c r="B28" s="739"/>
      <c r="C28" s="202" t="str">
        <f>C24</f>
        <v>復</v>
      </c>
      <c r="D28" s="158">
        <f>$D$12</f>
        <v>0</v>
      </c>
      <c r="E28" s="175">
        <f>$E$12</f>
        <v>0</v>
      </c>
      <c r="F28" s="748"/>
      <c r="G28" s="160">
        <f>D28*E28*F27</f>
        <v>0</v>
      </c>
      <c r="H28" s="893"/>
      <c r="I28" s="730"/>
      <c r="J28" s="728"/>
      <c r="K28" s="161">
        <f>-D28*E28*H27</f>
        <v>0</v>
      </c>
      <c r="L28" s="162"/>
      <c r="M28" s="147"/>
      <c r="N28" s="163"/>
      <c r="O28" s="164"/>
      <c r="P28" s="165"/>
      <c r="Q28" s="165"/>
      <c r="R28" s="166"/>
      <c r="S28" s="167"/>
      <c r="T28" s="168">
        <f t="shared" si="3"/>
        <v>0</v>
      </c>
      <c r="U28" s="169"/>
      <c r="V28" s="155"/>
      <c r="W28" s="155"/>
      <c r="X28" s="156"/>
      <c r="Y28" s="156"/>
      <c r="Z28" s="136"/>
      <c r="AA28" s="136"/>
      <c r="AB28" s="136"/>
    </row>
    <row r="29" spans="1:28" ht="9" customHeight="1">
      <c r="A29" s="885"/>
      <c r="B29" s="738" t="str">
        <f>$B$13</f>
        <v>学平日</v>
      </c>
      <c r="C29" s="170" t="str">
        <f>C23</f>
        <v>往</v>
      </c>
      <c r="D29" s="142">
        <f>$D$13</f>
        <v>0</v>
      </c>
      <c r="E29" s="143">
        <f>$E$13</f>
        <v>0</v>
      </c>
      <c r="F29" s="896"/>
      <c r="G29" s="144">
        <f>D29*E29*F29</f>
        <v>0</v>
      </c>
      <c r="H29" s="892">
        <f>I29+J29</f>
        <v>0</v>
      </c>
      <c r="I29" s="729"/>
      <c r="J29" s="727"/>
      <c r="K29" s="145">
        <f>-D29*E29*H29</f>
        <v>0</v>
      </c>
      <c r="L29" s="146"/>
      <c r="M29" s="147"/>
      <c r="N29" s="163"/>
      <c r="O29" s="164"/>
      <c r="P29" s="165"/>
      <c r="Q29" s="165"/>
      <c r="R29" s="166"/>
      <c r="S29" s="167"/>
      <c r="T29" s="168">
        <f t="shared" si="3"/>
        <v>0</v>
      </c>
      <c r="U29" s="169"/>
      <c r="V29" s="155"/>
      <c r="W29" s="155"/>
    </row>
    <row r="30" spans="1:28" ht="9" customHeight="1">
      <c r="A30" s="885"/>
      <c r="B30" s="739"/>
      <c r="C30" s="157" t="str">
        <f>C24</f>
        <v>復</v>
      </c>
      <c r="D30" s="158">
        <f>$D$14</f>
        <v>0</v>
      </c>
      <c r="E30" s="159">
        <f>$E$14</f>
        <v>0</v>
      </c>
      <c r="F30" s="749"/>
      <c r="G30" s="160">
        <f>D30*E30*F29</f>
        <v>0</v>
      </c>
      <c r="H30" s="893"/>
      <c r="I30" s="730"/>
      <c r="J30" s="728"/>
      <c r="K30" s="161">
        <f>-D30*E30*H29</f>
        <v>0</v>
      </c>
      <c r="L30" s="162"/>
      <c r="M30" s="147"/>
      <c r="N30" s="163"/>
      <c r="O30" s="164"/>
      <c r="P30" s="165"/>
      <c r="Q30" s="165"/>
      <c r="R30" s="166"/>
      <c r="S30" s="167"/>
      <c r="T30" s="168">
        <f t="shared" si="3"/>
        <v>0</v>
      </c>
      <c r="U30" s="169"/>
      <c r="V30" s="155"/>
      <c r="W30" s="155"/>
    </row>
    <row r="31" spans="1:28" ht="9" customHeight="1">
      <c r="A31" s="885"/>
      <c r="B31" s="738" t="str">
        <f>$B$15</f>
        <v>学休土</v>
      </c>
      <c r="C31" s="170" t="str">
        <f>C23</f>
        <v>往</v>
      </c>
      <c r="D31" s="142">
        <f>$D$15</f>
        <v>0</v>
      </c>
      <c r="E31" s="143">
        <f>$E$15</f>
        <v>0</v>
      </c>
      <c r="F31" s="748"/>
      <c r="G31" s="144">
        <f>D31*E31*F31</f>
        <v>0</v>
      </c>
      <c r="H31" s="892">
        <f>I31+J31</f>
        <v>0</v>
      </c>
      <c r="I31" s="729"/>
      <c r="J31" s="727"/>
      <c r="K31" s="145">
        <f>-D31*E31*H31</f>
        <v>0</v>
      </c>
      <c r="L31" s="146"/>
      <c r="M31" s="147"/>
      <c r="N31" s="163"/>
      <c r="O31" s="164"/>
      <c r="P31" s="165"/>
      <c r="Q31" s="165"/>
      <c r="R31" s="166"/>
      <c r="S31" s="167"/>
      <c r="T31" s="168">
        <f t="shared" si="3"/>
        <v>0</v>
      </c>
      <c r="U31" s="169"/>
      <c r="V31" s="155"/>
      <c r="W31" s="155"/>
      <c r="X31" s="908" t="s">
        <v>81</v>
      </c>
      <c r="Y31" s="909"/>
      <c r="Z31" s="909"/>
      <c r="AA31" s="909"/>
      <c r="AB31" s="910"/>
    </row>
    <row r="32" spans="1:28" ht="9" customHeight="1" thickBot="1">
      <c r="A32" s="885"/>
      <c r="B32" s="751"/>
      <c r="C32" s="157" t="str">
        <f>C24</f>
        <v>復</v>
      </c>
      <c r="D32" s="158">
        <f>$D$16</f>
        <v>0</v>
      </c>
      <c r="E32" s="175">
        <f>$E$16</f>
        <v>0</v>
      </c>
      <c r="F32" s="749"/>
      <c r="G32" s="160">
        <f>D32*E32*F31</f>
        <v>0</v>
      </c>
      <c r="H32" s="893"/>
      <c r="I32" s="730"/>
      <c r="J32" s="728"/>
      <c r="K32" s="161">
        <f>-D32*E32*H31</f>
        <v>0</v>
      </c>
      <c r="L32" s="162"/>
      <c r="M32" s="147"/>
      <c r="N32" s="177"/>
      <c r="O32" s="178"/>
      <c r="P32" s="179"/>
      <c r="Q32" s="179"/>
      <c r="R32" s="180"/>
      <c r="S32" s="181"/>
      <c r="T32" s="182">
        <f t="shared" si="3"/>
        <v>0</v>
      </c>
      <c r="U32" s="183"/>
      <c r="V32" s="184"/>
      <c r="W32" s="155"/>
      <c r="X32" s="905">
        <f>G33+K33+T33</f>
        <v>0</v>
      </c>
      <c r="Y32" s="906"/>
      <c r="Z32" s="906"/>
      <c r="AA32" s="906"/>
      <c r="AB32" s="185" t="s">
        <v>82</v>
      </c>
    </row>
    <row r="33" spans="1:28" ht="9" customHeight="1" thickBot="1">
      <c r="A33" s="882" t="s">
        <v>53</v>
      </c>
      <c r="B33" s="883"/>
      <c r="C33" s="186"/>
      <c r="D33" s="187">
        <f>IF(C23="往",(E23+E24)*(F23-H23)+(E25+E26)*(F25-H25),E23*(F23-H23)+E25*(F25-H25))</f>
        <v>0</v>
      </c>
      <c r="E33" s="188">
        <f>IF(C23="往",(E23+E24)*(F23-H23)+(E25+E26)*(F25-H25)+(E27+E28)*(F27-H27)+(E29+E30)*(F29-H29)+(E31+E32)*(F31-H31),E23*(F23-H23)+E25*(F25-H25)+E27*(F27-H27)+E29*(F29-H29)+E31*(F31-H31))</f>
        <v>0</v>
      </c>
      <c r="F33" s="189">
        <f t="shared" ref="F33:K33" si="4">SUM(F23:F32)</f>
        <v>0</v>
      </c>
      <c r="G33" s="190">
        <f t="shared" si="4"/>
        <v>0</v>
      </c>
      <c r="H33" s="186">
        <f t="shared" si="4"/>
        <v>0</v>
      </c>
      <c r="I33" s="191">
        <f t="shared" si="4"/>
        <v>0</v>
      </c>
      <c r="J33" s="187">
        <f t="shared" si="4"/>
        <v>0</v>
      </c>
      <c r="K33" s="192">
        <f t="shared" si="4"/>
        <v>0</v>
      </c>
      <c r="L33" s="187"/>
      <c r="M33" s="193"/>
      <c r="N33" s="194"/>
      <c r="O33" s="195">
        <f t="shared" ref="O33:T33" si="5">SUM(O23:O32)</f>
        <v>0</v>
      </c>
      <c r="P33" s="196">
        <f t="shared" si="5"/>
        <v>0</v>
      </c>
      <c r="Q33" s="196">
        <f t="shared" si="5"/>
        <v>0</v>
      </c>
      <c r="R33" s="197">
        <f t="shared" si="5"/>
        <v>0</v>
      </c>
      <c r="S33" s="198">
        <f t="shared" si="5"/>
        <v>0</v>
      </c>
      <c r="T33" s="199">
        <f t="shared" si="5"/>
        <v>0</v>
      </c>
      <c r="U33" s="200"/>
    </row>
    <row r="34" spans="1:28" ht="9" customHeight="1">
      <c r="A34" s="886" t="s">
        <v>55</v>
      </c>
      <c r="B34" s="742" t="s">
        <v>56</v>
      </c>
      <c r="C34" s="134"/>
      <c r="D34" s="745" t="s">
        <v>57</v>
      </c>
      <c r="E34" s="745" t="s">
        <v>58</v>
      </c>
      <c r="F34" s="890" t="s">
        <v>59</v>
      </c>
      <c r="G34" s="894" t="s">
        <v>60</v>
      </c>
      <c r="H34" s="899" t="s">
        <v>61</v>
      </c>
      <c r="I34" s="899"/>
      <c r="J34" s="899"/>
      <c r="K34" s="899"/>
      <c r="L34" s="900"/>
      <c r="M34" s="135"/>
      <c r="N34" s="857" t="s">
        <v>62</v>
      </c>
      <c r="O34" s="858"/>
      <c r="P34" s="858"/>
      <c r="Q34" s="858"/>
      <c r="R34" s="858"/>
      <c r="S34" s="858"/>
      <c r="T34" s="858"/>
      <c r="U34" s="859"/>
    </row>
    <row r="35" spans="1:28" ht="9" customHeight="1">
      <c r="A35" s="887"/>
      <c r="B35" s="743"/>
      <c r="C35" s="137" t="s">
        <v>24</v>
      </c>
      <c r="D35" s="746"/>
      <c r="E35" s="746"/>
      <c r="F35" s="891"/>
      <c r="G35" s="864"/>
      <c r="H35" s="860" t="s">
        <v>63</v>
      </c>
      <c r="I35" s="861"/>
      <c r="J35" s="862"/>
      <c r="K35" s="863" t="s">
        <v>64</v>
      </c>
      <c r="L35" s="874" t="s">
        <v>65</v>
      </c>
      <c r="M35" s="138"/>
      <c r="N35" s="863" t="s">
        <v>66</v>
      </c>
      <c r="O35" s="877" t="s">
        <v>67</v>
      </c>
      <c r="P35" s="878"/>
      <c r="Q35" s="878"/>
      <c r="R35" s="878"/>
      <c r="S35" s="879"/>
      <c r="T35" s="724" t="s">
        <v>68</v>
      </c>
      <c r="U35" s="854" t="s">
        <v>65</v>
      </c>
    </row>
    <row r="36" spans="1:28" ht="9" customHeight="1">
      <c r="A36" s="887"/>
      <c r="B36" s="743"/>
      <c r="C36" s="137" t="s">
        <v>69</v>
      </c>
      <c r="D36" s="746"/>
      <c r="E36" s="746"/>
      <c r="F36" s="891"/>
      <c r="G36" s="864"/>
      <c r="H36" s="880" t="s">
        <v>70</v>
      </c>
      <c r="I36" s="897" t="s">
        <v>71</v>
      </c>
      <c r="J36" s="901" t="s">
        <v>72</v>
      </c>
      <c r="K36" s="864"/>
      <c r="L36" s="875"/>
      <c r="M36" s="138"/>
      <c r="N36" s="864"/>
      <c r="O36" s="869" t="s">
        <v>73</v>
      </c>
      <c r="P36" s="754"/>
      <c r="Q36" s="754" t="s">
        <v>74</v>
      </c>
      <c r="R36" s="757" t="s">
        <v>75</v>
      </c>
      <c r="S36" s="752" t="s">
        <v>76</v>
      </c>
      <c r="T36" s="725"/>
      <c r="U36" s="855"/>
    </row>
    <row r="37" spans="1:28" ht="9" customHeight="1">
      <c r="A37" s="887"/>
      <c r="B37" s="743"/>
      <c r="C37" s="139" t="s">
        <v>77</v>
      </c>
      <c r="D37" s="746"/>
      <c r="E37" s="746"/>
      <c r="F37" s="891"/>
      <c r="G37" s="864"/>
      <c r="H37" s="880"/>
      <c r="I37" s="897"/>
      <c r="J37" s="901"/>
      <c r="K37" s="864"/>
      <c r="L37" s="875"/>
      <c r="M37" s="138"/>
      <c r="N37" s="864"/>
      <c r="O37" s="870" t="s">
        <v>71</v>
      </c>
      <c r="P37" s="872" t="s">
        <v>72</v>
      </c>
      <c r="Q37" s="755"/>
      <c r="R37" s="757"/>
      <c r="S37" s="752"/>
      <c r="T37" s="725"/>
      <c r="U37" s="855"/>
    </row>
    <row r="38" spans="1:28" ht="9" customHeight="1">
      <c r="A38" s="888"/>
      <c r="B38" s="744"/>
      <c r="C38" s="140" t="s">
        <v>78</v>
      </c>
      <c r="D38" s="747"/>
      <c r="E38" s="876"/>
      <c r="F38" s="726"/>
      <c r="G38" s="895"/>
      <c r="H38" s="881"/>
      <c r="I38" s="898"/>
      <c r="J38" s="902"/>
      <c r="K38" s="865"/>
      <c r="L38" s="876"/>
      <c r="N38" s="865"/>
      <c r="O38" s="871"/>
      <c r="P38" s="873"/>
      <c r="Q38" s="756"/>
      <c r="R38" s="758"/>
      <c r="S38" s="753"/>
      <c r="T38" s="726"/>
      <c r="U38" s="856"/>
    </row>
    <row r="39" spans="1:28" ht="9" customHeight="1">
      <c r="A39" s="884" t="s">
        <v>138</v>
      </c>
      <c r="B39" s="740" t="str">
        <f>$B$7</f>
        <v>平日</v>
      </c>
      <c r="C39" s="201" t="str">
        <f>C23</f>
        <v>往</v>
      </c>
      <c r="D39" s="142">
        <f>$D$7</f>
        <v>0</v>
      </c>
      <c r="E39" s="143">
        <f>$E$7</f>
        <v>0</v>
      </c>
      <c r="F39" s="896"/>
      <c r="G39" s="144">
        <f>D39*E39*F39</f>
        <v>0</v>
      </c>
      <c r="H39" s="892">
        <f>I39+J39</f>
        <v>0</v>
      </c>
      <c r="I39" s="729"/>
      <c r="J39" s="727"/>
      <c r="K39" s="145">
        <f>-D39*E39*H39</f>
        <v>0</v>
      </c>
      <c r="L39" s="146"/>
      <c r="M39" s="147"/>
      <c r="N39" s="148"/>
      <c r="O39" s="149"/>
      <c r="P39" s="150"/>
      <c r="Q39" s="150"/>
      <c r="R39" s="151"/>
      <c r="S39" s="152"/>
      <c r="T39" s="153">
        <f>IF(AND(P39=0,Q39=0,R39=0,S39=0),N39*-O39,IF(AND(O39=0,Q39=0,R39=0,S39=0),N39*-P39,IF(AND(O39=0,P39=0,R39=0,S39=0),N39*Q39,IF(AND(O39=0,P39=0,Q39=0,S39=0),N39*-R39,IF(AND(O39=0,P39=0,Q39=0,R39=0),N39*S39,IF(AND(O39=0,P39=0,Q39=0,R39=0),,"入力オーバー"))))))</f>
        <v>0</v>
      </c>
      <c r="U39" s="154"/>
      <c r="V39" s="155"/>
      <c r="W39" s="155"/>
      <c r="X39" s="156"/>
      <c r="Y39" s="156"/>
      <c r="Z39" s="156"/>
      <c r="AA39" s="156"/>
      <c r="AB39" s="156"/>
    </row>
    <row r="40" spans="1:28" ht="9" customHeight="1">
      <c r="A40" s="885"/>
      <c r="B40" s="741"/>
      <c r="C40" s="157" t="str">
        <f>IF(C39="往","復",)</f>
        <v>復</v>
      </c>
      <c r="D40" s="158">
        <f>$D$8</f>
        <v>0</v>
      </c>
      <c r="E40" s="159">
        <f>$E$8</f>
        <v>0</v>
      </c>
      <c r="F40" s="749"/>
      <c r="G40" s="160">
        <f>D40*E40*F39</f>
        <v>0</v>
      </c>
      <c r="H40" s="893"/>
      <c r="I40" s="730"/>
      <c r="J40" s="728"/>
      <c r="K40" s="161">
        <f>-D40*E40*H39</f>
        <v>0</v>
      </c>
      <c r="L40" s="162"/>
      <c r="M40" s="147"/>
      <c r="N40" s="163"/>
      <c r="O40" s="164"/>
      <c r="P40" s="165"/>
      <c r="Q40" s="165"/>
      <c r="R40" s="166"/>
      <c r="S40" s="167"/>
      <c r="T40" s="168">
        <f>IF(AND(P40=0,Q40=0,R40=0,S40=0),N40*-O40,IF(AND(O40=0,Q40=0,R40=0,S40=0),N40*-P40,IF(AND(O40=0,P40=0,R40=0,S40=0),N40*Q40,IF(AND(O40=0,P40=0,Q40=0,S40=0),N40*-R40,IF(AND(O40=0,P40=0,Q40=0,R40=0),N40*S40,IF(AND(O40=0,P40=0,Q40=0,R40=0),,"入力オーバー"))))))</f>
        <v>0</v>
      </c>
      <c r="U40" s="169"/>
      <c r="V40" s="155"/>
      <c r="W40" s="155"/>
      <c r="X40" s="156"/>
      <c r="Y40" s="156"/>
      <c r="Z40" s="156"/>
      <c r="AA40" s="156"/>
      <c r="AB40" s="156"/>
    </row>
    <row r="41" spans="1:28" ht="9" customHeight="1">
      <c r="A41" s="885"/>
      <c r="B41" s="740" t="str">
        <f>$B$9</f>
        <v>土曜</v>
      </c>
      <c r="C41" s="170" t="str">
        <f>C39</f>
        <v>往</v>
      </c>
      <c r="D41" s="142">
        <f>$D$9</f>
        <v>0</v>
      </c>
      <c r="E41" s="143">
        <f>$E$9</f>
        <v>0</v>
      </c>
      <c r="F41" s="896"/>
      <c r="G41" s="144">
        <f>D41*E41*F41</f>
        <v>0</v>
      </c>
      <c r="H41" s="892">
        <f>I41+J41</f>
        <v>0</v>
      </c>
      <c r="I41" s="729"/>
      <c r="J41" s="727"/>
      <c r="K41" s="145">
        <f>-D41*E41*H41</f>
        <v>0</v>
      </c>
      <c r="L41" s="146"/>
      <c r="M41" s="147"/>
      <c r="N41" s="163"/>
      <c r="O41" s="164"/>
      <c r="P41" s="165"/>
      <c r="Q41" s="165"/>
      <c r="R41" s="166"/>
      <c r="S41" s="167"/>
      <c r="T41" s="168">
        <f t="shared" ref="T41:T48" si="6">IF(AND(P41=0,Q41=0,R41=0,S41=0),N41*-O41,IF(AND(O41=0,Q41=0,R41=0,S41=0),N41*-P41,IF(AND(O41=0,P41=0,R41=0,S41=0),N41*Q41,IF(AND(O41=0,P41=0,Q41=0,S41=0),N41*-R41,IF(AND(O41=0,P41=0,Q41=0,R41=0),N41*S41,IF(AND(O41=0,P41=0,Q41=0,R41=0),,"入力オーバー"))))))</f>
        <v>0</v>
      </c>
      <c r="U41" s="169"/>
      <c r="V41" s="155"/>
      <c r="W41" s="155"/>
      <c r="X41" s="136"/>
      <c r="Y41" s="136"/>
      <c r="Z41" s="136"/>
      <c r="AA41" s="136"/>
      <c r="AB41" s="136"/>
    </row>
    <row r="42" spans="1:28" ht="9" customHeight="1" thickBot="1">
      <c r="A42" s="885"/>
      <c r="B42" s="904"/>
      <c r="C42" s="157" t="str">
        <f>C40</f>
        <v>復</v>
      </c>
      <c r="D42" s="158">
        <f>$D$10</f>
        <v>0</v>
      </c>
      <c r="E42" s="159">
        <f>$E$10</f>
        <v>0</v>
      </c>
      <c r="F42" s="749"/>
      <c r="G42" s="160">
        <f>D42*E42*F41</f>
        <v>0</v>
      </c>
      <c r="H42" s="893"/>
      <c r="I42" s="730"/>
      <c r="J42" s="728"/>
      <c r="K42" s="161">
        <f>-D42*E42*H41</f>
        <v>0</v>
      </c>
      <c r="L42" s="162"/>
      <c r="M42" s="147"/>
      <c r="N42" s="163"/>
      <c r="O42" s="164"/>
      <c r="P42" s="165"/>
      <c r="Q42" s="165"/>
      <c r="R42" s="166"/>
      <c r="S42" s="167"/>
      <c r="T42" s="168">
        <f t="shared" si="6"/>
        <v>0</v>
      </c>
      <c r="U42" s="169"/>
      <c r="V42" s="155"/>
      <c r="W42" s="155"/>
      <c r="X42" s="156"/>
      <c r="Y42" s="156"/>
      <c r="Z42" s="136"/>
      <c r="AA42" s="136"/>
      <c r="AB42" s="136"/>
    </row>
    <row r="43" spans="1:28" ht="9" customHeight="1">
      <c r="A43" s="885"/>
      <c r="B43" s="903" t="str">
        <f>$B$11</f>
        <v>日祝</v>
      </c>
      <c r="C43" s="170" t="str">
        <f>C39</f>
        <v>往</v>
      </c>
      <c r="D43" s="142">
        <f>$D$11</f>
        <v>0</v>
      </c>
      <c r="E43" s="143">
        <f>$E$11</f>
        <v>0</v>
      </c>
      <c r="F43" s="748"/>
      <c r="G43" s="144">
        <f>D43*E43*F43</f>
        <v>0</v>
      </c>
      <c r="H43" s="892">
        <f>I43+J43</f>
        <v>0</v>
      </c>
      <c r="I43" s="729"/>
      <c r="J43" s="727"/>
      <c r="K43" s="145">
        <f>-D43*E43*H43</f>
        <v>0</v>
      </c>
      <c r="L43" s="146"/>
      <c r="M43" s="147"/>
      <c r="N43" s="163"/>
      <c r="O43" s="164"/>
      <c r="P43" s="165"/>
      <c r="Q43" s="165"/>
      <c r="R43" s="166"/>
      <c r="S43" s="167"/>
      <c r="T43" s="168">
        <f t="shared" si="6"/>
        <v>0</v>
      </c>
      <c r="U43" s="169"/>
      <c r="V43" s="155"/>
      <c r="W43" s="155"/>
      <c r="X43" s="156"/>
      <c r="Y43" s="156"/>
      <c r="Z43" s="136"/>
      <c r="AA43" s="136"/>
      <c r="AB43" s="136"/>
    </row>
    <row r="44" spans="1:28" ht="9" customHeight="1">
      <c r="A44" s="885"/>
      <c r="B44" s="739"/>
      <c r="C44" s="202" t="str">
        <f>C40</f>
        <v>復</v>
      </c>
      <c r="D44" s="158">
        <f>$D$12</f>
        <v>0</v>
      </c>
      <c r="E44" s="175">
        <f>$E$12</f>
        <v>0</v>
      </c>
      <c r="F44" s="748"/>
      <c r="G44" s="160">
        <f>D44*E44*F43</f>
        <v>0</v>
      </c>
      <c r="H44" s="893"/>
      <c r="I44" s="730"/>
      <c r="J44" s="728"/>
      <c r="K44" s="161">
        <f>-D44*E44*H43</f>
        <v>0</v>
      </c>
      <c r="L44" s="162"/>
      <c r="M44" s="147"/>
      <c r="N44" s="163"/>
      <c r="O44" s="164"/>
      <c r="P44" s="165"/>
      <c r="Q44" s="165"/>
      <c r="R44" s="166"/>
      <c r="S44" s="167"/>
      <c r="T44" s="168">
        <f t="shared" si="6"/>
        <v>0</v>
      </c>
      <c r="U44" s="169"/>
      <c r="V44" s="155"/>
      <c r="W44" s="155"/>
      <c r="X44" s="156"/>
      <c r="Y44" s="156"/>
      <c r="Z44" s="136"/>
      <c r="AA44" s="136"/>
      <c r="AB44" s="136"/>
    </row>
    <row r="45" spans="1:28" ht="9" customHeight="1">
      <c r="A45" s="885"/>
      <c r="B45" s="738" t="str">
        <f>$B$13</f>
        <v>学平日</v>
      </c>
      <c r="C45" s="170" t="str">
        <f>C39</f>
        <v>往</v>
      </c>
      <c r="D45" s="142">
        <f>$D$13</f>
        <v>0</v>
      </c>
      <c r="E45" s="143">
        <f>$E$13</f>
        <v>0</v>
      </c>
      <c r="F45" s="896"/>
      <c r="G45" s="144">
        <f>D45*E45*F45</f>
        <v>0</v>
      </c>
      <c r="H45" s="892">
        <f>I45+J45</f>
        <v>0</v>
      </c>
      <c r="I45" s="729"/>
      <c r="J45" s="727"/>
      <c r="K45" s="145">
        <f>-D45*E45*H45</f>
        <v>0</v>
      </c>
      <c r="L45" s="146"/>
      <c r="M45" s="147"/>
      <c r="N45" s="163"/>
      <c r="O45" s="164"/>
      <c r="P45" s="165"/>
      <c r="Q45" s="165"/>
      <c r="R45" s="166"/>
      <c r="S45" s="167"/>
      <c r="T45" s="168">
        <f t="shared" si="6"/>
        <v>0</v>
      </c>
      <c r="U45" s="169"/>
      <c r="V45" s="155"/>
      <c r="W45" s="155"/>
    </row>
    <row r="46" spans="1:28" ht="9" customHeight="1">
      <c r="A46" s="885"/>
      <c r="B46" s="739"/>
      <c r="C46" s="157" t="str">
        <f>C40</f>
        <v>復</v>
      </c>
      <c r="D46" s="158">
        <f>$D$14</f>
        <v>0</v>
      </c>
      <c r="E46" s="159">
        <f>$E$14</f>
        <v>0</v>
      </c>
      <c r="F46" s="749"/>
      <c r="G46" s="160">
        <f>D46*E46*F45</f>
        <v>0</v>
      </c>
      <c r="H46" s="893"/>
      <c r="I46" s="730"/>
      <c r="J46" s="728"/>
      <c r="K46" s="161">
        <f>-D46*E46*H45</f>
        <v>0</v>
      </c>
      <c r="L46" s="162"/>
      <c r="M46" s="147"/>
      <c r="N46" s="163"/>
      <c r="O46" s="164"/>
      <c r="P46" s="165"/>
      <c r="Q46" s="165"/>
      <c r="R46" s="166"/>
      <c r="S46" s="167"/>
      <c r="T46" s="168">
        <f t="shared" si="6"/>
        <v>0</v>
      </c>
      <c r="U46" s="169"/>
      <c r="V46" s="155"/>
      <c r="W46" s="155"/>
    </row>
    <row r="47" spans="1:28" ht="9" customHeight="1">
      <c r="A47" s="885"/>
      <c r="B47" s="738" t="str">
        <f>$B$15</f>
        <v>学休土</v>
      </c>
      <c r="C47" s="170" t="str">
        <f>C39</f>
        <v>往</v>
      </c>
      <c r="D47" s="142">
        <f>$D$15</f>
        <v>0</v>
      </c>
      <c r="E47" s="143">
        <f>$E$15</f>
        <v>0</v>
      </c>
      <c r="F47" s="748"/>
      <c r="G47" s="144">
        <f>D47*E47*F47</f>
        <v>0</v>
      </c>
      <c r="H47" s="892">
        <f>I47+J47</f>
        <v>0</v>
      </c>
      <c r="I47" s="729"/>
      <c r="J47" s="727"/>
      <c r="K47" s="145">
        <f>-D47*E47*H47</f>
        <v>0</v>
      </c>
      <c r="L47" s="146"/>
      <c r="M47" s="147"/>
      <c r="N47" s="163"/>
      <c r="O47" s="164"/>
      <c r="P47" s="165"/>
      <c r="Q47" s="165"/>
      <c r="R47" s="166"/>
      <c r="S47" s="167"/>
      <c r="T47" s="168">
        <f t="shared" si="6"/>
        <v>0</v>
      </c>
      <c r="U47" s="169"/>
      <c r="V47" s="155"/>
      <c r="W47" s="155"/>
      <c r="X47" s="908" t="s">
        <v>81</v>
      </c>
      <c r="Y47" s="909"/>
      <c r="Z47" s="909"/>
      <c r="AA47" s="909"/>
      <c r="AB47" s="910"/>
    </row>
    <row r="48" spans="1:28" ht="9" customHeight="1" thickBot="1">
      <c r="A48" s="885"/>
      <c r="B48" s="751"/>
      <c r="C48" s="157" t="str">
        <f>C40</f>
        <v>復</v>
      </c>
      <c r="D48" s="158">
        <f>$D$16</f>
        <v>0</v>
      </c>
      <c r="E48" s="175">
        <f>$E$16</f>
        <v>0</v>
      </c>
      <c r="F48" s="749"/>
      <c r="G48" s="160">
        <f>D48*E48*F47</f>
        <v>0</v>
      </c>
      <c r="H48" s="893"/>
      <c r="I48" s="730"/>
      <c r="J48" s="728"/>
      <c r="K48" s="161">
        <f>-D48*E48*H47</f>
        <v>0</v>
      </c>
      <c r="L48" s="162"/>
      <c r="M48" s="147"/>
      <c r="N48" s="177"/>
      <c r="O48" s="178"/>
      <c r="P48" s="179"/>
      <c r="Q48" s="179"/>
      <c r="R48" s="180"/>
      <c r="S48" s="181"/>
      <c r="T48" s="182">
        <f t="shared" si="6"/>
        <v>0</v>
      </c>
      <c r="U48" s="183"/>
      <c r="V48" s="184"/>
      <c r="W48" s="155"/>
      <c r="X48" s="905">
        <f>G49+K49+T49</f>
        <v>0</v>
      </c>
      <c r="Y48" s="906"/>
      <c r="Z48" s="906"/>
      <c r="AA48" s="906"/>
      <c r="AB48" s="185" t="s">
        <v>82</v>
      </c>
    </row>
    <row r="49" spans="1:28" ht="9" customHeight="1" thickBot="1">
      <c r="A49" s="882" t="s">
        <v>53</v>
      </c>
      <c r="B49" s="883"/>
      <c r="C49" s="186"/>
      <c r="D49" s="187">
        <f>IF(C39="往",(E39+E40)*(F39-H39)+(E41+E42)*(F41-H41),E39*(F39-H39)+E41*(F41-H41))</f>
        <v>0</v>
      </c>
      <c r="E49" s="188">
        <f>IF(C39="往",(E39+E40)*(F39-H39)+(E41+E42)*(F41-H41)+(E43+E44)*(F43-H43)+(E45+E46)*(F45-H45)+(E47+E48)*(F47-H47),E39*(F39-H39)+E41*(F41-H41)+E43*(F43-H43)+E45*(F45-H45)+E47*(F47-H47))</f>
        <v>0</v>
      </c>
      <c r="F49" s="189">
        <f t="shared" ref="F49:K49" si="7">SUM(F39:F48)</f>
        <v>0</v>
      </c>
      <c r="G49" s="190">
        <f t="shared" si="7"/>
        <v>0</v>
      </c>
      <c r="H49" s="186">
        <f t="shared" si="7"/>
        <v>0</v>
      </c>
      <c r="I49" s="191">
        <f t="shared" si="7"/>
        <v>0</v>
      </c>
      <c r="J49" s="187">
        <f t="shared" si="7"/>
        <v>0</v>
      </c>
      <c r="K49" s="192">
        <f t="shared" si="7"/>
        <v>0</v>
      </c>
      <c r="L49" s="187"/>
      <c r="M49" s="193"/>
      <c r="N49" s="194"/>
      <c r="O49" s="195">
        <f t="shared" ref="O49:T49" si="8">SUM(O39:O48)</f>
        <v>0</v>
      </c>
      <c r="P49" s="196">
        <f t="shared" si="8"/>
        <v>0</v>
      </c>
      <c r="Q49" s="196">
        <f t="shared" si="8"/>
        <v>0</v>
      </c>
      <c r="R49" s="197">
        <f t="shared" si="8"/>
        <v>0</v>
      </c>
      <c r="S49" s="198">
        <f t="shared" si="8"/>
        <v>0</v>
      </c>
      <c r="T49" s="199">
        <f t="shared" si="8"/>
        <v>0</v>
      </c>
      <c r="U49" s="200"/>
    </row>
    <row r="50" spans="1:28" ht="9" customHeight="1">
      <c r="A50" s="886" t="s">
        <v>55</v>
      </c>
      <c r="B50" s="742" t="s">
        <v>56</v>
      </c>
      <c r="C50" s="134"/>
      <c r="D50" s="745" t="s">
        <v>57</v>
      </c>
      <c r="E50" s="745" t="s">
        <v>58</v>
      </c>
      <c r="F50" s="890" t="s">
        <v>59</v>
      </c>
      <c r="G50" s="894" t="s">
        <v>60</v>
      </c>
      <c r="H50" s="899" t="s">
        <v>61</v>
      </c>
      <c r="I50" s="899"/>
      <c r="J50" s="899"/>
      <c r="K50" s="899"/>
      <c r="L50" s="900"/>
      <c r="M50" s="135"/>
      <c r="N50" s="857" t="s">
        <v>62</v>
      </c>
      <c r="O50" s="858"/>
      <c r="P50" s="858"/>
      <c r="Q50" s="858"/>
      <c r="R50" s="858"/>
      <c r="S50" s="858"/>
      <c r="T50" s="858"/>
      <c r="U50" s="859"/>
    </row>
    <row r="51" spans="1:28" ht="9" customHeight="1">
      <c r="A51" s="887"/>
      <c r="B51" s="743"/>
      <c r="C51" s="137" t="s">
        <v>24</v>
      </c>
      <c r="D51" s="746"/>
      <c r="E51" s="746"/>
      <c r="F51" s="891"/>
      <c r="G51" s="864"/>
      <c r="H51" s="860" t="s">
        <v>63</v>
      </c>
      <c r="I51" s="861"/>
      <c r="J51" s="862"/>
      <c r="K51" s="863" t="s">
        <v>64</v>
      </c>
      <c r="L51" s="874" t="s">
        <v>65</v>
      </c>
      <c r="M51" s="138"/>
      <c r="N51" s="863" t="s">
        <v>66</v>
      </c>
      <c r="O51" s="877" t="s">
        <v>67</v>
      </c>
      <c r="P51" s="878"/>
      <c r="Q51" s="878"/>
      <c r="R51" s="878"/>
      <c r="S51" s="879"/>
      <c r="T51" s="724" t="s">
        <v>68</v>
      </c>
      <c r="U51" s="854" t="s">
        <v>65</v>
      </c>
    </row>
    <row r="52" spans="1:28" ht="9" customHeight="1">
      <c r="A52" s="887"/>
      <c r="B52" s="743"/>
      <c r="C52" s="137" t="s">
        <v>69</v>
      </c>
      <c r="D52" s="746"/>
      <c r="E52" s="746"/>
      <c r="F52" s="891"/>
      <c r="G52" s="864"/>
      <c r="H52" s="880" t="s">
        <v>70</v>
      </c>
      <c r="I52" s="897" t="s">
        <v>71</v>
      </c>
      <c r="J52" s="901" t="s">
        <v>72</v>
      </c>
      <c r="K52" s="864"/>
      <c r="L52" s="875"/>
      <c r="M52" s="138"/>
      <c r="N52" s="864"/>
      <c r="O52" s="869" t="s">
        <v>73</v>
      </c>
      <c r="P52" s="754"/>
      <c r="Q52" s="754" t="s">
        <v>74</v>
      </c>
      <c r="R52" s="757" t="s">
        <v>75</v>
      </c>
      <c r="S52" s="752" t="s">
        <v>76</v>
      </c>
      <c r="T52" s="725"/>
      <c r="U52" s="855"/>
    </row>
    <row r="53" spans="1:28" ht="9" customHeight="1">
      <c r="A53" s="887"/>
      <c r="B53" s="743"/>
      <c r="C53" s="139" t="s">
        <v>77</v>
      </c>
      <c r="D53" s="746"/>
      <c r="E53" s="746"/>
      <c r="F53" s="891"/>
      <c r="G53" s="864"/>
      <c r="H53" s="880"/>
      <c r="I53" s="897"/>
      <c r="J53" s="901"/>
      <c r="K53" s="864"/>
      <c r="L53" s="875"/>
      <c r="M53" s="138"/>
      <c r="N53" s="864"/>
      <c r="O53" s="870" t="s">
        <v>71</v>
      </c>
      <c r="P53" s="872" t="s">
        <v>72</v>
      </c>
      <c r="Q53" s="755"/>
      <c r="R53" s="757"/>
      <c r="S53" s="752"/>
      <c r="T53" s="725"/>
      <c r="U53" s="855"/>
    </row>
    <row r="54" spans="1:28" ht="9" customHeight="1">
      <c r="A54" s="888"/>
      <c r="B54" s="744"/>
      <c r="C54" s="140" t="s">
        <v>78</v>
      </c>
      <c r="D54" s="747"/>
      <c r="E54" s="876"/>
      <c r="F54" s="726"/>
      <c r="G54" s="895"/>
      <c r="H54" s="881"/>
      <c r="I54" s="898"/>
      <c r="J54" s="902"/>
      <c r="K54" s="865"/>
      <c r="L54" s="876"/>
      <c r="N54" s="865"/>
      <c r="O54" s="871"/>
      <c r="P54" s="873"/>
      <c r="Q54" s="756"/>
      <c r="R54" s="758"/>
      <c r="S54" s="753"/>
      <c r="T54" s="726"/>
      <c r="U54" s="856"/>
    </row>
    <row r="55" spans="1:28" ht="9" customHeight="1">
      <c r="A55" s="884" t="s">
        <v>139</v>
      </c>
      <c r="B55" s="740" t="str">
        <f>$B$7</f>
        <v>平日</v>
      </c>
      <c r="C55" s="201" t="str">
        <f>C39</f>
        <v>往</v>
      </c>
      <c r="D55" s="142">
        <f>$D$7</f>
        <v>0</v>
      </c>
      <c r="E55" s="143">
        <f>$E$7</f>
        <v>0</v>
      </c>
      <c r="F55" s="896"/>
      <c r="G55" s="144">
        <f>D55*E55*F55</f>
        <v>0</v>
      </c>
      <c r="H55" s="892">
        <f>I55+J55</f>
        <v>0</v>
      </c>
      <c r="I55" s="729"/>
      <c r="J55" s="727"/>
      <c r="K55" s="145">
        <f>-D55*E55*H55</f>
        <v>0</v>
      </c>
      <c r="L55" s="146"/>
      <c r="M55" s="147"/>
      <c r="N55" s="148"/>
      <c r="O55" s="149"/>
      <c r="P55" s="150"/>
      <c r="Q55" s="150"/>
      <c r="R55" s="151"/>
      <c r="S55" s="152"/>
      <c r="T55" s="153">
        <f>IF(AND(P55=0,Q55=0,R55=0,S55=0),N55*-O55,IF(AND(O55=0,Q55=0,R55=0,S55=0),N55*-P55,IF(AND(O55=0,P55=0,R55=0,S55=0),N55*Q55,IF(AND(O55=0,P55=0,Q55=0,S55=0),N55*-R55,IF(AND(O55=0,P55=0,Q55=0,R55=0),N55*S55,IF(AND(O55=0,P55=0,Q55=0,R55=0),,"入力オーバー"))))))</f>
        <v>0</v>
      </c>
      <c r="U55" s="154"/>
      <c r="V55" s="155"/>
      <c r="W55" s="155"/>
      <c r="X55" s="156"/>
      <c r="Y55" s="156"/>
      <c r="Z55" s="156"/>
      <c r="AA55" s="156"/>
      <c r="AB55" s="156"/>
    </row>
    <row r="56" spans="1:28" ht="9" customHeight="1">
      <c r="A56" s="885"/>
      <c r="B56" s="741"/>
      <c r="C56" s="157" t="str">
        <f>IF(C55="往","復",)</f>
        <v>復</v>
      </c>
      <c r="D56" s="158">
        <f>$D$8</f>
        <v>0</v>
      </c>
      <c r="E56" s="159">
        <f>$E$8</f>
        <v>0</v>
      </c>
      <c r="F56" s="749"/>
      <c r="G56" s="160">
        <f>D56*E56*F55</f>
        <v>0</v>
      </c>
      <c r="H56" s="893"/>
      <c r="I56" s="730"/>
      <c r="J56" s="728"/>
      <c r="K56" s="161">
        <f>-D56*E56*H55</f>
        <v>0</v>
      </c>
      <c r="L56" s="162"/>
      <c r="M56" s="147"/>
      <c r="N56" s="163"/>
      <c r="O56" s="164"/>
      <c r="P56" s="165"/>
      <c r="Q56" s="165"/>
      <c r="R56" s="166"/>
      <c r="S56" s="167"/>
      <c r="T56" s="168">
        <f>IF(AND(P56=0,Q56=0,R56=0,S56=0),N56*-O56,IF(AND(O56=0,Q56=0,R56=0,S56=0),N56*-P56,IF(AND(O56=0,P56=0,R56=0,S56=0),N56*Q56,IF(AND(O56=0,P56=0,Q56=0,S56=0),N56*-R56,IF(AND(O56=0,P56=0,Q56=0,R56=0),N56*S56,IF(AND(O56=0,P56=0,Q56=0,R56=0),,"入力オーバー"))))))</f>
        <v>0</v>
      </c>
      <c r="U56" s="169"/>
      <c r="V56" s="155"/>
      <c r="W56" s="155"/>
      <c r="X56" s="156"/>
      <c r="Y56" s="156"/>
      <c r="Z56" s="156"/>
      <c r="AA56" s="156"/>
      <c r="AB56" s="156"/>
    </row>
    <row r="57" spans="1:28" ht="9" customHeight="1">
      <c r="A57" s="885"/>
      <c r="B57" s="740" t="str">
        <f>$B$9</f>
        <v>土曜</v>
      </c>
      <c r="C57" s="170" t="str">
        <f>C55</f>
        <v>往</v>
      </c>
      <c r="D57" s="142">
        <f>$D$9</f>
        <v>0</v>
      </c>
      <c r="E57" s="143">
        <f>$E$9</f>
        <v>0</v>
      </c>
      <c r="F57" s="896"/>
      <c r="G57" s="144">
        <f>D57*E57*F57</f>
        <v>0</v>
      </c>
      <c r="H57" s="892">
        <f>I57+J57</f>
        <v>0</v>
      </c>
      <c r="I57" s="729"/>
      <c r="J57" s="727"/>
      <c r="K57" s="145">
        <f>-D57*E57*H57</f>
        <v>0</v>
      </c>
      <c r="L57" s="146"/>
      <c r="M57" s="147"/>
      <c r="N57" s="163"/>
      <c r="O57" s="164"/>
      <c r="P57" s="165"/>
      <c r="Q57" s="165"/>
      <c r="R57" s="166"/>
      <c r="S57" s="167"/>
      <c r="T57" s="168">
        <f t="shared" ref="T57:T64" si="9">IF(AND(P57=0,Q57=0,R57=0,S57=0),N57*-O57,IF(AND(O57=0,Q57=0,R57=0,S57=0),N57*-P57,IF(AND(O57=0,P57=0,R57=0,S57=0),N57*Q57,IF(AND(O57=0,P57=0,Q57=0,S57=0),N57*-R57,IF(AND(O57=0,P57=0,Q57=0,R57=0),N57*S57,IF(AND(O57=0,P57=0,Q57=0,R57=0),,"入力オーバー"))))))</f>
        <v>0</v>
      </c>
      <c r="U57" s="169"/>
      <c r="V57" s="155"/>
      <c r="W57" s="155"/>
      <c r="X57" s="136"/>
      <c r="Y57" s="136"/>
      <c r="Z57" s="136"/>
      <c r="AA57" s="136"/>
      <c r="AB57" s="136"/>
    </row>
    <row r="58" spans="1:28" ht="9" customHeight="1" thickBot="1">
      <c r="A58" s="885"/>
      <c r="B58" s="904"/>
      <c r="C58" s="157" t="str">
        <f>C56</f>
        <v>復</v>
      </c>
      <c r="D58" s="158">
        <f>$D$10</f>
        <v>0</v>
      </c>
      <c r="E58" s="159">
        <f>$E$10</f>
        <v>0</v>
      </c>
      <c r="F58" s="749"/>
      <c r="G58" s="160">
        <f>D58*E58*F57</f>
        <v>0</v>
      </c>
      <c r="H58" s="893"/>
      <c r="I58" s="730"/>
      <c r="J58" s="728"/>
      <c r="K58" s="161">
        <f>-D58*E58*H57</f>
        <v>0</v>
      </c>
      <c r="L58" s="162"/>
      <c r="M58" s="147"/>
      <c r="N58" s="163"/>
      <c r="O58" s="164"/>
      <c r="P58" s="165"/>
      <c r="Q58" s="165"/>
      <c r="R58" s="166"/>
      <c r="S58" s="167"/>
      <c r="T58" s="168">
        <f t="shared" si="9"/>
        <v>0</v>
      </c>
      <c r="U58" s="169"/>
      <c r="V58" s="155"/>
      <c r="W58" s="155"/>
      <c r="X58" s="156"/>
      <c r="Y58" s="156"/>
      <c r="Z58" s="136"/>
      <c r="AA58" s="136"/>
      <c r="AB58" s="136"/>
    </row>
    <row r="59" spans="1:28" ht="9" customHeight="1">
      <c r="A59" s="885"/>
      <c r="B59" s="903" t="str">
        <f>$B$11</f>
        <v>日祝</v>
      </c>
      <c r="C59" s="170" t="str">
        <f>C55</f>
        <v>往</v>
      </c>
      <c r="D59" s="142">
        <f>$D$11</f>
        <v>0</v>
      </c>
      <c r="E59" s="143">
        <f>$E$11</f>
        <v>0</v>
      </c>
      <c r="F59" s="748"/>
      <c r="G59" s="144">
        <f>D59*E59*F59</f>
        <v>0</v>
      </c>
      <c r="H59" s="892">
        <f>I59+J59</f>
        <v>0</v>
      </c>
      <c r="I59" s="729"/>
      <c r="J59" s="727"/>
      <c r="K59" s="145">
        <f>-D59*E59*H59</f>
        <v>0</v>
      </c>
      <c r="L59" s="146"/>
      <c r="M59" s="147"/>
      <c r="N59" s="163"/>
      <c r="O59" s="164"/>
      <c r="P59" s="165"/>
      <c r="Q59" s="165"/>
      <c r="R59" s="166"/>
      <c r="S59" s="167"/>
      <c r="T59" s="168">
        <f t="shared" si="9"/>
        <v>0</v>
      </c>
      <c r="U59" s="169"/>
      <c r="V59" s="155"/>
      <c r="W59" s="155"/>
      <c r="X59" s="156"/>
      <c r="Y59" s="156"/>
      <c r="Z59" s="136"/>
      <c r="AA59" s="136"/>
      <c r="AB59" s="136"/>
    </row>
    <row r="60" spans="1:28" ht="9" customHeight="1">
      <c r="A60" s="885"/>
      <c r="B60" s="739"/>
      <c r="C60" s="202" t="str">
        <f>C56</f>
        <v>復</v>
      </c>
      <c r="D60" s="158">
        <f>$D$12</f>
        <v>0</v>
      </c>
      <c r="E60" s="175">
        <f>$E$12</f>
        <v>0</v>
      </c>
      <c r="F60" s="748"/>
      <c r="G60" s="160">
        <f>D60*E60*F59</f>
        <v>0</v>
      </c>
      <c r="H60" s="893"/>
      <c r="I60" s="730"/>
      <c r="J60" s="728"/>
      <c r="K60" s="161">
        <f>-D60*E60*H59</f>
        <v>0</v>
      </c>
      <c r="L60" s="162"/>
      <c r="M60" s="147"/>
      <c r="N60" s="163"/>
      <c r="O60" s="164"/>
      <c r="P60" s="165"/>
      <c r="Q60" s="165"/>
      <c r="R60" s="166"/>
      <c r="S60" s="167"/>
      <c r="T60" s="168">
        <f t="shared" si="9"/>
        <v>0</v>
      </c>
      <c r="U60" s="169"/>
      <c r="V60" s="155"/>
      <c r="W60" s="155"/>
      <c r="X60" s="156"/>
      <c r="Y60" s="156"/>
      <c r="Z60" s="136"/>
      <c r="AA60" s="136"/>
      <c r="AB60" s="136"/>
    </row>
    <row r="61" spans="1:28" ht="9" customHeight="1">
      <c r="A61" s="885"/>
      <c r="B61" s="738" t="str">
        <f>$B$13</f>
        <v>学平日</v>
      </c>
      <c r="C61" s="170" t="str">
        <f>C55</f>
        <v>往</v>
      </c>
      <c r="D61" s="142">
        <f>$D$13</f>
        <v>0</v>
      </c>
      <c r="E61" s="143">
        <f>$E$13</f>
        <v>0</v>
      </c>
      <c r="F61" s="896"/>
      <c r="G61" s="144">
        <f>D61*E61*F61</f>
        <v>0</v>
      </c>
      <c r="H61" s="892">
        <f>I61+J61</f>
        <v>0</v>
      </c>
      <c r="I61" s="729"/>
      <c r="J61" s="727"/>
      <c r="K61" s="145">
        <f>-D61*E61*H61</f>
        <v>0</v>
      </c>
      <c r="L61" s="146"/>
      <c r="M61" s="147"/>
      <c r="N61" s="163"/>
      <c r="O61" s="164"/>
      <c r="P61" s="165"/>
      <c r="Q61" s="165"/>
      <c r="R61" s="166"/>
      <c r="S61" s="167"/>
      <c r="T61" s="168">
        <f t="shared" si="9"/>
        <v>0</v>
      </c>
      <c r="U61" s="169"/>
      <c r="V61" s="155"/>
      <c r="W61" s="155"/>
    </row>
    <row r="62" spans="1:28" ht="9" customHeight="1">
      <c r="A62" s="885"/>
      <c r="B62" s="739"/>
      <c r="C62" s="157" t="str">
        <f>C56</f>
        <v>復</v>
      </c>
      <c r="D62" s="158">
        <f>$D$14</f>
        <v>0</v>
      </c>
      <c r="E62" s="159">
        <f>$E$14</f>
        <v>0</v>
      </c>
      <c r="F62" s="749"/>
      <c r="G62" s="160">
        <f>D62*E62*F61</f>
        <v>0</v>
      </c>
      <c r="H62" s="893"/>
      <c r="I62" s="730"/>
      <c r="J62" s="728"/>
      <c r="K62" s="161">
        <f>-D62*E62*H61</f>
        <v>0</v>
      </c>
      <c r="L62" s="162"/>
      <c r="M62" s="147"/>
      <c r="N62" s="163"/>
      <c r="O62" s="164"/>
      <c r="P62" s="165"/>
      <c r="Q62" s="165"/>
      <c r="R62" s="166"/>
      <c r="S62" s="167"/>
      <c r="T62" s="168">
        <f t="shared" si="9"/>
        <v>0</v>
      </c>
      <c r="U62" s="169"/>
      <c r="V62" s="155"/>
      <c r="W62" s="155"/>
    </row>
    <row r="63" spans="1:28" ht="9" customHeight="1">
      <c r="A63" s="885"/>
      <c r="B63" s="738" t="str">
        <f>$B$15</f>
        <v>学休土</v>
      </c>
      <c r="C63" s="170" t="str">
        <f>C55</f>
        <v>往</v>
      </c>
      <c r="D63" s="142">
        <f>$D$15</f>
        <v>0</v>
      </c>
      <c r="E63" s="143">
        <f>$E$15</f>
        <v>0</v>
      </c>
      <c r="F63" s="748"/>
      <c r="G63" s="144">
        <f>D63*E63*F63</f>
        <v>0</v>
      </c>
      <c r="H63" s="892">
        <f>I63+J63</f>
        <v>0</v>
      </c>
      <c r="I63" s="729"/>
      <c r="J63" s="727"/>
      <c r="K63" s="145">
        <f>-D63*E63*H63</f>
        <v>0</v>
      </c>
      <c r="L63" s="146"/>
      <c r="M63" s="147"/>
      <c r="N63" s="163"/>
      <c r="O63" s="164"/>
      <c r="P63" s="165"/>
      <c r="Q63" s="165"/>
      <c r="R63" s="166"/>
      <c r="S63" s="167"/>
      <c r="T63" s="168">
        <f t="shared" si="9"/>
        <v>0</v>
      </c>
      <c r="U63" s="169"/>
      <c r="V63" s="155"/>
      <c r="W63" s="155"/>
      <c r="X63" s="908" t="s">
        <v>81</v>
      </c>
      <c r="Y63" s="909"/>
      <c r="Z63" s="909"/>
      <c r="AA63" s="909"/>
      <c r="AB63" s="910"/>
    </row>
    <row r="64" spans="1:28" ht="9" customHeight="1" thickBot="1">
      <c r="A64" s="885"/>
      <c r="B64" s="751"/>
      <c r="C64" s="157" t="str">
        <f>C56</f>
        <v>復</v>
      </c>
      <c r="D64" s="158">
        <f>$D$16</f>
        <v>0</v>
      </c>
      <c r="E64" s="175">
        <f>$E$16</f>
        <v>0</v>
      </c>
      <c r="F64" s="749"/>
      <c r="G64" s="160">
        <f>D64*E64*F63</f>
        <v>0</v>
      </c>
      <c r="H64" s="893"/>
      <c r="I64" s="730"/>
      <c r="J64" s="728"/>
      <c r="K64" s="161">
        <f>-D64*E64*H63</f>
        <v>0</v>
      </c>
      <c r="L64" s="162"/>
      <c r="M64" s="147"/>
      <c r="N64" s="177"/>
      <c r="O64" s="178"/>
      <c r="P64" s="179"/>
      <c r="Q64" s="179"/>
      <c r="R64" s="180"/>
      <c r="S64" s="181"/>
      <c r="T64" s="182">
        <f t="shared" si="9"/>
        <v>0</v>
      </c>
      <c r="U64" s="183"/>
      <c r="V64" s="184"/>
      <c r="W64" s="155"/>
      <c r="X64" s="905">
        <f>G65+K65+T65</f>
        <v>0</v>
      </c>
      <c r="Y64" s="906"/>
      <c r="Z64" s="906"/>
      <c r="AA64" s="906"/>
      <c r="AB64" s="185" t="s">
        <v>82</v>
      </c>
    </row>
    <row r="65" spans="1:28" ht="9" customHeight="1" thickBot="1">
      <c r="A65" s="882" t="s">
        <v>53</v>
      </c>
      <c r="B65" s="883"/>
      <c r="C65" s="186"/>
      <c r="D65" s="187">
        <f>IF(C55="往",(E55+E56)*(F55-H55)+(E57+E58)*(F57-H57),E55*(F55-H55)+E57*(F57-H57))</f>
        <v>0</v>
      </c>
      <c r="E65" s="188">
        <f>IF(C55="往",(E55+E56)*(F55-H55)+(E57+E58)*(F57-H57)+(E59+E60)*(F59-H59)+(E61+E62)*(F61-H61)+(E63+E64)*(F63-H63),E55*(F55-H55)+E57*(F57-H57)+E59*(F59-H59)+E61*(F61-H61)+E63*(F63-H63))</f>
        <v>0</v>
      </c>
      <c r="F65" s="189">
        <f t="shared" ref="F65:K65" si="10">SUM(F55:F64)</f>
        <v>0</v>
      </c>
      <c r="G65" s="190">
        <f t="shared" si="10"/>
        <v>0</v>
      </c>
      <c r="H65" s="186">
        <f t="shared" si="10"/>
        <v>0</v>
      </c>
      <c r="I65" s="191">
        <f t="shared" si="10"/>
        <v>0</v>
      </c>
      <c r="J65" s="187">
        <f t="shared" si="10"/>
        <v>0</v>
      </c>
      <c r="K65" s="192">
        <f t="shared" si="10"/>
        <v>0</v>
      </c>
      <c r="L65" s="187"/>
      <c r="M65" s="193"/>
      <c r="N65" s="194"/>
      <c r="O65" s="195">
        <f t="shared" ref="O65:T65" si="11">SUM(O55:O64)</f>
        <v>0</v>
      </c>
      <c r="P65" s="196">
        <f t="shared" si="11"/>
        <v>0</v>
      </c>
      <c r="Q65" s="196">
        <f t="shared" si="11"/>
        <v>0</v>
      </c>
      <c r="R65" s="197">
        <f t="shared" si="11"/>
        <v>0</v>
      </c>
      <c r="S65" s="198">
        <f t="shared" si="11"/>
        <v>0</v>
      </c>
      <c r="T65" s="199">
        <f t="shared" si="11"/>
        <v>0</v>
      </c>
      <c r="U65" s="200"/>
      <c r="V65" s="907" t="s">
        <v>83</v>
      </c>
      <c r="W65" s="858"/>
      <c r="X65" s="858"/>
      <c r="Y65" s="858"/>
      <c r="Z65" s="858"/>
      <c r="AA65" s="858"/>
      <c r="AB65" s="859"/>
    </row>
    <row r="66" spans="1:28" ht="9" customHeight="1" thickBot="1">
      <c r="A66" s="715" t="s">
        <v>112</v>
      </c>
      <c r="B66" s="716"/>
      <c r="C66" s="716"/>
      <c r="D66" s="717">
        <f>$C$1</f>
        <v>0</v>
      </c>
      <c r="E66" s="716"/>
      <c r="F66" s="716"/>
      <c r="G66" s="716"/>
      <c r="H66" s="733">
        <f>$K$1</f>
        <v>1</v>
      </c>
      <c r="I66" s="733"/>
      <c r="J66" s="716" t="s">
        <v>148</v>
      </c>
      <c r="K66" s="716"/>
      <c r="L66" s="717">
        <f>$M$1</f>
        <v>0</v>
      </c>
      <c r="M66" s="716"/>
      <c r="N66" s="716"/>
      <c r="O66" s="716"/>
      <c r="P66" s="716"/>
      <c r="Q66" s="718"/>
      <c r="R66" s="203"/>
      <c r="S66" s="203"/>
      <c r="T66" s="204"/>
      <c r="U66" s="136"/>
      <c r="V66" s="911">
        <f>V267</f>
        <v>0</v>
      </c>
      <c r="W66" s="912"/>
      <c r="X66" s="912"/>
      <c r="Y66" s="912"/>
      <c r="Z66" s="912"/>
      <c r="AA66" s="912"/>
      <c r="AB66" s="205" t="s">
        <v>84</v>
      </c>
    </row>
    <row r="67" spans="1:28" ht="9" customHeight="1">
      <c r="I67" s="206"/>
      <c r="J67" s="207"/>
      <c r="K67" s="207"/>
      <c r="L67" s="208"/>
      <c r="N67" s="136"/>
      <c r="O67" s="136"/>
      <c r="P67" s="136"/>
      <c r="V67" s="133"/>
      <c r="W67" s="133"/>
    </row>
    <row r="68" spans="1:28" ht="9" customHeight="1" thickBot="1">
      <c r="L68" s="209"/>
      <c r="N68" s="210"/>
      <c r="O68" s="211"/>
      <c r="P68" s="211"/>
      <c r="Q68" s="211"/>
      <c r="R68" s="211"/>
      <c r="S68" s="211"/>
      <c r="T68" s="136"/>
      <c r="U68" s="207"/>
      <c r="V68" s="207"/>
      <c r="W68" s="207"/>
      <c r="X68" s="212"/>
      <c r="Y68" s="212"/>
      <c r="Z68" s="212"/>
      <c r="AA68" s="212"/>
      <c r="AB68" s="136"/>
    </row>
    <row r="69" spans="1:28" ht="9" customHeight="1">
      <c r="A69" s="886" t="s">
        <v>55</v>
      </c>
      <c r="B69" s="742" t="s">
        <v>56</v>
      </c>
      <c r="C69" s="134"/>
      <c r="D69" s="745" t="s">
        <v>57</v>
      </c>
      <c r="E69" s="745" t="s">
        <v>58</v>
      </c>
      <c r="F69" s="890" t="s">
        <v>59</v>
      </c>
      <c r="G69" s="894" t="s">
        <v>60</v>
      </c>
      <c r="H69" s="899" t="s">
        <v>61</v>
      </c>
      <c r="I69" s="899"/>
      <c r="J69" s="899"/>
      <c r="K69" s="899"/>
      <c r="L69" s="900"/>
      <c r="M69" s="135"/>
      <c r="N69" s="857" t="s">
        <v>62</v>
      </c>
      <c r="O69" s="858"/>
      <c r="P69" s="858"/>
      <c r="Q69" s="858"/>
      <c r="R69" s="858"/>
      <c r="S69" s="858"/>
      <c r="T69" s="858"/>
      <c r="U69" s="859"/>
    </row>
    <row r="70" spans="1:28" ht="9" customHeight="1">
      <c r="A70" s="887"/>
      <c r="B70" s="743"/>
      <c r="C70" s="137" t="s">
        <v>24</v>
      </c>
      <c r="D70" s="746"/>
      <c r="E70" s="746"/>
      <c r="F70" s="891"/>
      <c r="G70" s="864"/>
      <c r="H70" s="860" t="s">
        <v>63</v>
      </c>
      <c r="I70" s="861"/>
      <c r="J70" s="862"/>
      <c r="K70" s="863" t="s">
        <v>64</v>
      </c>
      <c r="L70" s="874" t="s">
        <v>65</v>
      </c>
      <c r="M70" s="138"/>
      <c r="N70" s="863" t="s">
        <v>66</v>
      </c>
      <c r="O70" s="877" t="s">
        <v>67</v>
      </c>
      <c r="P70" s="878"/>
      <c r="Q70" s="878"/>
      <c r="R70" s="878"/>
      <c r="S70" s="879"/>
      <c r="T70" s="724" t="s">
        <v>68</v>
      </c>
      <c r="U70" s="854" t="s">
        <v>65</v>
      </c>
    </row>
    <row r="71" spans="1:28" ht="9" customHeight="1">
      <c r="A71" s="887"/>
      <c r="B71" s="743"/>
      <c r="C71" s="137" t="s">
        <v>69</v>
      </c>
      <c r="D71" s="746"/>
      <c r="E71" s="746"/>
      <c r="F71" s="891"/>
      <c r="G71" s="864"/>
      <c r="H71" s="880" t="s">
        <v>70</v>
      </c>
      <c r="I71" s="897" t="s">
        <v>71</v>
      </c>
      <c r="J71" s="901" t="s">
        <v>72</v>
      </c>
      <c r="K71" s="864"/>
      <c r="L71" s="875"/>
      <c r="M71" s="138"/>
      <c r="N71" s="864"/>
      <c r="O71" s="869" t="s">
        <v>73</v>
      </c>
      <c r="P71" s="754"/>
      <c r="Q71" s="754" t="s">
        <v>74</v>
      </c>
      <c r="R71" s="757" t="s">
        <v>75</v>
      </c>
      <c r="S71" s="752" t="s">
        <v>76</v>
      </c>
      <c r="T71" s="725"/>
      <c r="U71" s="855"/>
    </row>
    <row r="72" spans="1:28" ht="9" customHeight="1">
      <c r="A72" s="887"/>
      <c r="B72" s="743"/>
      <c r="C72" s="139" t="s">
        <v>77</v>
      </c>
      <c r="D72" s="746"/>
      <c r="E72" s="746"/>
      <c r="F72" s="891"/>
      <c r="G72" s="864"/>
      <c r="H72" s="880"/>
      <c r="I72" s="897"/>
      <c r="J72" s="901"/>
      <c r="K72" s="864"/>
      <c r="L72" s="875"/>
      <c r="M72" s="138"/>
      <c r="N72" s="864"/>
      <c r="O72" s="870" t="s">
        <v>71</v>
      </c>
      <c r="P72" s="872" t="s">
        <v>72</v>
      </c>
      <c r="Q72" s="755"/>
      <c r="R72" s="757"/>
      <c r="S72" s="752"/>
      <c r="T72" s="725"/>
      <c r="U72" s="855"/>
    </row>
    <row r="73" spans="1:28" ht="9" customHeight="1">
      <c r="A73" s="888"/>
      <c r="B73" s="744"/>
      <c r="C73" s="140" t="s">
        <v>78</v>
      </c>
      <c r="D73" s="747"/>
      <c r="E73" s="876"/>
      <c r="F73" s="726"/>
      <c r="G73" s="895"/>
      <c r="H73" s="881"/>
      <c r="I73" s="898"/>
      <c r="J73" s="902"/>
      <c r="K73" s="865"/>
      <c r="L73" s="876"/>
      <c r="N73" s="865"/>
      <c r="O73" s="871"/>
      <c r="P73" s="873"/>
      <c r="Q73" s="756"/>
      <c r="R73" s="758"/>
      <c r="S73" s="753"/>
      <c r="T73" s="726"/>
      <c r="U73" s="856"/>
    </row>
    <row r="74" spans="1:28" ht="9" customHeight="1">
      <c r="A74" s="884" t="s">
        <v>140</v>
      </c>
      <c r="B74" s="740" t="str">
        <f>$B$7</f>
        <v>平日</v>
      </c>
      <c r="C74" s="201" t="str">
        <f>C7</f>
        <v>往</v>
      </c>
      <c r="D74" s="142">
        <f>$D$7</f>
        <v>0</v>
      </c>
      <c r="E74" s="143">
        <f>$E$7</f>
        <v>0</v>
      </c>
      <c r="F74" s="896"/>
      <c r="G74" s="144">
        <f>D74*E74*F74</f>
        <v>0</v>
      </c>
      <c r="H74" s="892">
        <f>I74+J74</f>
        <v>0</v>
      </c>
      <c r="I74" s="729"/>
      <c r="J74" s="727"/>
      <c r="K74" s="145">
        <f>-D74*E74*H74</f>
        <v>0</v>
      </c>
      <c r="L74" s="146"/>
      <c r="M74" s="147"/>
      <c r="N74" s="148"/>
      <c r="O74" s="149"/>
      <c r="P74" s="150"/>
      <c r="Q74" s="150"/>
      <c r="R74" s="151"/>
      <c r="S74" s="152"/>
      <c r="T74" s="153">
        <f>IF(AND(P74=0,Q74=0,R74=0,S74=0),N74*-O74,IF(AND(O74=0,Q74=0,R74=0,S74=0),N74*-P74,IF(AND(O74=0,P74=0,R74=0,S74=0),N74*Q74,IF(AND(O74=0,P74=0,Q74=0,S74=0),N74*-R74,IF(AND(O74=0,P74=0,Q74=0,R74=0),N74*S74,IF(AND(O74=0,P74=0,Q74=0,R74=0),,"入力オーバー"))))))</f>
        <v>0</v>
      </c>
      <c r="U74" s="154"/>
      <c r="V74" s="155"/>
      <c r="W74" s="155"/>
      <c r="X74" s="156"/>
      <c r="Y74" s="156"/>
      <c r="Z74" s="156"/>
      <c r="AA74" s="156"/>
      <c r="AB74" s="156"/>
    </row>
    <row r="75" spans="1:28" ht="9" customHeight="1">
      <c r="A75" s="885"/>
      <c r="B75" s="741"/>
      <c r="C75" s="157" t="str">
        <f>IF(C74="往","復",)</f>
        <v>復</v>
      </c>
      <c r="D75" s="158">
        <f>$D$8</f>
        <v>0</v>
      </c>
      <c r="E75" s="159">
        <f>$E$8</f>
        <v>0</v>
      </c>
      <c r="F75" s="749"/>
      <c r="G75" s="160">
        <f>D75*E75*F74</f>
        <v>0</v>
      </c>
      <c r="H75" s="893"/>
      <c r="I75" s="730"/>
      <c r="J75" s="728"/>
      <c r="K75" s="161">
        <f>-D75*E75*H74</f>
        <v>0</v>
      </c>
      <c r="L75" s="162"/>
      <c r="M75" s="147"/>
      <c r="N75" s="163"/>
      <c r="O75" s="164"/>
      <c r="P75" s="165"/>
      <c r="Q75" s="165"/>
      <c r="R75" s="166"/>
      <c r="S75" s="167"/>
      <c r="T75" s="168">
        <f>IF(AND(P75=0,Q75=0,R75=0,S75=0),N75*-O75,IF(AND(O75=0,Q75=0,R75=0,S75=0),N75*-P75,IF(AND(O75=0,P75=0,R75=0,S75=0),N75*Q75,IF(AND(O75=0,P75=0,Q75=0,S75=0),N75*-R75,IF(AND(O75=0,P75=0,Q75=0,R75=0),N75*S75,IF(AND(O75=0,P75=0,Q75=0,R75=0),,"入力オーバー"))))))</f>
        <v>0</v>
      </c>
      <c r="U75" s="169"/>
      <c r="V75" s="155"/>
      <c r="W75" s="155"/>
      <c r="X75" s="156"/>
      <c r="Y75" s="156"/>
      <c r="Z75" s="156"/>
      <c r="AA75" s="156"/>
      <c r="AB75" s="156"/>
    </row>
    <row r="76" spans="1:28" ht="9" customHeight="1">
      <c r="A76" s="885"/>
      <c r="B76" s="740" t="str">
        <f>$B$9</f>
        <v>土曜</v>
      </c>
      <c r="C76" s="170" t="str">
        <f>C74</f>
        <v>往</v>
      </c>
      <c r="D76" s="142">
        <f>$D$9</f>
        <v>0</v>
      </c>
      <c r="E76" s="143">
        <f>$E$9</f>
        <v>0</v>
      </c>
      <c r="F76" s="896"/>
      <c r="G76" s="144">
        <f>D76*E76*F76</f>
        <v>0</v>
      </c>
      <c r="H76" s="892">
        <f>I76+J76</f>
        <v>0</v>
      </c>
      <c r="I76" s="729"/>
      <c r="J76" s="727"/>
      <c r="K76" s="145">
        <f>-D76*E76*H76</f>
        <v>0</v>
      </c>
      <c r="L76" s="146"/>
      <c r="M76" s="147"/>
      <c r="N76" s="163"/>
      <c r="O76" s="164"/>
      <c r="P76" s="165"/>
      <c r="Q76" s="165"/>
      <c r="R76" s="166"/>
      <c r="S76" s="167"/>
      <c r="T76" s="168">
        <f t="shared" ref="T76:T83" si="12">IF(AND(P76=0,Q76=0,R76=0,S76=0),N76*-O76,IF(AND(O76=0,Q76=0,R76=0,S76=0),N76*-P76,IF(AND(O76=0,P76=0,R76=0,S76=0),N76*Q76,IF(AND(O76=0,P76=0,Q76=0,S76=0),N76*-R76,IF(AND(O76=0,P76=0,Q76=0,R76=0),N76*S76,IF(AND(O76=0,P76=0,Q76=0,R76=0),,"入力オーバー"))))))</f>
        <v>0</v>
      </c>
      <c r="U76" s="169"/>
      <c r="V76" s="155"/>
      <c r="W76" s="155"/>
      <c r="X76" s="136"/>
      <c r="Y76" s="136"/>
      <c r="Z76" s="136"/>
      <c r="AA76" s="136"/>
      <c r="AB76" s="136"/>
    </row>
    <row r="77" spans="1:28" ht="9" customHeight="1" thickBot="1">
      <c r="A77" s="885"/>
      <c r="B77" s="904"/>
      <c r="C77" s="157" t="str">
        <f>C75</f>
        <v>復</v>
      </c>
      <c r="D77" s="158">
        <f>$D$10</f>
        <v>0</v>
      </c>
      <c r="E77" s="159">
        <f>$E$10</f>
        <v>0</v>
      </c>
      <c r="F77" s="749"/>
      <c r="G77" s="160">
        <f>D77*E77*F76</f>
        <v>0</v>
      </c>
      <c r="H77" s="893"/>
      <c r="I77" s="730"/>
      <c r="J77" s="728"/>
      <c r="K77" s="161">
        <f>-D77*E77*H76</f>
        <v>0</v>
      </c>
      <c r="L77" s="162"/>
      <c r="M77" s="147"/>
      <c r="N77" s="163"/>
      <c r="O77" s="164"/>
      <c r="P77" s="165"/>
      <c r="Q77" s="165"/>
      <c r="R77" s="166"/>
      <c r="S77" s="167"/>
      <c r="T77" s="168">
        <f t="shared" si="12"/>
        <v>0</v>
      </c>
      <c r="U77" s="169"/>
      <c r="V77" s="155"/>
      <c r="W77" s="155"/>
      <c r="X77" s="156"/>
      <c r="Y77" s="156"/>
      <c r="Z77" s="136"/>
      <c r="AA77" s="136"/>
      <c r="AB77" s="136"/>
    </row>
    <row r="78" spans="1:28" ht="9" customHeight="1">
      <c r="A78" s="885"/>
      <c r="B78" s="903" t="str">
        <f>$B$11</f>
        <v>日祝</v>
      </c>
      <c r="C78" s="170" t="str">
        <f>C74</f>
        <v>往</v>
      </c>
      <c r="D78" s="142">
        <f>$D$11</f>
        <v>0</v>
      </c>
      <c r="E78" s="143">
        <f>$E$11</f>
        <v>0</v>
      </c>
      <c r="F78" s="748"/>
      <c r="G78" s="144">
        <f>D78*E78*F78</f>
        <v>0</v>
      </c>
      <c r="H78" s="892">
        <f>I78+J78</f>
        <v>0</v>
      </c>
      <c r="I78" s="729"/>
      <c r="J78" s="727"/>
      <c r="K78" s="145">
        <f>-D78*E78*H78</f>
        <v>0</v>
      </c>
      <c r="L78" s="146"/>
      <c r="M78" s="147"/>
      <c r="N78" s="163"/>
      <c r="O78" s="164"/>
      <c r="P78" s="165"/>
      <c r="Q78" s="165"/>
      <c r="R78" s="166"/>
      <c r="S78" s="167"/>
      <c r="T78" s="168">
        <f t="shared" si="12"/>
        <v>0</v>
      </c>
      <c r="U78" s="169"/>
      <c r="V78" s="155"/>
      <c r="W78" s="155"/>
      <c r="X78" s="156"/>
      <c r="Y78" s="156"/>
      <c r="Z78" s="136"/>
      <c r="AA78" s="136"/>
      <c r="AB78" s="136"/>
    </row>
    <row r="79" spans="1:28" ht="9" customHeight="1">
      <c r="A79" s="885"/>
      <c r="B79" s="739"/>
      <c r="C79" s="202" t="str">
        <f>C75</f>
        <v>復</v>
      </c>
      <c r="D79" s="158">
        <f>$D$12</f>
        <v>0</v>
      </c>
      <c r="E79" s="175">
        <f>$E$12</f>
        <v>0</v>
      </c>
      <c r="F79" s="748"/>
      <c r="G79" s="160">
        <f>D79*E79*F78</f>
        <v>0</v>
      </c>
      <c r="H79" s="893"/>
      <c r="I79" s="730"/>
      <c r="J79" s="728"/>
      <c r="K79" s="161">
        <f>-D79*E79*H78</f>
        <v>0</v>
      </c>
      <c r="L79" s="162"/>
      <c r="M79" s="147"/>
      <c r="N79" s="163"/>
      <c r="O79" s="164"/>
      <c r="P79" s="165"/>
      <c r="Q79" s="165"/>
      <c r="R79" s="166"/>
      <c r="S79" s="167"/>
      <c r="T79" s="168">
        <f t="shared" si="12"/>
        <v>0</v>
      </c>
      <c r="U79" s="169"/>
      <c r="V79" s="155"/>
      <c r="W79" s="155"/>
      <c r="X79" s="156"/>
      <c r="Y79" s="156"/>
      <c r="Z79" s="136"/>
      <c r="AA79" s="136"/>
      <c r="AB79" s="136"/>
    </row>
    <row r="80" spans="1:28" ht="9" customHeight="1">
      <c r="A80" s="885"/>
      <c r="B80" s="738" t="str">
        <f>$B$13</f>
        <v>学平日</v>
      </c>
      <c r="C80" s="170" t="str">
        <f>C74</f>
        <v>往</v>
      </c>
      <c r="D80" s="142">
        <f>$D$13</f>
        <v>0</v>
      </c>
      <c r="E80" s="143">
        <f>$E$13</f>
        <v>0</v>
      </c>
      <c r="F80" s="896"/>
      <c r="G80" s="144">
        <f>D80*E80*F80</f>
        <v>0</v>
      </c>
      <c r="H80" s="892">
        <f>I80+J80</f>
        <v>0</v>
      </c>
      <c r="I80" s="729"/>
      <c r="J80" s="727"/>
      <c r="K80" s="145">
        <f>-D80*E80*H80</f>
        <v>0</v>
      </c>
      <c r="L80" s="146"/>
      <c r="M80" s="147"/>
      <c r="N80" s="163"/>
      <c r="O80" s="164"/>
      <c r="P80" s="165"/>
      <c r="Q80" s="165"/>
      <c r="R80" s="166"/>
      <c r="S80" s="167"/>
      <c r="T80" s="168">
        <f t="shared" si="12"/>
        <v>0</v>
      </c>
      <c r="U80" s="169"/>
      <c r="V80" s="155"/>
      <c r="W80" s="155"/>
      <c r="X80" s="156"/>
      <c r="Y80" s="156"/>
      <c r="Z80" s="136"/>
      <c r="AA80" s="136"/>
      <c r="AB80" s="136"/>
    </row>
    <row r="81" spans="1:28" ht="9" customHeight="1">
      <c r="A81" s="885"/>
      <c r="B81" s="739"/>
      <c r="C81" s="157" t="str">
        <f>C75</f>
        <v>復</v>
      </c>
      <c r="D81" s="158">
        <f>$D$14</f>
        <v>0</v>
      </c>
      <c r="E81" s="159">
        <f>$E$14</f>
        <v>0</v>
      </c>
      <c r="F81" s="749"/>
      <c r="G81" s="160">
        <f>D81*E81*F80</f>
        <v>0</v>
      </c>
      <c r="H81" s="893"/>
      <c r="I81" s="730"/>
      <c r="J81" s="728"/>
      <c r="K81" s="161">
        <f>-D81*E81*H80</f>
        <v>0</v>
      </c>
      <c r="L81" s="162"/>
      <c r="M81" s="147"/>
      <c r="N81" s="163"/>
      <c r="O81" s="164"/>
      <c r="P81" s="165"/>
      <c r="Q81" s="165"/>
      <c r="R81" s="166"/>
      <c r="S81" s="167"/>
      <c r="T81" s="168">
        <f t="shared" si="12"/>
        <v>0</v>
      </c>
      <c r="U81" s="169"/>
      <c r="V81" s="155"/>
      <c r="W81" s="155"/>
      <c r="X81" s="156"/>
      <c r="Y81" s="156"/>
      <c r="Z81" s="136"/>
      <c r="AA81" s="136"/>
      <c r="AB81" s="136"/>
    </row>
    <row r="82" spans="1:28" ht="9" customHeight="1">
      <c r="A82" s="885"/>
      <c r="B82" s="738" t="str">
        <f>$B$15</f>
        <v>学休土</v>
      </c>
      <c r="C82" s="170" t="str">
        <f>C74</f>
        <v>往</v>
      </c>
      <c r="D82" s="142">
        <f>$D$15</f>
        <v>0</v>
      </c>
      <c r="E82" s="143">
        <f>$E$15</f>
        <v>0</v>
      </c>
      <c r="F82" s="748"/>
      <c r="G82" s="144">
        <f>D82*E82*F82</f>
        <v>0</v>
      </c>
      <c r="H82" s="892">
        <f>I82+J82</f>
        <v>0</v>
      </c>
      <c r="I82" s="729"/>
      <c r="J82" s="727"/>
      <c r="K82" s="145">
        <f>-D82*E82*H82</f>
        <v>0</v>
      </c>
      <c r="L82" s="146"/>
      <c r="M82" s="147"/>
      <c r="N82" s="163"/>
      <c r="O82" s="164"/>
      <c r="P82" s="165"/>
      <c r="Q82" s="165"/>
      <c r="R82" s="166"/>
      <c r="S82" s="167"/>
      <c r="T82" s="168">
        <f t="shared" si="12"/>
        <v>0</v>
      </c>
      <c r="U82" s="169"/>
      <c r="V82" s="155"/>
      <c r="W82" s="155"/>
      <c r="X82" s="908" t="s">
        <v>81</v>
      </c>
      <c r="Y82" s="909"/>
      <c r="Z82" s="909"/>
      <c r="AA82" s="909"/>
      <c r="AB82" s="910"/>
    </row>
    <row r="83" spans="1:28" ht="9" customHeight="1" thickBot="1">
      <c r="A83" s="885"/>
      <c r="B83" s="751"/>
      <c r="C83" s="157" t="str">
        <f>C75</f>
        <v>復</v>
      </c>
      <c r="D83" s="158">
        <f>$D$16</f>
        <v>0</v>
      </c>
      <c r="E83" s="175">
        <f>$E$16</f>
        <v>0</v>
      </c>
      <c r="F83" s="749"/>
      <c r="G83" s="160">
        <f>D83*E83*F82</f>
        <v>0</v>
      </c>
      <c r="H83" s="893"/>
      <c r="I83" s="730"/>
      <c r="J83" s="728"/>
      <c r="K83" s="161">
        <f>-D83*E83*H82</f>
        <v>0</v>
      </c>
      <c r="L83" s="162"/>
      <c r="M83" s="147"/>
      <c r="N83" s="177"/>
      <c r="O83" s="178"/>
      <c r="P83" s="179"/>
      <c r="Q83" s="179"/>
      <c r="R83" s="180"/>
      <c r="S83" s="181"/>
      <c r="T83" s="182">
        <f t="shared" si="12"/>
        <v>0</v>
      </c>
      <c r="U83" s="183"/>
      <c r="V83" s="184"/>
      <c r="W83" s="155"/>
      <c r="X83" s="905">
        <f>G84+K84+T84</f>
        <v>0</v>
      </c>
      <c r="Y83" s="906"/>
      <c r="Z83" s="906"/>
      <c r="AA83" s="906"/>
      <c r="AB83" s="185" t="s">
        <v>82</v>
      </c>
    </row>
    <row r="84" spans="1:28" ht="9" customHeight="1" thickBot="1">
      <c r="A84" s="882" t="s">
        <v>53</v>
      </c>
      <c r="B84" s="883"/>
      <c r="C84" s="186"/>
      <c r="D84" s="187">
        <f>IF(C74="往",(E74+E75)*(F74-H74)+(E76+E77)*(F76-H76),E74*(F74-H74)+E76*(F76-H76))</f>
        <v>0</v>
      </c>
      <c r="E84" s="188">
        <f>IF(C74="往",(E74+E75)*(F74-H74)+(E76+E77)*(F76-H76)+(E78+E79)*(F78-H78)+(E80+E81)*(F80-H80)+(E82+E83)*(F82-H82),E74*(F74-H74)+E76*(F76-H76)+E78*(F78-H78)+E80*(F80-H80)+E82*(F82-H82))</f>
        <v>0</v>
      </c>
      <c r="F84" s="189">
        <f t="shared" ref="F84:K84" si="13">SUM(F74:F83)</f>
        <v>0</v>
      </c>
      <c r="G84" s="190">
        <f t="shared" si="13"/>
        <v>0</v>
      </c>
      <c r="H84" s="186">
        <f t="shared" si="13"/>
        <v>0</v>
      </c>
      <c r="I84" s="191">
        <f t="shared" si="13"/>
        <v>0</v>
      </c>
      <c r="J84" s="187">
        <f t="shared" si="13"/>
        <v>0</v>
      </c>
      <c r="K84" s="192">
        <f t="shared" si="13"/>
        <v>0</v>
      </c>
      <c r="L84" s="187"/>
      <c r="M84" s="193"/>
      <c r="N84" s="194"/>
      <c r="O84" s="195">
        <f t="shared" ref="O84:T84" si="14">SUM(O74:O83)</f>
        <v>0</v>
      </c>
      <c r="P84" s="196">
        <f t="shared" si="14"/>
        <v>0</v>
      </c>
      <c r="Q84" s="196">
        <f t="shared" si="14"/>
        <v>0</v>
      </c>
      <c r="R84" s="197">
        <f t="shared" si="14"/>
        <v>0</v>
      </c>
      <c r="S84" s="198">
        <f t="shared" si="14"/>
        <v>0</v>
      </c>
      <c r="T84" s="199">
        <f t="shared" si="14"/>
        <v>0</v>
      </c>
      <c r="U84" s="200"/>
    </row>
    <row r="85" spans="1:28" ht="9" customHeight="1">
      <c r="A85" s="886" t="s">
        <v>55</v>
      </c>
      <c r="B85" s="742" t="s">
        <v>56</v>
      </c>
      <c r="C85" s="134"/>
      <c r="D85" s="745" t="s">
        <v>57</v>
      </c>
      <c r="E85" s="745" t="s">
        <v>58</v>
      </c>
      <c r="F85" s="890" t="s">
        <v>59</v>
      </c>
      <c r="G85" s="894" t="s">
        <v>60</v>
      </c>
      <c r="H85" s="899" t="s">
        <v>61</v>
      </c>
      <c r="I85" s="899"/>
      <c r="J85" s="899"/>
      <c r="K85" s="899"/>
      <c r="L85" s="900"/>
      <c r="M85" s="135"/>
      <c r="N85" s="857" t="s">
        <v>62</v>
      </c>
      <c r="O85" s="858"/>
      <c r="P85" s="858"/>
      <c r="Q85" s="858"/>
      <c r="R85" s="858"/>
      <c r="S85" s="858"/>
      <c r="T85" s="858"/>
      <c r="U85" s="859"/>
    </row>
    <row r="86" spans="1:28" ht="9" customHeight="1">
      <c r="A86" s="887"/>
      <c r="B86" s="743"/>
      <c r="C86" s="137" t="s">
        <v>24</v>
      </c>
      <c r="D86" s="746"/>
      <c r="E86" s="746"/>
      <c r="F86" s="891"/>
      <c r="G86" s="864"/>
      <c r="H86" s="860" t="s">
        <v>63</v>
      </c>
      <c r="I86" s="861"/>
      <c r="J86" s="862"/>
      <c r="K86" s="863" t="s">
        <v>64</v>
      </c>
      <c r="L86" s="874" t="s">
        <v>65</v>
      </c>
      <c r="M86" s="138"/>
      <c r="N86" s="863" t="s">
        <v>66</v>
      </c>
      <c r="O86" s="877" t="s">
        <v>67</v>
      </c>
      <c r="P86" s="878"/>
      <c r="Q86" s="878"/>
      <c r="R86" s="878"/>
      <c r="S86" s="879"/>
      <c r="T86" s="724" t="s">
        <v>68</v>
      </c>
      <c r="U86" s="854" t="s">
        <v>65</v>
      </c>
    </row>
    <row r="87" spans="1:28" ht="9" customHeight="1">
      <c r="A87" s="887"/>
      <c r="B87" s="743"/>
      <c r="C87" s="137" t="s">
        <v>69</v>
      </c>
      <c r="D87" s="746"/>
      <c r="E87" s="746"/>
      <c r="F87" s="891"/>
      <c r="G87" s="864"/>
      <c r="H87" s="880" t="s">
        <v>70</v>
      </c>
      <c r="I87" s="897" t="s">
        <v>71</v>
      </c>
      <c r="J87" s="901" t="s">
        <v>72</v>
      </c>
      <c r="K87" s="864"/>
      <c r="L87" s="875"/>
      <c r="M87" s="138"/>
      <c r="N87" s="864"/>
      <c r="O87" s="869" t="s">
        <v>73</v>
      </c>
      <c r="P87" s="754"/>
      <c r="Q87" s="754" t="s">
        <v>74</v>
      </c>
      <c r="R87" s="757" t="s">
        <v>75</v>
      </c>
      <c r="S87" s="752" t="s">
        <v>76</v>
      </c>
      <c r="T87" s="725"/>
      <c r="U87" s="855"/>
    </row>
    <row r="88" spans="1:28" ht="9" customHeight="1">
      <c r="A88" s="887"/>
      <c r="B88" s="743"/>
      <c r="C88" s="139" t="s">
        <v>77</v>
      </c>
      <c r="D88" s="746"/>
      <c r="E88" s="746"/>
      <c r="F88" s="891"/>
      <c r="G88" s="864"/>
      <c r="H88" s="880"/>
      <c r="I88" s="897"/>
      <c r="J88" s="901"/>
      <c r="K88" s="864"/>
      <c r="L88" s="875"/>
      <c r="M88" s="138"/>
      <c r="N88" s="864"/>
      <c r="O88" s="870" t="s">
        <v>71</v>
      </c>
      <c r="P88" s="872" t="s">
        <v>72</v>
      </c>
      <c r="Q88" s="755"/>
      <c r="R88" s="757"/>
      <c r="S88" s="752"/>
      <c r="T88" s="725"/>
      <c r="U88" s="855"/>
    </row>
    <row r="89" spans="1:28" ht="9" customHeight="1">
      <c r="A89" s="888"/>
      <c r="B89" s="744"/>
      <c r="C89" s="140" t="s">
        <v>78</v>
      </c>
      <c r="D89" s="747"/>
      <c r="E89" s="876"/>
      <c r="F89" s="726"/>
      <c r="G89" s="895"/>
      <c r="H89" s="881"/>
      <c r="I89" s="898"/>
      <c r="J89" s="902"/>
      <c r="K89" s="865"/>
      <c r="L89" s="876"/>
      <c r="N89" s="865"/>
      <c r="O89" s="871"/>
      <c r="P89" s="873"/>
      <c r="Q89" s="756"/>
      <c r="R89" s="758"/>
      <c r="S89" s="753"/>
      <c r="T89" s="726"/>
      <c r="U89" s="856"/>
    </row>
    <row r="90" spans="1:28" ht="9" customHeight="1">
      <c r="A90" s="884" t="s">
        <v>141</v>
      </c>
      <c r="B90" s="740" t="str">
        <f>$B$7</f>
        <v>平日</v>
      </c>
      <c r="C90" s="201" t="str">
        <f>C74</f>
        <v>往</v>
      </c>
      <c r="D90" s="142">
        <f>$D$7</f>
        <v>0</v>
      </c>
      <c r="E90" s="143">
        <f>$E$7</f>
        <v>0</v>
      </c>
      <c r="F90" s="896"/>
      <c r="G90" s="144">
        <f>D90*E90*F90</f>
        <v>0</v>
      </c>
      <c r="H90" s="892">
        <f>I90+J90</f>
        <v>0</v>
      </c>
      <c r="I90" s="729"/>
      <c r="J90" s="727"/>
      <c r="K90" s="145">
        <f>-D90*E90*H90</f>
        <v>0</v>
      </c>
      <c r="L90" s="146"/>
      <c r="M90" s="147"/>
      <c r="N90" s="148"/>
      <c r="O90" s="149"/>
      <c r="P90" s="150"/>
      <c r="Q90" s="150"/>
      <c r="R90" s="151"/>
      <c r="S90" s="152"/>
      <c r="T90" s="153">
        <f>IF(AND(P90=0,Q90=0,R90=0,S90=0),N90*-O90,IF(AND(O90=0,Q90=0,R90=0,S90=0),N90*-P90,IF(AND(O90=0,P90=0,R90=0,S90=0),N90*Q90,IF(AND(O90=0,P90=0,Q90=0,S90=0),N90*-R90,IF(AND(O90=0,P90=0,Q90=0,R90=0),N90*S90,IF(AND(O90=0,P90=0,Q90=0,R90=0),,"入力オーバー"))))))</f>
        <v>0</v>
      </c>
      <c r="U90" s="154"/>
      <c r="V90" s="155"/>
      <c r="W90" s="155"/>
      <c r="X90" s="156"/>
      <c r="Y90" s="156"/>
      <c r="Z90" s="156"/>
      <c r="AA90" s="156"/>
      <c r="AB90" s="156"/>
    </row>
    <row r="91" spans="1:28" ht="9" customHeight="1">
      <c r="A91" s="885"/>
      <c r="B91" s="741"/>
      <c r="C91" s="157" t="str">
        <f>IF(C90="往","復",)</f>
        <v>復</v>
      </c>
      <c r="D91" s="158">
        <f>$D$8</f>
        <v>0</v>
      </c>
      <c r="E91" s="159">
        <f>$E$8</f>
        <v>0</v>
      </c>
      <c r="F91" s="749"/>
      <c r="G91" s="160">
        <f>D91*E91*F90</f>
        <v>0</v>
      </c>
      <c r="H91" s="893"/>
      <c r="I91" s="730"/>
      <c r="J91" s="728"/>
      <c r="K91" s="161">
        <f>-D91*E91*H90</f>
        <v>0</v>
      </c>
      <c r="L91" s="162"/>
      <c r="M91" s="147"/>
      <c r="N91" s="163"/>
      <c r="O91" s="164"/>
      <c r="P91" s="165"/>
      <c r="Q91" s="165"/>
      <c r="R91" s="166"/>
      <c r="S91" s="167"/>
      <c r="T91" s="168">
        <f>IF(AND(P91=0,Q91=0,R91=0,S91=0),N91*-O91,IF(AND(O91=0,Q91=0,R91=0,S91=0),N91*-P91,IF(AND(O91=0,P91=0,R91=0,S91=0),N91*Q91,IF(AND(O91=0,P91=0,Q91=0,S91=0),N91*-R91,IF(AND(O91=0,P91=0,Q91=0,R91=0),N91*S91,IF(AND(O91=0,P91=0,Q91=0,R91=0),,"入力オーバー"))))))</f>
        <v>0</v>
      </c>
      <c r="U91" s="169"/>
      <c r="V91" s="155"/>
      <c r="W91" s="155"/>
      <c r="X91" s="156"/>
      <c r="Y91" s="156"/>
      <c r="Z91" s="156"/>
      <c r="AA91" s="156"/>
      <c r="AB91" s="156"/>
    </row>
    <row r="92" spans="1:28" ht="9" customHeight="1">
      <c r="A92" s="885"/>
      <c r="B92" s="740" t="str">
        <f>$B$9</f>
        <v>土曜</v>
      </c>
      <c r="C92" s="170" t="str">
        <f>C90</f>
        <v>往</v>
      </c>
      <c r="D92" s="142">
        <f>$D$9</f>
        <v>0</v>
      </c>
      <c r="E92" s="143">
        <f>$E$9</f>
        <v>0</v>
      </c>
      <c r="F92" s="896"/>
      <c r="G92" s="144">
        <f>D92*E92*F92</f>
        <v>0</v>
      </c>
      <c r="H92" s="892">
        <f>I92+J92</f>
        <v>0</v>
      </c>
      <c r="I92" s="729"/>
      <c r="J92" s="727"/>
      <c r="K92" s="145">
        <f>-D92*E92*H92</f>
        <v>0</v>
      </c>
      <c r="L92" s="146"/>
      <c r="M92" s="147"/>
      <c r="N92" s="163"/>
      <c r="O92" s="164"/>
      <c r="P92" s="165"/>
      <c r="Q92" s="165"/>
      <c r="R92" s="166"/>
      <c r="S92" s="167"/>
      <c r="T92" s="168">
        <f t="shared" ref="T92:T99" si="15">IF(AND(P92=0,Q92=0,R92=0,S92=0),N92*-O92,IF(AND(O92=0,Q92=0,R92=0,S92=0),N92*-P92,IF(AND(O92=0,P92=0,R92=0,S92=0),N92*Q92,IF(AND(O92=0,P92=0,Q92=0,S92=0),N92*-R92,IF(AND(O92=0,P92=0,Q92=0,R92=0),N92*S92,IF(AND(O92=0,P92=0,Q92=0,R92=0),,"入力オーバー"))))))</f>
        <v>0</v>
      </c>
      <c r="U92" s="169"/>
      <c r="V92" s="155"/>
      <c r="W92" s="155"/>
      <c r="X92" s="136"/>
      <c r="Y92" s="136"/>
      <c r="Z92" s="136"/>
      <c r="AA92" s="136"/>
      <c r="AB92" s="136"/>
    </row>
    <row r="93" spans="1:28" ht="9" customHeight="1" thickBot="1">
      <c r="A93" s="885"/>
      <c r="B93" s="904"/>
      <c r="C93" s="157" t="str">
        <f>C91</f>
        <v>復</v>
      </c>
      <c r="D93" s="158">
        <f>$D$10</f>
        <v>0</v>
      </c>
      <c r="E93" s="159">
        <f>$E$10</f>
        <v>0</v>
      </c>
      <c r="F93" s="749"/>
      <c r="G93" s="160">
        <f>D93*E93*F92</f>
        <v>0</v>
      </c>
      <c r="H93" s="893"/>
      <c r="I93" s="730"/>
      <c r="J93" s="728"/>
      <c r="K93" s="161">
        <f>-D93*E93*H92</f>
        <v>0</v>
      </c>
      <c r="L93" s="162"/>
      <c r="M93" s="147"/>
      <c r="N93" s="163"/>
      <c r="O93" s="164"/>
      <c r="P93" s="165"/>
      <c r="Q93" s="165"/>
      <c r="R93" s="166"/>
      <c r="S93" s="167"/>
      <c r="T93" s="168">
        <f t="shared" si="15"/>
        <v>0</v>
      </c>
      <c r="U93" s="169"/>
      <c r="V93" s="155"/>
      <c r="W93" s="155"/>
      <c r="X93" s="156"/>
      <c r="Y93" s="156"/>
      <c r="Z93" s="136"/>
      <c r="AA93" s="136"/>
      <c r="AB93" s="136"/>
    </row>
    <row r="94" spans="1:28" ht="9" customHeight="1">
      <c r="A94" s="885"/>
      <c r="B94" s="903" t="str">
        <f>$B$11</f>
        <v>日祝</v>
      </c>
      <c r="C94" s="170" t="str">
        <f>C90</f>
        <v>往</v>
      </c>
      <c r="D94" s="142">
        <f>$D$11</f>
        <v>0</v>
      </c>
      <c r="E94" s="143">
        <f>$E$11</f>
        <v>0</v>
      </c>
      <c r="F94" s="748"/>
      <c r="G94" s="144">
        <f>D94*E94*F94</f>
        <v>0</v>
      </c>
      <c r="H94" s="892">
        <f>I94+J94</f>
        <v>0</v>
      </c>
      <c r="I94" s="729"/>
      <c r="J94" s="727"/>
      <c r="K94" s="145">
        <f>-D94*E94*H94</f>
        <v>0</v>
      </c>
      <c r="L94" s="146"/>
      <c r="M94" s="147"/>
      <c r="N94" s="163"/>
      <c r="O94" s="164"/>
      <c r="P94" s="165"/>
      <c r="Q94" s="165"/>
      <c r="R94" s="166"/>
      <c r="S94" s="167"/>
      <c r="T94" s="168">
        <f t="shared" si="15"/>
        <v>0</v>
      </c>
      <c r="U94" s="169"/>
      <c r="V94" s="155"/>
      <c r="W94" s="155"/>
      <c r="X94" s="156"/>
      <c r="Y94" s="156"/>
      <c r="Z94" s="136"/>
      <c r="AA94" s="136"/>
      <c r="AB94" s="136"/>
    </row>
    <row r="95" spans="1:28" ht="9" customHeight="1">
      <c r="A95" s="885"/>
      <c r="B95" s="739"/>
      <c r="C95" s="202" t="str">
        <f>C91</f>
        <v>復</v>
      </c>
      <c r="D95" s="158">
        <f>$D$12</f>
        <v>0</v>
      </c>
      <c r="E95" s="175">
        <f>$E$12</f>
        <v>0</v>
      </c>
      <c r="F95" s="748"/>
      <c r="G95" s="160">
        <f>D95*E95*F94</f>
        <v>0</v>
      </c>
      <c r="H95" s="893"/>
      <c r="I95" s="730"/>
      <c r="J95" s="728"/>
      <c r="K95" s="161">
        <f>-D95*E95*H94</f>
        <v>0</v>
      </c>
      <c r="L95" s="162"/>
      <c r="M95" s="147"/>
      <c r="N95" s="163"/>
      <c r="O95" s="164"/>
      <c r="P95" s="165"/>
      <c r="Q95" s="165"/>
      <c r="R95" s="166"/>
      <c r="S95" s="167"/>
      <c r="T95" s="168">
        <f t="shared" si="15"/>
        <v>0</v>
      </c>
      <c r="U95" s="169"/>
      <c r="V95" s="155"/>
      <c r="W95" s="155"/>
      <c r="X95" s="156"/>
      <c r="Y95" s="156"/>
      <c r="Z95" s="136"/>
      <c r="AA95" s="136"/>
      <c r="AB95" s="136"/>
    </row>
    <row r="96" spans="1:28" ht="9" customHeight="1">
      <c r="A96" s="885"/>
      <c r="B96" s="738" t="str">
        <f>$B$13</f>
        <v>学平日</v>
      </c>
      <c r="C96" s="170" t="str">
        <f>C90</f>
        <v>往</v>
      </c>
      <c r="D96" s="142">
        <f>$D$13</f>
        <v>0</v>
      </c>
      <c r="E96" s="143">
        <f>$E$13</f>
        <v>0</v>
      </c>
      <c r="F96" s="896"/>
      <c r="G96" s="144">
        <f>D96*E96*F96</f>
        <v>0</v>
      </c>
      <c r="H96" s="892">
        <f>I96+J96</f>
        <v>0</v>
      </c>
      <c r="I96" s="729"/>
      <c r="J96" s="727"/>
      <c r="K96" s="145">
        <f>-D96*E96*H96</f>
        <v>0</v>
      </c>
      <c r="L96" s="146"/>
      <c r="M96" s="147"/>
      <c r="N96" s="163"/>
      <c r="O96" s="164"/>
      <c r="P96" s="165"/>
      <c r="Q96" s="165"/>
      <c r="R96" s="166"/>
      <c r="S96" s="167"/>
      <c r="T96" s="168">
        <f t="shared" si="15"/>
        <v>0</v>
      </c>
      <c r="U96" s="169"/>
      <c r="V96" s="155"/>
      <c r="W96" s="155"/>
    </row>
    <row r="97" spans="1:28" ht="9" customHeight="1">
      <c r="A97" s="885"/>
      <c r="B97" s="739"/>
      <c r="C97" s="157" t="str">
        <f>C91</f>
        <v>復</v>
      </c>
      <c r="D97" s="158">
        <f>$D$14</f>
        <v>0</v>
      </c>
      <c r="E97" s="159">
        <f>$E$14</f>
        <v>0</v>
      </c>
      <c r="F97" s="749"/>
      <c r="G97" s="160">
        <f>D97*E97*F96</f>
        <v>0</v>
      </c>
      <c r="H97" s="893"/>
      <c r="I97" s="730"/>
      <c r="J97" s="728"/>
      <c r="K97" s="161">
        <f>-D97*E97*H96</f>
        <v>0</v>
      </c>
      <c r="L97" s="162"/>
      <c r="M97" s="147"/>
      <c r="N97" s="163"/>
      <c r="O97" s="164"/>
      <c r="P97" s="165"/>
      <c r="Q97" s="165"/>
      <c r="R97" s="166"/>
      <c r="S97" s="167"/>
      <c r="T97" s="168">
        <f t="shared" si="15"/>
        <v>0</v>
      </c>
      <c r="U97" s="169"/>
      <c r="V97" s="155"/>
      <c r="W97" s="155"/>
    </row>
    <row r="98" spans="1:28" ht="9" customHeight="1">
      <c r="A98" s="885"/>
      <c r="B98" s="738" t="str">
        <f>$B$15</f>
        <v>学休土</v>
      </c>
      <c r="C98" s="170" t="str">
        <f>C90</f>
        <v>往</v>
      </c>
      <c r="D98" s="142">
        <f>$D$15</f>
        <v>0</v>
      </c>
      <c r="E98" s="143">
        <f>$E$15</f>
        <v>0</v>
      </c>
      <c r="F98" s="748"/>
      <c r="G98" s="144">
        <f>D98*E98*F98</f>
        <v>0</v>
      </c>
      <c r="H98" s="892">
        <f>I98+J98</f>
        <v>0</v>
      </c>
      <c r="I98" s="729"/>
      <c r="J98" s="727"/>
      <c r="K98" s="145">
        <f>-D98*E98*H98</f>
        <v>0</v>
      </c>
      <c r="L98" s="146"/>
      <c r="M98" s="147"/>
      <c r="N98" s="163"/>
      <c r="O98" s="164"/>
      <c r="P98" s="165"/>
      <c r="Q98" s="165"/>
      <c r="R98" s="166"/>
      <c r="S98" s="167"/>
      <c r="T98" s="168">
        <f t="shared" si="15"/>
        <v>0</v>
      </c>
      <c r="U98" s="169"/>
      <c r="V98" s="155"/>
      <c r="W98" s="155"/>
      <c r="X98" s="908" t="s">
        <v>81</v>
      </c>
      <c r="Y98" s="909"/>
      <c r="Z98" s="909"/>
      <c r="AA98" s="909"/>
      <c r="AB98" s="910"/>
    </row>
    <row r="99" spans="1:28" ht="9" customHeight="1" thickBot="1">
      <c r="A99" s="885"/>
      <c r="B99" s="751"/>
      <c r="C99" s="157" t="str">
        <f>C91</f>
        <v>復</v>
      </c>
      <c r="D99" s="158">
        <f>$D$16</f>
        <v>0</v>
      </c>
      <c r="E99" s="175">
        <f>$E$16</f>
        <v>0</v>
      </c>
      <c r="F99" s="749"/>
      <c r="G99" s="160">
        <f>D99*E99*F98</f>
        <v>0</v>
      </c>
      <c r="H99" s="893"/>
      <c r="I99" s="730"/>
      <c r="J99" s="728"/>
      <c r="K99" s="161">
        <f>-D99*E99*H98</f>
        <v>0</v>
      </c>
      <c r="L99" s="162"/>
      <c r="M99" s="147"/>
      <c r="N99" s="177"/>
      <c r="O99" s="178"/>
      <c r="P99" s="179"/>
      <c r="Q99" s="179"/>
      <c r="R99" s="180"/>
      <c r="S99" s="181"/>
      <c r="T99" s="182">
        <f t="shared" si="15"/>
        <v>0</v>
      </c>
      <c r="U99" s="183"/>
      <c r="V99" s="184"/>
      <c r="W99" s="155"/>
      <c r="X99" s="905">
        <f>G100+K100+T100</f>
        <v>0</v>
      </c>
      <c r="Y99" s="906"/>
      <c r="Z99" s="906"/>
      <c r="AA99" s="906"/>
      <c r="AB99" s="185" t="s">
        <v>82</v>
      </c>
    </row>
    <row r="100" spans="1:28" ht="9" customHeight="1" thickBot="1">
      <c r="A100" s="882" t="s">
        <v>53</v>
      </c>
      <c r="B100" s="883"/>
      <c r="C100" s="186"/>
      <c r="D100" s="187">
        <f>IF(C90="往",(E90+E91)*(F90-H90)+(E92+E93)*(F92-H92),E90*(F90-H90)+E92*(F92-H92))</f>
        <v>0</v>
      </c>
      <c r="E100" s="188">
        <f>IF(C90="往",(E90+E91)*(F90-H90)+(E92+E93)*(F92-H92)+(E94+E95)*(F94-H94)+(E96+E97)*(F96-H96)+(E98+E99)*(F98-H98),E90*(F90-H90)+E92*(F92-H92)+E94*(F94-H94)+E96*(F96-H96)+E98*(F98-H98))</f>
        <v>0</v>
      </c>
      <c r="F100" s="189">
        <f t="shared" ref="F100:K100" si="16">SUM(F90:F99)</f>
        <v>0</v>
      </c>
      <c r="G100" s="190">
        <f t="shared" si="16"/>
        <v>0</v>
      </c>
      <c r="H100" s="186">
        <f t="shared" si="16"/>
        <v>0</v>
      </c>
      <c r="I100" s="191">
        <f t="shared" si="16"/>
        <v>0</v>
      </c>
      <c r="J100" s="187">
        <f t="shared" si="16"/>
        <v>0</v>
      </c>
      <c r="K100" s="192">
        <f t="shared" si="16"/>
        <v>0</v>
      </c>
      <c r="L100" s="187"/>
      <c r="M100" s="193"/>
      <c r="N100" s="194"/>
      <c r="O100" s="195">
        <f t="shared" ref="O100:T100" si="17">SUM(O90:O99)</f>
        <v>0</v>
      </c>
      <c r="P100" s="196">
        <f t="shared" si="17"/>
        <v>0</v>
      </c>
      <c r="Q100" s="196">
        <f t="shared" si="17"/>
        <v>0</v>
      </c>
      <c r="R100" s="197">
        <f t="shared" si="17"/>
        <v>0</v>
      </c>
      <c r="S100" s="198">
        <f t="shared" si="17"/>
        <v>0</v>
      </c>
      <c r="T100" s="199">
        <f t="shared" si="17"/>
        <v>0</v>
      </c>
      <c r="U100" s="200"/>
    </row>
    <row r="101" spans="1:28" ht="9" customHeight="1">
      <c r="A101" s="886" t="s">
        <v>55</v>
      </c>
      <c r="B101" s="742" t="s">
        <v>56</v>
      </c>
      <c r="C101" s="134"/>
      <c r="D101" s="745" t="s">
        <v>57</v>
      </c>
      <c r="E101" s="745" t="s">
        <v>58</v>
      </c>
      <c r="F101" s="890" t="s">
        <v>59</v>
      </c>
      <c r="G101" s="894" t="s">
        <v>60</v>
      </c>
      <c r="H101" s="899" t="s">
        <v>61</v>
      </c>
      <c r="I101" s="899"/>
      <c r="J101" s="899"/>
      <c r="K101" s="899"/>
      <c r="L101" s="900"/>
      <c r="M101" s="135"/>
      <c r="N101" s="857" t="s">
        <v>62</v>
      </c>
      <c r="O101" s="858"/>
      <c r="P101" s="858"/>
      <c r="Q101" s="858"/>
      <c r="R101" s="858"/>
      <c r="S101" s="858"/>
      <c r="T101" s="858"/>
      <c r="U101" s="859"/>
    </row>
    <row r="102" spans="1:28" ht="9" customHeight="1">
      <c r="A102" s="887"/>
      <c r="B102" s="743"/>
      <c r="C102" s="137" t="s">
        <v>24</v>
      </c>
      <c r="D102" s="746"/>
      <c r="E102" s="746"/>
      <c r="F102" s="891"/>
      <c r="G102" s="864"/>
      <c r="H102" s="860" t="s">
        <v>63</v>
      </c>
      <c r="I102" s="861"/>
      <c r="J102" s="862"/>
      <c r="K102" s="863" t="s">
        <v>64</v>
      </c>
      <c r="L102" s="874" t="s">
        <v>65</v>
      </c>
      <c r="M102" s="138"/>
      <c r="N102" s="863" t="s">
        <v>66</v>
      </c>
      <c r="O102" s="877" t="s">
        <v>67</v>
      </c>
      <c r="P102" s="878"/>
      <c r="Q102" s="878"/>
      <c r="R102" s="878"/>
      <c r="S102" s="879"/>
      <c r="T102" s="724" t="s">
        <v>68</v>
      </c>
      <c r="U102" s="854" t="s">
        <v>65</v>
      </c>
    </row>
    <row r="103" spans="1:28" ht="9" customHeight="1">
      <c r="A103" s="887"/>
      <c r="B103" s="743"/>
      <c r="C103" s="137" t="s">
        <v>69</v>
      </c>
      <c r="D103" s="746"/>
      <c r="E103" s="746"/>
      <c r="F103" s="891"/>
      <c r="G103" s="864"/>
      <c r="H103" s="880" t="s">
        <v>70</v>
      </c>
      <c r="I103" s="897" t="s">
        <v>71</v>
      </c>
      <c r="J103" s="901" t="s">
        <v>72</v>
      </c>
      <c r="K103" s="864"/>
      <c r="L103" s="875"/>
      <c r="M103" s="138"/>
      <c r="N103" s="864"/>
      <c r="O103" s="869" t="s">
        <v>73</v>
      </c>
      <c r="P103" s="754"/>
      <c r="Q103" s="754" t="s">
        <v>74</v>
      </c>
      <c r="R103" s="757" t="s">
        <v>75</v>
      </c>
      <c r="S103" s="752" t="s">
        <v>76</v>
      </c>
      <c r="T103" s="725"/>
      <c r="U103" s="855"/>
    </row>
    <row r="104" spans="1:28" ht="9" customHeight="1">
      <c r="A104" s="887"/>
      <c r="B104" s="743"/>
      <c r="C104" s="139" t="s">
        <v>77</v>
      </c>
      <c r="D104" s="746"/>
      <c r="E104" s="746"/>
      <c r="F104" s="891"/>
      <c r="G104" s="864"/>
      <c r="H104" s="880"/>
      <c r="I104" s="897"/>
      <c r="J104" s="901"/>
      <c r="K104" s="864"/>
      <c r="L104" s="875"/>
      <c r="M104" s="138"/>
      <c r="N104" s="864"/>
      <c r="O104" s="870" t="s">
        <v>71</v>
      </c>
      <c r="P104" s="872" t="s">
        <v>72</v>
      </c>
      <c r="Q104" s="755"/>
      <c r="R104" s="757"/>
      <c r="S104" s="752"/>
      <c r="T104" s="725"/>
      <c r="U104" s="855"/>
    </row>
    <row r="105" spans="1:28" ht="9" customHeight="1">
      <c r="A105" s="888"/>
      <c r="B105" s="744"/>
      <c r="C105" s="140" t="s">
        <v>78</v>
      </c>
      <c r="D105" s="747"/>
      <c r="E105" s="876"/>
      <c r="F105" s="726"/>
      <c r="G105" s="895"/>
      <c r="H105" s="881"/>
      <c r="I105" s="898"/>
      <c r="J105" s="902"/>
      <c r="K105" s="865"/>
      <c r="L105" s="876"/>
      <c r="N105" s="865"/>
      <c r="O105" s="871"/>
      <c r="P105" s="873"/>
      <c r="Q105" s="756"/>
      <c r="R105" s="758"/>
      <c r="S105" s="753"/>
      <c r="T105" s="726"/>
      <c r="U105" s="856"/>
    </row>
    <row r="106" spans="1:28" ht="9" customHeight="1">
      <c r="A106" s="884" t="s">
        <v>142</v>
      </c>
      <c r="B106" s="740" t="str">
        <f>$B$7</f>
        <v>平日</v>
      </c>
      <c r="C106" s="201" t="str">
        <f>C90</f>
        <v>往</v>
      </c>
      <c r="D106" s="142">
        <f>$D$7</f>
        <v>0</v>
      </c>
      <c r="E106" s="143">
        <f>$E$7</f>
        <v>0</v>
      </c>
      <c r="F106" s="896"/>
      <c r="G106" s="144">
        <f>D106*E106*F106</f>
        <v>0</v>
      </c>
      <c r="H106" s="892">
        <f>I106+J106</f>
        <v>0</v>
      </c>
      <c r="I106" s="729"/>
      <c r="J106" s="727"/>
      <c r="K106" s="145">
        <f>-D106*E106*H106</f>
        <v>0</v>
      </c>
      <c r="L106" s="146"/>
      <c r="M106" s="147"/>
      <c r="N106" s="148"/>
      <c r="O106" s="149"/>
      <c r="P106" s="150"/>
      <c r="Q106" s="150"/>
      <c r="R106" s="151"/>
      <c r="S106" s="152"/>
      <c r="T106" s="153">
        <f>IF(AND(P106=0,Q106=0,R106=0,S106=0),N106*-O106,IF(AND(O106=0,Q106=0,R106=0,S106=0),N106*-P106,IF(AND(O106=0,P106=0,R106=0,S106=0),N106*Q106,IF(AND(O106=0,P106=0,Q106=0,S106=0),N106*-R106,IF(AND(O106=0,P106=0,Q106=0,R106=0),N106*S106,IF(AND(O106=0,P106=0,Q106=0,R106=0),,"入力オーバー"))))))</f>
        <v>0</v>
      </c>
      <c r="U106" s="154"/>
      <c r="V106" s="155"/>
      <c r="W106" s="155"/>
      <c r="X106" s="156"/>
      <c r="Y106" s="156"/>
      <c r="Z106" s="156"/>
      <c r="AA106" s="156"/>
      <c r="AB106" s="156"/>
    </row>
    <row r="107" spans="1:28" ht="9" customHeight="1">
      <c r="A107" s="885"/>
      <c r="B107" s="741"/>
      <c r="C107" s="157" t="str">
        <f>IF(C106="往","復",)</f>
        <v>復</v>
      </c>
      <c r="D107" s="158">
        <f>$D$8</f>
        <v>0</v>
      </c>
      <c r="E107" s="159">
        <f>$E$8</f>
        <v>0</v>
      </c>
      <c r="F107" s="749"/>
      <c r="G107" s="160">
        <f>D107*E107*F106</f>
        <v>0</v>
      </c>
      <c r="H107" s="893"/>
      <c r="I107" s="730"/>
      <c r="J107" s="728"/>
      <c r="K107" s="161">
        <f>-D107*E107*H106</f>
        <v>0</v>
      </c>
      <c r="L107" s="162"/>
      <c r="M107" s="147"/>
      <c r="N107" s="163"/>
      <c r="O107" s="164"/>
      <c r="P107" s="165"/>
      <c r="Q107" s="165"/>
      <c r="R107" s="166"/>
      <c r="S107" s="167"/>
      <c r="T107" s="168">
        <f>IF(AND(P107=0,Q107=0,R107=0,S107=0),N107*-O107,IF(AND(O107=0,Q107=0,R107=0,S107=0),N107*-P107,IF(AND(O107=0,P107=0,R107=0,S107=0),N107*Q107,IF(AND(O107=0,P107=0,Q107=0,S107=0),N107*-R107,IF(AND(O107=0,P107=0,Q107=0,R107=0),N107*S107,IF(AND(O107=0,P107=0,Q107=0,R107=0),,"入力オーバー"))))))</f>
        <v>0</v>
      </c>
      <c r="U107" s="169"/>
      <c r="V107" s="155"/>
      <c r="W107" s="155"/>
      <c r="X107" s="156"/>
      <c r="Y107" s="156"/>
      <c r="Z107" s="156"/>
      <c r="AA107" s="156"/>
      <c r="AB107" s="156"/>
    </row>
    <row r="108" spans="1:28" ht="9" customHeight="1">
      <c r="A108" s="885"/>
      <c r="B108" s="740" t="str">
        <f>$B$9</f>
        <v>土曜</v>
      </c>
      <c r="C108" s="170" t="str">
        <f>C106</f>
        <v>往</v>
      </c>
      <c r="D108" s="142">
        <f>$D$9</f>
        <v>0</v>
      </c>
      <c r="E108" s="143">
        <f>$E$9</f>
        <v>0</v>
      </c>
      <c r="F108" s="896"/>
      <c r="G108" s="144">
        <f>D108*E108*F108</f>
        <v>0</v>
      </c>
      <c r="H108" s="892">
        <f>I108+J108</f>
        <v>0</v>
      </c>
      <c r="I108" s="729"/>
      <c r="J108" s="727"/>
      <c r="K108" s="145">
        <f>-D108*E108*H108</f>
        <v>0</v>
      </c>
      <c r="L108" s="146"/>
      <c r="M108" s="147"/>
      <c r="N108" s="163"/>
      <c r="O108" s="164"/>
      <c r="P108" s="165"/>
      <c r="Q108" s="165"/>
      <c r="R108" s="166"/>
      <c r="S108" s="167"/>
      <c r="T108" s="168">
        <f t="shared" ref="T108:T115" si="18">IF(AND(P108=0,Q108=0,R108=0,S108=0),N108*-O108,IF(AND(O108=0,Q108=0,R108=0,S108=0),N108*-P108,IF(AND(O108=0,P108=0,R108=0,S108=0),N108*Q108,IF(AND(O108=0,P108=0,Q108=0,S108=0),N108*-R108,IF(AND(O108=0,P108=0,Q108=0,R108=0),N108*S108,IF(AND(O108=0,P108=0,Q108=0,R108=0),,"入力オーバー"))))))</f>
        <v>0</v>
      </c>
      <c r="U108" s="169"/>
      <c r="V108" s="155"/>
      <c r="W108" s="155"/>
      <c r="X108" s="136"/>
      <c r="Y108" s="136"/>
      <c r="Z108" s="136"/>
      <c r="AA108" s="136"/>
      <c r="AB108" s="136"/>
    </row>
    <row r="109" spans="1:28" ht="9" customHeight="1" thickBot="1">
      <c r="A109" s="885"/>
      <c r="B109" s="904"/>
      <c r="C109" s="157" t="str">
        <f>C107</f>
        <v>復</v>
      </c>
      <c r="D109" s="158">
        <f>$D$10</f>
        <v>0</v>
      </c>
      <c r="E109" s="159">
        <f>$E$10</f>
        <v>0</v>
      </c>
      <c r="F109" s="749"/>
      <c r="G109" s="160">
        <f>D109*E109*F108</f>
        <v>0</v>
      </c>
      <c r="H109" s="893"/>
      <c r="I109" s="730"/>
      <c r="J109" s="728"/>
      <c r="K109" s="161">
        <f>-D109*E109*H108</f>
        <v>0</v>
      </c>
      <c r="L109" s="162"/>
      <c r="M109" s="147"/>
      <c r="N109" s="163"/>
      <c r="O109" s="164"/>
      <c r="P109" s="165"/>
      <c r="Q109" s="165"/>
      <c r="R109" s="166"/>
      <c r="S109" s="167"/>
      <c r="T109" s="168">
        <f t="shared" si="18"/>
        <v>0</v>
      </c>
      <c r="U109" s="169"/>
      <c r="V109" s="155"/>
      <c r="W109" s="155"/>
      <c r="X109" s="156"/>
      <c r="Y109" s="156"/>
      <c r="Z109" s="136"/>
      <c r="AA109" s="136"/>
      <c r="AB109" s="136"/>
    </row>
    <row r="110" spans="1:28" ht="9" customHeight="1">
      <c r="A110" s="885"/>
      <c r="B110" s="903" t="str">
        <f>$B$11</f>
        <v>日祝</v>
      </c>
      <c r="C110" s="170" t="str">
        <f>C106</f>
        <v>往</v>
      </c>
      <c r="D110" s="142">
        <f>$D$11</f>
        <v>0</v>
      </c>
      <c r="E110" s="143">
        <f>$E$11</f>
        <v>0</v>
      </c>
      <c r="F110" s="748"/>
      <c r="G110" s="144">
        <f>D110*E110*F110</f>
        <v>0</v>
      </c>
      <c r="H110" s="892">
        <f>I110+J110</f>
        <v>0</v>
      </c>
      <c r="I110" s="729"/>
      <c r="J110" s="727"/>
      <c r="K110" s="145">
        <f>-D110*E110*H110</f>
        <v>0</v>
      </c>
      <c r="L110" s="146"/>
      <c r="M110" s="147"/>
      <c r="N110" s="163"/>
      <c r="O110" s="164"/>
      <c r="P110" s="165"/>
      <c r="Q110" s="165"/>
      <c r="R110" s="166"/>
      <c r="S110" s="167"/>
      <c r="T110" s="168">
        <f t="shared" si="18"/>
        <v>0</v>
      </c>
      <c r="U110" s="169"/>
      <c r="V110" s="155"/>
      <c r="W110" s="155"/>
      <c r="X110" s="156"/>
      <c r="Y110" s="156"/>
      <c r="Z110" s="136"/>
      <c r="AA110" s="136"/>
      <c r="AB110" s="136"/>
    </row>
    <row r="111" spans="1:28" ht="9" customHeight="1">
      <c r="A111" s="885"/>
      <c r="B111" s="739"/>
      <c r="C111" s="202" t="str">
        <f>C107</f>
        <v>復</v>
      </c>
      <c r="D111" s="158">
        <f>$D$12</f>
        <v>0</v>
      </c>
      <c r="E111" s="175">
        <f>$E$12</f>
        <v>0</v>
      </c>
      <c r="F111" s="748"/>
      <c r="G111" s="160">
        <f>D111*E111*F110</f>
        <v>0</v>
      </c>
      <c r="H111" s="893"/>
      <c r="I111" s="730"/>
      <c r="J111" s="728"/>
      <c r="K111" s="161">
        <f>-D111*E111*H110</f>
        <v>0</v>
      </c>
      <c r="L111" s="162"/>
      <c r="M111" s="147"/>
      <c r="N111" s="163"/>
      <c r="O111" s="164"/>
      <c r="P111" s="165"/>
      <c r="Q111" s="165"/>
      <c r="R111" s="166"/>
      <c r="S111" s="167"/>
      <c r="T111" s="168">
        <f t="shared" si="18"/>
        <v>0</v>
      </c>
      <c r="U111" s="169"/>
      <c r="V111" s="155"/>
      <c r="W111" s="155"/>
      <c r="X111" s="156"/>
      <c r="Y111" s="156"/>
      <c r="Z111" s="136"/>
      <c r="AA111" s="136"/>
      <c r="AB111" s="136"/>
    </row>
    <row r="112" spans="1:28" ht="9" customHeight="1">
      <c r="A112" s="885"/>
      <c r="B112" s="738" t="str">
        <f>$B$13</f>
        <v>学平日</v>
      </c>
      <c r="C112" s="170" t="str">
        <f>C106</f>
        <v>往</v>
      </c>
      <c r="D112" s="142">
        <f>$D$13</f>
        <v>0</v>
      </c>
      <c r="E112" s="143">
        <f>$E$13</f>
        <v>0</v>
      </c>
      <c r="F112" s="896"/>
      <c r="G112" s="144">
        <f>D112*E112*F112</f>
        <v>0</v>
      </c>
      <c r="H112" s="892">
        <f>I112+J112</f>
        <v>0</v>
      </c>
      <c r="I112" s="729"/>
      <c r="J112" s="727"/>
      <c r="K112" s="145">
        <f>-D112*E112*H112</f>
        <v>0</v>
      </c>
      <c r="L112" s="146"/>
      <c r="M112" s="147"/>
      <c r="N112" s="163"/>
      <c r="O112" s="164"/>
      <c r="P112" s="165"/>
      <c r="Q112" s="165"/>
      <c r="R112" s="166"/>
      <c r="S112" s="167"/>
      <c r="T112" s="168">
        <f t="shared" si="18"/>
        <v>0</v>
      </c>
      <c r="U112" s="169"/>
      <c r="V112" s="155"/>
      <c r="W112" s="155"/>
    </row>
    <row r="113" spans="1:28" ht="9" customHeight="1">
      <c r="A113" s="885"/>
      <c r="B113" s="739"/>
      <c r="C113" s="157" t="str">
        <f>C107</f>
        <v>復</v>
      </c>
      <c r="D113" s="158">
        <f>$D$14</f>
        <v>0</v>
      </c>
      <c r="E113" s="159">
        <f>$E$14</f>
        <v>0</v>
      </c>
      <c r="F113" s="749"/>
      <c r="G113" s="160">
        <f>D113*E113*F112</f>
        <v>0</v>
      </c>
      <c r="H113" s="893"/>
      <c r="I113" s="730"/>
      <c r="J113" s="728"/>
      <c r="K113" s="161">
        <f>-D113*E113*H112</f>
        <v>0</v>
      </c>
      <c r="L113" s="162"/>
      <c r="M113" s="147"/>
      <c r="N113" s="163"/>
      <c r="O113" s="164"/>
      <c r="P113" s="165"/>
      <c r="Q113" s="165"/>
      <c r="R113" s="166"/>
      <c r="S113" s="167"/>
      <c r="T113" s="168">
        <f t="shared" si="18"/>
        <v>0</v>
      </c>
      <c r="U113" s="169"/>
      <c r="V113" s="155"/>
      <c r="W113" s="155"/>
    </row>
    <row r="114" spans="1:28" ht="9" customHeight="1">
      <c r="A114" s="885"/>
      <c r="B114" s="738" t="str">
        <f>$B$15</f>
        <v>学休土</v>
      </c>
      <c r="C114" s="170" t="str">
        <f>C106</f>
        <v>往</v>
      </c>
      <c r="D114" s="142">
        <f>$D$15</f>
        <v>0</v>
      </c>
      <c r="E114" s="143">
        <f>$E$15</f>
        <v>0</v>
      </c>
      <c r="F114" s="748"/>
      <c r="G114" s="144">
        <f>D114*E114*F114</f>
        <v>0</v>
      </c>
      <c r="H114" s="892">
        <f>I114+J114</f>
        <v>0</v>
      </c>
      <c r="I114" s="729"/>
      <c r="J114" s="727"/>
      <c r="K114" s="145">
        <f>-D114*E114*H114</f>
        <v>0</v>
      </c>
      <c r="L114" s="146"/>
      <c r="M114" s="147"/>
      <c r="N114" s="163"/>
      <c r="O114" s="164"/>
      <c r="P114" s="165"/>
      <c r="Q114" s="165"/>
      <c r="R114" s="166"/>
      <c r="S114" s="167"/>
      <c r="T114" s="168">
        <f t="shared" si="18"/>
        <v>0</v>
      </c>
      <c r="U114" s="169"/>
      <c r="V114" s="155"/>
      <c r="W114" s="155"/>
      <c r="X114" s="908" t="s">
        <v>81</v>
      </c>
      <c r="Y114" s="909"/>
      <c r="Z114" s="909"/>
      <c r="AA114" s="909"/>
      <c r="AB114" s="910"/>
    </row>
    <row r="115" spans="1:28" ht="9" customHeight="1" thickBot="1">
      <c r="A115" s="885"/>
      <c r="B115" s="751"/>
      <c r="C115" s="157" t="str">
        <f>C107</f>
        <v>復</v>
      </c>
      <c r="D115" s="158">
        <f>$D$16</f>
        <v>0</v>
      </c>
      <c r="E115" s="175">
        <f>$E$16</f>
        <v>0</v>
      </c>
      <c r="F115" s="749"/>
      <c r="G115" s="160">
        <f>D115*E115*F114</f>
        <v>0</v>
      </c>
      <c r="H115" s="893"/>
      <c r="I115" s="730"/>
      <c r="J115" s="728"/>
      <c r="K115" s="161">
        <f>-D115*E115*H114</f>
        <v>0</v>
      </c>
      <c r="L115" s="162"/>
      <c r="M115" s="147"/>
      <c r="N115" s="177"/>
      <c r="O115" s="178"/>
      <c r="P115" s="179"/>
      <c r="Q115" s="179"/>
      <c r="R115" s="180"/>
      <c r="S115" s="181"/>
      <c r="T115" s="182">
        <f t="shared" si="18"/>
        <v>0</v>
      </c>
      <c r="U115" s="183"/>
      <c r="V115" s="184"/>
      <c r="W115" s="155"/>
      <c r="X115" s="905">
        <f>G116+K116+T116</f>
        <v>0</v>
      </c>
      <c r="Y115" s="906"/>
      <c r="Z115" s="906"/>
      <c r="AA115" s="906"/>
      <c r="AB115" s="185" t="s">
        <v>82</v>
      </c>
    </row>
    <row r="116" spans="1:28" ht="9" customHeight="1" thickBot="1">
      <c r="A116" s="882" t="s">
        <v>53</v>
      </c>
      <c r="B116" s="883"/>
      <c r="C116" s="186"/>
      <c r="D116" s="187">
        <f>IF(C106="往",(E106+E107)*(F106-H106)+(E108+E109)*(F108-H108),E106*(F106-H106)+E108*(F108-H108))</f>
        <v>0</v>
      </c>
      <c r="E116" s="188">
        <f>IF(C106="往",(E106+E107)*(F106-H106)+(E108+E109)*(F108-H108)+(E110+E111)*(F110-H110)+(E112+E113)*(F112-H112)+(E114+E115)*(F114-H114),E106*(F106-H106)+E108*(F108-H108)+E110*(F110-H110)+E112*(F112-H112)+E114*(F114-H114))</f>
        <v>0</v>
      </c>
      <c r="F116" s="189">
        <f t="shared" ref="F116:K116" si="19">SUM(F106:F115)</f>
        <v>0</v>
      </c>
      <c r="G116" s="190">
        <f t="shared" si="19"/>
        <v>0</v>
      </c>
      <c r="H116" s="186">
        <f t="shared" si="19"/>
        <v>0</v>
      </c>
      <c r="I116" s="191">
        <f t="shared" si="19"/>
        <v>0</v>
      </c>
      <c r="J116" s="187">
        <f t="shared" si="19"/>
        <v>0</v>
      </c>
      <c r="K116" s="192">
        <f t="shared" si="19"/>
        <v>0</v>
      </c>
      <c r="L116" s="187"/>
      <c r="M116" s="193"/>
      <c r="N116" s="194"/>
      <c r="O116" s="195">
        <f t="shared" ref="O116:T116" si="20">SUM(O106:O115)</f>
        <v>0</v>
      </c>
      <c r="P116" s="196">
        <f t="shared" si="20"/>
        <v>0</v>
      </c>
      <c r="Q116" s="196">
        <f t="shared" si="20"/>
        <v>0</v>
      </c>
      <c r="R116" s="197">
        <f t="shared" si="20"/>
        <v>0</v>
      </c>
      <c r="S116" s="198">
        <f t="shared" si="20"/>
        <v>0</v>
      </c>
      <c r="T116" s="199">
        <f t="shared" si="20"/>
        <v>0</v>
      </c>
      <c r="U116" s="200"/>
    </row>
    <row r="117" spans="1:28" ht="9" customHeight="1">
      <c r="A117" s="886" t="s">
        <v>55</v>
      </c>
      <c r="B117" s="742" t="s">
        <v>56</v>
      </c>
      <c r="C117" s="134"/>
      <c r="D117" s="745" t="s">
        <v>57</v>
      </c>
      <c r="E117" s="745" t="s">
        <v>58</v>
      </c>
      <c r="F117" s="890" t="s">
        <v>59</v>
      </c>
      <c r="G117" s="894" t="s">
        <v>60</v>
      </c>
      <c r="H117" s="899" t="s">
        <v>61</v>
      </c>
      <c r="I117" s="899"/>
      <c r="J117" s="899"/>
      <c r="K117" s="899"/>
      <c r="L117" s="900"/>
      <c r="M117" s="135"/>
      <c r="N117" s="857" t="s">
        <v>62</v>
      </c>
      <c r="O117" s="858"/>
      <c r="P117" s="858"/>
      <c r="Q117" s="858"/>
      <c r="R117" s="858"/>
      <c r="S117" s="858"/>
      <c r="T117" s="858"/>
      <c r="U117" s="859"/>
    </row>
    <row r="118" spans="1:28" ht="9" customHeight="1">
      <c r="A118" s="887"/>
      <c r="B118" s="743"/>
      <c r="C118" s="137" t="s">
        <v>24</v>
      </c>
      <c r="D118" s="746"/>
      <c r="E118" s="746"/>
      <c r="F118" s="891"/>
      <c r="G118" s="864"/>
      <c r="H118" s="860" t="s">
        <v>63</v>
      </c>
      <c r="I118" s="861"/>
      <c r="J118" s="862"/>
      <c r="K118" s="863" t="s">
        <v>64</v>
      </c>
      <c r="L118" s="874" t="s">
        <v>65</v>
      </c>
      <c r="M118" s="138"/>
      <c r="N118" s="863" t="s">
        <v>66</v>
      </c>
      <c r="O118" s="877" t="s">
        <v>67</v>
      </c>
      <c r="P118" s="878"/>
      <c r="Q118" s="878"/>
      <c r="R118" s="878"/>
      <c r="S118" s="879"/>
      <c r="T118" s="724" t="s">
        <v>68</v>
      </c>
      <c r="U118" s="854" t="s">
        <v>65</v>
      </c>
    </row>
    <row r="119" spans="1:28" ht="9" customHeight="1">
      <c r="A119" s="887"/>
      <c r="B119" s="743"/>
      <c r="C119" s="137" t="s">
        <v>69</v>
      </c>
      <c r="D119" s="746"/>
      <c r="E119" s="746"/>
      <c r="F119" s="891"/>
      <c r="G119" s="864"/>
      <c r="H119" s="880" t="s">
        <v>70</v>
      </c>
      <c r="I119" s="897" t="s">
        <v>71</v>
      </c>
      <c r="J119" s="901" t="s">
        <v>72</v>
      </c>
      <c r="K119" s="864"/>
      <c r="L119" s="875"/>
      <c r="M119" s="138"/>
      <c r="N119" s="864"/>
      <c r="O119" s="869" t="s">
        <v>73</v>
      </c>
      <c r="P119" s="754"/>
      <c r="Q119" s="754" t="s">
        <v>74</v>
      </c>
      <c r="R119" s="757" t="s">
        <v>75</v>
      </c>
      <c r="S119" s="752" t="s">
        <v>76</v>
      </c>
      <c r="T119" s="725"/>
      <c r="U119" s="855"/>
    </row>
    <row r="120" spans="1:28" ht="9" customHeight="1">
      <c r="A120" s="887"/>
      <c r="B120" s="743"/>
      <c r="C120" s="139" t="s">
        <v>77</v>
      </c>
      <c r="D120" s="746"/>
      <c r="E120" s="746"/>
      <c r="F120" s="891"/>
      <c r="G120" s="864"/>
      <c r="H120" s="880"/>
      <c r="I120" s="897"/>
      <c r="J120" s="901"/>
      <c r="K120" s="864"/>
      <c r="L120" s="875"/>
      <c r="M120" s="138"/>
      <c r="N120" s="864"/>
      <c r="O120" s="870" t="s">
        <v>71</v>
      </c>
      <c r="P120" s="872" t="s">
        <v>72</v>
      </c>
      <c r="Q120" s="755"/>
      <c r="R120" s="757"/>
      <c r="S120" s="752"/>
      <c r="T120" s="725"/>
      <c r="U120" s="855"/>
    </row>
    <row r="121" spans="1:28" ht="9" customHeight="1">
      <c r="A121" s="888"/>
      <c r="B121" s="744"/>
      <c r="C121" s="140" t="s">
        <v>78</v>
      </c>
      <c r="D121" s="747"/>
      <c r="E121" s="876"/>
      <c r="F121" s="726"/>
      <c r="G121" s="895"/>
      <c r="H121" s="881"/>
      <c r="I121" s="898"/>
      <c r="J121" s="902"/>
      <c r="K121" s="865"/>
      <c r="L121" s="876"/>
      <c r="N121" s="865"/>
      <c r="O121" s="871"/>
      <c r="P121" s="873"/>
      <c r="Q121" s="756"/>
      <c r="R121" s="758"/>
      <c r="S121" s="753"/>
      <c r="T121" s="726"/>
      <c r="U121" s="856"/>
    </row>
    <row r="122" spans="1:28" ht="9" customHeight="1">
      <c r="A122" s="884" t="s">
        <v>143</v>
      </c>
      <c r="B122" s="740" t="str">
        <f>$B$7</f>
        <v>平日</v>
      </c>
      <c r="C122" s="201" t="str">
        <f>C106</f>
        <v>往</v>
      </c>
      <c r="D122" s="142">
        <f>$D$7</f>
        <v>0</v>
      </c>
      <c r="E122" s="143">
        <f>$E$7</f>
        <v>0</v>
      </c>
      <c r="F122" s="896"/>
      <c r="G122" s="144">
        <f>D122*E122*F122</f>
        <v>0</v>
      </c>
      <c r="H122" s="892">
        <f>I122+J122</f>
        <v>0</v>
      </c>
      <c r="I122" s="729"/>
      <c r="J122" s="727"/>
      <c r="K122" s="145">
        <f>-D122*E122*H122</f>
        <v>0</v>
      </c>
      <c r="L122" s="146"/>
      <c r="M122" s="147"/>
      <c r="N122" s="148"/>
      <c r="O122" s="149"/>
      <c r="P122" s="150"/>
      <c r="Q122" s="150"/>
      <c r="R122" s="151"/>
      <c r="S122" s="152"/>
      <c r="T122" s="153">
        <f>IF(AND(P122=0,Q122=0,R122=0,S122=0),N122*-O122,IF(AND(O122=0,Q122=0,R122=0,S122=0),N122*-P122,IF(AND(O122=0,P122=0,R122=0,S122=0),N122*Q122,IF(AND(O122=0,P122=0,Q122=0,S122=0),N122*-R122,IF(AND(O122=0,P122=0,Q122=0,R122=0),N122*S122,IF(AND(O122=0,P122=0,Q122=0,R122=0),,"入力オーバー"))))))</f>
        <v>0</v>
      </c>
      <c r="U122" s="154"/>
      <c r="V122" s="155"/>
      <c r="W122" s="155"/>
      <c r="X122" s="156"/>
      <c r="Y122" s="156"/>
      <c r="Z122" s="156"/>
      <c r="AA122" s="156"/>
      <c r="AB122" s="156"/>
    </row>
    <row r="123" spans="1:28" ht="9" customHeight="1">
      <c r="A123" s="885"/>
      <c r="B123" s="741"/>
      <c r="C123" s="157" t="str">
        <f>IF(C122="往","復",)</f>
        <v>復</v>
      </c>
      <c r="D123" s="158">
        <f>$D$8</f>
        <v>0</v>
      </c>
      <c r="E123" s="159">
        <f>$E$8</f>
        <v>0</v>
      </c>
      <c r="F123" s="749"/>
      <c r="G123" s="160">
        <f>D123*E123*F122</f>
        <v>0</v>
      </c>
      <c r="H123" s="893"/>
      <c r="I123" s="730"/>
      <c r="J123" s="728"/>
      <c r="K123" s="161">
        <f>-D123*E123*H122</f>
        <v>0</v>
      </c>
      <c r="L123" s="162"/>
      <c r="M123" s="147"/>
      <c r="N123" s="163"/>
      <c r="O123" s="164"/>
      <c r="P123" s="165"/>
      <c r="Q123" s="165"/>
      <c r="R123" s="166"/>
      <c r="S123" s="167"/>
      <c r="T123" s="168">
        <f>IF(AND(P123=0,Q123=0,R123=0,S123=0),N123*-O123,IF(AND(O123=0,Q123=0,R123=0,S123=0),N123*-P123,IF(AND(O123=0,P123=0,R123=0,S123=0),N123*Q123,IF(AND(O123=0,P123=0,Q123=0,S123=0),N123*-R123,IF(AND(O123=0,P123=0,Q123=0,R123=0),N123*S123,IF(AND(O123=0,P123=0,Q123=0,R123=0),,"入力オーバー"))))))</f>
        <v>0</v>
      </c>
      <c r="U123" s="169"/>
      <c r="V123" s="155"/>
      <c r="W123" s="155"/>
      <c r="X123" s="156"/>
      <c r="Y123" s="156"/>
      <c r="Z123" s="156"/>
      <c r="AA123" s="156"/>
      <c r="AB123" s="156"/>
    </row>
    <row r="124" spans="1:28" ht="9" customHeight="1">
      <c r="A124" s="885"/>
      <c r="B124" s="740" t="str">
        <f>$B$9</f>
        <v>土曜</v>
      </c>
      <c r="C124" s="170" t="str">
        <f>C122</f>
        <v>往</v>
      </c>
      <c r="D124" s="142">
        <f>$D$9</f>
        <v>0</v>
      </c>
      <c r="E124" s="143">
        <f>$E$9</f>
        <v>0</v>
      </c>
      <c r="F124" s="896"/>
      <c r="G124" s="144">
        <f>D124*E124*F124</f>
        <v>0</v>
      </c>
      <c r="H124" s="892">
        <f>I124+J124</f>
        <v>0</v>
      </c>
      <c r="I124" s="729"/>
      <c r="J124" s="727"/>
      <c r="K124" s="145">
        <f>-D124*E124*H124</f>
        <v>0</v>
      </c>
      <c r="L124" s="146"/>
      <c r="M124" s="147"/>
      <c r="N124" s="163"/>
      <c r="O124" s="164"/>
      <c r="P124" s="165"/>
      <c r="Q124" s="165"/>
      <c r="R124" s="166"/>
      <c r="S124" s="167"/>
      <c r="T124" s="168">
        <f t="shared" ref="T124:T131" si="21">IF(AND(P124=0,Q124=0,R124=0,S124=0),N124*-O124,IF(AND(O124=0,Q124=0,R124=0,S124=0),N124*-P124,IF(AND(O124=0,P124=0,R124=0,S124=0),N124*Q124,IF(AND(O124=0,P124=0,Q124=0,S124=0),N124*-R124,IF(AND(O124=0,P124=0,Q124=0,R124=0),N124*S124,IF(AND(O124=0,P124=0,Q124=0,R124=0),,"入力オーバー"))))))</f>
        <v>0</v>
      </c>
      <c r="U124" s="169"/>
      <c r="V124" s="155"/>
      <c r="W124" s="155"/>
      <c r="X124" s="136"/>
      <c r="Y124" s="136"/>
      <c r="Z124" s="136"/>
      <c r="AA124" s="136"/>
      <c r="AB124" s="136"/>
    </row>
    <row r="125" spans="1:28" ht="9" customHeight="1" thickBot="1">
      <c r="A125" s="885"/>
      <c r="B125" s="904"/>
      <c r="C125" s="157" t="str">
        <f>C123</f>
        <v>復</v>
      </c>
      <c r="D125" s="158">
        <f>$D$10</f>
        <v>0</v>
      </c>
      <c r="E125" s="159">
        <f>$E$10</f>
        <v>0</v>
      </c>
      <c r="F125" s="749"/>
      <c r="G125" s="160">
        <f>D125*E125*F124</f>
        <v>0</v>
      </c>
      <c r="H125" s="893"/>
      <c r="I125" s="730"/>
      <c r="J125" s="728"/>
      <c r="K125" s="161">
        <f>-D125*E125*H124</f>
        <v>0</v>
      </c>
      <c r="L125" s="162"/>
      <c r="M125" s="147"/>
      <c r="N125" s="163"/>
      <c r="O125" s="164"/>
      <c r="P125" s="165"/>
      <c r="Q125" s="165"/>
      <c r="R125" s="166"/>
      <c r="S125" s="167"/>
      <c r="T125" s="168">
        <f t="shared" si="21"/>
        <v>0</v>
      </c>
      <c r="U125" s="169"/>
      <c r="V125" s="155"/>
      <c r="W125" s="155"/>
      <c r="X125" s="156"/>
      <c r="Y125" s="156"/>
      <c r="Z125" s="136"/>
      <c r="AA125" s="136"/>
      <c r="AB125" s="136"/>
    </row>
    <row r="126" spans="1:28" ht="9" customHeight="1">
      <c r="A126" s="885"/>
      <c r="B126" s="903" t="str">
        <f>$B$11</f>
        <v>日祝</v>
      </c>
      <c r="C126" s="170" t="str">
        <f>C122</f>
        <v>往</v>
      </c>
      <c r="D126" s="142">
        <f>$D$11</f>
        <v>0</v>
      </c>
      <c r="E126" s="143">
        <f>$E$11</f>
        <v>0</v>
      </c>
      <c r="F126" s="748"/>
      <c r="G126" s="144">
        <f>D126*E126*F126</f>
        <v>0</v>
      </c>
      <c r="H126" s="892">
        <f>I126+J126</f>
        <v>0</v>
      </c>
      <c r="I126" s="729"/>
      <c r="J126" s="727"/>
      <c r="K126" s="145">
        <f>-D126*E126*H126</f>
        <v>0</v>
      </c>
      <c r="L126" s="146"/>
      <c r="M126" s="147"/>
      <c r="N126" s="163"/>
      <c r="O126" s="164"/>
      <c r="P126" s="165"/>
      <c r="Q126" s="165"/>
      <c r="R126" s="166"/>
      <c r="S126" s="167"/>
      <c r="T126" s="168">
        <f t="shared" si="21"/>
        <v>0</v>
      </c>
      <c r="U126" s="169"/>
      <c r="V126" s="155"/>
      <c r="W126" s="155"/>
      <c r="X126" s="156"/>
      <c r="Y126" s="156"/>
      <c r="Z126" s="136"/>
      <c r="AA126" s="136"/>
      <c r="AB126" s="136"/>
    </row>
    <row r="127" spans="1:28" ht="9" customHeight="1">
      <c r="A127" s="885"/>
      <c r="B127" s="739"/>
      <c r="C127" s="202" t="str">
        <f>C123</f>
        <v>復</v>
      </c>
      <c r="D127" s="158">
        <f>$D$12</f>
        <v>0</v>
      </c>
      <c r="E127" s="175">
        <f>$E$12</f>
        <v>0</v>
      </c>
      <c r="F127" s="748"/>
      <c r="G127" s="160">
        <f>D127*E127*F126</f>
        <v>0</v>
      </c>
      <c r="H127" s="893"/>
      <c r="I127" s="730"/>
      <c r="J127" s="728"/>
      <c r="K127" s="161">
        <f>-D127*E127*H126</f>
        <v>0</v>
      </c>
      <c r="L127" s="162"/>
      <c r="M127" s="147"/>
      <c r="N127" s="163"/>
      <c r="O127" s="164"/>
      <c r="P127" s="165"/>
      <c r="Q127" s="165"/>
      <c r="R127" s="166"/>
      <c r="S127" s="167"/>
      <c r="T127" s="168">
        <f t="shared" si="21"/>
        <v>0</v>
      </c>
      <c r="U127" s="169"/>
      <c r="V127" s="155"/>
      <c r="W127" s="155"/>
      <c r="X127" s="156"/>
      <c r="Y127" s="156"/>
      <c r="Z127" s="136"/>
      <c r="AA127" s="136"/>
      <c r="AB127" s="136"/>
    </row>
    <row r="128" spans="1:28" ht="9" customHeight="1">
      <c r="A128" s="885"/>
      <c r="B128" s="738" t="str">
        <f>$B$13</f>
        <v>学平日</v>
      </c>
      <c r="C128" s="170" t="str">
        <f>C122</f>
        <v>往</v>
      </c>
      <c r="D128" s="142">
        <f>$D$13</f>
        <v>0</v>
      </c>
      <c r="E128" s="143">
        <f>$E$13</f>
        <v>0</v>
      </c>
      <c r="F128" s="896"/>
      <c r="G128" s="144">
        <f>D128*E128*F128</f>
        <v>0</v>
      </c>
      <c r="H128" s="892">
        <f>I128+J128</f>
        <v>0</v>
      </c>
      <c r="I128" s="729"/>
      <c r="J128" s="727"/>
      <c r="K128" s="145">
        <f>-D128*E128*H128</f>
        <v>0</v>
      </c>
      <c r="L128" s="146"/>
      <c r="M128" s="147"/>
      <c r="N128" s="163"/>
      <c r="O128" s="164"/>
      <c r="P128" s="165"/>
      <c r="Q128" s="165"/>
      <c r="R128" s="166"/>
      <c r="S128" s="167"/>
      <c r="T128" s="168">
        <f t="shared" si="21"/>
        <v>0</v>
      </c>
      <c r="U128" s="169"/>
      <c r="V128" s="155"/>
      <c r="W128" s="155"/>
    </row>
    <row r="129" spans="1:28" ht="9" customHeight="1">
      <c r="A129" s="885"/>
      <c r="B129" s="739"/>
      <c r="C129" s="157" t="str">
        <f>C123</f>
        <v>復</v>
      </c>
      <c r="D129" s="158">
        <f>$D$14</f>
        <v>0</v>
      </c>
      <c r="E129" s="159">
        <f>$E$14</f>
        <v>0</v>
      </c>
      <c r="F129" s="749"/>
      <c r="G129" s="160">
        <f>D129*E129*F128</f>
        <v>0</v>
      </c>
      <c r="H129" s="893"/>
      <c r="I129" s="730"/>
      <c r="J129" s="728"/>
      <c r="K129" s="161">
        <f>-D129*E129*H128</f>
        <v>0</v>
      </c>
      <c r="L129" s="162"/>
      <c r="M129" s="147"/>
      <c r="N129" s="163"/>
      <c r="O129" s="164"/>
      <c r="P129" s="165"/>
      <c r="Q129" s="165"/>
      <c r="R129" s="166"/>
      <c r="S129" s="167"/>
      <c r="T129" s="168">
        <f t="shared" si="21"/>
        <v>0</v>
      </c>
      <c r="U129" s="169"/>
      <c r="V129" s="155"/>
      <c r="W129" s="155"/>
    </row>
    <row r="130" spans="1:28" ht="9" customHeight="1">
      <c r="A130" s="885"/>
      <c r="B130" s="738" t="str">
        <f>$B$15</f>
        <v>学休土</v>
      </c>
      <c r="C130" s="170" t="str">
        <f>C122</f>
        <v>往</v>
      </c>
      <c r="D130" s="142">
        <f>$D$15</f>
        <v>0</v>
      </c>
      <c r="E130" s="143">
        <f>$E$15</f>
        <v>0</v>
      </c>
      <c r="F130" s="748"/>
      <c r="G130" s="144">
        <f>D130*E130*F130</f>
        <v>0</v>
      </c>
      <c r="H130" s="892">
        <f>I130+J130</f>
        <v>0</v>
      </c>
      <c r="I130" s="729"/>
      <c r="J130" s="727"/>
      <c r="K130" s="145">
        <f>-D130*E130*H130</f>
        <v>0</v>
      </c>
      <c r="L130" s="146"/>
      <c r="M130" s="147"/>
      <c r="N130" s="163"/>
      <c r="O130" s="164"/>
      <c r="P130" s="165"/>
      <c r="Q130" s="165"/>
      <c r="R130" s="166"/>
      <c r="S130" s="167"/>
      <c r="T130" s="168">
        <f t="shared" si="21"/>
        <v>0</v>
      </c>
      <c r="U130" s="169"/>
      <c r="V130" s="155"/>
      <c r="W130" s="155"/>
      <c r="X130" s="908" t="s">
        <v>81</v>
      </c>
      <c r="Y130" s="909"/>
      <c r="Z130" s="909"/>
      <c r="AA130" s="909"/>
      <c r="AB130" s="910"/>
    </row>
    <row r="131" spans="1:28" ht="9" customHeight="1" thickBot="1">
      <c r="A131" s="885"/>
      <c r="B131" s="751"/>
      <c r="C131" s="157" t="str">
        <f>C123</f>
        <v>復</v>
      </c>
      <c r="D131" s="158">
        <f>$D$16</f>
        <v>0</v>
      </c>
      <c r="E131" s="175">
        <f>$E$16</f>
        <v>0</v>
      </c>
      <c r="F131" s="749"/>
      <c r="G131" s="160">
        <f>D131*E131*F130</f>
        <v>0</v>
      </c>
      <c r="H131" s="893"/>
      <c r="I131" s="730"/>
      <c r="J131" s="728"/>
      <c r="K131" s="161">
        <f>-D131*E131*H130</f>
        <v>0</v>
      </c>
      <c r="L131" s="162"/>
      <c r="M131" s="147"/>
      <c r="N131" s="177"/>
      <c r="O131" s="178"/>
      <c r="P131" s="179"/>
      <c r="Q131" s="179"/>
      <c r="R131" s="180"/>
      <c r="S131" s="181"/>
      <c r="T131" s="182">
        <f t="shared" si="21"/>
        <v>0</v>
      </c>
      <c r="U131" s="183"/>
      <c r="V131" s="184"/>
      <c r="W131" s="155"/>
      <c r="X131" s="905">
        <f>G132+K132+T132</f>
        <v>0</v>
      </c>
      <c r="Y131" s="906"/>
      <c r="Z131" s="906"/>
      <c r="AA131" s="906"/>
      <c r="AB131" s="185" t="s">
        <v>82</v>
      </c>
    </row>
    <row r="132" spans="1:28" ht="9" customHeight="1" thickBot="1">
      <c r="A132" s="882" t="s">
        <v>53</v>
      </c>
      <c r="B132" s="883"/>
      <c r="C132" s="186"/>
      <c r="D132" s="187">
        <f>IF(C122="往",(E122+E123)*(F122-H122)+(E124+E125)*(F124-H124),E122*(F122-H122)+E124*(F124-H124))</f>
        <v>0</v>
      </c>
      <c r="E132" s="188">
        <f>IF(C122="往",(E122+E123)*(F122-H122)+(E124+E125)*(F124-H124)+(E126+E127)*(F126-H126)+(E128+E129)*(F128-H128)+(E130+E131)*(F130-H130),E122*(F122-H122)+E124*(F124-H124)+E126*(F126-H126)+E128*(F128-H128)+E130*(F130-H130))</f>
        <v>0</v>
      </c>
      <c r="F132" s="189">
        <f t="shared" ref="F132:K132" si="22">SUM(F122:F131)</f>
        <v>0</v>
      </c>
      <c r="G132" s="190">
        <f t="shared" si="22"/>
        <v>0</v>
      </c>
      <c r="H132" s="186">
        <f t="shared" si="22"/>
        <v>0</v>
      </c>
      <c r="I132" s="191">
        <f t="shared" si="22"/>
        <v>0</v>
      </c>
      <c r="J132" s="187">
        <f t="shared" si="22"/>
        <v>0</v>
      </c>
      <c r="K132" s="192">
        <f t="shared" si="22"/>
        <v>0</v>
      </c>
      <c r="L132" s="187"/>
      <c r="M132" s="193"/>
      <c r="N132" s="194"/>
      <c r="O132" s="195">
        <f t="shared" ref="O132:T132" si="23">SUM(O122:O131)</f>
        <v>0</v>
      </c>
      <c r="P132" s="196">
        <f t="shared" si="23"/>
        <v>0</v>
      </c>
      <c r="Q132" s="196">
        <f t="shared" si="23"/>
        <v>0</v>
      </c>
      <c r="R132" s="197">
        <f t="shared" si="23"/>
        <v>0</v>
      </c>
      <c r="S132" s="198">
        <f t="shared" si="23"/>
        <v>0</v>
      </c>
      <c r="T132" s="199">
        <f t="shared" si="23"/>
        <v>0</v>
      </c>
      <c r="U132" s="200"/>
      <c r="V132" s="907" t="s">
        <v>83</v>
      </c>
      <c r="W132" s="858"/>
      <c r="X132" s="858"/>
      <c r="Y132" s="858"/>
      <c r="Z132" s="858"/>
      <c r="AA132" s="858"/>
      <c r="AB132" s="859"/>
    </row>
    <row r="133" spans="1:28" ht="9" customHeight="1" thickBot="1">
      <c r="A133" s="715" t="s">
        <v>112</v>
      </c>
      <c r="B133" s="716"/>
      <c r="C133" s="716"/>
      <c r="D133" s="717">
        <f>$C$1</f>
        <v>0</v>
      </c>
      <c r="E133" s="716"/>
      <c r="F133" s="716"/>
      <c r="G133" s="716"/>
      <c r="H133" s="716" t="s">
        <v>54</v>
      </c>
      <c r="I133" s="716"/>
      <c r="J133" s="716" t="s">
        <v>148</v>
      </c>
      <c r="K133" s="716"/>
      <c r="L133" s="717">
        <f>$M$1</f>
        <v>0</v>
      </c>
      <c r="M133" s="716"/>
      <c r="N133" s="716"/>
      <c r="O133" s="716"/>
      <c r="P133" s="716"/>
      <c r="Q133" s="718"/>
      <c r="R133" s="203"/>
      <c r="S133" s="203"/>
      <c r="T133" s="204"/>
      <c r="U133" s="136"/>
      <c r="V133" s="911">
        <f>V267</f>
        <v>0</v>
      </c>
      <c r="W133" s="912"/>
      <c r="X133" s="912"/>
      <c r="Y133" s="912"/>
      <c r="Z133" s="912"/>
      <c r="AA133" s="912"/>
      <c r="AB133" s="205" t="s">
        <v>84</v>
      </c>
    </row>
    <row r="134" spans="1:28" ht="9" customHeight="1">
      <c r="I134" s="206"/>
      <c r="J134" s="207"/>
      <c r="K134" s="207"/>
      <c r="L134" s="208"/>
      <c r="N134" s="136"/>
      <c r="O134" s="136"/>
      <c r="P134" s="136"/>
      <c r="V134" s="207"/>
      <c r="W134" s="207"/>
      <c r="X134" s="136"/>
      <c r="Y134" s="136"/>
      <c r="Z134" s="136"/>
      <c r="AA134" s="136"/>
      <c r="AB134" s="136"/>
    </row>
    <row r="135" spans="1:28" ht="9" customHeight="1" thickBot="1">
      <c r="L135" s="209"/>
      <c r="N135" s="210"/>
      <c r="O135" s="211"/>
      <c r="P135" s="211"/>
      <c r="Q135" s="211"/>
      <c r="R135" s="211"/>
      <c r="S135" s="211"/>
      <c r="T135" s="136"/>
      <c r="U135" s="207"/>
      <c r="V135" s="207"/>
      <c r="W135" s="207"/>
      <c r="X135" s="212"/>
      <c r="Y135" s="212"/>
      <c r="Z135" s="212"/>
      <c r="AA135" s="212"/>
      <c r="AB135" s="136"/>
    </row>
    <row r="136" spans="1:28" ht="9" customHeight="1">
      <c r="A136" s="886" t="s">
        <v>55</v>
      </c>
      <c r="B136" s="742" t="s">
        <v>56</v>
      </c>
      <c r="C136" s="134"/>
      <c r="D136" s="745" t="s">
        <v>57</v>
      </c>
      <c r="E136" s="745" t="s">
        <v>58</v>
      </c>
      <c r="F136" s="890" t="s">
        <v>59</v>
      </c>
      <c r="G136" s="894" t="s">
        <v>60</v>
      </c>
      <c r="H136" s="899" t="s">
        <v>61</v>
      </c>
      <c r="I136" s="899"/>
      <c r="J136" s="899"/>
      <c r="K136" s="899"/>
      <c r="L136" s="900"/>
      <c r="M136" s="135"/>
      <c r="N136" s="857" t="s">
        <v>62</v>
      </c>
      <c r="O136" s="858"/>
      <c r="P136" s="858"/>
      <c r="Q136" s="858"/>
      <c r="R136" s="858"/>
      <c r="S136" s="858"/>
      <c r="T136" s="858"/>
      <c r="U136" s="859"/>
    </row>
    <row r="137" spans="1:28" ht="9" customHeight="1">
      <c r="A137" s="887"/>
      <c r="B137" s="743"/>
      <c r="C137" s="137" t="s">
        <v>24</v>
      </c>
      <c r="D137" s="746"/>
      <c r="E137" s="746"/>
      <c r="F137" s="891"/>
      <c r="G137" s="864"/>
      <c r="H137" s="860" t="s">
        <v>63</v>
      </c>
      <c r="I137" s="861"/>
      <c r="J137" s="862"/>
      <c r="K137" s="863" t="s">
        <v>64</v>
      </c>
      <c r="L137" s="874" t="s">
        <v>65</v>
      </c>
      <c r="M137" s="138"/>
      <c r="N137" s="863" t="s">
        <v>66</v>
      </c>
      <c r="O137" s="877" t="s">
        <v>67</v>
      </c>
      <c r="P137" s="878"/>
      <c r="Q137" s="878"/>
      <c r="R137" s="878"/>
      <c r="S137" s="879"/>
      <c r="T137" s="724" t="s">
        <v>68</v>
      </c>
      <c r="U137" s="854" t="s">
        <v>65</v>
      </c>
    </row>
    <row r="138" spans="1:28" ht="9" customHeight="1">
      <c r="A138" s="887"/>
      <c r="B138" s="743"/>
      <c r="C138" s="137" t="s">
        <v>69</v>
      </c>
      <c r="D138" s="746"/>
      <c r="E138" s="746"/>
      <c r="F138" s="891"/>
      <c r="G138" s="864"/>
      <c r="H138" s="880" t="s">
        <v>70</v>
      </c>
      <c r="I138" s="897" t="s">
        <v>71</v>
      </c>
      <c r="J138" s="901" t="s">
        <v>72</v>
      </c>
      <c r="K138" s="864"/>
      <c r="L138" s="875"/>
      <c r="M138" s="138"/>
      <c r="N138" s="864"/>
      <c r="O138" s="869" t="s">
        <v>73</v>
      </c>
      <c r="P138" s="754"/>
      <c r="Q138" s="754" t="s">
        <v>74</v>
      </c>
      <c r="R138" s="757" t="s">
        <v>75</v>
      </c>
      <c r="S138" s="752" t="s">
        <v>76</v>
      </c>
      <c r="T138" s="725"/>
      <c r="U138" s="855"/>
    </row>
    <row r="139" spans="1:28" ht="9" customHeight="1">
      <c r="A139" s="887"/>
      <c r="B139" s="743"/>
      <c r="C139" s="139" t="s">
        <v>77</v>
      </c>
      <c r="D139" s="746"/>
      <c r="E139" s="746"/>
      <c r="F139" s="891"/>
      <c r="G139" s="864"/>
      <c r="H139" s="880"/>
      <c r="I139" s="897"/>
      <c r="J139" s="901"/>
      <c r="K139" s="864"/>
      <c r="L139" s="875"/>
      <c r="M139" s="138"/>
      <c r="N139" s="864"/>
      <c r="O139" s="870" t="s">
        <v>71</v>
      </c>
      <c r="P139" s="872" t="s">
        <v>72</v>
      </c>
      <c r="Q139" s="755"/>
      <c r="R139" s="757"/>
      <c r="S139" s="752"/>
      <c r="T139" s="725"/>
      <c r="U139" s="855"/>
    </row>
    <row r="140" spans="1:28" ht="9" customHeight="1">
      <c r="A140" s="888"/>
      <c r="B140" s="744"/>
      <c r="C140" s="140" t="s">
        <v>78</v>
      </c>
      <c r="D140" s="747"/>
      <c r="E140" s="876"/>
      <c r="F140" s="726"/>
      <c r="G140" s="895"/>
      <c r="H140" s="881"/>
      <c r="I140" s="898"/>
      <c r="J140" s="902"/>
      <c r="K140" s="865"/>
      <c r="L140" s="876"/>
      <c r="N140" s="865"/>
      <c r="O140" s="871"/>
      <c r="P140" s="873"/>
      <c r="Q140" s="756"/>
      <c r="R140" s="758"/>
      <c r="S140" s="753"/>
      <c r="T140" s="726"/>
      <c r="U140" s="856"/>
    </row>
    <row r="141" spans="1:28" ht="9" customHeight="1">
      <c r="A141" s="884" t="s">
        <v>144</v>
      </c>
      <c r="B141" s="740" t="str">
        <f>$B$7</f>
        <v>平日</v>
      </c>
      <c r="C141" s="201" t="str">
        <f>C74</f>
        <v>往</v>
      </c>
      <c r="D141" s="142">
        <f>$D$7</f>
        <v>0</v>
      </c>
      <c r="E141" s="143">
        <f>$E$7</f>
        <v>0</v>
      </c>
      <c r="F141" s="896"/>
      <c r="G141" s="144">
        <f>D141*E141*F141</f>
        <v>0</v>
      </c>
      <c r="H141" s="892">
        <f>I141+J141</f>
        <v>0</v>
      </c>
      <c r="I141" s="729"/>
      <c r="J141" s="727"/>
      <c r="K141" s="145">
        <f>-D141*E141*H141</f>
        <v>0</v>
      </c>
      <c r="L141" s="146"/>
      <c r="M141" s="147"/>
      <c r="N141" s="148"/>
      <c r="O141" s="149"/>
      <c r="P141" s="150"/>
      <c r="Q141" s="150"/>
      <c r="R141" s="151"/>
      <c r="S141" s="152"/>
      <c r="T141" s="153">
        <f>IF(AND(P141=0,Q141=0,R141=0,S141=0),N141*-O141,IF(AND(O141=0,Q141=0,R141=0,S141=0),N141*-P141,IF(AND(O141=0,P141=0,R141=0,S141=0),N141*Q141,IF(AND(O141=0,P141=0,Q141=0,S141=0),N141*-R141,IF(AND(O141=0,P141=0,Q141=0,R141=0),N141*S141,IF(AND(O141=0,P141=0,Q141=0,R141=0),,"入力オーバー"))))))</f>
        <v>0</v>
      </c>
      <c r="U141" s="154"/>
      <c r="V141" s="155"/>
      <c r="W141" s="155"/>
      <c r="X141" s="156"/>
      <c r="Y141" s="156"/>
      <c r="Z141" s="156"/>
      <c r="AA141" s="156"/>
      <c r="AB141" s="156"/>
    </row>
    <row r="142" spans="1:28" ht="9" customHeight="1">
      <c r="A142" s="885"/>
      <c r="B142" s="741"/>
      <c r="C142" s="157" t="str">
        <f>IF(C141="往","復",)</f>
        <v>復</v>
      </c>
      <c r="D142" s="158">
        <f>$D$8</f>
        <v>0</v>
      </c>
      <c r="E142" s="159">
        <f>$E$8</f>
        <v>0</v>
      </c>
      <c r="F142" s="749"/>
      <c r="G142" s="160">
        <f>D142*E142*F141</f>
        <v>0</v>
      </c>
      <c r="H142" s="893"/>
      <c r="I142" s="730"/>
      <c r="J142" s="728"/>
      <c r="K142" s="161">
        <f>-D142*E142*H141</f>
        <v>0</v>
      </c>
      <c r="L142" s="162"/>
      <c r="M142" s="147"/>
      <c r="N142" s="163"/>
      <c r="O142" s="164"/>
      <c r="P142" s="165"/>
      <c r="Q142" s="165"/>
      <c r="R142" s="166"/>
      <c r="S142" s="167"/>
      <c r="T142" s="168">
        <f>IF(AND(P142=0,Q142=0,R142=0,S142=0),N142*-O142,IF(AND(O142=0,Q142=0,R142=0,S142=0),N142*-P142,IF(AND(O142=0,P142=0,R142=0,S142=0),N142*Q142,IF(AND(O142=0,P142=0,Q142=0,S142=0),N142*-R142,IF(AND(O142=0,P142=0,Q142=0,R142=0),N142*S142,IF(AND(O142=0,P142=0,Q142=0,R142=0),,"入力オーバー"))))))</f>
        <v>0</v>
      </c>
      <c r="U142" s="169"/>
      <c r="V142" s="155"/>
      <c r="W142" s="155"/>
      <c r="X142" s="156"/>
      <c r="Y142" s="156"/>
      <c r="Z142" s="156"/>
      <c r="AA142" s="156"/>
      <c r="AB142" s="156"/>
    </row>
    <row r="143" spans="1:28" ht="9" customHeight="1">
      <c r="A143" s="885"/>
      <c r="B143" s="740" t="str">
        <f>$B$9</f>
        <v>土曜</v>
      </c>
      <c r="C143" s="170" t="str">
        <f>C141</f>
        <v>往</v>
      </c>
      <c r="D143" s="142">
        <f>$D$9</f>
        <v>0</v>
      </c>
      <c r="E143" s="143">
        <f>$E$9</f>
        <v>0</v>
      </c>
      <c r="F143" s="896"/>
      <c r="G143" s="144">
        <f>D143*E143*F143</f>
        <v>0</v>
      </c>
      <c r="H143" s="892">
        <f>I143+J143</f>
        <v>0</v>
      </c>
      <c r="I143" s="729"/>
      <c r="J143" s="727"/>
      <c r="K143" s="145">
        <f>-D143*E143*H143</f>
        <v>0</v>
      </c>
      <c r="L143" s="146"/>
      <c r="M143" s="147"/>
      <c r="N143" s="163"/>
      <c r="O143" s="164"/>
      <c r="P143" s="165"/>
      <c r="Q143" s="165"/>
      <c r="R143" s="166"/>
      <c r="S143" s="167"/>
      <c r="T143" s="168">
        <f t="shared" ref="T143:T150" si="24">IF(AND(P143=0,Q143=0,R143=0,S143=0),N143*-O143,IF(AND(O143=0,Q143=0,R143=0,S143=0),N143*-P143,IF(AND(O143=0,P143=0,R143=0,S143=0),N143*Q143,IF(AND(O143=0,P143=0,Q143=0,S143=0),N143*-R143,IF(AND(O143=0,P143=0,Q143=0,R143=0),N143*S143,IF(AND(O143=0,P143=0,Q143=0,R143=0),,"入力オーバー"))))))</f>
        <v>0</v>
      </c>
      <c r="U143" s="169"/>
      <c r="V143" s="155"/>
      <c r="W143" s="155"/>
      <c r="X143" s="136"/>
      <c r="Y143" s="136"/>
      <c r="Z143" s="136"/>
      <c r="AA143" s="136"/>
      <c r="AB143" s="136"/>
    </row>
    <row r="144" spans="1:28" ht="9" customHeight="1" thickBot="1">
      <c r="A144" s="885"/>
      <c r="B144" s="904"/>
      <c r="C144" s="157" t="str">
        <f>C142</f>
        <v>復</v>
      </c>
      <c r="D144" s="158">
        <f>$D$10</f>
        <v>0</v>
      </c>
      <c r="E144" s="159">
        <f>$E$10</f>
        <v>0</v>
      </c>
      <c r="F144" s="749"/>
      <c r="G144" s="160">
        <f>D144*E144*F143</f>
        <v>0</v>
      </c>
      <c r="H144" s="893"/>
      <c r="I144" s="730"/>
      <c r="J144" s="728"/>
      <c r="K144" s="161">
        <f>-D144*E144*H143</f>
        <v>0</v>
      </c>
      <c r="L144" s="162"/>
      <c r="M144" s="147"/>
      <c r="N144" s="163"/>
      <c r="O144" s="164"/>
      <c r="P144" s="165"/>
      <c r="Q144" s="165"/>
      <c r="R144" s="166"/>
      <c r="S144" s="167"/>
      <c r="T144" s="168">
        <f t="shared" si="24"/>
        <v>0</v>
      </c>
      <c r="U144" s="169"/>
      <c r="V144" s="155"/>
      <c r="W144" s="155"/>
      <c r="X144" s="156"/>
      <c r="Y144" s="156"/>
      <c r="Z144" s="136"/>
      <c r="AA144" s="136"/>
      <c r="AB144" s="136"/>
    </row>
    <row r="145" spans="1:28" ht="9" customHeight="1">
      <c r="A145" s="885"/>
      <c r="B145" s="903" t="str">
        <f>$B$11</f>
        <v>日祝</v>
      </c>
      <c r="C145" s="170" t="str">
        <f>C141</f>
        <v>往</v>
      </c>
      <c r="D145" s="142">
        <f>$D$11</f>
        <v>0</v>
      </c>
      <c r="E145" s="143">
        <f>$E$11</f>
        <v>0</v>
      </c>
      <c r="F145" s="748"/>
      <c r="G145" s="144">
        <f>D145*E145*F145</f>
        <v>0</v>
      </c>
      <c r="H145" s="892">
        <f>I145+J145</f>
        <v>0</v>
      </c>
      <c r="I145" s="729"/>
      <c r="J145" s="727"/>
      <c r="K145" s="145">
        <f>-D145*E145*H145</f>
        <v>0</v>
      </c>
      <c r="L145" s="146"/>
      <c r="M145" s="147"/>
      <c r="N145" s="163"/>
      <c r="O145" s="164"/>
      <c r="P145" s="165"/>
      <c r="Q145" s="165"/>
      <c r="R145" s="166"/>
      <c r="S145" s="167"/>
      <c r="T145" s="168">
        <f t="shared" si="24"/>
        <v>0</v>
      </c>
      <c r="U145" s="169"/>
      <c r="V145" s="155"/>
      <c r="W145" s="155"/>
      <c r="X145" s="156"/>
      <c r="Y145" s="156"/>
      <c r="Z145" s="136"/>
      <c r="AA145" s="136"/>
      <c r="AB145" s="136"/>
    </row>
    <row r="146" spans="1:28" ht="9" customHeight="1">
      <c r="A146" s="885"/>
      <c r="B146" s="739"/>
      <c r="C146" s="202" t="str">
        <f>C142</f>
        <v>復</v>
      </c>
      <c r="D146" s="158">
        <f>$D$12</f>
        <v>0</v>
      </c>
      <c r="E146" s="175">
        <f>$E$12</f>
        <v>0</v>
      </c>
      <c r="F146" s="748"/>
      <c r="G146" s="160">
        <f>D146*E146*F145</f>
        <v>0</v>
      </c>
      <c r="H146" s="893"/>
      <c r="I146" s="730"/>
      <c r="J146" s="728"/>
      <c r="K146" s="161">
        <f>-D146*E146*H145</f>
        <v>0</v>
      </c>
      <c r="L146" s="162"/>
      <c r="M146" s="147"/>
      <c r="N146" s="163"/>
      <c r="O146" s="164"/>
      <c r="P146" s="165"/>
      <c r="Q146" s="165"/>
      <c r="R146" s="166"/>
      <c r="S146" s="167"/>
      <c r="T146" s="168">
        <f t="shared" si="24"/>
        <v>0</v>
      </c>
      <c r="U146" s="169"/>
      <c r="V146" s="155"/>
      <c r="W146" s="155"/>
      <c r="X146" s="156"/>
      <c r="Y146" s="156"/>
      <c r="Z146" s="136"/>
      <c r="AA146" s="136"/>
      <c r="AB146" s="136"/>
    </row>
    <row r="147" spans="1:28" ht="9" customHeight="1">
      <c r="A147" s="885"/>
      <c r="B147" s="738" t="str">
        <f>$B$13</f>
        <v>学平日</v>
      </c>
      <c r="C147" s="170" t="str">
        <f>C141</f>
        <v>往</v>
      </c>
      <c r="D147" s="142">
        <f>$D$13</f>
        <v>0</v>
      </c>
      <c r="E147" s="143">
        <f>$E$13</f>
        <v>0</v>
      </c>
      <c r="F147" s="896"/>
      <c r="G147" s="144">
        <f>D147*E147*F147</f>
        <v>0</v>
      </c>
      <c r="H147" s="892">
        <f>I147+J147</f>
        <v>0</v>
      </c>
      <c r="I147" s="729"/>
      <c r="J147" s="727"/>
      <c r="K147" s="145">
        <f>-D147*E147*H147</f>
        <v>0</v>
      </c>
      <c r="L147" s="146"/>
      <c r="M147" s="147"/>
      <c r="N147" s="163"/>
      <c r="O147" s="164"/>
      <c r="P147" s="165"/>
      <c r="Q147" s="165"/>
      <c r="R147" s="166"/>
      <c r="S147" s="167"/>
      <c r="T147" s="168">
        <f t="shared" si="24"/>
        <v>0</v>
      </c>
      <c r="U147" s="169"/>
      <c r="V147" s="155"/>
      <c r="W147" s="155"/>
      <c r="X147" s="156"/>
      <c r="Y147" s="156"/>
      <c r="Z147" s="136"/>
      <c r="AA147" s="136"/>
      <c r="AB147" s="136"/>
    </row>
    <row r="148" spans="1:28" ht="9" customHeight="1">
      <c r="A148" s="885"/>
      <c r="B148" s="739"/>
      <c r="C148" s="157" t="str">
        <f>C142</f>
        <v>復</v>
      </c>
      <c r="D148" s="158">
        <f>$D$14</f>
        <v>0</v>
      </c>
      <c r="E148" s="159">
        <f>$E$14</f>
        <v>0</v>
      </c>
      <c r="F148" s="749"/>
      <c r="G148" s="160">
        <f>D148*E148*F147</f>
        <v>0</v>
      </c>
      <c r="H148" s="893"/>
      <c r="I148" s="730"/>
      <c r="J148" s="728"/>
      <c r="K148" s="161">
        <f>-D148*E148*H147</f>
        <v>0</v>
      </c>
      <c r="L148" s="162"/>
      <c r="M148" s="147"/>
      <c r="N148" s="163"/>
      <c r="O148" s="164"/>
      <c r="P148" s="165"/>
      <c r="Q148" s="165"/>
      <c r="R148" s="166"/>
      <c r="S148" s="167"/>
      <c r="T148" s="168">
        <f t="shared" si="24"/>
        <v>0</v>
      </c>
      <c r="U148" s="169"/>
      <c r="V148" s="155"/>
      <c r="W148" s="155"/>
      <c r="X148" s="156"/>
      <c r="Y148" s="156"/>
      <c r="Z148" s="136"/>
      <c r="AA148" s="136"/>
      <c r="AB148" s="136"/>
    </row>
    <row r="149" spans="1:28" ht="9" customHeight="1">
      <c r="A149" s="885"/>
      <c r="B149" s="738" t="str">
        <f>$B$15</f>
        <v>学休土</v>
      </c>
      <c r="C149" s="170" t="str">
        <f>C141</f>
        <v>往</v>
      </c>
      <c r="D149" s="142">
        <f>$D$15</f>
        <v>0</v>
      </c>
      <c r="E149" s="143">
        <f>$E$15</f>
        <v>0</v>
      </c>
      <c r="F149" s="748"/>
      <c r="G149" s="144">
        <f>D149*E149*F149</f>
        <v>0</v>
      </c>
      <c r="H149" s="892">
        <f>I149+J149</f>
        <v>0</v>
      </c>
      <c r="I149" s="729"/>
      <c r="J149" s="727"/>
      <c r="K149" s="145">
        <f>-D149*E149*H149</f>
        <v>0</v>
      </c>
      <c r="L149" s="146"/>
      <c r="M149" s="147"/>
      <c r="N149" s="163"/>
      <c r="O149" s="164"/>
      <c r="P149" s="165"/>
      <c r="Q149" s="165"/>
      <c r="R149" s="166"/>
      <c r="S149" s="167"/>
      <c r="T149" s="168">
        <f t="shared" si="24"/>
        <v>0</v>
      </c>
      <c r="U149" s="169"/>
      <c r="V149" s="155"/>
      <c r="W149" s="155"/>
      <c r="X149" s="908" t="s">
        <v>81</v>
      </c>
      <c r="Y149" s="909"/>
      <c r="Z149" s="909"/>
      <c r="AA149" s="909"/>
      <c r="AB149" s="910"/>
    </row>
    <row r="150" spans="1:28" ht="9" customHeight="1" thickBot="1">
      <c r="A150" s="885"/>
      <c r="B150" s="751"/>
      <c r="C150" s="157" t="str">
        <f>C142</f>
        <v>復</v>
      </c>
      <c r="D150" s="158">
        <f>$D$16</f>
        <v>0</v>
      </c>
      <c r="E150" s="175">
        <f>$E$16</f>
        <v>0</v>
      </c>
      <c r="F150" s="749"/>
      <c r="G150" s="160">
        <f>D150*E150*F149</f>
        <v>0</v>
      </c>
      <c r="H150" s="893"/>
      <c r="I150" s="730"/>
      <c r="J150" s="728"/>
      <c r="K150" s="161">
        <f>-D150*E150*H149</f>
        <v>0</v>
      </c>
      <c r="L150" s="162"/>
      <c r="M150" s="147"/>
      <c r="N150" s="177"/>
      <c r="O150" s="178"/>
      <c r="P150" s="179"/>
      <c r="Q150" s="179"/>
      <c r="R150" s="180"/>
      <c r="S150" s="181"/>
      <c r="T150" s="182">
        <f t="shared" si="24"/>
        <v>0</v>
      </c>
      <c r="U150" s="183"/>
      <c r="V150" s="184"/>
      <c r="W150" s="155"/>
      <c r="X150" s="905">
        <f>G151+K151+T151</f>
        <v>0</v>
      </c>
      <c r="Y150" s="906"/>
      <c r="Z150" s="906"/>
      <c r="AA150" s="906"/>
      <c r="AB150" s="185" t="s">
        <v>82</v>
      </c>
    </row>
    <row r="151" spans="1:28" ht="9" customHeight="1" thickBot="1">
      <c r="A151" s="882" t="s">
        <v>53</v>
      </c>
      <c r="B151" s="883"/>
      <c r="C151" s="186"/>
      <c r="D151" s="187">
        <f>IF(C141="往",(E141+E142)*(F141-H141)+(E143+E144)*(F143-H143),E141*(F141-H141)+E143*(F143-H143))</f>
        <v>0</v>
      </c>
      <c r="E151" s="188">
        <f>IF(C141="往",(E141+E142)*(F141-H141)+(E143+E144)*(F143-H143)+(E145+E146)*(F145-H145)+(E147+E148)*(F147-H147)+(E149+E150)*(F149-H149),E141*(F141-H141)+E143*(F143-H143)+E145*(F145-H145)+E147*(F147-H147)+E149*(F149-H149))</f>
        <v>0</v>
      </c>
      <c r="F151" s="189">
        <f t="shared" ref="F151:K151" si="25">SUM(F141:F150)</f>
        <v>0</v>
      </c>
      <c r="G151" s="190">
        <f t="shared" si="25"/>
        <v>0</v>
      </c>
      <c r="H151" s="186">
        <f t="shared" si="25"/>
        <v>0</v>
      </c>
      <c r="I151" s="191">
        <f t="shared" si="25"/>
        <v>0</v>
      </c>
      <c r="J151" s="187">
        <f t="shared" si="25"/>
        <v>0</v>
      </c>
      <c r="K151" s="192">
        <f t="shared" si="25"/>
        <v>0</v>
      </c>
      <c r="L151" s="187"/>
      <c r="M151" s="193"/>
      <c r="N151" s="194"/>
      <c r="O151" s="195">
        <f t="shared" ref="O151:T151" si="26">SUM(O141:O150)</f>
        <v>0</v>
      </c>
      <c r="P151" s="196">
        <f t="shared" si="26"/>
        <v>0</v>
      </c>
      <c r="Q151" s="196">
        <f t="shared" si="26"/>
        <v>0</v>
      </c>
      <c r="R151" s="197">
        <f t="shared" si="26"/>
        <v>0</v>
      </c>
      <c r="S151" s="198">
        <f t="shared" si="26"/>
        <v>0</v>
      </c>
      <c r="T151" s="199">
        <f t="shared" si="26"/>
        <v>0</v>
      </c>
      <c r="U151" s="200"/>
    </row>
    <row r="152" spans="1:28" ht="9" customHeight="1">
      <c r="A152" s="886" t="s">
        <v>55</v>
      </c>
      <c r="B152" s="742" t="s">
        <v>56</v>
      </c>
      <c r="C152" s="134"/>
      <c r="D152" s="745" t="s">
        <v>57</v>
      </c>
      <c r="E152" s="745" t="s">
        <v>58</v>
      </c>
      <c r="F152" s="890" t="s">
        <v>59</v>
      </c>
      <c r="G152" s="894" t="s">
        <v>60</v>
      </c>
      <c r="H152" s="899" t="s">
        <v>61</v>
      </c>
      <c r="I152" s="899"/>
      <c r="J152" s="899"/>
      <c r="K152" s="899"/>
      <c r="L152" s="900"/>
      <c r="M152" s="135"/>
      <c r="N152" s="857" t="s">
        <v>62</v>
      </c>
      <c r="O152" s="858"/>
      <c r="P152" s="858"/>
      <c r="Q152" s="858"/>
      <c r="R152" s="858"/>
      <c r="S152" s="858"/>
      <c r="T152" s="858"/>
      <c r="U152" s="859"/>
    </row>
    <row r="153" spans="1:28" ht="9" customHeight="1">
      <c r="A153" s="887"/>
      <c r="B153" s="743"/>
      <c r="C153" s="137" t="s">
        <v>24</v>
      </c>
      <c r="D153" s="746"/>
      <c r="E153" s="746"/>
      <c r="F153" s="891"/>
      <c r="G153" s="864"/>
      <c r="H153" s="860" t="s">
        <v>63</v>
      </c>
      <c r="I153" s="861"/>
      <c r="J153" s="862"/>
      <c r="K153" s="863" t="s">
        <v>64</v>
      </c>
      <c r="L153" s="874" t="s">
        <v>65</v>
      </c>
      <c r="M153" s="138"/>
      <c r="N153" s="863" t="s">
        <v>66</v>
      </c>
      <c r="O153" s="877" t="s">
        <v>67</v>
      </c>
      <c r="P153" s="878"/>
      <c r="Q153" s="878"/>
      <c r="R153" s="878"/>
      <c r="S153" s="879"/>
      <c r="T153" s="724" t="s">
        <v>68</v>
      </c>
      <c r="U153" s="854" t="s">
        <v>65</v>
      </c>
    </row>
    <row r="154" spans="1:28" ht="9" customHeight="1">
      <c r="A154" s="887"/>
      <c r="B154" s="743"/>
      <c r="C154" s="137" t="s">
        <v>69</v>
      </c>
      <c r="D154" s="746"/>
      <c r="E154" s="746"/>
      <c r="F154" s="891"/>
      <c r="G154" s="864"/>
      <c r="H154" s="880" t="s">
        <v>70</v>
      </c>
      <c r="I154" s="897" t="s">
        <v>71</v>
      </c>
      <c r="J154" s="901" t="s">
        <v>72</v>
      </c>
      <c r="K154" s="864"/>
      <c r="L154" s="875"/>
      <c r="M154" s="138"/>
      <c r="N154" s="864"/>
      <c r="O154" s="869" t="s">
        <v>73</v>
      </c>
      <c r="P154" s="754"/>
      <c r="Q154" s="754" t="s">
        <v>74</v>
      </c>
      <c r="R154" s="757" t="s">
        <v>75</v>
      </c>
      <c r="S154" s="752" t="s">
        <v>76</v>
      </c>
      <c r="T154" s="725"/>
      <c r="U154" s="855"/>
    </row>
    <row r="155" spans="1:28" ht="9" customHeight="1">
      <c r="A155" s="887"/>
      <c r="B155" s="743"/>
      <c r="C155" s="139" t="s">
        <v>77</v>
      </c>
      <c r="D155" s="746"/>
      <c r="E155" s="746"/>
      <c r="F155" s="891"/>
      <c r="G155" s="864"/>
      <c r="H155" s="880"/>
      <c r="I155" s="897"/>
      <c r="J155" s="901"/>
      <c r="K155" s="864"/>
      <c r="L155" s="875"/>
      <c r="M155" s="138"/>
      <c r="N155" s="864"/>
      <c r="O155" s="870" t="s">
        <v>71</v>
      </c>
      <c r="P155" s="872" t="s">
        <v>72</v>
      </c>
      <c r="Q155" s="755"/>
      <c r="R155" s="757"/>
      <c r="S155" s="752"/>
      <c r="T155" s="725"/>
      <c r="U155" s="855"/>
    </row>
    <row r="156" spans="1:28" ht="9" customHeight="1">
      <c r="A156" s="888"/>
      <c r="B156" s="744"/>
      <c r="C156" s="140" t="s">
        <v>78</v>
      </c>
      <c r="D156" s="747"/>
      <c r="E156" s="876"/>
      <c r="F156" s="726"/>
      <c r="G156" s="895"/>
      <c r="H156" s="881"/>
      <c r="I156" s="898"/>
      <c r="J156" s="902"/>
      <c r="K156" s="865"/>
      <c r="L156" s="876"/>
      <c r="N156" s="865"/>
      <c r="O156" s="871"/>
      <c r="P156" s="873"/>
      <c r="Q156" s="756"/>
      <c r="R156" s="758"/>
      <c r="S156" s="753"/>
      <c r="T156" s="726"/>
      <c r="U156" s="856"/>
    </row>
    <row r="157" spans="1:28" ht="9" customHeight="1">
      <c r="A157" s="884" t="s">
        <v>145</v>
      </c>
      <c r="B157" s="740" t="str">
        <f>$B$7</f>
        <v>平日</v>
      </c>
      <c r="C157" s="201" t="str">
        <f>C141</f>
        <v>往</v>
      </c>
      <c r="D157" s="142">
        <f>$D$7</f>
        <v>0</v>
      </c>
      <c r="E157" s="143">
        <f>$E$7</f>
        <v>0</v>
      </c>
      <c r="F157" s="896"/>
      <c r="G157" s="144">
        <f>D157*E157*F157</f>
        <v>0</v>
      </c>
      <c r="H157" s="892">
        <f>I157+J157</f>
        <v>0</v>
      </c>
      <c r="I157" s="729"/>
      <c r="J157" s="727"/>
      <c r="K157" s="145">
        <f>-D157*E157*H157</f>
        <v>0</v>
      </c>
      <c r="L157" s="146"/>
      <c r="M157" s="147"/>
      <c r="N157" s="148"/>
      <c r="O157" s="149"/>
      <c r="P157" s="150"/>
      <c r="Q157" s="150"/>
      <c r="R157" s="151"/>
      <c r="S157" s="152"/>
      <c r="T157" s="153">
        <f>IF(AND(P157=0,Q157=0,R157=0,S157=0),N157*-O157,IF(AND(O157=0,Q157=0,R157=0,S157=0),N157*-P157,IF(AND(O157=0,P157=0,R157=0,S157=0),N157*Q157,IF(AND(O157=0,P157=0,Q157=0,S157=0),N157*-R157,IF(AND(O157=0,P157=0,Q157=0,R157=0),N157*S157,IF(AND(O157=0,P157=0,Q157=0,R157=0),,"入力オーバー"))))))</f>
        <v>0</v>
      </c>
      <c r="U157" s="154"/>
      <c r="V157" s="155"/>
      <c r="W157" s="155"/>
      <c r="X157" s="156"/>
      <c r="Y157" s="156"/>
      <c r="Z157" s="156"/>
      <c r="AA157" s="156"/>
      <c r="AB157" s="156"/>
    </row>
    <row r="158" spans="1:28" ht="9" customHeight="1">
      <c r="A158" s="885"/>
      <c r="B158" s="741"/>
      <c r="C158" s="157" t="str">
        <f>IF(C157="往","復",)</f>
        <v>復</v>
      </c>
      <c r="D158" s="158">
        <f>$D$8</f>
        <v>0</v>
      </c>
      <c r="E158" s="159">
        <f>$E$8</f>
        <v>0</v>
      </c>
      <c r="F158" s="749"/>
      <c r="G158" s="160">
        <f>D158*E158*F157</f>
        <v>0</v>
      </c>
      <c r="H158" s="893"/>
      <c r="I158" s="730"/>
      <c r="J158" s="728"/>
      <c r="K158" s="161">
        <f>-D158*E158*H157</f>
        <v>0</v>
      </c>
      <c r="L158" s="162"/>
      <c r="M158" s="147"/>
      <c r="N158" s="163"/>
      <c r="O158" s="164"/>
      <c r="P158" s="165"/>
      <c r="Q158" s="165"/>
      <c r="R158" s="166"/>
      <c r="S158" s="167"/>
      <c r="T158" s="168">
        <f>IF(AND(P158=0,Q158=0,R158=0,S158=0),N158*-O158,IF(AND(O158=0,Q158=0,R158=0,S158=0),N158*-P158,IF(AND(O158=0,P158=0,R158=0,S158=0),N158*Q158,IF(AND(O158=0,P158=0,Q158=0,S158=0),N158*-R158,IF(AND(O158=0,P158=0,Q158=0,R158=0),N158*S158,IF(AND(O158=0,P158=0,Q158=0,R158=0),,"入力オーバー"))))))</f>
        <v>0</v>
      </c>
      <c r="U158" s="169"/>
      <c r="V158" s="155"/>
      <c r="W158" s="155"/>
      <c r="X158" s="156"/>
      <c r="Y158" s="156"/>
      <c r="Z158" s="156"/>
      <c r="AA158" s="156"/>
      <c r="AB158" s="156"/>
    </row>
    <row r="159" spans="1:28" ht="9" customHeight="1">
      <c r="A159" s="885"/>
      <c r="B159" s="740" t="str">
        <f>$B$9</f>
        <v>土曜</v>
      </c>
      <c r="C159" s="170" t="str">
        <f>C157</f>
        <v>往</v>
      </c>
      <c r="D159" s="142">
        <f>$D$9</f>
        <v>0</v>
      </c>
      <c r="E159" s="143">
        <f>$E$9</f>
        <v>0</v>
      </c>
      <c r="F159" s="896"/>
      <c r="G159" s="144">
        <f>D159*E159*F159</f>
        <v>0</v>
      </c>
      <c r="H159" s="892">
        <f>I159+J159</f>
        <v>0</v>
      </c>
      <c r="I159" s="729"/>
      <c r="J159" s="727"/>
      <c r="K159" s="145">
        <f>-D159*E159*H159</f>
        <v>0</v>
      </c>
      <c r="L159" s="146"/>
      <c r="M159" s="147"/>
      <c r="N159" s="163"/>
      <c r="O159" s="164"/>
      <c r="P159" s="165"/>
      <c r="Q159" s="165"/>
      <c r="R159" s="166"/>
      <c r="S159" s="167"/>
      <c r="T159" s="168">
        <f t="shared" ref="T159:T166" si="27">IF(AND(P159=0,Q159=0,R159=0,S159=0),N159*-O159,IF(AND(O159=0,Q159=0,R159=0,S159=0),N159*-P159,IF(AND(O159=0,P159=0,R159=0,S159=0),N159*Q159,IF(AND(O159=0,P159=0,Q159=0,S159=0),N159*-R159,IF(AND(O159=0,P159=0,Q159=0,R159=0),N159*S159,IF(AND(O159=0,P159=0,Q159=0,R159=0),,"入力オーバー"))))))</f>
        <v>0</v>
      </c>
      <c r="U159" s="169"/>
      <c r="V159" s="155"/>
      <c r="W159" s="155"/>
      <c r="X159" s="136"/>
      <c r="Y159" s="136"/>
      <c r="Z159" s="136"/>
      <c r="AA159" s="136"/>
      <c r="AB159" s="136"/>
    </row>
    <row r="160" spans="1:28" ht="9" customHeight="1" thickBot="1">
      <c r="A160" s="885"/>
      <c r="B160" s="904"/>
      <c r="C160" s="157" t="str">
        <f>C158</f>
        <v>復</v>
      </c>
      <c r="D160" s="158">
        <f>$D$10</f>
        <v>0</v>
      </c>
      <c r="E160" s="159">
        <f>$E$10</f>
        <v>0</v>
      </c>
      <c r="F160" s="749"/>
      <c r="G160" s="160">
        <f>D160*E160*F159</f>
        <v>0</v>
      </c>
      <c r="H160" s="893"/>
      <c r="I160" s="730"/>
      <c r="J160" s="728"/>
      <c r="K160" s="161">
        <f>-D160*E160*H159</f>
        <v>0</v>
      </c>
      <c r="L160" s="162"/>
      <c r="M160" s="147"/>
      <c r="N160" s="163"/>
      <c r="O160" s="164"/>
      <c r="P160" s="165"/>
      <c r="Q160" s="165"/>
      <c r="R160" s="166"/>
      <c r="S160" s="167"/>
      <c r="T160" s="168">
        <f t="shared" si="27"/>
        <v>0</v>
      </c>
      <c r="U160" s="169"/>
      <c r="V160" s="155"/>
      <c r="W160" s="155"/>
      <c r="X160" s="156"/>
      <c r="Y160" s="156"/>
      <c r="Z160" s="136"/>
      <c r="AA160" s="136"/>
      <c r="AB160" s="136"/>
    </row>
    <row r="161" spans="1:28" ht="9" customHeight="1">
      <c r="A161" s="885"/>
      <c r="B161" s="903" t="str">
        <f>$B$11</f>
        <v>日祝</v>
      </c>
      <c r="C161" s="170" t="str">
        <f>C157</f>
        <v>往</v>
      </c>
      <c r="D161" s="142">
        <f>$D$11</f>
        <v>0</v>
      </c>
      <c r="E161" s="143">
        <f>$E$11</f>
        <v>0</v>
      </c>
      <c r="F161" s="748"/>
      <c r="G161" s="144">
        <f>D161*E161*F161</f>
        <v>0</v>
      </c>
      <c r="H161" s="892">
        <f>I161+J161</f>
        <v>0</v>
      </c>
      <c r="I161" s="729"/>
      <c r="J161" s="727"/>
      <c r="K161" s="145">
        <f>-D161*E161*H161</f>
        <v>0</v>
      </c>
      <c r="L161" s="146"/>
      <c r="M161" s="147"/>
      <c r="N161" s="163"/>
      <c r="O161" s="164"/>
      <c r="P161" s="165"/>
      <c r="Q161" s="165"/>
      <c r="R161" s="166"/>
      <c r="S161" s="167"/>
      <c r="T161" s="168">
        <f t="shared" si="27"/>
        <v>0</v>
      </c>
      <c r="U161" s="169"/>
      <c r="V161" s="155"/>
      <c r="W161" s="155"/>
      <c r="X161" s="156"/>
      <c r="Y161" s="156"/>
      <c r="Z161" s="136"/>
      <c r="AA161" s="136"/>
      <c r="AB161" s="136"/>
    </row>
    <row r="162" spans="1:28" ht="9" customHeight="1">
      <c r="A162" s="885"/>
      <c r="B162" s="739"/>
      <c r="C162" s="202" t="str">
        <f>C158</f>
        <v>復</v>
      </c>
      <c r="D162" s="158">
        <f>$D$12</f>
        <v>0</v>
      </c>
      <c r="E162" s="175">
        <f>$E$12</f>
        <v>0</v>
      </c>
      <c r="F162" s="748"/>
      <c r="G162" s="160">
        <f>D162*E162*F161</f>
        <v>0</v>
      </c>
      <c r="H162" s="893"/>
      <c r="I162" s="730"/>
      <c r="J162" s="728"/>
      <c r="K162" s="161">
        <f>-D162*E162*H161</f>
        <v>0</v>
      </c>
      <c r="L162" s="162"/>
      <c r="M162" s="147"/>
      <c r="N162" s="163"/>
      <c r="O162" s="164"/>
      <c r="P162" s="165"/>
      <c r="Q162" s="165"/>
      <c r="R162" s="166"/>
      <c r="S162" s="167"/>
      <c r="T162" s="168">
        <f t="shared" si="27"/>
        <v>0</v>
      </c>
      <c r="U162" s="169"/>
      <c r="V162" s="155"/>
      <c r="W162" s="155"/>
      <c r="X162" s="156"/>
      <c r="Y162" s="156"/>
      <c r="Z162" s="136"/>
      <c r="AA162" s="136"/>
      <c r="AB162" s="136"/>
    </row>
    <row r="163" spans="1:28" ht="9" customHeight="1">
      <c r="A163" s="885"/>
      <c r="B163" s="738" t="str">
        <f>$B$13</f>
        <v>学平日</v>
      </c>
      <c r="C163" s="170" t="str">
        <f>C157</f>
        <v>往</v>
      </c>
      <c r="D163" s="142">
        <f>$D$13</f>
        <v>0</v>
      </c>
      <c r="E163" s="143">
        <f>$E$13</f>
        <v>0</v>
      </c>
      <c r="F163" s="896"/>
      <c r="G163" s="144">
        <f>D163*E163*F163</f>
        <v>0</v>
      </c>
      <c r="H163" s="892">
        <f>I163+J163</f>
        <v>0</v>
      </c>
      <c r="I163" s="729"/>
      <c r="J163" s="727"/>
      <c r="K163" s="145">
        <f>-D163*E163*H163</f>
        <v>0</v>
      </c>
      <c r="L163" s="146"/>
      <c r="M163" s="147"/>
      <c r="N163" s="163"/>
      <c r="O163" s="164"/>
      <c r="P163" s="165"/>
      <c r="Q163" s="165"/>
      <c r="R163" s="166"/>
      <c r="S163" s="167"/>
      <c r="T163" s="168">
        <f t="shared" si="27"/>
        <v>0</v>
      </c>
      <c r="U163" s="169"/>
      <c r="V163" s="155"/>
      <c r="W163" s="155"/>
    </row>
    <row r="164" spans="1:28" ht="9" customHeight="1">
      <c r="A164" s="885"/>
      <c r="B164" s="739"/>
      <c r="C164" s="157" t="str">
        <f>C158</f>
        <v>復</v>
      </c>
      <c r="D164" s="158">
        <f>$D$14</f>
        <v>0</v>
      </c>
      <c r="E164" s="159">
        <f>$E$14</f>
        <v>0</v>
      </c>
      <c r="F164" s="749"/>
      <c r="G164" s="160">
        <f>D164*E164*F163</f>
        <v>0</v>
      </c>
      <c r="H164" s="893"/>
      <c r="I164" s="730"/>
      <c r="J164" s="728"/>
      <c r="K164" s="161">
        <f>-D164*E164*H163</f>
        <v>0</v>
      </c>
      <c r="L164" s="162"/>
      <c r="M164" s="147"/>
      <c r="N164" s="163"/>
      <c r="O164" s="164"/>
      <c r="P164" s="165"/>
      <c r="Q164" s="165"/>
      <c r="R164" s="166"/>
      <c r="S164" s="167"/>
      <c r="T164" s="168">
        <f t="shared" si="27"/>
        <v>0</v>
      </c>
      <c r="U164" s="169"/>
      <c r="V164" s="155"/>
      <c r="W164" s="155"/>
    </row>
    <row r="165" spans="1:28" ht="9" customHeight="1">
      <c r="A165" s="885"/>
      <c r="B165" s="738" t="str">
        <f>$B$15</f>
        <v>学休土</v>
      </c>
      <c r="C165" s="170" t="str">
        <f>C157</f>
        <v>往</v>
      </c>
      <c r="D165" s="142">
        <f>$D$15</f>
        <v>0</v>
      </c>
      <c r="E165" s="143">
        <f>$E$15</f>
        <v>0</v>
      </c>
      <c r="F165" s="748"/>
      <c r="G165" s="144">
        <f>D165*E165*F165</f>
        <v>0</v>
      </c>
      <c r="H165" s="892">
        <f>I165+J165</f>
        <v>0</v>
      </c>
      <c r="I165" s="729"/>
      <c r="J165" s="727"/>
      <c r="K165" s="145">
        <f>-D165*E165*H165</f>
        <v>0</v>
      </c>
      <c r="L165" s="146"/>
      <c r="M165" s="147"/>
      <c r="N165" s="163"/>
      <c r="O165" s="164"/>
      <c r="P165" s="165"/>
      <c r="Q165" s="165"/>
      <c r="R165" s="166"/>
      <c r="S165" s="167"/>
      <c r="T165" s="168">
        <f t="shared" si="27"/>
        <v>0</v>
      </c>
      <c r="U165" s="169"/>
      <c r="V165" s="155"/>
      <c r="W165" s="155"/>
      <c r="X165" s="908" t="s">
        <v>81</v>
      </c>
      <c r="Y165" s="909"/>
      <c r="Z165" s="909"/>
      <c r="AA165" s="909"/>
      <c r="AB165" s="910"/>
    </row>
    <row r="166" spans="1:28" ht="9" customHeight="1" thickBot="1">
      <c r="A166" s="885"/>
      <c r="B166" s="751"/>
      <c r="C166" s="157" t="str">
        <f>C158</f>
        <v>復</v>
      </c>
      <c r="D166" s="158">
        <f>$D$16</f>
        <v>0</v>
      </c>
      <c r="E166" s="175">
        <f>$E$16</f>
        <v>0</v>
      </c>
      <c r="F166" s="749"/>
      <c r="G166" s="160">
        <f>D166*E166*F165</f>
        <v>0</v>
      </c>
      <c r="H166" s="893"/>
      <c r="I166" s="730"/>
      <c r="J166" s="728"/>
      <c r="K166" s="161">
        <f>-D166*E166*H165</f>
        <v>0</v>
      </c>
      <c r="L166" s="162"/>
      <c r="M166" s="147"/>
      <c r="N166" s="177"/>
      <c r="O166" s="178"/>
      <c r="P166" s="179"/>
      <c r="Q166" s="179"/>
      <c r="R166" s="180"/>
      <c r="S166" s="181"/>
      <c r="T166" s="182">
        <f t="shared" si="27"/>
        <v>0</v>
      </c>
      <c r="U166" s="183"/>
      <c r="V166" s="184"/>
      <c r="W166" s="155"/>
      <c r="X166" s="905">
        <f>G167+K167+T167</f>
        <v>0</v>
      </c>
      <c r="Y166" s="906"/>
      <c r="Z166" s="906"/>
      <c r="AA166" s="906"/>
      <c r="AB166" s="185" t="s">
        <v>82</v>
      </c>
    </row>
    <row r="167" spans="1:28" ht="9" customHeight="1" thickBot="1">
      <c r="A167" s="882" t="s">
        <v>53</v>
      </c>
      <c r="B167" s="883"/>
      <c r="C167" s="186"/>
      <c r="D167" s="187">
        <f>IF(C157="往",(E157+E158)*(F157-H157)+(E159+E160)*(F159-H159),E157*(F157-H157)+E159*(F159-H159))</f>
        <v>0</v>
      </c>
      <c r="E167" s="188">
        <f>IF(C157="往",(E157+E158)*(F157-H157)+(E159+E160)*(F159-H159)+(E161+E162)*(F161-H161)+(E163+E164)*(F163-H163)+(E165+E166)*(F165-H165),E157*(F157-H157)+E159*(F159-H159)+E161*(F161-H161)+E163*(F163-H163)+E165*(F165-H165))</f>
        <v>0</v>
      </c>
      <c r="F167" s="189">
        <f t="shared" ref="F167:K167" si="28">SUM(F157:F166)</f>
        <v>0</v>
      </c>
      <c r="G167" s="190">
        <f t="shared" si="28"/>
        <v>0</v>
      </c>
      <c r="H167" s="186">
        <f t="shared" si="28"/>
        <v>0</v>
      </c>
      <c r="I167" s="191">
        <f t="shared" si="28"/>
        <v>0</v>
      </c>
      <c r="J167" s="187">
        <f t="shared" si="28"/>
        <v>0</v>
      </c>
      <c r="K167" s="192">
        <f t="shared" si="28"/>
        <v>0</v>
      </c>
      <c r="L167" s="187"/>
      <c r="M167" s="193"/>
      <c r="N167" s="194"/>
      <c r="O167" s="195">
        <f t="shared" ref="O167:T167" si="29">SUM(O157:O166)</f>
        <v>0</v>
      </c>
      <c r="P167" s="196">
        <f t="shared" si="29"/>
        <v>0</v>
      </c>
      <c r="Q167" s="196">
        <f t="shared" si="29"/>
        <v>0</v>
      </c>
      <c r="R167" s="197">
        <f t="shared" si="29"/>
        <v>0</v>
      </c>
      <c r="S167" s="198">
        <f t="shared" si="29"/>
        <v>0</v>
      </c>
      <c r="T167" s="199">
        <f t="shared" si="29"/>
        <v>0</v>
      </c>
      <c r="U167" s="200"/>
    </row>
    <row r="168" spans="1:28" ht="9" customHeight="1">
      <c r="A168" s="886" t="s">
        <v>55</v>
      </c>
      <c r="B168" s="742" t="s">
        <v>56</v>
      </c>
      <c r="C168" s="134"/>
      <c r="D168" s="745" t="s">
        <v>57</v>
      </c>
      <c r="E168" s="745" t="s">
        <v>58</v>
      </c>
      <c r="F168" s="890" t="s">
        <v>59</v>
      </c>
      <c r="G168" s="894" t="s">
        <v>60</v>
      </c>
      <c r="H168" s="899" t="s">
        <v>61</v>
      </c>
      <c r="I168" s="899"/>
      <c r="J168" s="899"/>
      <c r="K168" s="899"/>
      <c r="L168" s="900"/>
      <c r="M168" s="135"/>
      <c r="N168" s="857" t="s">
        <v>62</v>
      </c>
      <c r="O168" s="858"/>
      <c r="P168" s="858"/>
      <c r="Q168" s="858"/>
      <c r="R168" s="858"/>
      <c r="S168" s="858"/>
      <c r="T168" s="858"/>
      <c r="U168" s="859"/>
    </row>
    <row r="169" spans="1:28" ht="9" customHeight="1">
      <c r="A169" s="887"/>
      <c r="B169" s="743"/>
      <c r="C169" s="137" t="s">
        <v>24</v>
      </c>
      <c r="D169" s="746"/>
      <c r="E169" s="746"/>
      <c r="F169" s="891"/>
      <c r="G169" s="864"/>
      <c r="H169" s="860" t="s">
        <v>63</v>
      </c>
      <c r="I169" s="861"/>
      <c r="J169" s="862"/>
      <c r="K169" s="863" t="s">
        <v>64</v>
      </c>
      <c r="L169" s="874" t="s">
        <v>65</v>
      </c>
      <c r="M169" s="138"/>
      <c r="N169" s="863" t="s">
        <v>66</v>
      </c>
      <c r="O169" s="877" t="s">
        <v>67</v>
      </c>
      <c r="P169" s="878"/>
      <c r="Q169" s="878"/>
      <c r="R169" s="878"/>
      <c r="S169" s="879"/>
      <c r="T169" s="724" t="s">
        <v>68</v>
      </c>
      <c r="U169" s="854" t="s">
        <v>65</v>
      </c>
    </row>
    <row r="170" spans="1:28" ht="9" customHeight="1">
      <c r="A170" s="887"/>
      <c r="B170" s="743"/>
      <c r="C170" s="137" t="s">
        <v>69</v>
      </c>
      <c r="D170" s="746"/>
      <c r="E170" s="746"/>
      <c r="F170" s="891"/>
      <c r="G170" s="864"/>
      <c r="H170" s="880" t="s">
        <v>70</v>
      </c>
      <c r="I170" s="897" t="s">
        <v>71</v>
      </c>
      <c r="J170" s="901" t="s">
        <v>72</v>
      </c>
      <c r="K170" s="864"/>
      <c r="L170" s="875"/>
      <c r="M170" s="138"/>
      <c r="N170" s="864"/>
      <c r="O170" s="869" t="s">
        <v>73</v>
      </c>
      <c r="P170" s="754"/>
      <c r="Q170" s="754" t="s">
        <v>74</v>
      </c>
      <c r="R170" s="757" t="s">
        <v>75</v>
      </c>
      <c r="S170" s="752" t="s">
        <v>76</v>
      </c>
      <c r="T170" s="725"/>
      <c r="U170" s="855"/>
    </row>
    <row r="171" spans="1:28" ht="9" customHeight="1">
      <c r="A171" s="887"/>
      <c r="B171" s="743"/>
      <c r="C171" s="139" t="s">
        <v>77</v>
      </c>
      <c r="D171" s="746"/>
      <c r="E171" s="746"/>
      <c r="F171" s="891"/>
      <c r="G171" s="864"/>
      <c r="H171" s="880"/>
      <c r="I171" s="897"/>
      <c r="J171" s="901"/>
      <c r="K171" s="864"/>
      <c r="L171" s="875"/>
      <c r="M171" s="138"/>
      <c r="N171" s="864"/>
      <c r="O171" s="870" t="s">
        <v>71</v>
      </c>
      <c r="P171" s="872" t="s">
        <v>72</v>
      </c>
      <c r="Q171" s="755"/>
      <c r="R171" s="757"/>
      <c r="S171" s="752"/>
      <c r="T171" s="725"/>
      <c r="U171" s="855"/>
    </row>
    <row r="172" spans="1:28" ht="9" customHeight="1">
      <c r="A172" s="888"/>
      <c r="B172" s="744"/>
      <c r="C172" s="140" t="s">
        <v>78</v>
      </c>
      <c r="D172" s="747"/>
      <c r="E172" s="876"/>
      <c r="F172" s="726"/>
      <c r="G172" s="895"/>
      <c r="H172" s="881"/>
      <c r="I172" s="898"/>
      <c r="J172" s="902"/>
      <c r="K172" s="865"/>
      <c r="L172" s="876"/>
      <c r="N172" s="865"/>
      <c r="O172" s="871"/>
      <c r="P172" s="873"/>
      <c r="Q172" s="756"/>
      <c r="R172" s="758"/>
      <c r="S172" s="753"/>
      <c r="T172" s="726"/>
      <c r="U172" s="856"/>
    </row>
    <row r="173" spans="1:28" ht="9" customHeight="1">
      <c r="A173" s="884" t="s">
        <v>146</v>
      </c>
      <c r="B173" s="740" t="str">
        <f>$B$7</f>
        <v>平日</v>
      </c>
      <c r="C173" s="201" t="str">
        <f>C157</f>
        <v>往</v>
      </c>
      <c r="D173" s="142">
        <f>$D$7</f>
        <v>0</v>
      </c>
      <c r="E173" s="143">
        <f>$E$7</f>
        <v>0</v>
      </c>
      <c r="F173" s="896"/>
      <c r="G173" s="144">
        <f>D173*E173*F173</f>
        <v>0</v>
      </c>
      <c r="H173" s="892">
        <f>I173+J173</f>
        <v>0</v>
      </c>
      <c r="I173" s="729"/>
      <c r="J173" s="727"/>
      <c r="K173" s="145">
        <f>-D173*E173*H173</f>
        <v>0</v>
      </c>
      <c r="L173" s="146"/>
      <c r="M173" s="147"/>
      <c r="N173" s="148"/>
      <c r="O173" s="149"/>
      <c r="P173" s="150"/>
      <c r="Q173" s="150"/>
      <c r="R173" s="151"/>
      <c r="S173" s="152"/>
      <c r="T173" s="153">
        <f>IF(AND(P173=0,Q173=0,R173=0,S173=0),N173*-O173,IF(AND(O173=0,Q173=0,R173=0,S173=0),N173*-P173,IF(AND(O173=0,P173=0,R173=0,S173=0),N173*Q173,IF(AND(O173=0,P173=0,Q173=0,S173=0),N173*-R173,IF(AND(O173=0,P173=0,Q173=0,R173=0),N173*S173,IF(AND(O173=0,P173=0,Q173=0,R173=0),,"入力オーバー"))))))</f>
        <v>0</v>
      </c>
      <c r="U173" s="154"/>
      <c r="V173" s="155"/>
      <c r="W173" s="155"/>
      <c r="X173" s="156"/>
      <c r="Y173" s="156"/>
      <c r="Z173" s="156"/>
      <c r="AA173" s="156"/>
      <c r="AB173" s="156"/>
    </row>
    <row r="174" spans="1:28" ht="9" customHeight="1">
      <c r="A174" s="885"/>
      <c r="B174" s="741"/>
      <c r="C174" s="157" t="str">
        <f>IF(C173="往","復",)</f>
        <v>復</v>
      </c>
      <c r="D174" s="158">
        <f>$D$8</f>
        <v>0</v>
      </c>
      <c r="E174" s="159">
        <f>$E$8</f>
        <v>0</v>
      </c>
      <c r="F174" s="749"/>
      <c r="G174" s="160">
        <f>D174*E174*F173</f>
        <v>0</v>
      </c>
      <c r="H174" s="893"/>
      <c r="I174" s="730"/>
      <c r="J174" s="728"/>
      <c r="K174" s="161">
        <f>-D174*E174*H173</f>
        <v>0</v>
      </c>
      <c r="L174" s="162"/>
      <c r="M174" s="147"/>
      <c r="N174" s="163"/>
      <c r="O174" s="164"/>
      <c r="P174" s="165"/>
      <c r="Q174" s="165"/>
      <c r="R174" s="166"/>
      <c r="S174" s="167"/>
      <c r="T174" s="168">
        <f>IF(AND(P174=0,Q174=0,R174=0,S174=0),N174*-O174,IF(AND(O174=0,Q174=0,R174=0,S174=0),N174*-P174,IF(AND(O174=0,P174=0,R174=0,S174=0),N174*Q174,IF(AND(O174=0,P174=0,Q174=0,S174=0),N174*-R174,IF(AND(O174=0,P174=0,Q174=0,R174=0),N174*S174,IF(AND(O174=0,P174=0,Q174=0,R174=0),,"入力オーバー"))))))</f>
        <v>0</v>
      </c>
      <c r="U174" s="169"/>
      <c r="V174" s="155"/>
      <c r="W174" s="155"/>
      <c r="X174" s="156"/>
      <c r="Y174" s="156"/>
      <c r="Z174" s="156"/>
      <c r="AA174" s="156"/>
      <c r="AB174" s="156"/>
    </row>
    <row r="175" spans="1:28" ht="9" customHeight="1">
      <c r="A175" s="885"/>
      <c r="B175" s="740" t="str">
        <f>$B$9</f>
        <v>土曜</v>
      </c>
      <c r="C175" s="170" t="str">
        <f>C173</f>
        <v>往</v>
      </c>
      <c r="D175" s="142">
        <f>$D$9</f>
        <v>0</v>
      </c>
      <c r="E175" s="143">
        <f>$E$9</f>
        <v>0</v>
      </c>
      <c r="F175" s="896"/>
      <c r="G175" s="144">
        <f>D175*E175*F175</f>
        <v>0</v>
      </c>
      <c r="H175" s="892">
        <f>I175+J175</f>
        <v>0</v>
      </c>
      <c r="I175" s="729"/>
      <c r="J175" s="727"/>
      <c r="K175" s="145">
        <f>-D175*E175*H175</f>
        <v>0</v>
      </c>
      <c r="L175" s="146"/>
      <c r="M175" s="147"/>
      <c r="N175" s="163"/>
      <c r="O175" s="164"/>
      <c r="P175" s="165"/>
      <c r="Q175" s="165"/>
      <c r="R175" s="166"/>
      <c r="S175" s="167"/>
      <c r="T175" s="168">
        <f t="shared" ref="T175:T182" si="30">IF(AND(P175=0,Q175=0,R175=0,S175=0),N175*-O175,IF(AND(O175=0,Q175=0,R175=0,S175=0),N175*-P175,IF(AND(O175=0,P175=0,R175=0,S175=0),N175*Q175,IF(AND(O175=0,P175=0,Q175=0,S175=0),N175*-R175,IF(AND(O175=0,P175=0,Q175=0,R175=0),N175*S175,IF(AND(O175=0,P175=0,Q175=0,R175=0),,"入力オーバー"))))))</f>
        <v>0</v>
      </c>
      <c r="U175" s="169"/>
      <c r="V175" s="155"/>
      <c r="W175" s="155"/>
      <c r="X175" s="136"/>
      <c r="Y175" s="136"/>
      <c r="Z175" s="136"/>
      <c r="AA175" s="136"/>
      <c r="AB175" s="136"/>
    </row>
    <row r="176" spans="1:28" ht="9" customHeight="1" thickBot="1">
      <c r="A176" s="885"/>
      <c r="B176" s="904"/>
      <c r="C176" s="157" t="str">
        <f>C174</f>
        <v>復</v>
      </c>
      <c r="D176" s="158">
        <f>$D$10</f>
        <v>0</v>
      </c>
      <c r="E176" s="159">
        <f>$E$10</f>
        <v>0</v>
      </c>
      <c r="F176" s="749"/>
      <c r="G176" s="160">
        <f>D176*E176*F175</f>
        <v>0</v>
      </c>
      <c r="H176" s="893"/>
      <c r="I176" s="730"/>
      <c r="J176" s="728"/>
      <c r="K176" s="161">
        <f>-D176*E176*H175</f>
        <v>0</v>
      </c>
      <c r="L176" s="162"/>
      <c r="M176" s="147"/>
      <c r="N176" s="163"/>
      <c r="O176" s="164"/>
      <c r="P176" s="165"/>
      <c r="Q176" s="165"/>
      <c r="R176" s="166"/>
      <c r="S176" s="167"/>
      <c r="T176" s="168">
        <f t="shared" si="30"/>
        <v>0</v>
      </c>
      <c r="U176" s="169"/>
      <c r="V176" s="155"/>
      <c r="W176" s="155"/>
      <c r="X176" s="156"/>
      <c r="Y176" s="156"/>
      <c r="Z176" s="136"/>
      <c r="AA176" s="136"/>
      <c r="AB176" s="136"/>
    </row>
    <row r="177" spans="1:28" ht="9" customHeight="1">
      <c r="A177" s="885"/>
      <c r="B177" s="903" t="str">
        <f>$B$11</f>
        <v>日祝</v>
      </c>
      <c r="C177" s="170" t="str">
        <f>C173</f>
        <v>往</v>
      </c>
      <c r="D177" s="142">
        <f>$D$11</f>
        <v>0</v>
      </c>
      <c r="E177" s="143">
        <f>$E$11</f>
        <v>0</v>
      </c>
      <c r="F177" s="748"/>
      <c r="G177" s="144">
        <f>D177*E177*F177</f>
        <v>0</v>
      </c>
      <c r="H177" s="892">
        <f>I177+J177</f>
        <v>0</v>
      </c>
      <c r="I177" s="729"/>
      <c r="J177" s="727"/>
      <c r="K177" s="145">
        <f>-D177*E177*H177</f>
        <v>0</v>
      </c>
      <c r="L177" s="146"/>
      <c r="M177" s="147"/>
      <c r="N177" s="163"/>
      <c r="O177" s="164"/>
      <c r="P177" s="165"/>
      <c r="Q177" s="165"/>
      <c r="R177" s="166"/>
      <c r="S177" s="167"/>
      <c r="T177" s="168">
        <f t="shared" si="30"/>
        <v>0</v>
      </c>
      <c r="U177" s="169"/>
      <c r="V177" s="155"/>
      <c r="W177" s="155"/>
      <c r="X177" s="156"/>
      <c r="Y177" s="156"/>
      <c r="Z177" s="136"/>
      <c r="AA177" s="136"/>
      <c r="AB177" s="136"/>
    </row>
    <row r="178" spans="1:28" ht="9" customHeight="1">
      <c r="A178" s="885"/>
      <c r="B178" s="739"/>
      <c r="C178" s="202" t="str">
        <f>C174</f>
        <v>復</v>
      </c>
      <c r="D178" s="158">
        <f>$D$12</f>
        <v>0</v>
      </c>
      <c r="E178" s="175">
        <f>$E$12</f>
        <v>0</v>
      </c>
      <c r="F178" s="748"/>
      <c r="G178" s="160">
        <f>D178*E178*F177</f>
        <v>0</v>
      </c>
      <c r="H178" s="893"/>
      <c r="I178" s="730"/>
      <c r="J178" s="728"/>
      <c r="K178" s="161">
        <f>-D178*E178*H177</f>
        <v>0</v>
      </c>
      <c r="L178" s="162"/>
      <c r="M178" s="147"/>
      <c r="N178" s="163"/>
      <c r="O178" s="164"/>
      <c r="P178" s="165"/>
      <c r="Q178" s="165"/>
      <c r="R178" s="166"/>
      <c r="S178" s="167"/>
      <c r="T178" s="168">
        <f t="shared" si="30"/>
        <v>0</v>
      </c>
      <c r="U178" s="169"/>
      <c r="V178" s="155"/>
      <c r="W178" s="155"/>
      <c r="X178" s="156"/>
      <c r="Y178" s="156"/>
      <c r="Z178" s="136"/>
      <c r="AA178" s="136"/>
      <c r="AB178" s="136"/>
    </row>
    <row r="179" spans="1:28" ht="9" customHeight="1">
      <c r="A179" s="885"/>
      <c r="B179" s="738" t="str">
        <f>$B$13</f>
        <v>学平日</v>
      </c>
      <c r="C179" s="170" t="str">
        <f>C173</f>
        <v>往</v>
      </c>
      <c r="D179" s="142">
        <f>$D$13</f>
        <v>0</v>
      </c>
      <c r="E179" s="143">
        <f>$E$13</f>
        <v>0</v>
      </c>
      <c r="F179" s="896"/>
      <c r="G179" s="144">
        <f>D179*E179*F179</f>
        <v>0</v>
      </c>
      <c r="H179" s="892">
        <f>I179+J179</f>
        <v>0</v>
      </c>
      <c r="I179" s="729"/>
      <c r="J179" s="727"/>
      <c r="K179" s="145">
        <f>-D179*E179*H179</f>
        <v>0</v>
      </c>
      <c r="L179" s="146"/>
      <c r="M179" s="147"/>
      <c r="N179" s="163"/>
      <c r="O179" s="164"/>
      <c r="P179" s="165"/>
      <c r="Q179" s="165"/>
      <c r="R179" s="166"/>
      <c r="S179" s="167"/>
      <c r="T179" s="168">
        <f t="shared" si="30"/>
        <v>0</v>
      </c>
      <c r="U179" s="169"/>
      <c r="V179" s="155"/>
      <c r="W179" s="155"/>
    </row>
    <row r="180" spans="1:28" ht="9" customHeight="1">
      <c r="A180" s="885"/>
      <c r="B180" s="739"/>
      <c r="C180" s="157" t="str">
        <f>C174</f>
        <v>復</v>
      </c>
      <c r="D180" s="158">
        <f>$D$14</f>
        <v>0</v>
      </c>
      <c r="E180" s="159">
        <f>$E$14</f>
        <v>0</v>
      </c>
      <c r="F180" s="749"/>
      <c r="G180" s="160">
        <f>D180*E180*F179</f>
        <v>0</v>
      </c>
      <c r="H180" s="893"/>
      <c r="I180" s="730"/>
      <c r="J180" s="728"/>
      <c r="K180" s="161">
        <f>-D180*E180*H179</f>
        <v>0</v>
      </c>
      <c r="L180" s="162"/>
      <c r="M180" s="147"/>
      <c r="N180" s="163"/>
      <c r="O180" s="164"/>
      <c r="P180" s="165"/>
      <c r="Q180" s="165"/>
      <c r="R180" s="166"/>
      <c r="S180" s="167"/>
      <c r="T180" s="168">
        <f t="shared" si="30"/>
        <v>0</v>
      </c>
      <c r="U180" s="169"/>
      <c r="V180" s="155"/>
      <c r="W180" s="155"/>
    </row>
    <row r="181" spans="1:28" ht="9" customHeight="1">
      <c r="A181" s="885"/>
      <c r="B181" s="738" t="str">
        <f>$B$15</f>
        <v>学休土</v>
      </c>
      <c r="C181" s="170" t="str">
        <f>C173</f>
        <v>往</v>
      </c>
      <c r="D181" s="142">
        <f>$D$15</f>
        <v>0</v>
      </c>
      <c r="E181" s="143">
        <f>$E$15</f>
        <v>0</v>
      </c>
      <c r="F181" s="748"/>
      <c r="G181" s="144">
        <f>D181*E181*F181</f>
        <v>0</v>
      </c>
      <c r="H181" s="892">
        <f>I181+J181</f>
        <v>0</v>
      </c>
      <c r="I181" s="729"/>
      <c r="J181" s="727"/>
      <c r="K181" s="145">
        <f>-D181*E181*H181</f>
        <v>0</v>
      </c>
      <c r="L181" s="146"/>
      <c r="M181" s="147"/>
      <c r="N181" s="163"/>
      <c r="O181" s="164"/>
      <c r="P181" s="165"/>
      <c r="Q181" s="165"/>
      <c r="R181" s="166"/>
      <c r="S181" s="167"/>
      <c r="T181" s="168">
        <f t="shared" si="30"/>
        <v>0</v>
      </c>
      <c r="U181" s="169"/>
      <c r="V181" s="155"/>
      <c r="W181" s="155"/>
      <c r="X181" s="908" t="s">
        <v>81</v>
      </c>
      <c r="Y181" s="909"/>
      <c r="Z181" s="909"/>
      <c r="AA181" s="909"/>
      <c r="AB181" s="910"/>
    </row>
    <row r="182" spans="1:28" ht="9" customHeight="1" thickBot="1">
      <c r="A182" s="885"/>
      <c r="B182" s="751"/>
      <c r="C182" s="157" t="str">
        <f>C174</f>
        <v>復</v>
      </c>
      <c r="D182" s="158">
        <f>$D$16</f>
        <v>0</v>
      </c>
      <c r="E182" s="175">
        <f>$E$16</f>
        <v>0</v>
      </c>
      <c r="F182" s="749"/>
      <c r="G182" s="160">
        <f>D182*E182*F181</f>
        <v>0</v>
      </c>
      <c r="H182" s="893"/>
      <c r="I182" s="730"/>
      <c r="J182" s="728"/>
      <c r="K182" s="161">
        <f>-D182*E182*H181</f>
        <v>0</v>
      </c>
      <c r="L182" s="162"/>
      <c r="M182" s="147"/>
      <c r="N182" s="177"/>
      <c r="O182" s="178"/>
      <c r="P182" s="179"/>
      <c r="Q182" s="179"/>
      <c r="R182" s="180"/>
      <c r="S182" s="181"/>
      <c r="T182" s="182">
        <f t="shared" si="30"/>
        <v>0</v>
      </c>
      <c r="U182" s="183"/>
      <c r="V182" s="184"/>
      <c r="W182" s="155"/>
      <c r="X182" s="905">
        <f>G183+K183+T183</f>
        <v>0</v>
      </c>
      <c r="Y182" s="906"/>
      <c r="Z182" s="906"/>
      <c r="AA182" s="906"/>
      <c r="AB182" s="185" t="s">
        <v>82</v>
      </c>
    </row>
    <row r="183" spans="1:28" ht="9" customHeight="1" thickBot="1">
      <c r="A183" s="882" t="s">
        <v>53</v>
      </c>
      <c r="B183" s="883"/>
      <c r="C183" s="186"/>
      <c r="D183" s="187">
        <f>IF(C173="往",(E173+E174)*(F173-H173)+(E175+E176)*(F175-H175),E173*(F173-H173)+E175*(F175-H175))</f>
        <v>0</v>
      </c>
      <c r="E183" s="188">
        <f>IF(C173="往",(E173+E174)*(F173-H173)+(E175+E176)*(F175-H175)+(E177+E178)*(F177-H177)+(E179+E180)*(F179-H179)+(E181+E182)*(F181-H181),E173*(F173-H173)+E175*(F175-H175)+E177*(F177-H177)+E179*(F179-H179)+E181*(F181-H181))</f>
        <v>0</v>
      </c>
      <c r="F183" s="189">
        <f t="shared" ref="F183:K183" si="31">SUM(F173:F182)</f>
        <v>0</v>
      </c>
      <c r="G183" s="190">
        <f t="shared" si="31"/>
        <v>0</v>
      </c>
      <c r="H183" s="186">
        <f t="shared" si="31"/>
        <v>0</v>
      </c>
      <c r="I183" s="191">
        <f t="shared" si="31"/>
        <v>0</v>
      </c>
      <c r="J183" s="187">
        <f t="shared" si="31"/>
        <v>0</v>
      </c>
      <c r="K183" s="192">
        <f t="shared" si="31"/>
        <v>0</v>
      </c>
      <c r="L183" s="187"/>
      <c r="M183" s="193"/>
      <c r="N183" s="194"/>
      <c r="O183" s="195">
        <f t="shared" ref="O183:T183" si="32">SUM(O173:O182)</f>
        <v>0</v>
      </c>
      <c r="P183" s="196">
        <f t="shared" si="32"/>
        <v>0</v>
      </c>
      <c r="Q183" s="196">
        <f t="shared" si="32"/>
        <v>0</v>
      </c>
      <c r="R183" s="197">
        <f t="shared" si="32"/>
        <v>0</v>
      </c>
      <c r="S183" s="198">
        <f t="shared" si="32"/>
        <v>0</v>
      </c>
      <c r="T183" s="199">
        <f t="shared" si="32"/>
        <v>0</v>
      </c>
      <c r="U183" s="200"/>
    </row>
    <row r="184" spans="1:28" ht="9" customHeight="1">
      <c r="A184" s="886" t="s">
        <v>55</v>
      </c>
      <c r="B184" s="742" t="s">
        <v>56</v>
      </c>
      <c r="C184" s="134"/>
      <c r="D184" s="745" t="s">
        <v>57</v>
      </c>
      <c r="E184" s="745" t="s">
        <v>58</v>
      </c>
      <c r="F184" s="890" t="s">
        <v>59</v>
      </c>
      <c r="G184" s="894" t="s">
        <v>60</v>
      </c>
      <c r="H184" s="899" t="s">
        <v>61</v>
      </c>
      <c r="I184" s="899"/>
      <c r="J184" s="899"/>
      <c r="K184" s="899"/>
      <c r="L184" s="900"/>
      <c r="M184" s="135"/>
      <c r="N184" s="857" t="s">
        <v>62</v>
      </c>
      <c r="O184" s="858"/>
      <c r="P184" s="858"/>
      <c r="Q184" s="858"/>
      <c r="R184" s="858"/>
      <c r="S184" s="858"/>
      <c r="T184" s="858"/>
      <c r="U184" s="859"/>
    </row>
    <row r="185" spans="1:28" ht="9" customHeight="1">
      <c r="A185" s="887"/>
      <c r="B185" s="743"/>
      <c r="C185" s="137" t="s">
        <v>24</v>
      </c>
      <c r="D185" s="746"/>
      <c r="E185" s="746"/>
      <c r="F185" s="891"/>
      <c r="G185" s="864"/>
      <c r="H185" s="860" t="s">
        <v>63</v>
      </c>
      <c r="I185" s="861"/>
      <c r="J185" s="862"/>
      <c r="K185" s="863" t="s">
        <v>64</v>
      </c>
      <c r="L185" s="874" t="s">
        <v>65</v>
      </c>
      <c r="M185" s="138"/>
      <c r="N185" s="863" t="s">
        <v>66</v>
      </c>
      <c r="O185" s="877" t="s">
        <v>67</v>
      </c>
      <c r="P185" s="878"/>
      <c r="Q185" s="878"/>
      <c r="R185" s="878"/>
      <c r="S185" s="879"/>
      <c r="T185" s="724" t="s">
        <v>68</v>
      </c>
      <c r="U185" s="854" t="s">
        <v>65</v>
      </c>
    </row>
    <row r="186" spans="1:28" ht="9" customHeight="1">
      <c r="A186" s="887"/>
      <c r="B186" s="743"/>
      <c r="C186" s="137" t="s">
        <v>69</v>
      </c>
      <c r="D186" s="746"/>
      <c r="E186" s="746"/>
      <c r="F186" s="891"/>
      <c r="G186" s="864"/>
      <c r="H186" s="880" t="s">
        <v>70</v>
      </c>
      <c r="I186" s="897" t="s">
        <v>71</v>
      </c>
      <c r="J186" s="901" t="s">
        <v>72</v>
      </c>
      <c r="K186" s="864"/>
      <c r="L186" s="875"/>
      <c r="M186" s="138"/>
      <c r="N186" s="864"/>
      <c r="O186" s="869" t="s">
        <v>73</v>
      </c>
      <c r="P186" s="754"/>
      <c r="Q186" s="754" t="s">
        <v>74</v>
      </c>
      <c r="R186" s="757" t="s">
        <v>75</v>
      </c>
      <c r="S186" s="752" t="s">
        <v>76</v>
      </c>
      <c r="T186" s="725"/>
      <c r="U186" s="855"/>
    </row>
    <row r="187" spans="1:28" ht="9" customHeight="1">
      <c r="A187" s="887"/>
      <c r="B187" s="743"/>
      <c r="C187" s="139" t="s">
        <v>77</v>
      </c>
      <c r="D187" s="746"/>
      <c r="E187" s="746"/>
      <c r="F187" s="891"/>
      <c r="G187" s="864"/>
      <c r="H187" s="880"/>
      <c r="I187" s="897"/>
      <c r="J187" s="901"/>
      <c r="K187" s="864"/>
      <c r="L187" s="875"/>
      <c r="M187" s="138"/>
      <c r="N187" s="864"/>
      <c r="O187" s="870" t="s">
        <v>71</v>
      </c>
      <c r="P187" s="872" t="s">
        <v>72</v>
      </c>
      <c r="Q187" s="755"/>
      <c r="R187" s="757"/>
      <c r="S187" s="752"/>
      <c r="T187" s="725"/>
      <c r="U187" s="855"/>
    </row>
    <row r="188" spans="1:28" ht="9" customHeight="1">
      <c r="A188" s="888"/>
      <c r="B188" s="744"/>
      <c r="C188" s="140" t="s">
        <v>78</v>
      </c>
      <c r="D188" s="747"/>
      <c r="E188" s="876"/>
      <c r="F188" s="726"/>
      <c r="G188" s="895"/>
      <c r="H188" s="881"/>
      <c r="I188" s="898"/>
      <c r="J188" s="902"/>
      <c r="K188" s="865"/>
      <c r="L188" s="876"/>
      <c r="N188" s="865"/>
      <c r="O188" s="871"/>
      <c r="P188" s="873"/>
      <c r="Q188" s="756"/>
      <c r="R188" s="758"/>
      <c r="S188" s="753"/>
      <c r="T188" s="726"/>
      <c r="U188" s="856"/>
    </row>
    <row r="189" spans="1:28" ht="9" customHeight="1">
      <c r="A189" s="884" t="s">
        <v>147</v>
      </c>
      <c r="B189" s="740" t="str">
        <f>$B$7</f>
        <v>平日</v>
      </c>
      <c r="C189" s="201" t="str">
        <f>C173</f>
        <v>往</v>
      </c>
      <c r="D189" s="142">
        <f>$D$7</f>
        <v>0</v>
      </c>
      <c r="E189" s="143">
        <f>$E$7</f>
        <v>0</v>
      </c>
      <c r="F189" s="896"/>
      <c r="G189" s="144">
        <f>D189*E189*F189</f>
        <v>0</v>
      </c>
      <c r="H189" s="892">
        <f>I189+J189</f>
        <v>0</v>
      </c>
      <c r="I189" s="729"/>
      <c r="J189" s="727"/>
      <c r="K189" s="145">
        <f>-D189*E189*H189</f>
        <v>0</v>
      </c>
      <c r="L189" s="146"/>
      <c r="M189" s="147"/>
      <c r="N189" s="148"/>
      <c r="O189" s="149"/>
      <c r="P189" s="150"/>
      <c r="Q189" s="150"/>
      <c r="R189" s="151"/>
      <c r="S189" s="152"/>
      <c r="T189" s="153">
        <f>IF(AND(P189=0,Q189=0,R189=0,S189=0),N189*-O189,IF(AND(O189=0,Q189=0,R189=0,S189=0),N189*-P189,IF(AND(O189=0,P189=0,R189=0,S189=0),N189*Q189,IF(AND(O189=0,P189=0,Q189=0,S189=0),N189*-R189,IF(AND(O189=0,P189=0,Q189=0,R189=0),N189*S189,IF(AND(O189=0,P189=0,Q189=0,R189=0),,"入力オーバー"))))))</f>
        <v>0</v>
      </c>
      <c r="U189" s="154"/>
      <c r="V189" s="155"/>
      <c r="W189" s="155"/>
      <c r="X189" s="156"/>
      <c r="Y189" s="156"/>
      <c r="Z189" s="156"/>
      <c r="AA189" s="156"/>
      <c r="AB189" s="156"/>
    </row>
    <row r="190" spans="1:28" ht="9" customHeight="1">
      <c r="A190" s="885"/>
      <c r="B190" s="741"/>
      <c r="C190" s="157" t="str">
        <f>IF(C189="往","復",)</f>
        <v>復</v>
      </c>
      <c r="D190" s="158">
        <f>$D$8</f>
        <v>0</v>
      </c>
      <c r="E190" s="159">
        <f>$E$8</f>
        <v>0</v>
      </c>
      <c r="F190" s="749"/>
      <c r="G190" s="160">
        <f>D190*E190*F189</f>
        <v>0</v>
      </c>
      <c r="H190" s="893"/>
      <c r="I190" s="730"/>
      <c r="J190" s="728"/>
      <c r="K190" s="161">
        <f>-D190*E190*H189</f>
        <v>0</v>
      </c>
      <c r="L190" s="162"/>
      <c r="M190" s="147"/>
      <c r="N190" s="163"/>
      <c r="O190" s="164"/>
      <c r="P190" s="165"/>
      <c r="Q190" s="165"/>
      <c r="R190" s="166"/>
      <c r="S190" s="167"/>
      <c r="T190" s="168">
        <f>IF(AND(P190=0,Q190=0,R190=0,S190=0),N190*-O190,IF(AND(O190=0,Q190=0,R190=0,S190=0),N190*-P190,IF(AND(O190=0,P190=0,R190=0,S190=0),N190*Q190,IF(AND(O190=0,P190=0,Q190=0,S190=0),N190*-R190,IF(AND(O190=0,P190=0,Q190=0,R190=0),N190*S190,IF(AND(O190=0,P190=0,Q190=0,R190=0),,"入力オーバー"))))))</f>
        <v>0</v>
      </c>
      <c r="U190" s="169"/>
      <c r="V190" s="155"/>
      <c r="W190" s="155"/>
      <c r="X190" s="156"/>
      <c r="Y190" s="156"/>
      <c r="Z190" s="156"/>
      <c r="AA190" s="156"/>
      <c r="AB190" s="156"/>
    </row>
    <row r="191" spans="1:28" ht="9" customHeight="1">
      <c r="A191" s="885"/>
      <c r="B191" s="740" t="str">
        <f>$B$9</f>
        <v>土曜</v>
      </c>
      <c r="C191" s="170" t="str">
        <f>C189</f>
        <v>往</v>
      </c>
      <c r="D191" s="142">
        <f>$D$9</f>
        <v>0</v>
      </c>
      <c r="E191" s="143">
        <f>$E$9</f>
        <v>0</v>
      </c>
      <c r="F191" s="896"/>
      <c r="G191" s="144">
        <f>D191*E191*F191</f>
        <v>0</v>
      </c>
      <c r="H191" s="892">
        <f>I191+J191</f>
        <v>0</v>
      </c>
      <c r="I191" s="729"/>
      <c r="J191" s="727"/>
      <c r="K191" s="145">
        <f>-D191*E191*H191</f>
        <v>0</v>
      </c>
      <c r="L191" s="146"/>
      <c r="M191" s="147"/>
      <c r="N191" s="163"/>
      <c r="O191" s="164"/>
      <c r="P191" s="165"/>
      <c r="Q191" s="165"/>
      <c r="R191" s="166"/>
      <c r="S191" s="167"/>
      <c r="T191" s="168">
        <f t="shared" ref="T191:T198" si="33">IF(AND(P191=0,Q191=0,R191=0,S191=0),N191*-O191,IF(AND(O191=0,Q191=0,R191=0,S191=0),N191*-P191,IF(AND(O191=0,P191=0,R191=0,S191=0),N191*Q191,IF(AND(O191=0,P191=0,Q191=0,S191=0),N191*-R191,IF(AND(O191=0,P191=0,Q191=0,R191=0),N191*S191,IF(AND(O191=0,P191=0,Q191=0,R191=0),,"入力オーバー"))))))</f>
        <v>0</v>
      </c>
      <c r="U191" s="169"/>
      <c r="V191" s="155"/>
      <c r="W191" s="155"/>
      <c r="X191" s="136"/>
      <c r="Y191" s="136"/>
      <c r="Z191" s="136"/>
      <c r="AA191" s="136"/>
      <c r="AB191" s="136"/>
    </row>
    <row r="192" spans="1:28" ht="9" customHeight="1" thickBot="1">
      <c r="A192" s="885"/>
      <c r="B192" s="904"/>
      <c r="C192" s="157" t="str">
        <f>C190</f>
        <v>復</v>
      </c>
      <c r="D192" s="158">
        <f>$D$10</f>
        <v>0</v>
      </c>
      <c r="E192" s="159">
        <f>$E$10</f>
        <v>0</v>
      </c>
      <c r="F192" s="749"/>
      <c r="G192" s="160">
        <f>D192*E192*F191</f>
        <v>0</v>
      </c>
      <c r="H192" s="893"/>
      <c r="I192" s="730"/>
      <c r="J192" s="728"/>
      <c r="K192" s="161">
        <f>-D192*E192*H191</f>
        <v>0</v>
      </c>
      <c r="L192" s="162"/>
      <c r="M192" s="147"/>
      <c r="N192" s="163"/>
      <c r="O192" s="164"/>
      <c r="P192" s="165"/>
      <c r="Q192" s="165"/>
      <c r="R192" s="166"/>
      <c r="S192" s="167"/>
      <c r="T192" s="168">
        <f t="shared" si="33"/>
        <v>0</v>
      </c>
      <c r="U192" s="169"/>
      <c r="V192" s="155"/>
      <c r="W192" s="155"/>
      <c r="X192" s="156"/>
      <c r="Y192" s="156"/>
      <c r="Z192" s="136"/>
      <c r="AA192" s="136"/>
      <c r="AB192" s="136"/>
    </row>
    <row r="193" spans="1:28" ht="9" customHeight="1">
      <c r="A193" s="885"/>
      <c r="B193" s="903" t="str">
        <f>$B$11</f>
        <v>日祝</v>
      </c>
      <c r="C193" s="170" t="str">
        <f>C189</f>
        <v>往</v>
      </c>
      <c r="D193" s="142">
        <f>$D$11</f>
        <v>0</v>
      </c>
      <c r="E193" s="143">
        <f>$E$11</f>
        <v>0</v>
      </c>
      <c r="F193" s="748"/>
      <c r="G193" s="144">
        <f>D193*E193*F193</f>
        <v>0</v>
      </c>
      <c r="H193" s="892">
        <f>I193+J193</f>
        <v>0</v>
      </c>
      <c r="I193" s="729"/>
      <c r="J193" s="727"/>
      <c r="K193" s="145">
        <f>-D193*E193*H193</f>
        <v>0</v>
      </c>
      <c r="L193" s="146"/>
      <c r="M193" s="147"/>
      <c r="N193" s="163"/>
      <c r="O193" s="164"/>
      <c r="P193" s="165"/>
      <c r="Q193" s="165"/>
      <c r="R193" s="166"/>
      <c r="S193" s="167"/>
      <c r="T193" s="168">
        <f t="shared" si="33"/>
        <v>0</v>
      </c>
      <c r="U193" s="169"/>
      <c r="V193" s="155"/>
      <c r="W193" s="155"/>
      <c r="X193" s="156"/>
      <c r="Y193" s="156"/>
      <c r="Z193" s="136"/>
      <c r="AA193" s="136"/>
      <c r="AB193" s="136"/>
    </row>
    <row r="194" spans="1:28" ht="9" customHeight="1">
      <c r="A194" s="885"/>
      <c r="B194" s="739"/>
      <c r="C194" s="202" t="str">
        <f>C190</f>
        <v>復</v>
      </c>
      <c r="D194" s="158">
        <f>$D$12</f>
        <v>0</v>
      </c>
      <c r="E194" s="175">
        <f>$E$12</f>
        <v>0</v>
      </c>
      <c r="F194" s="748"/>
      <c r="G194" s="160">
        <f>D194*E194*F193</f>
        <v>0</v>
      </c>
      <c r="H194" s="893"/>
      <c r="I194" s="730"/>
      <c r="J194" s="728"/>
      <c r="K194" s="161">
        <f>-D194*E194*H193</f>
        <v>0</v>
      </c>
      <c r="L194" s="162"/>
      <c r="M194" s="147"/>
      <c r="N194" s="163"/>
      <c r="O194" s="164"/>
      <c r="P194" s="165"/>
      <c r="Q194" s="165"/>
      <c r="R194" s="166"/>
      <c r="S194" s="167"/>
      <c r="T194" s="168">
        <f t="shared" si="33"/>
        <v>0</v>
      </c>
      <c r="U194" s="169"/>
      <c r="V194" s="155"/>
      <c r="W194" s="155"/>
      <c r="X194" s="156"/>
      <c r="Y194" s="156"/>
      <c r="Z194" s="136"/>
      <c r="AA194" s="136"/>
      <c r="AB194" s="136"/>
    </row>
    <row r="195" spans="1:28" ht="9" customHeight="1">
      <c r="A195" s="885"/>
      <c r="B195" s="738" t="str">
        <f>$B$13</f>
        <v>学平日</v>
      </c>
      <c r="C195" s="170" t="str">
        <f>C189</f>
        <v>往</v>
      </c>
      <c r="D195" s="142">
        <f>$D$13</f>
        <v>0</v>
      </c>
      <c r="E195" s="143">
        <f>$E$13</f>
        <v>0</v>
      </c>
      <c r="F195" s="896"/>
      <c r="G195" s="144">
        <f>D195*E195*F195</f>
        <v>0</v>
      </c>
      <c r="H195" s="892">
        <f>I195+J195</f>
        <v>0</v>
      </c>
      <c r="I195" s="729"/>
      <c r="J195" s="727"/>
      <c r="K195" s="145">
        <f>-D195*E195*H195</f>
        <v>0</v>
      </c>
      <c r="L195" s="146"/>
      <c r="M195" s="147"/>
      <c r="N195" s="163"/>
      <c r="O195" s="164"/>
      <c r="P195" s="165"/>
      <c r="Q195" s="165"/>
      <c r="R195" s="166"/>
      <c r="S195" s="167"/>
      <c r="T195" s="168">
        <f t="shared" si="33"/>
        <v>0</v>
      </c>
      <c r="U195" s="169"/>
      <c r="V195" s="155"/>
      <c r="W195" s="155"/>
    </row>
    <row r="196" spans="1:28" ht="9" customHeight="1">
      <c r="A196" s="885"/>
      <c r="B196" s="739"/>
      <c r="C196" s="157" t="str">
        <f>C190</f>
        <v>復</v>
      </c>
      <c r="D196" s="158">
        <f>$D$14</f>
        <v>0</v>
      </c>
      <c r="E196" s="159">
        <f>$E$14</f>
        <v>0</v>
      </c>
      <c r="F196" s="749"/>
      <c r="G196" s="160">
        <f>D196*E196*F195</f>
        <v>0</v>
      </c>
      <c r="H196" s="893"/>
      <c r="I196" s="730"/>
      <c r="J196" s="728"/>
      <c r="K196" s="161">
        <f>-D196*E196*H195</f>
        <v>0</v>
      </c>
      <c r="L196" s="162"/>
      <c r="M196" s="147"/>
      <c r="N196" s="163"/>
      <c r="O196" s="164"/>
      <c r="P196" s="165"/>
      <c r="Q196" s="165"/>
      <c r="R196" s="166"/>
      <c r="S196" s="167"/>
      <c r="T196" s="168">
        <f t="shared" si="33"/>
        <v>0</v>
      </c>
      <c r="U196" s="169"/>
      <c r="V196" s="155"/>
      <c r="W196" s="155"/>
    </row>
    <row r="197" spans="1:28" ht="9" customHeight="1">
      <c r="A197" s="885"/>
      <c r="B197" s="738" t="str">
        <f>$B$15</f>
        <v>学休土</v>
      </c>
      <c r="C197" s="170" t="str">
        <f>C189</f>
        <v>往</v>
      </c>
      <c r="D197" s="142">
        <f>$D$15</f>
        <v>0</v>
      </c>
      <c r="E197" s="143">
        <f>$E$15</f>
        <v>0</v>
      </c>
      <c r="F197" s="748"/>
      <c r="G197" s="144">
        <f>D197*E197*F197</f>
        <v>0</v>
      </c>
      <c r="H197" s="892">
        <f>I197+J197</f>
        <v>0</v>
      </c>
      <c r="I197" s="729"/>
      <c r="J197" s="727"/>
      <c r="K197" s="145">
        <f>-D197*E197*H197</f>
        <v>0</v>
      </c>
      <c r="L197" s="146"/>
      <c r="M197" s="147"/>
      <c r="N197" s="163"/>
      <c r="O197" s="164"/>
      <c r="P197" s="165"/>
      <c r="Q197" s="165"/>
      <c r="R197" s="166"/>
      <c r="S197" s="167"/>
      <c r="T197" s="168">
        <f t="shared" si="33"/>
        <v>0</v>
      </c>
      <c r="U197" s="169"/>
      <c r="V197" s="155"/>
      <c r="W197" s="155"/>
      <c r="X197" s="908" t="s">
        <v>81</v>
      </c>
      <c r="Y197" s="909"/>
      <c r="Z197" s="909"/>
      <c r="AA197" s="909"/>
      <c r="AB197" s="910"/>
    </row>
    <row r="198" spans="1:28" ht="9" customHeight="1" thickBot="1">
      <c r="A198" s="885"/>
      <c r="B198" s="751"/>
      <c r="C198" s="157" t="str">
        <f>C190</f>
        <v>復</v>
      </c>
      <c r="D198" s="158">
        <f>$D$16</f>
        <v>0</v>
      </c>
      <c r="E198" s="175">
        <f>$E$16</f>
        <v>0</v>
      </c>
      <c r="F198" s="749"/>
      <c r="G198" s="160">
        <f>D198*E198*F197</f>
        <v>0</v>
      </c>
      <c r="H198" s="893"/>
      <c r="I198" s="730"/>
      <c r="J198" s="728"/>
      <c r="K198" s="161">
        <f>-D198*E198*H197</f>
        <v>0</v>
      </c>
      <c r="L198" s="162"/>
      <c r="M198" s="147"/>
      <c r="N198" s="177"/>
      <c r="O198" s="178"/>
      <c r="P198" s="179"/>
      <c r="Q198" s="179"/>
      <c r="R198" s="180"/>
      <c r="S198" s="181"/>
      <c r="T198" s="182">
        <f t="shared" si="33"/>
        <v>0</v>
      </c>
      <c r="U198" s="183"/>
      <c r="V198" s="184"/>
      <c r="W198" s="155"/>
      <c r="X198" s="905">
        <f>G199+K199+T199</f>
        <v>0</v>
      </c>
      <c r="Y198" s="906"/>
      <c r="Z198" s="906"/>
      <c r="AA198" s="906"/>
      <c r="AB198" s="185" t="s">
        <v>82</v>
      </c>
    </row>
    <row r="199" spans="1:28" ht="9" customHeight="1" thickBot="1">
      <c r="A199" s="882" t="s">
        <v>53</v>
      </c>
      <c r="B199" s="883"/>
      <c r="C199" s="186"/>
      <c r="D199" s="187">
        <f>IF(C189="往",(E189+E190)*(F189-H189)+(E191+E192)*(F191-H191),E189*(F189-H189)+E191*(F191-H191))</f>
        <v>0</v>
      </c>
      <c r="E199" s="188">
        <f>IF(C189="往",(E189+E190)*(F189-H189)+(E191+E192)*(F191-H191)+(E193+E194)*(F193-H193)+(E195+E196)*(F195-H195)+(E197+E198)*(F197-H197),E189*(F189-H189)+E191*(F191-H191)+E193*(F193-H193)+E195*(F195-H195)+E197*(F197-H197))</f>
        <v>0</v>
      </c>
      <c r="F199" s="189">
        <f t="shared" ref="F199:K199" si="34">SUM(F189:F198)</f>
        <v>0</v>
      </c>
      <c r="G199" s="190">
        <f t="shared" si="34"/>
        <v>0</v>
      </c>
      <c r="H199" s="186">
        <f t="shared" si="34"/>
        <v>0</v>
      </c>
      <c r="I199" s="191">
        <f t="shared" si="34"/>
        <v>0</v>
      </c>
      <c r="J199" s="187">
        <f t="shared" si="34"/>
        <v>0</v>
      </c>
      <c r="K199" s="192">
        <f t="shared" si="34"/>
        <v>0</v>
      </c>
      <c r="L199" s="187"/>
      <c r="M199" s="193"/>
      <c r="N199" s="194"/>
      <c r="O199" s="195">
        <f t="shared" ref="O199:T199" si="35">SUM(O189:O198)</f>
        <v>0</v>
      </c>
      <c r="P199" s="196">
        <f t="shared" si="35"/>
        <v>0</v>
      </c>
      <c r="Q199" s="196">
        <f t="shared" si="35"/>
        <v>0</v>
      </c>
      <c r="R199" s="197">
        <f t="shared" si="35"/>
        <v>0</v>
      </c>
      <c r="S199" s="198">
        <f t="shared" si="35"/>
        <v>0</v>
      </c>
      <c r="T199" s="199">
        <f t="shared" si="35"/>
        <v>0</v>
      </c>
      <c r="U199" s="200"/>
      <c r="V199" s="907" t="s">
        <v>83</v>
      </c>
      <c r="W199" s="858"/>
      <c r="X199" s="858"/>
      <c r="Y199" s="858"/>
      <c r="Z199" s="858"/>
      <c r="AA199" s="858"/>
      <c r="AB199" s="859"/>
    </row>
    <row r="200" spans="1:28" ht="9" customHeight="1" thickBot="1">
      <c r="A200" s="715" t="s">
        <v>112</v>
      </c>
      <c r="B200" s="716"/>
      <c r="C200" s="716"/>
      <c r="D200" s="717">
        <f>$C$1</f>
        <v>0</v>
      </c>
      <c r="E200" s="716"/>
      <c r="F200" s="716"/>
      <c r="G200" s="716"/>
      <c r="H200" s="716" t="s">
        <v>54</v>
      </c>
      <c r="I200" s="716"/>
      <c r="J200" s="716" t="s">
        <v>148</v>
      </c>
      <c r="K200" s="716"/>
      <c r="L200" s="717">
        <f>$M$1</f>
        <v>0</v>
      </c>
      <c r="M200" s="716"/>
      <c r="N200" s="716"/>
      <c r="O200" s="716"/>
      <c r="P200" s="716"/>
      <c r="Q200" s="718"/>
      <c r="R200" s="203"/>
      <c r="S200" s="203"/>
      <c r="T200" s="204"/>
      <c r="U200" s="136"/>
      <c r="V200" s="911">
        <f>V267</f>
        <v>0</v>
      </c>
      <c r="W200" s="912"/>
      <c r="X200" s="912"/>
      <c r="Y200" s="912"/>
      <c r="Z200" s="912"/>
      <c r="AA200" s="912"/>
      <c r="AB200" s="205" t="s">
        <v>84</v>
      </c>
    </row>
    <row r="201" spans="1:28" ht="9" customHeight="1">
      <c r="I201" s="206"/>
      <c r="J201" s="207"/>
      <c r="K201" s="207"/>
      <c r="L201" s="208"/>
      <c r="N201" s="136"/>
      <c r="O201" s="136"/>
      <c r="P201" s="136"/>
      <c r="V201" s="207"/>
      <c r="W201" s="207"/>
      <c r="X201" s="136"/>
      <c r="Y201" s="136"/>
      <c r="Z201" s="136"/>
      <c r="AA201" s="136"/>
      <c r="AB201" s="136"/>
    </row>
    <row r="202" spans="1:28" ht="9" hidden="1" customHeight="1" thickBot="1">
      <c r="L202" s="209"/>
      <c r="N202" s="210"/>
      <c r="O202" s="211"/>
      <c r="P202" s="211"/>
      <c r="Q202" s="211"/>
      <c r="R202" s="211"/>
      <c r="S202" s="211"/>
      <c r="T202" s="136"/>
      <c r="U202" s="207"/>
      <c r="V202" s="207"/>
      <c r="W202" s="207"/>
      <c r="X202" s="212"/>
      <c r="Y202" s="212"/>
      <c r="Z202" s="212"/>
      <c r="AA202" s="212"/>
      <c r="AB202" s="136"/>
    </row>
    <row r="203" spans="1:28" ht="9" hidden="1" customHeight="1">
      <c r="A203" s="886" t="s">
        <v>55</v>
      </c>
      <c r="B203" s="742" t="s">
        <v>56</v>
      </c>
      <c r="C203" s="134"/>
      <c r="D203" s="745" t="s">
        <v>57</v>
      </c>
      <c r="E203" s="745" t="s">
        <v>58</v>
      </c>
      <c r="F203" s="890" t="s">
        <v>59</v>
      </c>
      <c r="G203" s="894" t="s">
        <v>60</v>
      </c>
      <c r="H203" s="899" t="s">
        <v>61</v>
      </c>
      <c r="I203" s="899"/>
      <c r="J203" s="899"/>
      <c r="K203" s="899"/>
      <c r="L203" s="900"/>
      <c r="M203" s="135"/>
      <c r="N203" s="857" t="s">
        <v>62</v>
      </c>
      <c r="O203" s="858"/>
      <c r="P203" s="858"/>
      <c r="Q203" s="858"/>
      <c r="R203" s="858"/>
      <c r="S203" s="858"/>
      <c r="T203" s="858"/>
      <c r="U203" s="859"/>
    </row>
    <row r="204" spans="1:28" ht="9" hidden="1" customHeight="1">
      <c r="A204" s="887"/>
      <c r="B204" s="743"/>
      <c r="C204" s="137" t="s">
        <v>24</v>
      </c>
      <c r="D204" s="746"/>
      <c r="E204" s="746"/>
      <c r="F204" s="891"/>
      <c r="G204" s="864"/>
      <c r="H204" s="860" t="s">
        <v>63</v>
      </c>
      <c r="I204" s="861"/>
      <c r="J204" s="862"/>
      <c r="K204" s="863" t="s">
        <v>64</v>
      </c>
      <c r="L204" s="874" t="s">
        <v>65</v>
      </c>
      <c r="M204" s="138"/>
      <c r="N204" s="863" t="s">
        <v>66</v>
      </c>
      <c r="O204" s="877" t="s">
        <v>67</v>
      </c>
      <c r="P204" s="878"/>
      <c r="Q204" s="878"/>
      <c r="R204" s="878"/>
      <c r="S204" s="879"/>
      <c r="T204" s="724" t="s">
        <v>68</v>
      </c>
      <c r="U204" s="854" t="s">
        <v>65</v>
      </c>
    </row>
    <row r="205" spans="1:28" ht="9" hidden="1" customHeight="1">
      <c r="A205" s="887"/>
      <c r="B205" s="743"/>
      <c r="C205" s="137" t="s">
        <v>69</v>
      </c>
      <c r="D205" s="746"/>
      <c r="E205" s="746"/>
      <c r="F205" s="891"/>
      <c r="G205" s="864"/>
      <c r="H205" s="880" t="s">
        <v>70</v>
      </c>
      <c r="I205" s="897" t="s">
        <v>71</v>
      </c>
      <c r="J205" s="901" t="s">
        <v>72</v>
      </c>
      <c r="K205" s="864"/>
      <c r="L205" s="875"/>
      <c r="M205" s="138"/>
      <c r="N205" s="864"/>
      <c r="O205" s="869" t="s">
        <v>73</v>
      </c>
      <c r="P205" s="754"/>
      <c r="Q205" s="754" t="s">
        <v>74</v>
      </c>
      <c r="R205" s="757" t="s">
        <v>75</v>
      </c>
      <c r="S205" s="752" t="s">
        <v>76</v>
      </c>
      <c r="T205" s="725"/>
      <c r="U205" s="855"/>
    </row>
    <row r="206" spans="1:28" ht="9" hidden="1" customHeight="1">
      <c r="A206" s="887"/>
      <c r="B206" s="743"/>
      <c r="C206" s="139" t="s">
        <v>77</v>
      </c>
      <c r="D206" s="746"/>
      <c r="E206" s="746"/>
      <c r="F206" s="891"/>
      <c r="G206" s="864"/>
      <c r="H206" s="880"/>
      <c r="I206" s="897"/>
      <c r="J206" s="901"/>
      <c r="K206" s="864"/>
      <c r="L206" s="875"/>
      <c r="M206" s="138"/>
      <c r="N206" s="864"/>
      <c r="O206" s="870" t="s">
        <v>71</v>
      </c>
      <c r="P206" s="872" t="s">
        <v>72</v>
      </c>
      <c r="Q206" s="755"/>
      <c r="R206" s="757"/>
      <c r="S206" s="752"/>
      <c r="T206" s="725"/>
      <c r="U206" s="855"/>
    </row>
    <row r="207" spans="1:28" ht="9" hidden="1" customHeight="1">
      <c r="A207" s="888"/>
      <c r="B207" s="744"/>
      <c r="C207" s="140" t="s">
        <v>78</v>
      </c>
      <c r="D207" s="747"/>
      <c r="E207" s="876"/>
      <c r="F207" s="726"/>
      <c r="G207" s="895"/>
      <c r="H207" s="881"/>
      <c r="I207" s="898"/>
      <c r="J207" s="902"/>
      <c r="K207" s="865"/>
      <c r="L207" s="876"/>
      <c r="N207" s="865"/>
      <c r="O207" s="871"/>
      <c r="P207" s="873"/>
      <c r="Q207" s="756"/>
      <c r="R207" s="758"/>
      <c r="S207" s="753"/>
      <c r="T207" s="726"/>
      <c r="U207" s="856"/>
    </row>
    <row r="208" spans="1:28" ht="9" hidden="1" customHeight="1">
      <c r="A208" s="884" t="s">
        <v>79</v>
      </c>
      <c r="B208" s="740" t="s">
        <v>80</v>
      </c>
      <c r="C208" s="201" t="str">
        <f>C141</f>
        <v>往</v>
      </c>
      <c r="D208" s="142">
        <f>$D$7</f>
        <v>0</v>
      </c>
      <c r="E208" s="143">
        <f>$E$7</f>
        <v>0</v>
      </c>
      <c r="F208" s="896"/>
      <c r="G208" s="144">
        <f>D208*E208*F208</f>
        <v>0</v>
      </c>
      <c r="H208" s="892">
        <f>I208+J208</f>
        <v>0</v>
      </c>
      <c r="I208" s="729"/>
      <c r="J208" s="727"/>
      <c r="K208" s="145">
        <f>-D208*E208*H208</f>
        <v>0</v>
      </c>
      <c r="L208" s="146"/>
      <c r="M208" s="147"/>
      <c r="N208" s="148"/>
      <c r="O208" s="149"/>
      <c r="P208" s="150"/>
      <c r="Q208" s="150"/>
      <c r="R208" s="151"/>
      <c r="S208" s="152"/>
      <c r="T208" s="153">
        <f t="shared" ref="T208:T217" si="36">IF(AND(P208=0,Q208=0,R208=0,S208=0),N208*-O208,IF(AND(O208=0,Q208=0,R208=0,S208=0),N208*-P208,IF(AND(O208=0,P208=0,R208=0,S208=0),N208*Q208,IF(AND(O208=0,P208=0,Q208=0,S208=0),N208*-R208,IF(AND(O208=0,P208=0,Q208=0,R208=0),N208*S208,IF(AND(O208=0,P208=0,Q208=0,R208=0),,"入力オーバー"))))))</f>
        <v>0</v>
      </c>
      <c r="U208" s="213"/>
      <c r="V208" s="155"/>
      <c r="W208" s="155"/>
      <c r="X208" s="156"/>
      <c r="Y208" s="156"/>
      <c r="Z208" s="156"/>
      <c r="AA208" s="156"/>
      <c r="AB208" s="156"/>
    </row>
    <row r="209" spans="1:28" ht="9" hidden="1" customHeight="1">
      <c r="A209" s="885"/>
      <c r="B209" s="741"/>
      <c r="C209" s="157" t="str">
        <f>IF(C208="往","復",)</f>
        <v>復</v>
      </c>
      <c r="D209" s="158">
        <f>$D$8</f>
        <v>0</v>
      </c>
      <c r="E209" s="159">
        <f>$E$8</f>
        <v>0</v>
      </c>
      <c r="F209" s="749"/>
      <c r="G209" s="160">
        <f>D209*E209*F208</f>
        <v>0</v>
      </c>
      <c r="H209" s="893"/>
      <c r="I209" s="730"/>
      <c r="J209" s="728"/>
      <c r="K209" s="161">
        <f>-D209*E209*H208</f>
        <v>0</v>
      </c>
      <c r="L209" s="162"/>
      <c r="M209" s="147"/>
      <c r="N209" s="163"/>
      <c r="O209" s="164"/>
      <c r="P209" s="165"/>
      <c r="Q209" s="165"/>
      <c r="R209" s="166"/>
      <c r="S209" s="167"/>
      <c r="T209" s="168">
        <f t="shared" si="36"/>
        <v>0</v>
      </c>
      <c r="U209" s="169"/>
      <c r="V209" s="155"/>
      <c r="W209" s="155"/>
      <c r="X209" s="156"/>
      <c r="Y209" s="156"/>
      <c r="Z209" s="156"/>
      <c r="AA209" s="156"/>
      <c r="AB209" s="156"/>
    </row>
    <row r="210" spans="1:28" ht="9" hidden="1" customHeight="1">
      <c r="A210" s="885"/>
      <c r="B210" s="740"/>
      <c r="C210" s="170" t="str">
        <f>C208</f>
        <v>往</v>
      </c>
      <c r="D210" s="142">
        <f>$D$9</f>
        <v>0</v>
      </c>
      <c r="E210" s="143">
        <f>$E$9</f>
        <v>0</v>
      </c>
      <c r="F210" s="896"/>
      <c r="G210" s="144">
        <f>D210*E210*F210</f>
        <v>0</v>
      </c>
      <c r="H210" s="892">
        <f>I210+J210</f>
        <v>0</v>
      </c>
      <c r="I210" s="729"/>
      <c r="J210" s="727"/>
      <c r="K210" s="145">
        <f>-D210*E210*H210</f>
        <v>0</v>
      </c>
      <c r="L210" s="146"/>
      <c r="M210" s="147"/>
      <c r="N210" s="163"/>
      <c r="O210" s="164"/>
      <c r="P210" s="165"/>
      <c r="Q210" s="165"/>
      <c r="R210" s="166"/>
      <c r="S210" s="167"/>
      <c r="T210" s="168">
        <f t="shared" si="36"/>
        <v>0</v>
      </c>
      <c r="U210" s="169"/>
      <c r="V210" s="155"/>
      <c r="W210" s="155"/>
      <c r="X210" s="136"/>
      <c r="Y210" s="136"/>
      <c r="Z210" s="136"/>
      <c r="AA210" s="136"/>
      <c r="AB210" s="136"/>
    </row>
    <row r="211" spans="1:28" ht="9" hidden="1" customHeight="1" thickBot="1">
      <c r="A211" s="885"/>
      <c r="B211" s="889"/>
      <c r="C211" s="157" t="str">
        <f>C209</f>
        <v>復</v>
      </c>
      <c r="D211" s="158">
        <f>$D$10</f>
        <v>0</v>
      </c>
      <c r="E211" s="159">
        <f>$E$10</f>
        <v>0</v>
      </c>
      <c r="F211" s="749"/>
      <c r="G211" s="160">
        <f>D211*E211*F210</f>
        <v>0</v>
      </c>
      <c r="H211" s="893"/>
      <c r="I211" s="730"/>
      <c r="J211" s="728"/>
      <c r="K211" s="161">
        <f>-D211*E211*H210</f>
        <v>0</v>
      </c>
      <c r="L211" s="162"/>
      <c r="M211" s="147"/>
      <c r="N211" s="163"/>
      <c r="O211" s="164"/>
      <c r="P211" s="165"/>
      <c r="Q211" s="165"/>
      <c r="R211" s="166"/>
      <c r="S211" s="167"/>
      <c r="T211" s="168">
        <f t="shared" si="36"/>
        <v>0</v>
      </c>
      <c r="U211" s="169"/>
      <c r="V211" s="155"/>
      <c r="W211" s="155"/>
      <c r="X211" s="156"/>
      <c r="Y211" s="156"/>
      <c r="Z211" s="136"/>
      <c r="AA211" s="136"/>
      <c r="AB211" s="136"/>
    </row>
    <row r="212" spans="1:28" ht="9" hidden="1" customHeight="1">
      <c r="A212" s="885"/>
      <c r="B212" s="903"/>
      <c r="C212" s="170" t="str">
        <f>C208</f>
        <v>往</v>
      </c>
      <c r="D212" s="142">
        <f>$D$11</f>
        <v>0</v>
      </c>
      <c r="E212" s="143">
        <f>$E$11</f>
        <v>0</v>
      </c>
      <c r="F212" s="748"/>
      <c r="G212" s="144">
        <f>D212*E212*F212</f>
        <v>0</v>
      </c>
      <c r="H212" s="892">
        <f>I212+J212</f>
        <v>0</v>
      </c>
      <c r="I212" s="729"/>
      <c r="J212" s="727"/>
      <c r="K212" s="145">
        <f>-D212*E212*H212</f>
        <v>0</v>
      </c>
      <c r="L212" s="146"/>
      <c r="M212" s="147"/>
      <c r="N212" s="163"/>
      <c r="O212" s="164"/>
      <c r="P212" s="165"/>
      <c r="Q212" s="165"/>
      <c r="R212" s="166"/>
      <c r="S212" s="167"/>
      <c r="T212" s="168">
        <f t="shared" si="36"/>
        <v>0</v>
      </c>
      <c r="U212" s="169"/>
      <c r="V212" s="155"/>
      <c r="W212" s="155"/>
      <c r="X212" s="156"/>
      <c r="Y212" s="156"/>
      <c r="Z212" s="136"/>
      <c r="AA212" s="136"/>
      <c r="AB212" s="136"/>
    </row>
    <row r="213" spans="1:28" ht="9" hidden="1" customHeight="1">
      <c r="A213" s="885"/>
      <c r="B213" s="750"/>
      <c r="C213" s="202" t="str">
        <f>C209</f>
        <v>復</v>
      </c>
      <c r="D213" s="158">
        <f>$D$12</f>
        <v>0</v>
      </c>
      <c r="E213" s="175">
        <f>$E$12</f>
        <v>0</v>
      </c>
      <c r="F213" s="748"/>
      <c r="G213" s="160">
        <f>D213*E213*F212</f>
        <v>0</v>
      </c>
      <c r="H213" s="893"/>
      <c r="I213" s="730"/>
      <c r="J213" s="728"/>
      <c r="K213" s="161">
        <f>-D213*E213*H212</f>
        <v>0</v>
      </c>
      <c r="L213" s="162"/>
      <c r="M213" s="147"/>
      <c r="N213" s="163"/>
      <c r="O213" s="164"/>
      <c r="P213" s="165"/>
      <c r="Q213" s="165"/>
      <c r="R213" s="166"/>
      <c r="S213" s="167"/>
      <c r="T213" s="168">
        <f t="shared" si="36"/>
        <v>0</v>
      </c>
      <c r="U213" s="169"/>
      <c r="V213" s="155"/>
      <c r="W213" s="155"/>
      <c r="X213" s="156"/>
      <c r="Y213" s="156"/>
      <c r="Z213" s="136"/>
      <c r="AA213" s="136"/>
      <c r="AB213" s="136"/>
    </row>
    <row r="214" spans="1:28" ht="9" hidden="1" customHeight="1">
      <c r="A214" s="885"/>
      <c r="B214" s="738"/>
      <c r="C214" s="170" t="str">
        <f>C208</f>
        <v>往</v>
      </c>
      <c r="D214" s="142">
        <f>$D$13</f>
        <v>0</v>
      </c>
      <c r="E214" s="143">
        <f>$E$13</f>
        <v>0</v>
      </c>
      <c r="F214" s="896"/>
      <c r="G214" s="144">
        <f>D214*E214*F214</f>
        <v>0</v>
      </c>
      <c r="H214" s="892">
        <f>I214+J214</f>
        <v>0</v>
      </c>
      <c r="I214" s="729"/>
      <c r="J214" s="727"/>
      <c r="K214" s="145">
        <f>-D214*E214*H214</f>
        <v>0</v>
      </c>
      <c r="L214" s="146"/>
      <c r="M214" s="147"/>
      <c r="N214" s="163"/>
      <c r="O214" s="164"/>
      <c r="P214" s="165"/>
      <c r="Q214" s="165"/>
      <c r="R214" s="166"/>
      <c r="S214" s="167"/>
      <c r="T214" s="168">
        <f t="shared" si="36"/>
        <v>0</v>
      </c>
      <c r="U214" s="169"/>
      <c r="V214" s="155"/>
      <c r="W214" s="155"/>
      <c r="X214" s="156"/>
      <c r="Y214" s="156"/>
      <c r="Z214" s="136"/>
      <c r="AA214" s="136"/>
      <c r="AB214" s="136"/>
    </row>
    <row r="215" spans="1:28" ht="9" hidden="1" customHeight="1">
      <c r="A215" s="885"/>
      <c r="B215" s="739"/>
      <c r="C215" s="157" t="str">
        <f>C209</f>
        <v>復</v>
      </c>
      <c r="D215" s="158">
        <f>$D$14</f>
        <v>0</v>
      </c>
      <c r="E215" s="159">
        <f>$E$14</f>
        <v>0</v>
      </c>
      <c r="F215" s="749"/>
      <c r="G215" s="160">
        <f>D215*E215*F214</f>
        <v>0</v>
      </c>
      <c r="H215" s="893"/>
      <c r="I215" s="730"/>
      <c r="J215" s="728"/>
      <c r="K215" s="161">
        <f>-D215*E215*H214</f>
        <v>0</v>
      </c>
      <c r="L215" s="162"/>
      <c r="M215" s="147"/>
      <c r="N215" s="163"/>
      <c r="O215" s="164"/>
      <c r="P215" s="165"/>
      <c r="Q215" s="165"/>
      <c r="R215" s="166"/>
      <c r="S215" s="167"/>
      <c r="T215" s="168">
        <f t="shared" si="36"/>
        <v>0</v>
      </c>
      <c r="U215" s="169"/>
      <c r="V215" s="155"/>
      <c r="W215" s="155"/>
      <c r="X215" s="156"/>
      <c r="Y215" s="156"/>
      <c r="Z215" s="136"/>
      <c r="AA215" s="136"/>
      <c r="AB215" s="136"/>
    </row>
    <row r="216" spans="1:28" ht="9" hidden="1" customHeight="1">
      <c r="A216" s="885"/>
      <c r="B216" s="750"/>
      <c r="C216" s="170" t="str">
        <f>C208</f>
        <v>往</v>
      </c>
      <c r="D216" s="142">
        <f>$D$15</f>
        <v>0</v>
      </c>
      <c r="E216" s="143">
        <f>$E$15</f>
        <v>0</v>
      </c>
      <c r="F216" s="748"/>
      <c r="G216" s="144">
        <f>D216*E216*F216</f>
        <v>0</v>
      </c>
      <c r="H216" s="892">
        <f>I216+J216</f>
        <v>0</v>
      </c>
      <c r="I216" s="729"/>
      <c r="J216" s="727"/>
      <c r="K216" s="145">
        <f>-D216*E216*H216</f>
        <v>0</v>
      </c>
      <c r="L216" s="146"/>
      <c r="M216" s="147"/>
      <c r="N216" s="163"/>
      <c r="O216" s="164"/>
      <c r="P216" s="165"/>
      <c r="Q216" s="165"/>
      <c r="R216" s="166"/>
      <c r="S216" s="167"/>
      <c r="T216" s="168">
        <f t="shared" si="36"/>
        <v>0</v>
      </c>
      <c r="U216" s="169"/>
      <c r="V216" s="155"/>
      <c r="W216" s="155"/>
      <c r="X216" s="908" t="s">
        <v>81</v>
      </c>
      <c r="Y216" s="909"/>
      <c r="Z216" s="909"/>
      <c r="AA216" s="909"/>
      <c r="AB216" s="910"/>
    </row>
    <row r="217" spans="1:28" ht="9" hidden="1" customHeight="1" thickBot="1">
      <c r="A217" s="885"/>
      <c r="B217" s="751"/>
      <c r="C217" s="157" t="str">
        <f>C209</f>
        <v>復</v>
      </c>
      <c r="D217" s="158">
        <f>$D$16</f>
        <v>0</v>
      </c>
      <c r="E217" s="175">
        <f>$E$16</f>
        <v>0</v>
      </c>
      <c r="F217" s="749"/>
      <c r="G217" s="160">
        <f>D217*E217*F216</f>
        <v>0</v>
      </c>
      <c r="H217" s="893"/>
      <c r="I217" s="730"/>
      <c r="J217" s="728"/>
      <c r="K217" s="161">
        <f>-D217*E217*H216</f>
        <v>0</v>
      </c>
      <c r="L217" s="162"/>
      <c r="M217" s="147"/>
      <c r="N217" s="177"/>
      <c r="O217" s="178"/>
      <c r="P217" s="179"/>
      <c r="Q217" s="179"/>
      <c r="R217" s="180"/>
      <c r="S217" s="181"/>
      <c r="T217" s="182">
        <f t="shared" si="36"/>
        <v>0</v>
      </c>
      <c r="U217" s="183"/>
      <c r="V217" s="184"/>
      <c r="W217" s="155"/>
      <c r="X217" s="905">
        <f>G218+K218+T218</f>
        <v>0</v>
      </c>
      <c r="Y217" s="906"/>
      <c r="Z217" s="906"/>
      <c r="AA217" s="906"/>
      <c r="AB217" s="185" t="s">
        <v>82</v>
      </c>
    </row>
    <row r="218" spans="1:28" ht="9" hidden="1" customHeight="1" thickBot="1">
      <c r="A218" s="882" t="s">
        <v>53</v>
      </c>
      <c r="B218" s="883"/>
      <c r="C218" s="186"/>
      <c r="D218" s="187">
        <f>IF(C208="往",(E208+E209)*(F208-H208)+(E210+E211)*(F210-H210),E208*(F208-H208)+E210*(F210-H210))</f>
        <v>0</v>
      </c>
      <c r="E218" s="188">
        <f>IF(C208="往",(E208+E209)*(F208-H208)+(E210+E211)*(F210-H210)+(E212+E213)*(F212-H212)+(E214+E215)*(F214-H214)+(E216+E217)*(F216-H216),E208*(F208-H208)+E210*(F210-H210)+E212*(F212-H212)+E214*(F214-H214)+E216*(F216-H216))</f>
        <v>0</v>
      </c>
      <c r="F218" s="189">
        <f t="shared" ref="F218:K218" si="37">SUM(F208:F217)</f>
        <v>0</v>
      </c>
      <c r="G218" s="190">
        <f t="shared" si="37"/>
        <v>0</v>
      </c>
      <c r="H218" s="186">
        <f t="shared" si="37"/>
        <v>0</v>
      </c>
      <c r="I218" s="191">
        <f t="shared" si="37"/>
        <v>0</v>
      </c>
      <c r="J218" s="187">
        <f t="shared" si="37"/>
        <v>0</v>
      </c>
      <c r="K218" s="192">
        <f t="shared" si="37"/>
        <v>0</v>
      </c>
      <c r="L218" s="187"/>
      <c r="M218" s="193"/>
      <c r="N218" s="194"/>
      <c r="O218" s="195">
        <f t="shared" ref="O218:T218" si="38">SUM(O208:O217)</f>
        <v>0</v>
      </c>
      <c r="P218" s="196">
        <f t="shared" si="38"/>
        <v>0</v>
      </c>
      <c r="Q218" s="196">
        <f t="shared" si="38"/>
        <v>0</v>
      </c>
      <c r="R218" s="197">
        <f t="shared" si="38"/>
        <v>0</v>
      </c>
      <c r="S218" s="198">
        <f t="shared" si="38"/>
        <v>0</v>
      </c>
      <c r="T218" s="199">
        <f t="shared" si="38"/>
        <v>0</v>
      </c>
      <c r="U218" s="200"/>
    </row>
    <row r="219" spans="1:28" ht="9" hidden="1" customHeight="1">
      <c r="A219" s="886" t="s">
        <v>55</v>
      </c>
      <c r="B219" s="742" t="s">
        <v>56</v>
      </c>
      <c r="C219" s="134"/>
      <c r="D219" s="745" t="s">
        <v>57</v>
      </c>
      <c r="E219" s="745" t="s">
        <v>58</v>
      </c>
      <c r="F219" s="890" t="s">
        <v>59</v>
      </c>
      <c r="G219" s="894" t="s">
        <v>60</v>
      </c>
      <c r="H219" s="899" t="s">
        <v>61</v>
      </c>
      <c r="I219" s="899"/>
      <c r="J219" s="899"/>
      <c r="K219" s="899"/>
      <c r="L219" s="900"/>
      <c r="M219" s="135"/>
      <c r="N219" s="857" t="s">
        <v>62</v>
      </c>
      <c r="O219" s="858"/>
      <c r="P219" s="858"/>
      <c r="Q219" s="858"/>
      <c r="R219" s="858"/>
      <c r="S219" s="858"/>
      <c r="T219" s="858"/>
      <c r="U219" s="859"/>
    </row>
    <row r="220" spans="1:28" ht="9" hidden="1" customHeight="1">
      <c r="A220" s="887"/>
      <c r="B220" s="743"/>
      <c r="C220" s="137" t="s">
        <v>24</v>
      </c>
      <c r="D220" s="746"/>
      <c r="E220" s="746"/>
      <c r="F220" s="891"/>
      <c r="G220" s="864"/>
      <c r="H220" s="860" t="s">
        <v>63</v>
      </c>
      <c r="I220" s="861"/>
      <c r="J220" s="862"/>
      <c r="K220" s="863" t="s">
        <v>64</v>
      </c>
      <c r="L220" s="874" t="s">
        <v>65</v>
      </c>
      <c r="M220" s="138"/>
      <c r="N220" s="863" t="s">
        <v>66</v>
      </c>
      <c r="O220" s="877" t="s">
        <v>67</v>
      </c>
      <c r="P220" s="878"/>
      <c r="Q220" s="878"/>
      <c r="R220" s="878"/>
      <c r="S220" s="879"/>
      <c r="T220" s="724" t="s">
        <v>68</v>
      </c>
      <c r="U220" s="854" t="s">
        <v>65</v>
      </c>
    </row>
    <row r="221" spans="1:28" ht="9" hidden="1" customHeight="1">
      <c r="A221" s="887"/>
      <c r="B221" s="743"/>
      <c r="C221" s="137" t="s">
        <v>69</v>
      </c>
      <c r="D221" s="746"/>
      <c r="E221" s="746"/>
      <c r="F221" s="891"/>
      <c r="G221" s="864"/>
      <c r="H221" s="880" t="s">
        <v>70</v>
      </c>
      <c r="I221" s="897" t="s">
        <v>71</v>
      </c>
      <c r="J221" s="901" t="s">
        <v>72</v>
      </c>
      <c r="K221" s="864"/>
      <c r="L221" s="875"/>
      <c r="M221" s="138"/>
      <c r="N221" s="864"/>
      <c r="O221" s="869" t="s">
        <v>73</v>
      </c>
      <c r="P221" s="754"/>
      <c r="Q221" s="754" t="s">
        <v>74</v>
      </c>
      <c r="R221" s="757" t="s">
        <v>75</v>
      </c>
      <c r="S221" s="752" t="s">
        <v>76</v>
      </c>
      <c r="T221" s="725"/>
      <c r="U221" s="855"/>
    </row>
    <row r="222" spans="1:28" ht="9" hidden="1" customHeight="1">
      <c r="A222" s="887"/>
      <c r="B222" s="743"/>
      <c r="C222" s="139" t="s">
        <v>77</v>
      </c>
      <c r="D222" s="746"/>
      <c r="E222" s="746"/>
      <c r="F222" s="891"/>
      <c r="G222" s="864"/>
      <c r="H222" s="880"/>
      <c r="I222" s="897"/>
      <c r="J222" s="901"/>
      <c r="K222" s="864"/>
      <c r="L222" s="875"/>
      <c r="M222" s="138"/>
      <c r="N222" s="864"/>
      <c r="O222" s="870" t="s">
        <v>71</v>
      </c>
      <c r="P222" s="872" t="s">
        <v>72</v>
      </c>
      <c r="Q222" s="755"/>
      <c r="R222" s="757"/>
      <c r="S222" s="752"/>
      <c r="T222" s="725"/>
      <c r="U222" s="855"/>
    </row>
    <row r="223" spans="1:28" ht="9" hidden="1" customHeight="1">
      <c r="A223" s="888"/>
      <c r="B223" s="744"/>
      <c r="C223" s="140" t="s">
        <v>78</v>
      </c>
      <c r="D223" s="747"/>
      <c r="E223" s="876"/>
      <c r="F223" s="726"/>
      <c r="G223" s="895"/>
      <c r="H223" s="881"/>
      <c r="I223" s="898"/>
      <c r="J223" s="902"/>
      <c r="K223" s="865"/>
      <c r="L223" s="876"/>
      <c r="N223" s="865"/>
      <c r="O223" s="871"/>
      <c r="P223" s="873"/>
      <c r="Q223" s="756"/>
      <c r="R223" s="758"/>
      <c r="S223" s="753"/>
      <c r="T223" s="726"/>
      <c r="U223" s="856"/>
    </row>
    <row r="224" spans="1:28" ht="9" hidden="1" customHeight="1">
      <c r="A224" s="884" t="s">
        <v>79</v>
      </c>
      <c r="B224" s="740" t="s">
        <v>80</v>
      </c>
      <c r="C224" s="201" t="str">
        <f>C208</f>
        <v>往</v>
      </c>
      <c r="D224" s="142">
        <f>$D$7</f>
        <v>0</v>
      </c>
      <c r="E224" s="143">
        <f>$E$7</f>
        <v>0</v>
      </c>
      <c r="F224" s="896"/>
      <c r="G224" s="144">
        <f>D224*E224*F224</f>
        <v>0</v>
      </c>
      <c r="H224" s="892">
        <f>I224+J224</f>
        <v>0</v>
      </c>
      <c r="I224" s="729"/>
      <c r="J224" s="727"/>
      <c r="K224" s="145">
        <f>-D224*E224*H224</f>
        <v>0</v>
      </c>
      <c r="L224" s="146"/>
      <c r="M224" s="147"/>
      <c r="N224" s="148"/>
      <c r="O224" s="149"/>
      <c r="P224" s="150"/>
      <c r="Q224" s="150"/>
      <c r="R224" s="151"/>
      <c r="S224" s="152"/>
      <c r="T224" s="153">
        <f t="shared" ref="T224:T233" si="39">IF(AND(P224=0,Q224=0,R224=0,S224=0),N224*-O224,IF(AND(O224=0,Q224=0,R224=0,S224=0),N224*-P224,IF(AND(O224=0,P224=0,R224=0,S224=0),N224*Q224,IF(AND(O224=0,P224=0,Q224=0,S224=0),N224*-R224,IF(AND(O224=0,P224=0,Q224=0,R224=0),N224*S224,IF(AND(O224=0,P224=0,Q224=0,R224=0),,"入力オーバー"))))))</f>
        <v>0</v>
      </c>
      <c r="U224" s="213"/>
      <c r="V224" s="155"/>
      <c r="W224" s="155"/>
      <c r="X224" s="156"/>
      <c r="Y224" s="156"/>
      <c r="Z224" s="156"/>
      <c r="AA224" s="156"/>
      <c r="AB224" s="156"/>
    </row>
    <row r="225" spans="1:28" ht="9" hidden="1" customHeight="1">
      <c r="A225" s="885"/>
      <c r="B225" s="741"/>
      <c r="C225" s="157" t="str">
        <f>IF(C224="往","復",)</f>
        <v>復</v>
      </c>
      <c r="D225" s="158">
        <f>$D$8</f>
        <v>0</v>
      </c>
      <c r="E225" s="159">
        <f>$E$8</f>
        <v>0</v>
      </c>
      <c r="F225" s="749"/>
      <c r="G225" s="160">
        <f>D225*E225*F224</f>
        <v>0</v>
      </c>
      <c r="H225" s="893"/>
      <c r="I225" s="730"/>
      <c r="J225" s="728"/>
      <c r="K225" s="161">
        <f>-D225*E225*H224</f>
        <v>0</v>
      </c>
      <c r="L225" s="162"/>
      <c r="M225" s="147"/>
      <c r="N225" s="163"/>
      <c r="O225" s="164"/>
      <c r="P225" s="165"/>
      <c r="Q225" s="165"/>
      <c r="R225" s="166"/>
      <c r="S225" s="167"/>
      <c r="T225" s="168">
        <f t="shared" si="39"/>
        <v>0</v>
      </c>
      <c r="U225" s="169"/>
      <c r="V225" s="155"/>
      <c r="W225" s="155"/>
      <c r="X225" s="156"/>
      <c r="Y225" s="156"/>
      <c r="Z225" s="156"/>
      <c r="AA225" s="156"/>
      <c r="AB225" s="156"/>
    </row>
    <row r="226" spans="1:28" ht="9" hidden="1" customHeight="1">
      <c r="A226" s="885"/>
      <c r="B226" s="740"/>
      <c r="C226" s="170" t="str">
        <f>C224</f>
        <v>往</v>
      </c>
      <c r="D226" s="142">
        <f>$D$9</f>
        <v>0</v>
      </c>
      <c r="E226" s="143">
        <f>$E$9</f>
        <v>0</v>
      </c>
      <c r="F226" s="896"/>
      <c r="G226" s="144">
        <f>D226*E226*F226</f>
        <v>0</v>
      </c>
      <c r="H226" s="892">
        <f>I226+J226</f>
        <v>0</v>
      </c>
      <c r="I226" s="729"/>
      <c r="J226" s="727"/>
      <c r="K226" s="145">
        <f>-D226*E226*H226</f>
        <v>0</v>
      </c>
      <c r="L226" s="146"/>
      <c r="M226" s="147"/>
      <c r="N226" s="163"/>
      <c r="O226" s="164"/>
      <c r="P226" s="165"/>
      <c r="Q226" s="165"/>
      <c r="R226" s="166"/>
      <c r="S226" s="167"/>
      <c r="T226" s="168">
        <f t="shared" si="39"/>
        <v>0</v>
      </c>
      <c r="U226" s="169"/>
      <c r="V226" s="155"/>
      <c r="W226" s="155"/>
      <c r="X226" s="136"/>
      <c r="Y226" s="136"/>
      <c r="Z226" s="136"/>
      <c r="AA226" s="136"/>
      <c r="AB226" s="136"/>
    </row>
    <row r="227" spans="1:28" ht="9" hidden="1" customHeight="1" thickBot="1">
      <c r="A227" s="885"/>
      <c r="B227" s="889"/>
      <c r="C227" s="157" t="str">
        <f>C225</f>
        <v>復</v>
      </c>
      <c r="D227" s="158">
        <f>$D$10</f>
        <v>0</v>
      </c>
      <c r="E227" s="159">
        <f>$E$10</f>
        <v>0</v>
      </c>
      <c r="F227" s="749"/>
      <c r="G227" s="160">
        <f>D227*E227*F226</f>
        <v>0</v>
      </c>
      <c r="H227" s="893"/>
      <c r="I227" s="730"/>
      <c r="J227" s="728"/>
      <c r="K227" s="161">
        <f>-D227*E227*H226</f>
        <v>0</v>
      </c>
      <c r="L227" s="162"/>
      <c r="M227" s="147"/>
      <c r="N227" s="163"/>
      <c r="O227" s="164"/>
      <c r="P227" s="165"/>
      <c r="Q227" s="165"/>
      <c r="R227" s="166"/>
      <c r="S227" s="167"/>
      <c r="T227" s="168">
        <f t="shared" si="39"/>
        <v>0</v>
      </c>
      <c r="U227" s="169"/>
      <c r="V227" s="155"/>
      <c r="W227" s="155"/>
      <c r="X227" s="156"/>
      <c r="Y227" s="156"/>
      <c r="Z227" s="136"/>
      <c r="AA227" s="136"/>
      <c r="AB227" s="136"/>
    </row>
    <row r="228" spans="1:28" ht="9" hidden="1" customHeight="1">
      <c r="A228" s="885"/>
      <c r="B228" s="903"/>
      <c r="C228" s="170" t="str">
        <f>C224</f>
        <v>往</v>
      </c>
      <c r="D228" s="142">
        <f>$D$11</f>
        <v>0</v>
      </c>
      <c r="E228" s="143">
        <f>$E$11</f>
        <v>0</v>
      </c>
      <c r="F228" s="748"/>
      <c r="G228" s="144">
        <f>D228*E228*F228</f>
        <v>0</v>
      </c>
      <c r="H228" s="892">
        <f>I228+J228</f>
        <v>0</v>
      </c>
      <c r="I228" s="729"/>
      <c r="J228" s="727"/>
      <c r="K228" s="145">
        <f>-D228*E228*H228</f>
        <v>0</v>
      </c>
      <c r="L228" s="146"/>
      <c r="M228" s="147"/>
      <c r="N228" s="163"/>
      <c r="O228" s="164"/>
      <c r="P228" s="165"/>
      <c r="Q228" s="165"/>
      <c r="R228" s="166"/>
      <c r="S228" s="167"/>
      <c r="T228" s="168">
        <f t="shared" si="39"/>
        <v>0</v>
      </c>
      <c r="U228" s="169"/>
      <c r="V228" s="155"/>
      <c r="W228" s="155"/>
      <c r="X228" s="156"/>
      <c r="Y228" s="156"/>
      <c r="Z228" s="136"/>
      <c r="AA228" s="136"/>
      <c r="AB228" s="136"/>
    </row>
    <row r="229" spans="1:28" ht="9" hidden="1" customHeight="1">
      <c r="A229" s="885"/>
      <c r="B229" s="750"/>
      <c r="C229" s="202" t="str">
        <f>C225</f>
        <v>復</v>
      </c>
      <c r="D229" s="158">
        <f>$D$12</f>
        <v>0</v>
      </c>
      <c r="E229" s="175">
        <f>$E$12</f>
        <v>0</v>
      </c>
      <c r="F229" s="748"/>
      <c r="G229" s="160">
        <f>D229*E229*F228</f>
        <v>0</v>
      </c>
      <c r="H229" s="893"/>
      <c r="I229" s="730"/>
      <c r="J229" s="728"/>
      <c r="K229" s="161">
        <f>-D229*E229*H228</f>
        <v>0</v>
      </c>
      <c r="L229" s="162"/>
      <c r="M229" s="147"/>
      <c r="N229" s="163"/>
      <c r="O229" s="164"/>
      <c r="P229" s="165"/>
      <c r="Q229" s="165"/>
      <c r="R229" s="166"/>
      <c r="S229" s="167"/>
      <c r="T229" s="168">
        <f t="shared" si="39"/>
        <v>0</v>
      </c>
      <c r="U229" s="169"/>
      <c r="V229" s="155"/>
      <c r="W229" s="155"/>
      <c r="X229" s="156"/>
      <c r="Y229" s="156"/>
      <c r="Z229" s="136"/>
      <c r="AA229" s="136"/>
      <c r="AB229" s="136"/>
    </row>
    <row r="230" spans="1:28" ht="9" hidden="1" customHeight="1">
      <c r="A230" s="885"/>
      <c r="B230" s="738"/>
      <c r="C230" s="170" t="str">
        <f>C224</f>
        <v>往</v>
      </c>
      <c r="D230" s="142">
        <f>$D$13</f>
        <v>0</v>
      </c>
      <c r="E230" s="143">
        <f>$E$13</f>
        <v>0</v>
      </c>
      <c r="F230" s="896"/>
      <c r="G230" s="144">
        <f>D230*E230*F230</f>
        <v>0</v>
      </c>
      <c r="H230" s="892">
        <f>I230+J230</f>
        <v>0</v>
      </c>
      <c r="I230" s="729"/>
      <c r="J230" s="727"/>
      <c r="K230" s="145">
        <f>-D230*E230*H230</f>
        <v>0</v>
      </c>
      <c r="L230" s="146"/>
      <c r="M230" s="147"/>
      <c r="N230" s="163"/>
      <c r="O230" s="164"/>
      <c r="P230" s="165"/>
      <c r="Q230" s="165"/>
      <c r="R230" s="166"/>
      <c r="S230" s="167"/>
      <c r="T230" s="168">
        <f t="shared" si="39"/>
        <v>0</v>
      </c>
      <c r="U230" s="169"/>
      <c r="V230" s="155"/>
      <c r="W230" s="155"/>
    </row>
    <row r="231" spans="1:28" ht="9" hidden="1" customHeight="1">
      <c r="A231" s="885"/>
      <c r="B231" s="739"/>
      <c r="C231" s="157" t="str">
        <f>C225</f>
        <v>復</v>
      </c>
      <c r="D231" s="158">
        <f>$D$14</f>
        <v>0</v>
      </c>
      <c r="E231" s="159">
        <f>$E$14</f>
        <v>0</v>
      </c>
      <c r="F231" s="749"/>
      <c r="G231" s="160">
        <f>D231*E231*F230</f>
        <v>0</v>
      </c>
      <c r="H231" s="893"/>
      <c r="I231" s="730"/>
      <c r="J231" s="728"/>
      <c r="K231" s="161">
        <f>-D231*E231*H230</f>
        <v>0</v>
      </c>
      <c r="L231" s="162"/>
      <c r="M231" s="147"/>
      <c r="N231" s="163"/>
      <c r="O231" s="164"/>
      <c r="P231" s="165"/>
      <c r="Q231" s="165"/>
      <c r="R231" s="166"/>
      <c r="S231" s="167"/>
      <c r="T231" s="168">
        <f t="shared" si="39"/>
        <v>0</v>
      </c>
      <c r="U231" s="169"/>
      <c r="V231" s="155"/>
      <c r="W231" s="155"/>
    </row>
    <row r="232" spans="1:28" ht="9" hidden="1" customHeight="1">
      <c r="A232" s="885"/>
      <c r="B232" s="750"/>
      <c r="C232" s="170" t="str">
        <f>C224</f>
        <v>往</v>
      </c>
      <c r="D232" s="142">
        <f>$D$15</f>
        <v>0</v>
      </c>
      <c r="E232" s="143">
        <f>$E$15</f>
        <v>0</v>
      </c>
      <c r="F232" s="748"/>
      <c r="G232" s="144">
        <f>D232*E232*F232</f>
        <v>0</v>
      </c>
      <c r="H232" s="892">
        <f>I232+J232</f>
        <v>0</v>
      </c>
      <c r="I232" s="729"/>
      <c r="J232" s="727"/>
      <c r="K232" s="145">
        <f>-D232*E232*H232</f>
        <v>0</v>
      </c>
      <c r="L232" s="146"/>
      <c r="M232" s="147"/>
      <c r="N232" s="163"/>
      <c r="O232" s="164"/>
      <c r="P232" s="165"/>
      <c r="Q232" s="165"/>
      <c r="R232" s="166"/>
      <c r="S232" s="167"/>
      <c r="T232" s="168">
        <f t="shared" si="39"/>
        <v>0</v>
      </c>
      <c r="U232" s="169"/>
      <c r="V232" s="155"/>
      <c r="W232" s="155"/>
      <c r="X232" s="908" t="s">
        <v>81</v>
      </c>
      <c r="Y232" s="909"/>
      <c r="Z232" s="909"/>
      <c r="AA232" s="909"/>
      <c r="AB232" s="910"/>
    </row>
    <row r="233" spans="1:28" ht="9" hidden="1" customHeight="1" thickBot="1">
      <c r="A233" s="885"/>
      <c r="B233" s="751"/>
      <c r="C233" s="157" t="str">
        <f>C225</f>
        <v>復</v>
      </c>
      <c r="D233" s="158">
        <f>$D$16</f>
        <v>0</v>
      </c>
      <c r="E233" s="175">
        <f>$E$16</f>
        <v>0</v>
      </c>
      <c r="F233" s="749"/>
      <c r="G233" s="160">
        <f>D233*E233*F232</f>
        <v>0</v>
      </c>
      <c r="H233" s="893"/>
      <c r="I233" s="730"/>
      <c r="J233" s="728"/>
      <c r="K233" s="161">
        <f>-D233*E233*H232</f>
        <v>0</v>
      </c>
      <c r="L233" s="162"/>
      <c r="M233" s="147"/>
      <c r="N233" s="177"/>
      <c r="O233" s="178"/>
      <c r="P233" s="179"/>
      <c r="Q233" s="179"/>
      <c r="R233" s="180"/>
      <c r="S233" s="181"/>
      <c r="T233" s="182">
        <f t="shared" si="39"/>
        <v>0</v>
      </c>
      <c r="U233" s="183"/>
      <c r="V233" s="184"/>
      <c r="W233" s="155"/>
      <c r="X233" s="905">
        <f>G234+K234+T234</f>
        <v>0</v>
      </c>
      <c r="Y233" s="906"/>
      <c r="Z233" s="906"/>
      <c r="AA233" s="906"/>
      <c r="AB233" s="185" t="s">
        <v>82</v>
      </c>
    </row>
    <row r="234" spans="1:28" ht="9" hidden="1" customHeight="1" thickBot="1">
      <c r="A234" s="882" t="s">
        <v>53</v>
      </c>
      <c r="B234" s="883"/>
      <c r="C234" s="186"/>
      <c r="D234" s="187">
        <f>IF(C224="往",(E224+E225)*(F224-H224)+(E226+E227)*(F226-H226),E224*(F224-H224)+E226*(F226-H226))</f>
        <v>0</v>
      </c>
      <c r="E234" s="188">
        <f>IF(C224="往",(E224+E225)*(F224-H224)+(E226+E227)*(F226-H226)+(E228+E229)*(F228-H228)+(E230+E231)*(F230-H230)+(E232+E233)*(F232-H232),E224*(F224-H224)+E226*(F226-H226)+E228*(F228-H228)+E230*(F230-H230)+E232*(F232-H232))</f>
        <v>0</v>
      </c>
      <c r="F234" s="189">
        <f t="shared" ref="F234:K234" si="40">SUM(F224:F233)</f>
        <v>0</v>
      </c>
      <c r="G234" s="190">
        <f t="shared" si="40"/>
        <v>0</v>
      </c>
      <c r="H234" s="186">
        <f t="shared" si="40"/>
        <v>0</v>
      </c>
      <c r="I234" s="191">
        <f t="shared" si="40"/>
        <v>0</v>
      </c>
      <c r="J234" s="187">
        <f t="shared" si="40"/>
        <v>0</v>
      </c>
      <c r="K234" s="192">
        <f t="shared" si="40"/>
        <v>0</v>
      </c>
      <c r="L234" s="187"/>
      <c r="M234" s="193"/>
      <c r="N234" s="194"/>
      <c r="O234" s="195">
        <f t="shared" ref="O234:T234" si="41">SUM(O224:O233)</f>
        <v>0</v>
      </c>
      <c r="P234" s="196">
        <f t="shared" si="41"/>
        <v>0</v>
      </c>
      <c r="Q234" s="196">
        <f t="shared" si="41"/>
        <v>0</v>
      </c>
      <c r="R234" s="197">
        <f t="shared" si="41"/>
        <v>0</v>
      </c>
      <c r="S234" s="198">
        <f t="shared" si="41"/>
        <v>0</v>
      </c>
      <c r="T234" s="199">
        <f t="shared" si="41"/>
        <v>0</v>
      </c>
      <c r="U234" s="200"/>
    </row>
    <row r="235" spans="1:28" ht="9" hidden="1" customHeight="1">
      <c r="A235" s="886" t="s">
        <v>55</v>
      </c>
      <c r="B235" s="742" t="s">
        <v>56</v>
      </c>
      <c r="C235" s="134"/>
      <c r="D235" s="745" t="s">
        <v>57</v>
      </c>
      <c r="E235" s="745" t="s">
        <v>58</v>
      </c>
      <c r="F235" s="890" t="s">
        <v>59</v>
      </c>
      <c r="G235" s="894" t="s">
        <v>60</v>
      </c>
      <c r="H235" s="899" t="s">
        <v>61</v>
      </c>
      <c r="I235" s="899"/>
      <c r="J235" s="899"/>
      <c r="K235" s="899"/>
      <c r="L235" s="900"/>
      <c r="M235" s="135"/>
      <c r="N235" s="857" t="s">
        <v>62</v>
      </c>
      <c r="O235" s="858"/>
      <c r="P235" s="858"/>
      <c r="Q235" s="858"/>
      <c r="R235" s="858"/>
      <c r="S235" s="858"/>
      <c r="T235" s="858"/>
      <c r="U235" s="859"/>
    </row>
    <row r="236" spans="1:28" ht="9" hidden="1" customHeight="1">
      <c r="A236" s="887"/>
      <c r="B236" s="743"/>
      <c r="C236" s="137" t="s">
        <v>24</v>
      </c>
      <c r="D236" s="746"/>
      <c r="E236" s="746"/>
      <c r="F236" s="891"/>
      <c r="G236" s="864"/>
      <c r="H236" s="860" t="s">
        <v>63</v>
      </c>
      <c r="I236" s="861"/>
      <c r="J236" s="862"/>
      <c r="K236" s="863" t="s">
        <v>64</v>
      </c>
      <c r="L236" s="874" t="s">
        <v>65</v>
      </c>
      <c r="M236" s="138"/>
      <c r="N236" s="863" t="s">
        <v>66</v>
      </c>
      <c r="O236" s="877" t="s">
        <v>67</v>
      </c>
      <c r="P236" s="878"/>
      <c r="Q236" s="878"/>
      <c r="R236" s="878"/>
      <c r="S236" s="879"/>
      <c r="T236" s="724" t="s">
        <v>68</v>
      </c>
      <c r="U236" s="854" t="s">
        <v>65</v>
      </c>
    </row>
    <row r="237" spans="1:28" ht="9" hidden="1" customHeight="1">
      <c r="A237" s="887"/>
      <c r="B237" s="743"/>
      <c r="C237" s="137" t="s">
        <v>69</v>
      </c>
      <c r="D237" s="746"/>
      <c r="E237" s="746"/>
      <c r="F237" s="891"/>
      <c r="G237" s="864"/>
      <c r="H237" s="880" t="s">
        <v>70</v>
      </c>
      <c r="I237" s="897" t="s">
        <v>71</v>
      </c>
      <c r="J237" s="901" t="s">
        <v>72</v>
      </c>
      <c r="K237" s="864"/>
      <c r="L237" s="875"/>
      <c r="M237" s="138"/>
      <c r="N237" s="864"/>
      <c r="O237" s="869" t="s">
        <v>73</v>
      </c>
      <c r="P237" s="754"/>
      <c r="Q237" s="754" t="s">
        <v>74</v>
      </c>
      <c r="R237" s="757" t="s">
        <v>75</v>
      </c>
      <c r="S237" s="752" t="s">
        <v>76</v>
      </c>
      <c r="T237" s="725"/>
      <c r="U237" s="855"/>
    </row>
    <row r="238" spans="1:28" ht="9" hidden="1" customHeight="1">
      <c r="A238" s="887"/>
      <c r="B238" s="743"/>
      <c r="C238" s="139" t="s">
        <v>77</v>
      </c>
      <c r="D238" s="746"/>
      <c r="E238" s="746"/>
      <c r="F238" s="891"/>
      <c r="G238" s="864"/>
      <c r="H238" s="880"/>
      <c r="I238" s="897"/>
      <c r="J238" s="901"/>
      <c r="K238" s="864"/>
      <c r="L238" s="875"/>
      <c r="M238" s="138"/>
      <c r="N238" s="864"/>
      <c r="O238" s="870" t="s">
        <v>71</v>
      </c>
      <c r="P238" s="872" t="s">
        <v>72</v>
      </c>
      <c r="Q238" s="755"/>
      <c r="R238" s="757"/>
      <c r="S238" s="752"/>
      <c r="T238" s="725"/>
      <c r="U238" s="855"/>
    </row>
    <row r="239" spans="1:28" ht="9" hidden="1" customHeight="1">
      <c r="A239" s="888"/>
      <c r="B239" s="744"/>
      <c r="C239" s="140" t="s">
        <v>78</v>
      </c>
      <c r="D239" s="747"/>
      <c r="E239" s="876"/>
      <c r="F239" s="726"/>
      <c r="G239" s="895"/>
      <c r="H239" s="881"/>
      <c r="I239" s="898"/>
      <c r="J239" s="902"/>
      <c r="K239" s="865"/>
      <c r="L239" s="876"/>
      <c r="N239" s="865"/>
      <c r="O239" s="871"/>
      <c r="P239" s="873"/>
      <c r="Q239" s="756"/>
      <c r="R239" s="758"/>
      <c r="S239" s="753"/>
      <c r="T239" s="726"/>
      <c r="U239" s="856"/>
    </row>
    <row r="240" spans="1:28" ht="9" hidden="1" customHeight="1">
      <c r="A240" s="884" t="s">
        <v>79</v>
      </c>
      <c r="B240" s="740" t="s">
        <v>80</v>
      </c>
      <c r="C240" s="201" t="str">
        <f>C224</f>
        <v>往</v>
      </c>
      <c r="D240" s="142">
        <f>$D$7</f>
        <v>0</v>
      </c>
      <c r="E240" s="143">
        <f>$E$7</f>
        <v>0</v>
      </c>
      <c r="F240" s="896"/>
      <c r="G240" s="144">
        <f>D240*E240*F240</f>
        <v>0</v>
      </c>
      <c r="H240" s="892">
        <f>I240+J240</f>
        <v>0</v>
      </c>
      <c r="I240" s="729"/>
      <c r="J240" s="727"/>
      <c r="K240" s="145">
        <f>-D240*E240*H240</f>
        <v>0</v>
      </c>
      <c r="L240" s="146"/>
      <c r="M240" s="147"/>
      <c r="N240" s="148"/>
      <c r="O240" s="149"/>
      <c r="P240" s="150"/>
      <c r="Q240" s="150"/>
      <c r="R240" s="151"/>
      <c r="S240" s="152"/>
      <c r="T240" s="153">
        <f t="shared" ref="T240:T249" si="42">IF(AND(P240=0,Q240=0,R240=0,S240=0),N240*-O240,IF(AND(O240=0,Q240=0,R240=0,S240=0),N240*-P240,IF(AND(O240=0,P240=0,R240=0,S240=0),N240*Q240,IF(AND(O240=0,P240=0,Q240=0,S240=0),N240*-R240,IF(AND(O240=0,P240=0,Q240=0,R240=0),N240*S240,IF(AND(O240=0,P240=0,Q240=0,R240=0),,"入力オーバー"))))))</f>
        <v>0</v>
      </c>
      <c r="U240" s="213"/>
      <c r="V240" s="155"/>
      <c r="W240" s="155"/>
      <c r="X240" s="156"/>
      <c r="Y240" s="156"/>
      <c r="Z240" s="156"/>
      <c r="AA240" s="156"/>
      <c r="AB240" s="156"/>
    </row>
    <row r="241" spans="1:28" ht="9" hidden="1" customHeight="1">
      <c r="A241" s="885"/>
      <c r="B241" s="741"/>
      <c r="C241" s="157" t="str">
        <f>IF(C240="往","復",)</f>
        <v>復</v>
      </c>
      <c r="D241" s="158">
        <f>$D$8</f>
        <v>0</v>
      </c>
      <c r="E241" s="159">
        <f>$E$8</f>
        <v>0</v>
      </c>
      <c r="F241" s="749"/>
      <c r="G241" s="160">
        <f>D241*E241*F240</f>
        <v>0</v>
      </c>
      <c r="H241" s="893"/>
      <c r="I241" s="730"/>
      <c r="J241" s="728"/>
      <c r="K241" s="161">
        <f>-D241*E241*H240</f>
        <v>0</v>
      </c>
      <c r="L241" s="162"/>
      <c r="M241" s="147"/>
      <c r="N241" s="163"/>
      <c r="O241" s="164"/>
      <c r="P241" s="165"/>
      <c r="Q241" s="165"/>
      <c r="R241" s="166"/>
      <c r="S241" s="167"/>
      <c r="T241" s="168">
        <f t="shared" si="42"/>
        <v>0</v>
      </c>
      <c r="U241" s="169"/>
      <c r="V241" s="155"/>
      <c r="W241" s="155"/>
      <c r="X241" s="156"/>
      <c r="Y241" s="156"/>
      <c r="Z241" s="156"/>
      <c r="AA241" s="156"/>
      <c r="AB241" s="156"/>
    </row>
    <row r="242" spans="1:28" ht="9" hidden="1" customHeight="1">
      <c r="A242" s="885"/>
      <c r="B242" s="740"/>
      <c r="C242" s="170" t="str">
        <f>C240</f>
        <v>往</v>
      </c>
      <c r="D242" s="142">
        <f>$D$9</f>
        <v>0</v>
      </c>
      <c r="E242" s="143">
        <f>$E$9</f>
        <v>0</v>
      </c>
      <c r="F242" s="896"/>
      <c r="G242" s="144">
        <f>D242*E242*F242</f>
        <v>0</v>
      </c>
      <c r="H242" s="892">
        <f>I242+J242</f>
        <v>0</v>
      </c>
      <c r="I242" s="729"/>
      <c r="J242" s="727"/>
      <c r="K242" s="145">
        <f>-D242*E242*H242</f>
        <v>0</v>
      </c>
      <c r="L242" s="146"/>
      <c r="M242" s="147"/>
      <c r="N242" s="163"/>
      <c r="O242" s="164"/>
      <c r="P242" s="165"/>
      <c r="Q242" s="165"/>
      <c r="R242" s="166"/>
      <c r="S242" s="167"/>
      <c r="T242" s="168">
        <f t="shared" si="42"/>
        <v>0</v>
      </c>
      <c r="U242" s="169"/>
      <c r="V242" s="155"/>
      <c r="W242" s="155"/>
      <c r="X242" s="136"/>
      <c r="Y242" s="136"/>
      <c r="Z242" s="136"/>
      <c r="AA242" s="136"/>
      <c r="AB242" s="136"/>
    </row>
    <row r="243" spans="1:28" ht="9" hidden="1" customHeight="1" thickBot="1">
      <c r="A243" s="885"/>
      <c r="B243" s="889"/>
      <c r="C243" s="157" t="str">
        <f>C241</f>
        <v>復</v>
      </c>
      <c r="D243" s="158">
        <f>$D$10</f>
        <v>0</v>
      </c>
      <c r="E243" s="159">
        <f>$E$10</f>
        <v>0</v>
      </c>
      <c r="F243" s="749"/>
      <c r="G243" s="160">
        <f>D243*E243*F242</f>
        <v>0</v>
      </c>
      <c r="H243" s="893"/>
      <c r="I243" s="730"/>
      <c r="J243" s="728"/>
      <c r="K243" s="161">
        <f>-D243*E243*H242</f>
        <v>0</v>
      </c>
      <c r="L243" s="162"/>
      <c r="M243" s="147"/>
      <c r="N243" s="163"/>
      <c r="O243" s="164"/>
      <c r="P243" s="165"/>
      <c r="Q243" s="165"/>
      <c r="R243" s="166"/>
      <c r="S243" s="167"/>
      <c r="T243" s="168">
        <f t="shared" si="42"/>
        <v>0</v>
      </c>
      <c r="U243" s="169"/>
      <c r="V243" s="155"/>
      <c r="W243" s="155"/>
      <c r="X243" s="156"/>
      <c r="Y243" s="156"/>
      <c r="Z243" s="136"/>
      <c r="AA243" s="136"/>
      <c r="AB243" s="136"/>
    </row>
    <row r="244" spans="1:28" ht="9" hidden="1" customHeight="1">
      <c r="A244" s="885"/>
      <c r="B244" s="903"/>
      <c r="C244" s="170" t="str">
        <f>C240</f>
        <v>往</v>
      </c>
      <c r="D244" s="142">
        <f>$D$11</f>
        <v>0</v>
      </c>
      <c r="E244" s="143">
        <f>$E$11</f>
        <v>0</v>
      </c>
      <c r="F244" s="748"/>
      <c r="G244" s="144">
        <f>D244*E244*F244</f>
        <v>0</v>
      </c>
      <c r="H244" s="892">
        <f>I244+J244</f>
        <v>0</v>
      </c>
      <c r="I244" s="729"/>
      <c r="J244" s="727"/>
      <c r="K244" s="145">
        <f>-D244*E244*H244</f>
        <v>0</v>
      </c>
      <c r="L244" s="146"/>
      <c r="M244" s="147"/>
      <c r="N244" s="163"/>
      <c r="O244" s="164"/>
      <c r="P244" s="165"/>
      <c r="Q244" s="165"/>
      <c r="R244" s="166"/>
      <c r="S244" s="167"/>
      <c r="T244" s="168">
        <f t="shared" si="42"/>
        <v>0</v>
      </c>
      <c r="U244" s="169"/>
      <c r="V244" s="155"/>
      <c r="W244" s="155"/>
      <c r="X244" s="156"/>
      <c r="Y244" s="156"/>
      <c r="Z244" s="136"/>
      <c r="AA244" s="136"/>
      <c r="AB244" s="136"/>
    </row>
    <row r="245" spans="1:28" ht="9" hidden="1" customHeight="1">
      <c r="A245" s="885"/>
      <c r="B245" s="750"/>
      <c r="C245" s="202" t="str">
        <f>C241</f>
        <v>復</v>
      </c>
      <c r="D245" s="158">
        <f>$D$12</f>
        <v>0</v>
      </c>
      <c r="E245" s="175">
        <f>$E$12</f>
        <v>0</v>
      </c>
      <c r="F245" s="748"/>
      <c r="G245" s="160">
        <f>D245*E245*F244</f>
        <v>0</v>
      </c>
      <c r="H245" s="893"/>
      <c r="I245" s="730"/>
      <c r="J245" s="728"/>
      <c r="K245" s="161">
        <f>-D245*E245*H244</f>
        <v>0</v>
      </c>
      <c r="L245" s="162"/>
      <c r="M245" s="147"/>
      <c r="N245" s="163"/>
      <c r="O245" s="164"/>
      <c r="P245" s="165"/>
      <c r="Q245" s="165"/>
      <c r="R245" s="166"/>
      <c r="S245" s="167"/>
      <c r="T245" s="168">
        <f t="shared" si="42"/>
        <v>0</v>
      </c>
      <c r="U245" s="169"/>
      <c r="V245" s="155"/>
      <c r="W245" s="155"/>
      <c r="X245" s="156"/>
      <c r="Y245" s="156"/>
      <c r="Z245" s="136"/>
      <c r="AA245" s="136"/>
      <c r="AB245" s="136"/>
    </row>
    <row r="246" spans="1:28" ht="9" hidden="1" customHeight="1">
      <c r="A246" s="885"/>
      <c r="B246" s="738"/>
      <c r="C246" s="170" t="str">
        <f>C240</f>
        <v>往</v>
      </c>
      <c r="D246" s="142">
        <f>$D$13</f>
        <v>0</v>
      </c>
      <c r="E246" s="143">
        <f>$E$13</f>
        <v>0</v>
      </c>
      <c r="F246" s="896"/>
      <c r="G246" s="144">
        <f>D246*E246*F246</f>
        <v>0</v>
      </c>
      <c r="H246" s="892">
        <f>I246+J246</f>
        <v>0</v>
      </c>
      <c r="I246" s="729"/>
      <c r="J246" s="727"/>
      <c r="K246" s="145">
        <f>-D246*E246*H246</f>
        <v>0</v>
      </c>
      <c r="L246" s="146"/>
      <c r="M246" s="147"/>
      <c r="N246" s="163"/>
      <c r="O246" s="164"/>
      <c r="P246" s="165"/>
      <c r="Q246" s="165"/>
      <c r="R246" s="166"/>
      <c r="S246" s="167"/>
      <c r="T246" s="168">
        <f t="shared" si="42"/>
        <v>0</v>
      </c>
      <c r="U246" s="169"/>
      <c r="V246" s="155"/>
      <c r="W246" s="155"/>
    </row>
    <row r="247" spans="1:28" ht="9" hidden="1" customHeight="1">
      <c r="A247" s="885"/>
      <c r="B247" s="739"/>
      <c r="C247" s="157" t="str">
        <f>C241</f>
        <v>復</v>
      </c>
      <c r="D247" s="158">
        <f>$D$14</f>
        <v>0</v>
      </c>
      <c r="E247" s="159">
        <f>$E$14</f>
        <v>0</v>
      </c>
      <c r="F247" s="749"/>
      <c r="G247" s="160">
        <f>D247*E247*F246</f>
        <v>0</v>
      </c>
      <c r="H247" s="893"/>
      <c r="I247" s="730"/>
      <c r="J247" s="728"/>
      <c r="K247" s="161">
        <f>-D247*E247*H246</f>
        <v>0</v>
      </c>
      <c r="L247" s="162"/>
      <c r="M247" s="147"/>
      <c r="N247" s="163"/>
      <c r="O247" s="164"/>
      <c r="P247" s="165"/>
      <c r="Q247" s="165"/>
      <c r="R247" s="166"/>
      <c r="S247" s="167"/>
      <c r="T247" s="168">
        <f t="shared" si="42"/>
        <v>0</v>
      </c>
      <c r="U247" s="169"/>
      <c r="V247" s="155"/>
      <c r="W247" s="155"/>
    </row>
    <row r="248" spans="1:28" ht="9" hidden="1" customHeight="1">
      <c r="A248" s="885"/>
      <c r="B248" s="750"/>
      <c r="C248" s="170" t="str">
        <f>C240</f>
        <v>往</v>
      </c>
      <c r="D248" s="142">
        <f>$D$15</f>
        <v>0</v>
      </c>
      <c r="E248" s="143">
        <f>$E$15</f>
        <v>0</v>
      </c>
      <c r="F248" s="748"/>
      <c r="G248" s="144">
        <f>D248*E248*F248</f>
        <v>0</v>
      </c>
      <c r="H248" s="892">
        <f>I248+J248</f>
        <v>0</v>
      </c>
      <c r="I248" s="729"/>
      <c r="J248" s="727"/>
      <c r="K248" s="145">
        <f>-D248*E248*H248</f>
        <v>0</v>
      </c>
      <c r="L248" s="146"/>
      <c r="M248" s="147"/>
      <c r="N248" s="163"/>
      <c r="O248" s="164"/>
      <c r="P248" s="165"/>
      <c r="Q248" s="165"/>
      <c r="R248" s="166"/>
      <c r="S248" s="167"/>
      <c r="T248" s="168">
        <f t="shared" si="42"/>
        <v>0</v>
      </c>
      <c r="U248" s="169"/>
      <c r="V248" s="155"/>
      <c r="W248" s="155"/>
      <c r="X248" s="908" t="s">
        <v>81</v>
      </c>
      <c r="Y248" s="909"/>
      <c r="Z248" s="909"/>
      <c r="AA248" s="909"/>
      <c r="AB248" s="910"/>
    </row>
    <row r="249" spans="1:28" ht="9" hidden="1" customHeight="1" thickBot="1">
      <c r="A249" s="885"/>
      <c r="B249" s="751"/>
      <c r="C249" s="157" t="str">
        <f>C241</f>
        <v>復</v>
      </c>
      <c r="D249" s="158">
        <f>$D$16</f>
        <v>0</v>
      </c>
      <c r="E249" s="175">
        <f>$E$16</f>
        <v>0</v>
      </c>
      <c r="F249" s="749"/>
      <c r="G249" s="160">
        <f>D249*E249*F248</f>
        <v>0</v>
      </c>
      <c r="H249" s="893"/>
      <c r="I249" s="730"/>
      <c r="J249" s="728"/>
      <c r="K249" s="161">
        <f>-D249*E249*H248</f>
        <v>0</v>
      </c>
      <c r="L249" s="162"/>
      <c r="M249" s="147"/>
      <c r="N249" s="177"/>
      <c r="O249" s="178"/>
      <c r="P249" s="179"/>
      <c r="Q249" s="179"/>
      <c r="R249" s="180"/>
      <c r="S249" s="181"/>
      <c r="T249" s="182">
        <f t="shared" si="42"/>
        <v>0</v>
      </c>
      <c r="U249" s="183"/>
      <c r="V249" s="184"/>
      <c r="W249" s="155"/>
      <c r="X249" s="905">
        <f>G250+K250+T250</f>
        <v>0</v>
      </c>
      <c r="Y249" s="906"/>
      <c r="Z249" s="906"/>
      <c r="AA249" s="906"/>
      <c r="AB249" s="185" t="s">
        <v>82</v>
      </c>
    </row>
    <row r="250" spans="1:28" ht="9" hidden="1" customHeight="1" thickBot="1">
      <c r="A250" s="882" t="s">
        <v>53</v>
      </c>
      <c r="B250" s="883"/>
      <c r="C250" s="186"/>
      <c r="D250" s="187">
        <f>IF(C240="往",(E240+E241)*(F240-H240)+(E242+E243)*(F242-H242),E240*(F240-H240)+E242*(F242-H242))</f>
        <v>0</v>
      </c>
      <c r="E250" s="188">
        <f>IF(C240="往",(E240+E241)*(F240-H240)+(E242+E243)*(F242-H242)+(E244+E245)*(F244-H244)+(E246+E247)*(F246-H246)+(E248+E249)*(F248-H248),E240*(F240-H240)+E242*(F242-H242)+E244*(F244-H244)+E246*(F246-H246)+E248*(F248-H248))</f>
        <v>0</v>
      </c>
      <c r="F250" s="189">
        <f t="shared" ref="F250:K250" si="43">SUM(F240:F249)</f>
        <v>0</v>
      </c>
      <c r="G250" s="190">
        <f t="shared" si="43"/>
        <v>0</v>
      </c>
      <c r="H250" s="186">
        <f t="shared" si="43"/>
        <v>0</v>
      </c>
      <c r="I250" s="191">
        <f t="shared" si="43"/>
        <v>0</v>
      </c>
      <c r="J250" s="187">
        <f t="shared" si="43"/>
        <v>0</v>
      </c>
      <c r="K250" s="192">
        <f t="shared" si="43"/>
        <v>0</v>
      </c>
      <c r="L250" s="187"/>
      <c r="M250" s="193"/>
      <c r="N250" s="194"/>
      <c r="O250" s="195">
        <f t="shared" ref="O250:T250" si="44">SUM(O240:O249)</f>
        <v>0</v>
      </c>
      <c r="P250" s="196">
        <f t="shared" si="44"/>
        <v>0</v>
      </c>
      <c r="Q250" s="196">
        <f t="shared" si="44"/>
        <v>0</v>
      </c>
      <c r="R250" s="197">
        <f t="shared" si="44"/>
        <v>0</v>
      </c>
      <c r="S250" s="198">
        <f t="shared" si="44"/>
        <v>0</v>
      </c>
      <c r="T250" s="199">
        <f t="shared" si="44"/>
        <v>0</v>
      </c>
      <c r="U250" s="200"/>
    </row>
    <row r="251" spans="1:28" ht="9" hidden="1" customHeight="1">
      <c r="A251" s="886" t="s">
        <v>55</v>
      </c>
      <c r="B251" s="742" t="s">
        <v>56</v>
      </c>
      <c r="C251" s="134"/>
      <c r="D251" s="745" t="s">
        <v>57</v>
      </c>
      <c r="E251" s="745" t="s">
        <v>58</v>
      </c>
      <c r="F251" s="890" t="s">
        <v>59</v>
      </c>
      <c r="G251" s="894" t="s">
        <v>60</v>
      </c>
      <c r="H251" s="899" t="s">
        <v>61</v>
      </c>
      <c r="I251" s="899"/>
      <c r="J251" s="899"/>
      <c r="K251" s="899"/>
      <c r="L251" s="900"/>
      <c r="M251" s="135"/>
      <c r="N251" s="857" t="s">
        <v>62</v>
      </c>
      <c r="O251" s="858"/>
      <c r="P251" s="858"/>
      <c r="Q251" s="858"/>
      <c r="R251" s="858"/>
      <c r="S251" s="858"/>
      <c r="T251" s="858"/>
      <c r="U251" s="859"/>
    </row>
    <row r="252" spans="1:28" ht="9" hidden="1" customHeight="1">
      <c r="A252" s="887"/>
      <c r="B252" s="743"/>
      <c r="C252" s="137" t="s">
        <v>24</v>
      </c>
      <c r="D252" s="746"/>
      <c r="E252" s="746"/>
      <c r="F252" s="891"/>
      <c r="G252" s="864"/>
      <c r="H252" s="860" t="s">
        <v>63</v>
      </c>
      <c r="I252" s="861"/>
      <c r="J252" s="862"/>
      <c r="K252" s="863" t="s">
        <v>64</v>
      </c>
      <c r="L252" s="874" t="s">
        <v>65</v>
      </c>
      <c r="M252" s="138"/>
      <c r="N252" s="863" t="s">
        <v>66</v>
      </c>
      <c r="O252" s="877" t="s">
        <v>67</v>
      </c>
      <c r="P252" s="878"/>
      <c r="Q252" s="878"/>
      <c r="R252" s="878"/>
      <c r="S252" s="879"/>
      <c r="T252" s="724" t="s">
        <v>68</v>
      </c>
      <c r="U252" s="854" t="s">
        <v>65</v>
      </c>
    </row>
    <row r="253" spans="1:28" ht="9" hidden="1" customHeight="1">
      <c r="A253" s="887"/>
      <c r="B253" s="743"/>
      <c r="C253" s="137" t="s">
        <v>69</v>
      </c>
      <c r="D253" s="746"/>
      <c r="E253" s="746"/>
      <c r="F253" s="891"/>
      <c r="G253" s="864"/>
      <c r="H253" s="880" t="s">
        <v>70</v>
      </c>
      <c r="I253" s="897" t="s">
        <v>71</v>
      </c>
      <c r="J253" s="901" t="s">
        <v>72</v>
      </c>
      <c r="K253" s="864"/>
      <c r="L253" s="875"/>
      <c r="M253" s="138"/>
      <c r="N253" s="864"/>
      <c r="O253" s="869" t="s">
        <v>73</v>
      </c>
      <c r="P253" s="754"/>
      <c r="Q253" s="754" t="s">
        <v>74</v>
      </c>
      <c r="R253" s="757" t="s">
        <v>75</v>
      </c>
      <c r="S253" s="752" t="s">
        <v>76</v>
      </c>
      <c r="T253" s="725"/>
      <c r="U253" s="855"/>
    </row>
    <row r="254" spans="1:28" ht="9" hidden="1" customHeight="1">
      <c r="A254" s="887"/>
      <c r="B254" s="743"/>
      <c r="C254" s="139" t="s">
        <v>77</v>
      </c>
      <c r="D254" s="746"/>
      <c r="E254" s="746"/>
      <c r="F254" s="891"/>
      <c r="G254" s="864"/>
      <c r="H254" s="880"/>
      <c r="I254" s="897"/>
      <c r="J254" s="901"/>
      <c r="K254" s="864"/>
      <c r="L254" s="875"/>
      <c r="M254" s="138"/>
      <c r="N254" s="864"/>
      <c r="O254" s="870" t="s">
        <v>71</v>
      </c>
      <c r="P254" s="872" t="s">
        <v>72</v>
      </c>
      <c r="Q254" s="755"/>
      <c r="R254" s="757"/>
      <c r="S254" s="752"/>
      <c r="T254" s="725"/>
      <c r="U254" s="855"/>
    </row>
    <row r="255" spans="1:28" ht="9" hidden="1" customHeight="1">
      <c r="A255" s="888"/>
      <c r="B255" s="744"/>
      <c r="C255" s="140" t="s">
        <v>78</v>
      </c>
      <c r="D255" s="747"/>
      <c r="E255" s="876"/>
      <c r="F255" s="726"/>
      <c r="G255" s="895"/>
      <c r="H255" s="881"/>
      <c r="I255" s="898"/>
      <c r="J255" s="902"/>
      <c r="K255" s="865"/>
      <c r="L255" s="876"/>
      <c r="N255" s="865"/>
      <c r="O255" s="871"/>
      <c r="P255" s="873"/>
      <c r="Q255" s="756"/>
      <c r="R255" s="758"/>
      <c r="S255" s="753"/>
      <c r="T255" s="726"/>
      <c r="U255" s="856"/>
    </row>
    <row r="256" spans="1:28" ht="9" hidden="1" customHeight="1">
      <c r="A256" s="884" t="s">
        <v>79</v>
      </c>
      <c r="B256" s="740" t="s">
        <v>80</v>
      </c>
      <c r="C256" s="201" t="str">
        <f>C240</f>
        <v>往</v>
      </c>
      <c r="D256" s="142">
        <f>$D$7</f>
        <v>0</v>
      </c>
      <c r="E256" s="143">
        <f>$E$7</f>
        <v>0</v>
      </c>
      <c r="F256" s="896"/>
      <c r="G256" s="144">
        <f>D256*E256*F256</f>
        <v>0</v>
      </c>
      <c r="H256" s="892">
        <f>I256+J256</f>
        <v>0</v>
      </c>
      <c r="I256" s="729"/>
      <c r="J256" s="727"/>
      <c r="K256" s="145">
        <f>-D256*E256*H256</f>
        <v>0</v>
      </c>
      <c r="L256" s="146"/>
      <c r="M256" s="147"/>
      <c r="N256" s="148"/>
      <c r="O256" s="149"/>
      <c r="P256" s="150"/>
      <c r="Q256" s="150"/>
      <c r="R256" s="151"/>
      <c r="S256" s="152"/>
      <c r="T256" s="153">
        <f t="shared" ref="T256:T265" si="45">IF(AND(P256=0,Q256=0,R256=0,S256=0),N256*-O256,IF(AND(O256=0,Q256=0,R256=0,S256=0),N256*-P256,IF(AND(O256=0,P256=0,R256=0,S256=0),N256*Q256,IF(AND(O256=0,P256=0,Q256=0,S256=0),N256*-R256,IF(AND(O256=0,P256=0,Q256=0,R256=0),N256*S256,IF(AND(O256=0,P256=0,Q256=0,R256=0),,"入力オーバー"))))))</f>
        <v>0</v>
      </c>
      <c r="U256" s="213"/>
      <c r="V256" s="155"/>
      <c r="W256" s="155"/>
      <c r="X256" s="156"/>
      <c r="Y256" s="156"/>
      <c r="Z256" s="156"/>
      <c r="AA256" s="156"/>
      <c r="AB256" s="156"/>
    </row>
    <row r="257" spans="1:28" ht="9" hidden="1" customHeight="1">
      <c r="A257" s="885"/>
      <c r="B257" s="741"/>
      <c r="C257" s="157" t="str">
        <f>IF(C256="往","復",)</f>
        <v>復</v>
      </c>
      <c r="D257" s="158">
        <f>$D$8</f>
        <v>0</v>
      </c>
      <c r="E257" s="159">
        <f>$E$8</f>
        <v>0</v>
      </c>
      <c r="F257" s="749"/>
      <c r="G257" s="160">
        <f>D257*E257*F256</f>
        <v>0</v>
      </c>
      <c r="H257" s="893"/>
      <c r="I257" s="730"/>
      <c r="J257" s="728"/>
      <c r="K257" s="161">
        <f>-D257*E257*H256</f>
        <v>0</v>
      </c>
      <c r="L257" s="162"/>
      <c r="M257" s="147"/>
      <c r="N257" s="163"/>
      <c r="O257" s="164"/>
      <c r="P257" s="165"/>
      <c r="Q257" s="165"/>
      <c r="R257" s="166"/>
      <c r="S257" s="167"/>
      <c r="T257" s="168">
        <f t="shared" si="45"/>
        <v>0</v>
      </c>
      <c r="U257" s="169"/>
      <c r="V257" s="155"/>
      <c r="W257" s="155"/>
      <c r="X257" s="156"/>
      <c r="Y257" s="156"/>
      <c r="Z257" s="156"/>
      <c r="AA257" s="156"/>
      <c r="AB257" s="156"/>
    </row>
    <row r="258" spans="1:28" ht="9" hidden="1" customHeight="1">
      <c r="A258" s="885"/>
      <c r="B258" s="740"/>
      <c r="C258" s="170" t="str">
        <f>C256</f>
        <v>往</v>
      </c>
      <c r="D258" s="142">
        <f>$D$9</f>
        <v>0</v>
      </c>
      <c r="E258" s="143">
        <f>$E$9</f>
        <v>0</v>
      </c>
      <c r="F258" s="896"/>
      <c r="G258" s="144">
        <f>D258*E258*F258</f>
        <v>0</v>
      </c>
      <c r="H258" s="892">
        <f>I258+J258</f>
        <v>0</v>
      </c>
      <c r="I258" s="729"/>
      <c r="J258" s="727"/>
      <c r="K258" s="145">
        <f>-D258*E258*H258</f>
        <v>0</v>
      </c>
      <c r="L258" s="146"/>
      <c r="M258" s="147"/>
      <c r="N258" s="163"/>
      <c r="O258" s="164"/>
      <c r="P258" s="165"/>
      <c r="Q258" s="165"/>
      <c r="R258" s="166"/>
      <c r="S258" s="167"/>
      <c r="T258" s="168">
        <f t="shared" si="45"/>
        <v>0</v>
      </c>
      <c r="U258" s="169"/>
      <c r="V258" s="155"/>
      <c r="W258" s="155"/>
      <c r="X258" s="136"/>
      <c r="Y258" s="136"/>
      <c r="Z258" s="136"/>
      <c r="AA258" s="136"/>
      <c r="AB258" s="136"/>
    </row>
    <row r="259" spans="1:28" ht="9" hidden="1" customHeight="1" thickBot="1">
      <c r="A259" s="885"/>
      <c r="B259" s="889"/>
      <c r="C259" s="157" t="str">
        <f>C257</f>
        <v>復</v>
      </c>
      <c r="D259" s="158">
        <f>$D$10</f>
        <v>0</v>
      </c>
      <c r="E259" s="159">
        <f>$E$10</f>
        <v>0</v>
      </c>
      <c r="F259" s="749"/>
      <c r="G259" s="160">
        <f>D259*E259*F258</f>
        <v>0</v>
      </c>
      <c r="H259" s="893"/>
      <c r="I259" s="730"/>
      <c r="J259" s="728"/>
      <c r="K259" s="161">
        <f>-D259*E259*H258</f>
        <v>0</v>
      </c>
      <c r="L259" s="162"/>
      <c r="M259" s="147"/>
      <c r="N259" s="163"/>
      <c r="O259" s="164"/>
      <c r="P259" s="165"/>
      <c r="Q259" s="165"/>
      <c r="R259" s="166"/>
      <c r="S259" s="167"/>
      <c r="T259" s="168">
        <f t="shared" si="45"/>
        <v>0</v>
      </c>
      <c r="U259" s="169"/>
      <c r="V259" s="155"/>
      <c r="W259" s="155"/>
      <c r="X259" s="156"/>
      <c r="Y259" s="156"/>
      <c r="Z259" s="136"/>
      <c r="AA259" s="136"/>
      <c r="AB259" s="136"/>
    </row>
    <row r="260" spans="1:28" ht="9" hidden="1" customHeight="1">
      <c r="A260" s="885"/>
      <c r="B260" s="903"/>
      <c r="C260" s="170" t="str">
        <f>C256</f>
        <v>往</v>
      </c>
      <c r="D260" s="142">
        <f>$D$11</f>
        <v>0</v>
      </c>
      <c r="E260" s="143">
        <f>$E$11</f>
        <v>0</v>
      </c>
      <c r="F260" s="748"/>
      <c r="G260" s="144">
        <f>D260*E260*F260</f>
        <v>0</v>
      </c>
      <c r="H260" s="892">
        <f>I260+J260</f>
        <v>0</v>
      </c>
      <c r="I260" s="729"/>
      <c r="J260" s="727"/>
      <c r="K260" s="145">
        <f>-D260*E260*H260</f>
        <v>0</v>
      </c>
      <c r="L260" s="146"/>
      <c r="M260" s="147"/>
      <c r="N260" s="163"/>
      <c r="O260" s="164"/>
      <c r="P260" s="165"/>
      <c r="Q260" s="165"/>
      <c r="R260" s="166"/>
      <c r="S260" s="167"/>
      <c r="T260" s="168">
        <f t="shared" si="45"/>
        <v>0</v>
      </c>
      <c r="U260" s="169"/>
      <c r="V260" s="155"/>
      <c r="W260" s="155"/>
      <c r="X260" s="156"/>
      <c r="Y260" s="156"/>
      <c r="Z260" s="136"/>
      <c r="AA260" s="136"/>
      <c r="AB260" s="136"/>
    </row>
    <row r="261" spans="1:28" ht="9" hidden="1" customHeight="1">
      <c r="A261" s="885"/>
      <c r="B261" s="750"/>
      <c r="C261" s="202" t="str">
        <f>C257</f>
        <v>復</v>
      </c>
      <c r="D261" s="158">
        <f>$D$12</f>
        <v>0</v>
      </c>
      <c r="E261" s="175">
        <f>$E$12</f>
        <v>0</v>
      </c>
      <c r="F261" s="748"/>
      <c r="G261" s="160">
        <f>D261*E261*F260</f>
        <v>0</v>
      </c>
      <c r="H261" s="893"/>
      <c r="I261" s="730"/>
      <c r="J261" s="728"/>
      <c r="K261" s="161">
        <f>-D261*E261*H260</f>
        <v>0</v>
      </c>
      <c r="L261" s="162"/>
      <c r="M261" s="147"/>
      <c r="N261" s="163"/>
      <c r="O261" s="164"/>
      <c r="P261" s="165"/>
      <c r="Q261" s="165"/>
      <c r="R261" s="166"/>
      <c r="S261" s="167"/>
      <c r="T261" s="168">
        <f t="shared" si="45"/>
        <v>0</v>
      </c>
      <c r="U261" s="169"/>
      <c r="V261" s="155"/>
      <c r="W261" s="155"/>
      <c r="X261" s="156"/>
      <c r="Y261" s="156"/>
      <c r="Z261" s="136"/>
      <c r="AA261" s="136"/>
      <c r="AB261" s="136"/>
    </row>
    <row r="262" spans="1:28" ht="9" hidden="1" customHeight="1">
      <c r="A262" s="885"/>
      <c r="B262" s="738"/>
      <c r="C262" s="170" t="str">
        <f>C256</f>
        <v>往</v>
      </c>
      <c r="D262" s="142">
        <f>$D$13</f>
        <v>0</v>
      </c>
      <c r="E262" s="143">
        <f>$E$13</f>
        <v>0</v>
      </c>
      <c r="F262" s="896"/>
      <c r="G262" s="144">
        <f>D262*E262*F262</f>
        <v>0</v>
      </c>
      <c r="H262" s="892">
        <f>I262+J262</f>
        <v>0</v>
      </c>
      <c r="I262" s="729"/>
      <c r="J262" s="727"/>
      <c r="K262" s="145">
        <f>-D262*E262*H262</f>
        <v>0</v>
      </c>
      <c r="L262" s="146"/>
      <c r="M262" s="147"/>
      <c r="N262" s="163"/>
      <c r="O262" s="164"/>
      <c r="P262" s="165"/>
      <c r="Q262" s="165"/>
      <c r="R262" s="166"/>
      <c r="S262" s="167"/>
      <c r="T262" s="168">
        <f t="shared" si="45"/>
        <v>0</v>
      </c>
      <c r="U262" s="169"/>
      <c r="V262" s="155"/>
      <c r="W262" s="155"/>
    </row>
    <row r="263" spans="1:28" ht="9" hidden="1" customHeight="1">
      <c r="A263" s="885"/>
      <c r="B263" s="739"/>
      <c r="C263" s="157" t="str">
        <f>C257</f>
        <v>復</v>
      </c>
      <c r="D263" s="158">
        <f>$D$14</f>
        <v>0</v>
      </c>
      <c r="E263" s="159">
        <f>$E$14</f>
        <v>0</v>
      </c>
      <c r="F263" s="749"/>
      <c r="G263" s="160">
        <f>D263*E263*F262</f>
        <v>0</v>
      </c>
      <c r="H263" s="893"/>
      <c r="I263" s="730"/>
      <c r="J263" s="728"/>
      <c r="K263" s="161">
        <f>-D263*E263*H262</f>
        <v>0</v>
      </c>
      <c r="L263" s="162"/>
      <c r="M263" s="147"/>
      <c r="N263" s="163"/>
      <c r="O263" s="164"/>
      <c r="P263" s="165"/>
      <c r="Q263" s="165"/>
      <c r="R263" s="166"/>
      <c r="S263" s="167"/>
      <c r="T263" s="168">
        <f t="shared" si="45"/>
        <v>0</v>
      </c>
      <c r="U263" s="169"/>
      <c r="V263" s="155"/>
      <c r="W263" s="155"/>
    </row>
    <row r="264" spans="1:28" ht="9" hidden="1" customHeight="1">
      <c r="A264" s="885"/>
      <c r="B264" s="750"/>
      <c r="C264" s="170" t="str">
        <f>C256</f>
        <v>往</v>
      </c>
      <c r="D264" s="142">
        <f>$D$15</f>
        <v>0</v>
      </c>
      <c r="E264" s="143">
        <f>$E$15</f>
        <v>0</v>
      </c>
      <c r="F264" s="748"/>
      <c r="G264" s="144">
        <f>D264*E264*F264</f>
        <v>0</v>
      </c>
      <c r="H264" s="892">
        <f>I264+J264</f>
        <v>0</v>
      </c>
      <c r="I264" s="729"/>
      <c r="J264" s="727"/>
      <c r="K264" s="145">
        <f>-D264*E264*H264</f>
        <v>0</v>
      </c>
      <c r="L264" s="146"/>
      <c r="M264" s="147"/>
      <c r="N264" s="163"/>
      <c r="O264" s="164"/>
      <c r="P264" s="165"/>
      <c r="Q264" s="165"/>
      <c r="R264" s="166"/>
      <c r="S264" s="167"/>
      <c r="T264" s="168">
        <f t="shared" si="45"/>
        <v>0</v>
      </c>
      <c r="U264" s="169"/>
      <c r="V264" s="155"/>
      <c r="X264" s="908" t="s">
        <v>81</v>
      </c>
      <c r="Y264" s="909"/>
      <c r="Z264" s="909"/>
      <c r="AA264" s="909"/>
      <c r="AB264" s="910"/>
    </row>
    <row r="265" spans="1:28" ht="9" hidden="1" customHeight="1" thickBot="1">
      <c r="A265" s="885"/>
      <c r="B265" s="751"/>
      <c r="C265" s="157" t="str">
        <f>C257</f>
        <v>復</v>
      </c>
      <c r="D265" s="158">
        <f>$D$16</f>
        <v>0</v>
      </c>
      <c r="E265" s="175">
        <f>$E$16</f>
        <v>0</v>
      </c>
      <c r="F265" s="749"/>
      <c r="G265" s="160">
        <f>D265*E265*F264</f>
        <v>0</v>
      </c>
      <c r="H265" s="893"/>
      <c r="I265" s="730"/>
      <c r="J265" s="728"/>
      <c r="K265" s="161">
        <f>-D265*E265*H264</f>
        <v>0</v>
      </c>
      <c r="L265" s="162"/>
      <c r="M265" s="147"/>
      <c r="N265" s="177"/>
      <c r="O265" s="178"/>
      <c r="P265" s="179"/>
      <c r="Q265" s="179"/>
      <c r="R265" s="180"/>
      <c r="S265" s="181"/>
      <c r="T265" s="182">
        <f t="shared" si="45"/>
        <v>0</v>
      </c>
      <c r="U265" s="183"/>
      <c r="V265" s="184"/>
      <c r="X265" s="905">
        <f>G266+K266+T266</f>
        <v>0</v>
      </c>
      <c r="Y265" s="906"/>
      <c r="Z265" s="906"/>
      <c r="AA265" s="906"/>
      <c r="AB265" s="214" t="s">
        <v>82</v>
      </c>
    </row>
    <row r="266" spans="1:28" ht="9" hidden="1" customHeight="1" thickBot="1">
      <c r="A266" s="882" t="s">
        <v>53</v>
      </c>
      <c r="B266" s="883"/>
      <c r="C266" s="186"/>
      <c r="D266" s="187">
        <f>IF(C256="往",(E256+E257)*(F256-H256)+(E258+E259)*(F258-H258),E256*(F256-H256)+E258*(F258-H258))</f>
        <v>0</v>
      </c>
      <c r="E266" s="188">
        <f>IF(C256="往",(E256+E257)*(F256-H256)+(E258+E259)*(F258-H258)+(E260+E261)*(F260-H260)+(E262+E263)*(F262-H262)+(E264+E265)*(F264-H264),E256*(F256-H256)+E258*(F258-H258)+E260*(F260-H260)+E262*(F262-H262)+E264*(F264-H264))</f>
        <v>0</v>
      </c>
      <c r="F266" s="189">
        <f t="shared" ref="F266:K266" si="46">SUM(F256:F265)</f>
        <v>0</v>
      </c>
      <c r="G266" s="190">
        <f t="shared" si="46"/>
        <v>0</v>
      </c>
      <c r="H266" s="186">
        <f t="shared" si="46"/>
        <v>0</v>
      </c>
      <c r="I266" s="191">
        <f t="shared" si="46"/>
        <v>0</v>
      </c>
      <c r="J266" s="187">
        <f t="shared" si="46"/>
        <v>0</v>
      </c>
      <c r="K266" s="192">
        <f t="shared" si="46"/>
        <v>0</v>
      </c>
      <c r="L266" s="187"/>
      <c r="M266" s="193"/>
      <c r="N266" s="194"/>
      <c r="O266" s="195">
        <f t="shared" ref="O266:T266" si="47">SUM(O256:O265)</f>
        <v>0</v>
      </c>
      <c r="P266" s="196">
        <f t="shared" si="47"/>
        <v>0</v>
      </c>
      <c r="Q266" s="196">
        <f t="shared" si="47"/>
        <v>0</v>
      </c>
      <c r="R266" s="197">
        <f t="shared" si="47"/>
        <v>0</v>
      </c>
      <c r="S266" s="198">
        <f t="shared" si="47"/>
        <v>0</v>
      </c>
      <c r="T266" s="199">
        <f t="shared" si="47"/>
        <v>0</v>
      </c>
      <c r="U266" s="186"/>
      <c r="V266" s="907" t="s">
        <v>83</v>
      </c>
      <c r="W266" s="858"/>
      <c r="X266" s="858"/>
      <c r="Y266" s="858"/>
      <c r="Z266" s="858"/>
      <c r="AA266" s="858"/>
      <c r="AB266" s="859"/>
    </row>
    <row r="267" spans="1:28" ht="9" hidden="1" customHeight="1" thickBot="1">
      <c r="A267" s="715" t="s">
        <v>112</v>
      </c>
      <c r="B267" s="716"/>
      <c r="C267" s="716"/>
      <c r="D267" s="717">
        <f>$C$1</f>
        <v>0</v>
      </c>
      <c r="E267" s="716"/>
      <c r="F267" s="716"/>
      <c r="G267" s="716"/>
      <c r="H267" s="716" t="s">
        <v>54</v>
      </c>
      <c r="I267" s="716"/>
      <c r="J267" s="716" t="s">
        <v>148</v>
      </c>
      <c r="K267" s="716"/>
      <c r="L267" s="717">
        <f>$M$1</f>
        <v>0</v>
      </c>
      <c r="M267" s="716"/>
      <c r="N267" s="716"/>
      <c r="O267" s="716"/>
      <c r="P267" s="716"/>
      <c r="Q267" s="718"/>
      <c r="R267" s="203"/>
      <c r="S267" s="203"/>
      <c r="T267" s="204"/>
      <c r="U267" s="136"/>
      <c r="V267" s="911">
        <f>X16+X32+X48+X64+X83+X99+X115+X131+X150+X166+X182+X198+X217+X233+X249+X265</f>
        <v>0</v>
      </c>
      <c r="W267" s="912"/>
      <c r="X267" s="912"/>
      <c r="Y267" s="912"/>
      <c r="Z267" s="912"/>
      <c r="AA267" s="912"/>
      <c r="AB267" s="205" t="s">
        <v>84</v>
      </c>
    </row>
    <row r="268" spans="1:28" ht="9" hidden="1" customHeight="1">
      <c r="I268" s="206"/>
      <c r="J268" s="207"/>
      <c r="K268" s="207"/>
      <c r="L268" s="208"/>
      <c r="N268" s="136"/>
      <c r="O268" s="136"/>
      <c r="P268" s="136"/>
    </row>
    <row r="269" spans="1:28" ht="9" customHeight="1">
      <c r="L269" s="209"/>
      <c r="N269" s="210"/>
      <c r="O269" s="211"/>
      <c r="P269" s="211"/>
      <c r="Q269" s="211"/>
      <c r="R269" s="211"/>
      <c r="S269" s="211"/>
      <c r="T269" s="136"/>
      <c r="U269" s="207"/>
    </row>
    <row r="270" spans="1:28" ht="9" customHeight="1">
      <c r="L270" s="209"/>
      <c r="N270" s="210"/>
      <c r="O270" s="211"/>
      <c r="P270" s="211"/>
      <c r="Q270" s="211"/>
      <c r="R270" s="211"/>
      <c r="S270" s="211"/>
      <c r="T270" s="136"/>
      <c r="U270" s="207"/>
    </row>
    <row r="271" spans="1:28" ht="9" customHeight="1">
      <c r="L271" s="209"/>
      <c r="N271" s="210"/>
      <c r="O271" s="211"/>
      <c r="P271" s="211"/>
      <c r="Q271" s="211"/>
      <c r="R271" s="211"/>
      <c r="S271" s="211"/>
      <c r="T271" s="136"/>
      <c r="U271" s="207"/>
    </row>
    <row r="272" spans="1:28" ht="9" customHeight="1">
      <c r="L272" s="209"/>
      <c r="N272" s="210"/>
      <c r="O272" s="211"/>
      <c r="P272" s="211"/>
      <c r="Q272" s="211"/>
      <c r="R272" s="211"/>
      <c r="S272" s="211"/>
      <c r="T272" s="136"/>
      <c r="U272" s="207"/>
    </row>
    <row r="273" spans="8:23" ht="9" customHeight="1">
      <c r="L273" s="209"/>
      <c r="N273" s="210"/>
      <c r="O273" s="211"/>
      <c r="P273" s="211"/>
      <c r="Q273" s="211"/>
      <c r="R273" s="211"/>
      <c r="S273" s="211"/>
      <c r="T273" s="136"/>
      <c r="U273" s="207"/>
    </row>
    <row r="274" spans="8:23" ht="9" customHeight="1">
      <c r="I274" s="816" t="s">
        <v>112</v>
      </c>
      <c r="J274" s="817"/>
      <c r="K274" s="817"/>
      <c r="L274" s="820">
        <f>$C$1</f>
        <v>0</v>
      </c>
      <c r="M274" s="820"/>
      <c r="N274" s="820"/>
      <c r="O274" s="820"/>
      <c r="P274" s="820"/>
      <c r="Q274" s="820"/>
      <c r="R274" s="820"/>
      <c r="S274" s="821"/>
      <c r="U274" s="215"/>
    </row>
    <row r="275" spans="8:23" ht="9" customHeight="1">
      <c r="I275" s="818"/>
      <c r="J275" s="819"/>
      <c r="K275" s="819"/>
      <c r="L275" s="822"/>
      <c r="M275" s="822"/>
      <c r="N275" s="822"/>
      <c r="O275" s="822"/>
      <c r="P275" s="822"/>
      <c r="Q275" s="822"/>
      <c r="R275" s="822"/>
      <c r="S275" s="823"/>
      <c r="U275" s="215"/>
    </row>
    <row r="276" spans="8:23" ht="9" customHeight="1">
      <c r="H276" s="214"/>
      <c r="I276" s="824" t="s">
        <v>150</v>
      </c>
      <c r="J276" s="825"/>
      <c r="K276" s="825"/>
      <c r="L276" s="827">
        <f>$M$1</f>
        <v>0</v>
      </c>
      <c r="M276" s="827"/>
      <c r="N276" s="827"/>
      <c r="O276" s="827"/>
      <c r="P276" s="827"/>
      <c r="Q276" s="827"/>
      <c r="R276" s="827"/>
      <c r="S276" s="828"/>
      <c r="U276" s="215"/>
    </row>
    <row r="277" spans="8:23" ht="9" customHeight="1">
      <c r="H277" s="214"/>
      <c r="I277" s="826"/>
      <c r="J277" s="819"/>
      <c r="K277" s="819"/>
      <c r="L277" s="829"/>
      <c r="M277" s="829"/>
      <c r="N277" s="829"/>
      <c r="O277" s="829"/>
      <c r="P277" s="829"/>
      <c r="Q277" s="829"/>
      <c r="R277" s="829"/>
      <c r="S277" s="830"/>
      <c r="U277" s="215"/>
    </row>
    <row r="278" spans="8:23" ht="9" customHeight="1">
      <c r="U278" s="215"/>
    </row>
    <row r="279" spans="8:23" ht="9" customHeight="1">
      <c r="U279" s="215"/>
    </row>
    <row r="280" spans="8:23" ht="9" customHeight="1">
      <c r="I280" s="868"/>
      <c r="J280" s="868"/>
      <c r="K280" s="868"/>
      <c r="L280" s="868"/>
      <c r="M280" s="868"/>
      <c r="N280" s="831" t="s">
        <v>93</v>
      </c>
      <c r="O280" s="831"/>
      <c r="P280" s="831"/>
      <c r="Q280" s="831" t="s">
        <v>104</v>
      </c>
      <c r="R280" s="831"/>
      <c r="S280" s="831"/>
      <c r="U280" s="215"/>
    </row>
    <row r="281" spans="8:23" ht="9" customHeight="1">
      <c r="I281" s="868"/>
      <c r="J281" s="868"/>
      <c r="K281" s="868"/>
      <c r="L281" s="868"/>
      <c r="M281" s="868"/>
      <c r="N281" s="831"/>
      <c r="O281" s="831"/>
      <c r="P281" s="831"/>
      <c r="Q281" s="831"/>
      <c r="R281" s="831"/>
      <c r="S281" s="831"/>
      <c r="U281" s="215"/>
    </row>
    <row r="282" spans="8:23" ht="9" customHeight="1">
      <c r="I282" s="838" t="s">
        <v>209</v>
      </c>
      <c r="J282" s="839"/>
      <c r="K282" s="839"/>
      <c r="L282" s="839"/>
      <c r="M282" s="840"/>
      <c r="N282" s="832">
        <f>F17+F33+F49+F65+F84+F100+F116+F132+F151+F167+F183+F199+F218+F234+F250+F266</f>
        <v>0</v>
      </c>
      <c r="O282" s="833"/>
      <c r="P282" s="719" t="s">
        <v>1</v>
      </c>
      <c r="Q282" s="832">
        <f>IF(U301="有",F7+F23+F39+F55+F74+F90+F106+F122+F141+F157+F173+F189+F208+F224+F240+F256+F9+F25+F41+F57+F76+F92+F108+F124+F143+F159+F175+F191+F210+F226+F242+F258,)</f>
        <v>0</v>
      </c>
      <c r="R282" s="833"/>
      <c r="S282" s="719" t="s">
        <v>1</v>
      </c>
      <c r="T282" s="215"/>
      <c r="U282" s="136"/>
      <c r="W282" s="133"/>
    </row>
    <row r="283" spans="8:23" ht="9" customHeight="1">
      <c r="I283" s="841"/>
      <c r="J283" s="842"/>
      <c r="K283" s="842"/>
      <c r="L283" s="842"/>
      <c r="M283" s="843"/>
      <c r="N283" s="834"/>
      <c r="O283" s="835"/>
      <c r="P283" s="720"/>
      <c r="Q283" s="834"/>
      <c r="R283" s="835"/>
      <c r="S283" s="720"/>
      <c r="T283" s="215"/>
      <c r="U283" s="136"/>
      <c r="W283" s="133"/>
    </row>
    <row r="284" spans="8:23" ht="9" customHeight="1">
      <c r="I284" s="844" t="s">
        <v>91</v>
      </c>
      <c r="J284" s="866" t="s">
        <v>90</v>
      </c>
      <c r="K284" s="866"/>
      <c r="L284" s="866"/>
      <c r="M284" s="866"/>
      <c r="N284" s="836">
        <f>I17+I33+I49+I65+I84+I100+I116+I132+I151+I167+I183+I199+I218+I234+I250+I266</f>
        <v>0</v>
      </c>
      <c r="O284" s="837"/>
      <c r="P284" s="719" t="s">
        <v>1</v>
      </c>
      <c r="Q284" s="836">
        <f>IF(U301="有",I7+I23+I39+I55+I74+I90+I106+I122+I141+I157+I173+I189+I208+I224+I240+I256+I9+I25+I41+I57+I76+I92+I108+I124+I143+I159+I175+I191+I210+I226+I242+I258,)</f>
        <v>0</v>
      </c>
      <c r="R284" s="837"/>
      <c r="S284" s="719" t="s">
        <v>1</v>
      </c>
      <c r="T284" s="215"/>
      <c r="U284" s="136"/>
      <c r="W284" s="133"/>
    </row>
    <row r="285" spans="8:23" ht="9" customHeight="1">
      <c r="I285" s="845"/>
      <c r="J285" s="866"/>
      <c r="K285" s="866"/>
      <c r="L285" s="866"/>
      <c r="M285" s="866"/>
      <c r="N285" s="781"/>
      <c r="O285" s="782"/>
      <c r="P285" s="720"/>
      <c r="Q285" s="781"/>
      <c r="R285" s="782"/>
      <c r="S285" s="720"/>
      <c r="T285" s="215"/>
      <c r="U285" s="136"/>
      <c r="W285" s="133"/>
    </row>
    <row r="286" spans="8:23" ht="9" customHeight="1">
      <c r="I286" s="845"/>
      <c r="J286" s="867" t="s">
        <v>97</v>
      </c>
      <c r="K286" s="867"/>
      <c r="L286" s="867"/>
      <c r="M286" s="867"/>
      <c r="N286" s="783">
        <f>J17+J33+J49+J65+J84+J100+J116+J132+J151+J167+J183+J199+J218+J234+J250+J266</f>
        <v>0</v>
      </c>
      <c r="O286" s="784"/>
      <c r="P286" s="719" t="s">
        <v>1</v>
      </c>
      <c r="Q286" s="783">
        <f>IF(U301="有",J7+J23+J39+J55+J74+J90+J106+J122+J141+J157+J173+J189+J208+J224+J240+J256+J9+J25+J41+J57+J76+J92+J108+J124+J143+J159+J175+J191+J210+J226+J242+J258,)</f>
        <v>0</v>
      </c>
      <c r="R286" s="784"/>
      <c r="S286" s="719" t="s">
        <v>1</v>
      </c>
      <c r="T286" s="216"/>
      <c r="U286" s="136"/>
      <c r="W286" s="133"/>
    </row>
    <row r="287" spans="8:23" ht="9" customHeight="1">
      <c r="I287" s="845"/>
      <c r="J287" s="867"/>
      <c r="K287" s="867"/>
      <c r="L287" s="867"/>
      <c r="M287" s="867"/>
      <c r="N287" s="785"/>
      <c r="O287" s="786"/>
      <c r="P287" s="720"/>
      <c r="Q287" s="785"/>
      <c r="R287" s="786"/>
      <c r="S287" s="720"/>
      <c r="T287" s="215"/>
      <c r="U287" s="136"/>
      <c r="W287" s="133"/>
    </row>
    <row r="288" spans="8:23" ht="9" customHeight="1">
      <c r="I288" s="721" t="s">
        <v>210</v>
      </c>
      <c r="J288" s="721"/>
      <c r="K288" s="721"/>
      <c r="L288" s="721"/>
      <c r="M288" s="721"/>
      <c r="N288" s="783">
        <f>N282-N286</f>
        <v>0</v>
      </c>
      <c r="O288" s="784"/>
      <c r="P288" s="719" t="s">
        <v>1</v>
      </c>
      <c r="Q288" s="783">
        <f>Q282-Q286</f>
        <v>0</v>
      </c>
      <c r="R288" s="784"/>
      <c r="S288" s="719" t="s">
        <v>1</v>
      </c>
      <c r="T288" s="215"/>
      <c r="U288" s="136"/>
      <c r="W288" s="133"/>
    </row>
    <row r="289" spans="9:24" ht="9" customHeight="1" thickBot="1">
      <c r="I289" s="722"/>
      <c r="J289" s="722"/>
      <c r="K289" s="722"/>
      <c r="L289" s="722"/>
      <c r="M289" s="722"/>
      <c r="N289" s="796"/>
      <c r="O289" s="797"/>
      <c r="P289" s="723"/>
      <c r="Q289" s="796"/>
      <c r="R289" s="797"/>
      <c r="S289" s="723"/>
      <c r="T289" s="215"/>
      <c r="U289" s="136"/>
      <c r="W289" s="133"/>
    </row>
    <row r="290" spans="9:24" ht="9" customHeight="1" thickTop="1">
      <c r="I290" s="852" t="s">
        <v>92</v>
      </c>
      <c r="J290" s="810" t="s">
        <v>85</v>
      </c>
      <c r="K290" s="811"/>
      <c r="L290" s="811"/>
      <c r="M290" s="812"/>
      <c r="N290" s="779">
        <f>O17+O33+O49+O65+O84+O100+O116+O132+O151+O167+O183+O199+O218+O234+O250+O266</f>
        <v>0</v>
      </c>
      <c r="O290" s="780"/>
      <c r="P290" s="787" t="s">
        <v>86</v>
      </c>
      <c r="Q290" s="794">
        <f>IF(U301="有",SUM(O7:O10,O23:O26,O39:O42,O55:O58,O74:O77,O90:O93,O106:O109,O122:O125,O141:O144,O157:O160,O173:O176,O189:O192,O208:O211,O224:O227,O240:O243,O256:O259),)</f>
        <v>0</v>
      </c>
      <c r="R290" s="795"/>
      <c r="S290" s="787" t="s">
        <v>86</v>
      </c>
      <c r="T290" s="217"/>
      <c r="U290" s="218"/>
      <c r="W290" s="133"/>
    </row>
    <row r="291" spans="9:24" ht="9" customHeight="1">
      <c r="I291" s="852"/>
      <c r="J291" s="813"/>
      <c r="K291" s="814"/>
      <c r="L291" s="814"/>
      <c r="M291" s="815"/>
      <c r="N291" s="781"/>
      <c r="O291" s="782"/>
      <c r="P291" s="720"/>
      <c r="Q291" s="781"/>
      <c r="R291" s="782"/>
      <c r="S291" s="720"/>
      <c r="T291" s="217"/>
      <c r="U291" s="218"/>
      <c r="W291" s="133"/>
    </row>
    <row r="292" spans="9:24" ht="9" customHeight="1">
      <c r="I292" s="852"/>
      <c r="J292" s="804" t="s">
        <v>87</v>
      </c>
      <c r="K292" s="805"/>
      <c r="L292" s="805"/>
      <c r="M292" s="806"/>
      <c r="N292" s="783">
        <f>P17+P33+P49+P65+P84+P100+P116+P132+P151+P167+P183+P199+P218+P234+P250+P266</f>
        <v>0</v>
      </c>
      <c r="O292" s="784"/>
      <c r="P292" s="719" t="s">
        <v>86</v>
      </c>
      <c r="Q292" s="783">
        <f>IF(U301="有",SUM(P7:P10,P23:P26,P39:P42,P55:P58,P74:P77,P90:P93,P106:P109,P122:P125,P141:P144,P157:P160,P173:P176,P189:P192,P208:P211,P224:P227,P240:P243,P256:P259),0)</f>
        <v>0</v>
      </c>
      <c r="R292" s="784"/>
      <c r="S292" s="719" t="s">
        <v>86</v>
      </c>
      <c r="U292" s="712" t="s">
        <v>260</v>
      </c>
      <c r="W292" s="133"/>
    </row>
    <row r="293" spans="9:24" ht="9" customHeight="1">
      <c r="I293" s="853"/>
      <c r="J293" s="807"/>
      <c r="K293" s="808"/>
      <c r="L293" s="808"/>
      <c r="M293" s="809"/>
      <c r="N293" s="785"/>
      <c r="O293" s="786"/>
      <c r="P293" s="720"/>
      <c r="Q293" s="785"/>
      <c r="R293" s="786"/>
      <c r="S293" s="720"/>
      <c r="U293" s="712"/>
      <c r="W293" s="133"/>
    </row>
    <row r="294" spans="9:24" ht="9" customHeight="1">
      <c r="I294" s="846" t="s">
        <v>88</v>
      </c>
      <c r="J294" s="847"/>
      <c r="K294" s="847"/>
      <c r="L294" s="847"/>
      <c r="M294" s="848"/>
      <c r="N294" s="788">
        <f>Q17+Q33+Q49+Q65+Q84+Q100+Q116+Q132+Q151+Q167+Q183+Q199+Q218+Q234+Q250+Q266</f>
        <v>0</v>
      </c>
      <c r="O294" s="789"/>
      <c r="P294" s="719" t="s">
        <v>86</v>
      </c>
      <c r="Q294" s="788">
        <f>IF(U301="有",SUM(Q7:Q10,Q23:Q26,Q39:Q42,Q55:Q58,Q74:Q77,Q90:Q93,Q106:Q109,Q122:Q125,Q141:Q144,Q157:Q160,Q173:Q176,Q189:Q192,Q208:Q211,Q224:Q227,Q240:Q243,Q256:Q259),0)</f>
        <v>0</v>
      </c>
      <c r="R294" s="789"/>
      <c r="S294" s="719" t="s">
        <v>86</v>
      </c>
      <c r="U294" s="713">
        <f>$V$267</f>
        <v>0</v>
      </c>
      <c r="W294" s="133"/>
    </row>
    <row r="295" spans="9:24" ht="9" customHeight="1">
      <c r="I295" s="849"/>
      <c r="J295" s="850"/>
      <c r="K295" s="850"/>
      <c r="L295" s="850"/>
      <c r="M295" s="851"/>
      <c r="N295" s="785"/>
      <c r="O295" s="786"/>
      <c r="P295" s="720"/>
      <c r="Q295" s="785"/>
      <c r="R295" s="786"/>
      <c r="S295" s="720"/>
      <c r="U295" s="714"/>
      <c r="W295" s="133"/>
    </row>
    <row r="296" spans="9:24" ht="9" customHeight="1">
      <c r="I296" s="798" t="s">
        <v>211</v>
      </c>
      <c r="J296" s="799"/>
      <c r="K296" s="799"/>
      <c r="L296" s="799"/>
      <c r="M296" s="800"/>
      <c r="N296" s="790">
        <f>IF(C7="往",ROUNDDOWN((E17+E33+E49+E65+E84+E100+E116+E132+E151+E167+E183+E199+E218+E234+E250+E266-N290+N294)/2,1),IF(C7="循",ROUNDDOWN(E17+E33+E49+E65+E84+E100+E116+E132+E151+E167+E183+E199+E218+E234+E250+E266-N290+N294,1),))</f>
        <v>0</v>
      </c>
      <c r="O296" s="791"/>
      <c r="P296" s="719" t="s">
        <v>86</v>
      </c>
      <c r="Q296" s="790">
        <f>IF(U301="有",IF(C7="往",ROUNDDOWN((D17+D33+D49+D65+D84+D100+D116+D132+D151+D167+D183+D199+D218+D234+D250+D266-Q290+Q294)/2,1),IF(C7="循",ROUNDDOWN(D17+D33+D49+D65+D84+D100+D116+D132+D151+D167+D183+D199+D218+D234+D250+D266-Q290+Q294,1),)),)</f>
        <v>0</v>
      </c>
      <c r="R296" s="791"/>
      <c r="S296" s="719" t="s">
        <v>86</v>
      </c>
      <c r="U296" s="136"/>
      <c r="W296" s="133"/>
    </row>
    <row r="297" spans="9:24" ht="9" customHeight="1" thickBot="1">
      <c r="I297" s="801"/>
      <c r="J297" s="802"/>
      <c r="K297" s="802"/>
      <c r="L297" s="802"/>
      <c r="M297" s="803"/>
      <c r="N297" s="792"/>
      <c r="O297" s="793"/>
      <c r="P297" s="720"/>
      <c r="Q297" s="792"/>
      <c r="R297" s="793"/>
      <c r="S297" s="720"/>
      <c r="U297" s="136"/>
      <c r="W297" s="133"/>
    </row>
    <row r="298" spans="9:24" ht="9" customHeight="1">
      <c r="I298" s="773" t="s">
        <v>212</v>
      </c>
      <c r="J298" s="774"/>
      <c r="K298" s="774"/>
      <c r="L298" s="774"/>
      <c r="M298" s="775"/>
      <c r="N298" s="759">
        <f>IF(OR(N296=0,N288=0),,ROUNDDOWN(N296/N288,1))</f>
        <v>0</v>
      </c>
      <c r="O298" s="760"/>
      <c r="P298" s="763" t="s">
        <v>86</v>
      </c>
      <c r="Q298" s="759">
        <f>IF(OR(Q296=0,Q288=0),,ROUNDDOWN(Q296/Q288,1))</f>
        <v>0</v>
      </c>
      <c r="R298" s="760"/>
      <c r="S298" s="763" t="s">
        <v>86</v>
      </c>
      <c r="U298" s="771" t="s">
        <v>375</v>
      </c>
      <c r="W298" s="133"/>
    </row>
    <row r="299" spans="9:24" ht="9" customHeight="1" thickBot="1">
      <c r="I299" s="776"/>
      <c r="J299" s="777"/>
      <c r="K299" s="777"/>
      <c r="L299" s="777"/>
      <c r="M299" s="778"/>
      <c r="N299" s="761"/>
      <c r="O299" s="762"/>
      <c r="P299" s="764"/>
      <c r="Q299" s="761"/>
      <c r="R299" s="762"/>
      <c r="S299" s="764"/>
      <c r="U299" s="771"/>
      <c r="V299" s="219"/>
      <c r="W299" s="219"/>
      <c r="X299" s="220" t="s">
        <v>95</v>
      </c>
    </row>
    <row r="300" spans="9:24" ht="9" customHeight="1" thickBot="1">
      <c r="Q300" s="221"/>
      <c r="R300" s="221"/>
      <c r="U300" s="771"/>
      <c r="V300" s="219"/>
      <c r="W300" s="219"/>
      <c r="X300" s="220" t="s">
        <v>96</v>
      </c>
    </row>
    <row r="301" spans="9:24" ht="9" customHeight="1">
      <c r="I301" s="765" t="s">
        <v>94</v>
      </c>
      <c r="J301" s="766"/>
      <c r="K301" s="766"/>
      <c r="L301" s="766"/>
      <c r="M301" s="766"/>
      <c r="N301" s="766"/>
      <c r="O301" s="766"/>
      <c r="P301" s="767"/>
      <c r="Q301" s="759">
        <f>IF(U301="有",IF(N298&lt;3,Q298,N298),N298)</f>
        <v>0</v>
      </c>
      <c r="R301" s="760"/>
      <c r="S301" s="763" t="s">
        <v>86</v>
      </c>
      <c r="U301" s="772"/>
      <c r="W301" s="133"/>
    </row>
    <row r="302" spans="9:24" ht="9" customHeight="1" thickBot="1">
      <c r="I302" s="768"/>
      <c r="J302" s="769"/>
      <c r="K302" s="769"/>
      <c r="L302" s="769"/>
      <c r="M302" s="769"/>
      <c r="N302" s="769"/>
      <c r="O302" s="769"/>
      <c r="P302" s="770"/>
      <c r="Q302" s="761"/>
      <c r="R302" s="762"/>
      <c r="S302" s="764"/>
      <c r="U302" s="772"/>
      <c r="W302" s="133"/>
    </row>
  </sheetData>
  <mergeCells count="941">
    <mergeCell ref="O20:P20"/>
    <mergeCell ref="Q20:Q22"/>
    <mergeCell ref="V267:AA267"/>
    <mergeCell ref="V266:AB266"/>
    <mergeCell ref="X181:AB181"/>
    <mergeCell ref="X182:AA182"/>
    <mergeCell ref="X197:AB197"/>
    <mergeCell ref="X198:AA198"/>
    <mergeCell ref="X216:AB216"/>
    <mergeCell ref="X217:AA217"/>
    <mergeCell ref="V66:AA66"/>
    <mergeCell ref="V199:AB199"/>
    <mergeCell ref="V133:AA133"/>
    <mergeCell ref="X150:AA150"/>
    <mergeCell ref="V200:AA200"/>
    <mergeCell ref="V132:AB132"/>
    <mergeCell ref="X265:AA265"/>
    <mergeCell ref="X82:AB82"/>
    <mergeCell ref="X98:AB98"/>
    <mergeCell ref="X99:AA99"/>
    <mergeCell ref="X130:AB130"/>
    <mergeCell ref="X131:AA131"/>
    <mergeCell ref="X233:AA233"/>
    <mergeCell ref="X232:AB232"/>
    <mergeCell ref="B9:B10"/>
    <mergeCell ref="B25:B26"/>
    <mergeCell ref="B41:B42"/>
    <mergeCell ref="B57:B58"/>
    <mergeCell ref="B39:B40"/>
    <mergeCell ref="B43:B44"/>
    <mergeCell ref="B27:B28"/>
    <mergeCell ref="F248:F249"/>
    <mergeCell ref="H248:H249"/>
    <mergeCell ref="B244:B245"/>
    <mergeCell ref="F244:F245"/>
    <mergeCell ref="H246:H247"/>
    <mergeCell ref="F18:F22"/>
    <mergeCell ref="G18:G22"/>
    <mergeCell ref="F13:F14"/>
    <mergeCell ref="F39:F40"/>
    <mergeCell ref="F41:F42"/>
    <mergeCell ref="F45:F46"/>
    <mergeCell ref="B47:B48"/>
    <mergeCell ref="F47:F48"/>
    <mergeCell ref="A49:B49"/>
    <mergeCell ref="B45:B46"/>
    <mergeCell ref="A50:A54"/>
    <mergeCell ref="B50:B54"/>
    <mergeCell ref="A266:B266"/>
    <mergeCell ref="A256:A265"/>
    <mergeCell ref="B264:B265"/>
    <mergeCell ref="F264:F265"/>
    <mergeCell ref="H264:H265"/>
    <mergeCell ref="H256:H257"/>
    <mergeCell ref="I260:I261"/>
    <mergeCell ref="J260:J261"/>
    <mergeCell ref="R253:R255"/>
    <mergeCell ref="B258:B259"/>
    <mergeCell ref="F258:F259"/>
    <mergeCell ref="H258:H259"/>
    <mergeCell ref="I258:I259"/>
    <mergeCell ref="J258:J259"/>
    <mergeCell ref="B256:B257"/>
    <mergeCell ref="F256:F257"/>
    <mergeCell ref="J262:J263"/>
    <mergeCell ref="B260:B261"/>
    <mergeCell ref="F260:F261"/>
    <mergeCell ref="H260:H261"/>
    <mergeCell ref="B262:B263"/>
    <mergeCell ref="F262:F263"/>
    <mergeCell ref="H262:H263"/>
    <mergeCell ref="I262:I263"/>
    <mergeCell ref="A251:A255"/>
    <mergeCell ref="B251:B255"/>
    <mergeCell ref="D251:D255"/>
    <mergeCell ref="E251:E255"/>
    <mergeCell ref="S253:S255"/>
    <mergeCell ref="O254:O255"/>
    <mergeCell ref="P254:P255"/>
    <mergeCell ref="F251:F255"/>
    <mergeCell ref="G251:G255"/>
    <mergeCell ref="H251:L251"/>
    <mergeCell ref="N251:U251"/>
    <mergeCell ref="H252:J252"/>
    <mergeCell ref="K252:K255"/>
    <mergeCell ref="L252:L255"/>
    <mergeCell ref="H253:H255"/>
    <mergeCell ref="I253:I255"/>
    <mergeCell ref="J253:J255"/>
    <mergeCell ref="N252:N255"/>
    <mergeCell ref="O252:S252"/>
    <mergeCell ref="U252:U255"/>
    <mergeCell ref="Q253:Q255"/>
    <mergeCell ref="A18:A22"/>
    <mergeCell ref="B18:B22"/>
    <mergeCell ref="D18:D22"/>
    <mergeCell ref="H3:J3"/>
    <mergeCell ref="H4:H6"/>
    <mergeCell ref="H11:H12"/>
    <mergeCell ref="H13:H14"/>
    <mergeCell ref="H9:H10"/>
    <mergeCell ref="G2:G6"/>
    <mergeCell ref="H2:L2"/>
    <mergeCell ref="I11:I12"/>
    <mergeCell ref="J11:J12"/>
    <mergeCell ref="H7:H8"/>
    <mergeCell ref="J13:J14"/>
    <mergeCell ref="H15:H16"/>
    <mergeCell ref="E18:E22"/>
    <mergeCell ref="A2:A6"/>
    <mergeCell ref="F7:F8"/>
    <mergeCell ref="F9:F10"/>
    <mergeCell ref="F11:F12"/>
    <mergeCell ref="A7:A16"/>
    <mergeCell ref="B11:B12"/>
    <mergeCell ref="E2:E6"/>
    <mergeCell ref="F2:F6"/>
    <mergeCell ref="I4:I6"/>
    <mergeCell ref="I9:I10"/>
    <mergeCell ref="N2:U2"/>
    <mergeCell ref="O4:P4"/>
    <mergeCell ref="O5:O6"/>
    <mergeCell ref="P5:P6"/>
    <mergeCell ref="L3:L6"/>
    <mergeCell ref="K3:K6"/>
    <mergeCell ref="J9:J10"/>
    <mergeCell ref="T3:T6"/>
    <mergeCell ref="R4:R6"/>
    <mergeCell ref="Q4:Q6"/>
    <mergeCell ref="N3:N6"/>
    <mergeCell ref="U3:U6"/>
    <mergeCell ref="S4:S6"/>
    <mergeCell ref="J7:J8"/>
    <mergeCell ref="J4:J6"/>
    <mergeCell ref="O3:S3"/>
    <mergeCell ref="I7:I8"/>
    <mergeCell ref="J27:J28"/>
    <mergeCell ref="I29:I30"/>
    <mergeCell ref="I20:I22"/>
    <mergeCell ref="J23:J24"/>
    <mergeCell ref="X31:AB31"/>
    <mergeCell ref="R20:R22"/>
    <mergeCell ref="S20:S22"/>
    <mergeCell ref="P21:P22"/>
    <mergeCell ref="I13:I14"/>
    <mergeCell ref="H18:L18"/>
    <mergeCell ref="J15:J16"/>
    <mergeCell ref="I15:I16"/>
    <mergeCell ref="K19:K22"/>
    <mergeCell ref="L19:L22"/>
    <mergeCell ref="H19:J19"/>
    <mergeCell ref="J20:J22"/>
    <mergeCell ref="H20:H22"/>
    <mergeCell ref="N19:N22"/>
    <mergeCell ref="O19:S19"/>
    <mergeCell ref="O21:O22"/>
    <mergeCell ref="N18:U18"/>
    <mergeCell ref="T19:T22"/>
    <mergeCell ref="U19:U22"/>
    <mergeCell ref="X15:AB15"/>
    <mergeCell ref="A33:B33"/>
    <mergeCell ref="F34:F38"/>
    <mergeCell ref="G34:G38"/>
    <mergeCell ref="X32:AA32"/>
    <mergeCell ref="I25:I26"/>
    <mergeCell ref="J25:J26"/>
    <mergeCell ref="J29:J30"/>
    <mergeCell ref="A23:A32"/>
    <mergeCell ref="H23:H24"/>
    <mergeCell ref="I23:I24"/>
    <mergeCell ref="H25:H26"/>
    <mergeCell ref="H27:H28"/>
    <mergeCell ref="H29:H30"/>
    <mergeCell ref="F27:F28"/>
    <mergeCell ref="B29:B30"/>
    <mergeCell ref="F29:F30"/>
    <mergeCell ref="B31:B32"/>
    <mergeCell ref="F31:F32"/>
    <mergeCell ref="H31:H32"/>
    <mergeCell ref="F23:F24"/>
    <mergeCell ref="I31:I32"/>
    <mergeCell ref="J31:J32"/>
    <mergeCell ref="B23:B24"/>
    <mergeCell ref="I27:I28"/>
    <mergeCell ref="H34:L34"/>
    <mergeCell ref="I36:I38"/>
    <mergeCell ref="J36:J38"/>
    <mergeCell ref="K35:K38"/>
    <mergeCell ref="A34:A38"/>
    <mergeCell ref="B34:B38"/>
    <mergeCell ref="D34:D38"/>
    <mergeCell ref="E34:E38"/>
    <mergeCell ref="N35:N38"/>
    <mergeCell ref="H35:J35"/>
    <mergeCell ref="H36:H38"/>
    <mergeCell ref="L35:L38"/>
    <mergeCell ref="O35:S35"/>
    <mergeCell ref="T35:T38"/>
    <mergeCell ref="U35:U38"/>
    <mergeCell ref="O36:P36"/>
    <mergeCell ref="Q36:Q38"/>
    <mergeCell ref="R36:R38"/>
    <mergeCell ref="S36:S38"/>
    <mergeCell ref="O37:O38"/>
    <mergeCell ref="P37:P38"/>
    <mergeCell ref="A39:A48"/>
    <mergeCell ref="X47:AB47"/>
    <mergeCell ref="X48:AA48"/>
    <mergeCell ref="H45:H46"/>
    <mergeCell ref="H47:H48"/>
    <mergeCell ref="I39:I40"/>
    <mergeCell ref="J39:J40"/>
    <mergeCell ref="H39:H40"/>
    <mergeCell ref="J41:J42"/>
    <mergeCell ref="F43:F44"/>
    <mergeCell ref="H43:H44"/>
    <mergeCell ref="I41:I42"/>
    <mergeCell ref="H41:H42"/>
    <mergeCell ref="I43:I44"/>
    <mergeCell ref="J43:J44"/>
    <mergeCell ref="I45:I46"/>
    <mergeCell ref="J45:J46"/>
    <mergeCell ref="I47:I48"/>
    <mergeCell ref="J47:J48"/>
    <mergeCell ref="E50:E54"/>
    <mergeCell ref="D50:D54"/>
    <mergeCell ref="N50:U50"/>
    <mergeCell ref="T51:T54"/>
    <mergeCell ref="K51:K54"/>
    <mergeCell ref="L51:L54"/>
    <mergeCell ref="N51:N54"/>
    <mergeCell ref="U51:U54"/>
    <mergeCell ref="I52:I54"/>
    <mergeCell ref="H51:J51"/>
    <mergeCell ref="O53:O54"/>
    <mergeCell ref="P53:P54"/>
    <mergeCell ref="G50:G54"/>
    <mergeCell ref="F50:F54"/>
    <mergeCell ref="H52:H54"/>
    <mergeCell ref="O51:S51"/>
    <mergeCell ref="O52:P52"/>
    <mergeCell ref="Q52:Q54"/>
    <mergeCell ref="R52:R54"/>
    <mergeCell ref="S52:S54"/>
    <mergeCell ref="H50:L50"/>
    <mergeCell ref="J52:J54"/>
    <mergeCell ref="H59:H60"/>
    <mergeCell ref="H61:H62"/>
    <mergeCell ref="I59:I60"/>
    <mergeCell ref="X64:AA64"/>
    <mergeCell ref="J61:J62"/>
    <mergeCell ref="I63:I64"/>
    <mergeCell ref="A55:A64"/>
    <mergeCell ref="B55:B56"/>
    <mergeCell ref="F61:F62"/>
    <mergeCell ref="H63:H64"/>
    <mergeCell ref="B63:B64"/>
    <mergeCell ref="F63:F64"/>
    <mergeCell ref="H57:H58"/>
    <mergeCell ref="I55:I56"/>
    <mergeCell ref="J55:J56"/>
    <mergeCell ref="J59:J60"/>
    <mergeCell ref="I57:I58"/>
    <mergeCell ref="J57:J58"/>
    <mergeCell ref="F59:F60"/>
    <mergeCell ref="B61:B62"/>
    <mergeCell ref="B59:B60"/>
    <mergeCell ref="F55:F56"/>
    <mergeCell ref="H55:H56"/>
    <mergeCell ref="F57:F58"/>
    <mergeCell ref="A65:B65"/>
    <mergeCell ref="I61:I62"/>
    <mergeCell ref="J63:J64"/>
    <mergeCell ref="H69:L69"/>
    <mergeCell ref="O72:O73"/>
    <mergeCell ref="P72:P73"/>
    <mergeCell ref="O71:P71"/>
    <mergeCell ref="N69:U69"/>
    <mergeCell ref="H70:J70"/>
    <mergeCell ref="K70:K73"/>
    <mergeCell ref="L70:L73"/>
    <mergeCell ref="O70:S70"/>
    <mergeCell ref="T70:T73"/>
    <mergeCell ref="U70:U73"/>
    <mergeCell ref="S71:S73"/>
    <mergeCell ref="J71:J73"/>
    <mergeCell ref="A69:A73"/>
    <mergeCell ref="B69:B73"/>
    <mergeCell ref="D69:D73"/>
    <mergeCell ref="E69:E73"/>
    <mergeCell ref="F69:F73"/>
    <mergeCell ref="X264:AB264"/>
    <mergeCell ref="J246:J247"/>
    <mergeCell ref="O253:P253"/>
    <mergeCell ref="T252:T255"/>
    <mergeCell ref="I256:I257"/>
    <mergeCell ref="J256:J257"/>
    <mergeCell ref="I264:I265"/>
    <mergeCell ref="J264:J265"/>
    <mergeCell ref="I71:I73"/>
    <mergeCell ref="Q71:Q73"/>
    <mergeCell ref="R71:R73"/>
    <mergeCell ref="N85:U85"/>
    <mergeCell ref="T86:T89"/>
    <mergeCell ref="I248:I249"/>
    <mergeCell ref="T185:T188"/>
    <mergeCell ref="U185:U188"/>
    <mergeCell ref="R205:R207"/>
    <mergeCell ref="H137:J137"/>
    <mergeCell ref="K137:K140"/>
    <mergeCell ref="L137:L140"/>
    <mergeCell ref="N137:N140"/>
    <mergeCell ref="H138:H140"/>
    <mergeCell ref="I138:I140"/>
    <mergeCell ref="T137:T140"/>
    <mergeCell ref="A74:A83"/>
    <mergeCell ref="B74:B75"/>
    <mergeCell ref="F74:F75"/>
    <mergeCell ref="B76:B77"/>
    <mergeCell ref="F82:F83"/>
    <mergeCell ref="G69:G73"/>
    <mergeCell ref="I74:I75"/>
    <mergeCell ref="J74:J75"/>
    <mergeCell ref="I76:I77"/>
    <mergeCell ref="J76:J77"/>
    <mergeCell ref="J78:J79"/>
    <mergeCell ref="H71:H73"/>
    <mergeCell ref="H76:H77"/>
    <mergeCell ref="H74:H75"/>
    <mergeCell ref="I78:I79"/>
    <mergeCell ref="F76:F77"/>
    <mergeCell ref="B78:B79"/>
    <mergeCell ref="I82:I83"/>
    <mergeCell ref="F78:F79"/>
    <mergeCell ref="H78:H79"/>
    <mergeCell ref="F80:F81"/>
    <mergeCell ref="I80:I81"/>
    <mergeCell ref="B80:B81"/>
    <mergeCell ref="H80:H81"/>
    <mergeCell ref="A84:B84"/>
    <mergeCell ref="X83:AA83"/>
    <mergeCell ref="A85:A89"/>
    <mergeCell ref="B85:B89"/>
    <mergeCell ref="D85:D89"/>
    <mergeCell ref="E85:E89"/>
    <mergeCell ref="U86:U89"/>
    <mergeCell ref="O87:P87"/>
    <mergeCell ref="J82:J83"/>
    <mergeCell ref="B82:B83"/>
    <mergeCell ref="K86:K89"/>
    <mergeCell ref="L86:L89"/>
    <mergeCell ref="N86:N89"/>
    <mergeCell ref="H82:H83"/>
    <mergeCell ref="I87:I89"/>
    <mergeCell ref="J87:J89"/>
    <mergeCell ref="O86:S86"/>
    <mergeCell ref="S87:S89"/>
    <mergeCell ref="H86:J86"/>
    <mergeCell ref="Q87:Q89"/>
    <mergeCell ref="R87:R89"/>
    <mergeCell ref="H85:L85"/>
    <mergeCell ref="P88:P89"/>
    <mergeCell ref="O88:O89"/>
    <mergeCell ref="G85:G89"/>
    <mergeCell ref="I92:I93"/>
    <mergeCell ref="H92:H93"/>
    <mergeCell ref="J90:J91"/>
    <mergeCell ref="F98:F99"/>
    <mergeCell ref="H98:H99"/>
    <mergeCell ref="I98:I99"/>
    <mergeCell ref="F85:F89"/>
    <mergeCell ref="F90:F91"/>
    <mergeCell ref="H87:H89"/>
    <mergeCell ref="F94:F95"/>
    <mergeCell ref="H94:H95"/>
    <mergeCell ref="H96:H97"/>
    <mergeCell ref="I90:I91"/>
    <mergeCell ref="H90:H91"/>
    <mergeCell ref="I94:I95"/>
    <mergeCell ref="J94:J95"/>
    <mergeCell ref="J96:J97"/>
    <mergeCell ref="J98:J99"/>
    <mergeCell ref="I96:I97"/>
    <mergeCell ref="B96:B97"/>
    <mergeCell ref="B92:B93"/>
    <mergeCell ref="F92:F93"/>
    <mergeCell ref="F96:F97"/>
    <mergeCell ref="F101:F105"/>
    <mergeCell ref="G101:G105"/>
    <mergeCell ref="H101:L101"/>
    <mergeCell ref="J92:J93"/>
    <mergeCell ref="A90:A99"/>
    <mergeCell ref="A100:B100"/>
    <mergeCell ref="A101:A105"/>
    <mergeCell ref="B101:B105"/>
    <mergeCell ref="D101:D105"/>
    <mergeCell ref="E101:E105"/>
    <mergeCell ref="B98:B99"/>
    <mergeCell ref="B94:B95"/>
    <mergeCell ref="B90:B91"/>
    <mergeCell ref="B112:B113"/>
    <mergeCell ref="F112:F113"/>
    <mergeCell ref="H112:H113"/>
    <mergeCell ref="B106:B107"/>
    <mergeCell ref="F106:F107"/>
    <mergeCell ref="H106:H107"/>
    <mergeCell ref="B108:B109"/>
    <mergeCell ref="N101:U101"/>
    <mergeCell ref="U102:U105"/>
    <mergeCell ref="H110:H111"/>
    <mergeCell ref="J103:J105"/>
    <mergeCell ref="O103:P103"/>
    <mergeCell ref="I110:I111"/>
    <mergeCell ref="J110:J111"/>
    <mergeCell ref="H102:J102"/>
    <mergeCell ref="K102:K105"/>
    <mergeCell ref="L102:L105"/>
    <mergeCell ref="T102:T105"/>
    <mergeCell ref="H103:H105"/>
    <mergeCell ref="I103:I105"/>
    <mergeCell ref="Q103:Q105"/>
    <mergeCell ref="R103:R105"/>
    <mergeCell ref="S103:S105"/>
    <mergeCell ref="O104:O105"/>
    <mergeCell ref="A117:A121"/>
    <mergeCell ref="B117:B121"/>
    <mergeCell ref="D117:D121"/>
    <mergeCell ref="E117:E121"/>
    <mergeCell ref="F117:F121"/>
    <mergeCell ref="G117:G121"/>
    <mergeCell ref="A106:A115"/>
    <mergeCell ref="N118:N121"/>
    <mergeCell ref="A116:B116"/>
    <mergeCell ref="F108:F109"/>
    <mergeCell ref="H108:H109"/>
    <mergeCell ref="B110:B111"/>
    <mergeCell ref="F110:F111"/>
    <mergeCell ref="H117:L117"/>
    <mergeCell ref="I106:I107"/>
    <mergeCell ref="J106:J107"/>
    <mergeCell ref="I108:I109"/>
    <mergeCell ref="J108:J109"/>
    <mergeCell ref="J112:J113"/>
    <mergeCell ref="B114:B115"/>
    <mergeCell ref="F114:F115"/>
    <mergeCell ref="H114:H115"/>
    <mergeCell ref="I114:I115"/>
    <mergeCell ref="I112:I113"/>
    <mergeCell ref="H118:J118"/>
    <mergeCell ref="K118:K121"/>
    <mergeCell ref="I122:I123"/>
    <mergeCell ref="X114:AB114"/>
    <mergeCell ref="X115:AA115"/>
    <mergeCell ref="J114:J115"/>
    <mergeCell ref="U118:U121"/>
    <mergeCell ref="L118:L121"/>
    <mergeCell ref="O118:S118"/>
    <mergeCell ref="T118:T121"/>
    <mergeCell ref="O120:O121"/>
    <mergeCell ref="P120:P121"/>
    <mergeCell ref="J119:J121"/>
    <mergeCell ref="A250:B250"/>
    <mergeCell ref="X248:AB248"/>
    <mergeCell ref="X249:AA249"/>
    <mergeCell ref="A132:B132"/>
    <mergeCell ref="J138:J140"/>
    <mergeCell ref="O137:S137"/>
    <mergeCell ref="A136:A140"/>
    <mergeCell ref="B136:B140"/>
    <mergeCell ref="D136:D140"/>
    <mergeCell ref="E136:E140"/>
    <mergeCell ref="G136:G140"/>
    <mergeCell ref="H141:H142"/>
    <mergeCell ref="H143:H144"/>
    <mergeCell ref="I141:I142"/>
    <mergeCell ref="J177:J178"/>
    <mergeCell ref="H145:H146"/>
    <mergeCell ref="J141:J142"/>
    <mergeCell ref="I143:I144"/>
    <mergeCell ref="J143:J144"/>
    <mergeCell ref="J145:J146"/>
    <mergeCell ref="I145:I146"/>
    <mergeCell ref="J161:J162"/>
    <mergeCell ref="J149:J150"/>
    <mergeCell ref="B242:B243"/>
    <mergeCell ref="A122:A131"/>
    <mergeCell ref="I124:I125"/>
    <mergeCell ref="J124:J125"/>
    <mergeCell ref="I126:I127"/>
    <mergeCell ref="J126:J127"/>
    <mergeCell ref="B128:B129"/>
    <mergeCell ref="F128:F129"/>
    <mergeCell ref="J130:J131"/>
    <mergeCell ref="H130:H131"/>
    <mergeCell ref="F126:F127"/>
    <mergeCell ref="I130:I131"/>
    <mergeCell ref="B130:B131"/>
    <mergeCell ref="F130:F131"/>
    <mergeCell ref="B122:B123"/>
    <mergeCell ref="F122:F123"/>
    <mergeCell ref="H122:H123"/>
    <mergeCell ref="B124:B125"/>
    <mergeCell ref="F124:F125"/>
    <mergeCell ref="H124:H125"/>
    <mergeCell ref="H128:H129"/>
    <mergeCell ref="I128:I129"/>
    <mergeCell ref="B126:B127"/>
    <mergeCell ref="H126:H127"/>
    <mergeCell ref="S138:S140"/>
    <mergeCell ref="O139:O140"/>
    <mergeCell ref="P139:P140"/>
    <mergeCell ref="F136:F140"/>
    <mergeCell ref="H136:L136"/>
    <mergeCell ref="B157:B158"/>
    <mergeCell ref="H157:H158"/>
    <mergeCell ref="B145:B146"/>
    <mergeCell ref="B152:B156"/>
    <mergeCell ref="D152:D156"/>
    <mergeCell ref="E152:E156"/>
    <mergeCell ref="H147:H148"/>
    <mergeCell ref="O155:O156"/>
    <mergeCell ref="H154:H156"/>
    <mergeCell ref="I154:I156"/>
    <mergeCell ref="J154:J156"/>
    <mergeCell ref="O154:P154"/>
    <mergeCell ref="L153:L156"/>
    <mergeCell ref="N153:N156"/>
    <mergeCell ref="O153:S153"/>
    <mergeCell ref="Q154:Q156"/>
    <mergeCell ref="I147:I148"/>
    <mergeCell ref="J157:J158"/>
    <mergeCell ref="B163:B164"/>
    <mergeCell ref="F163:F164"/>
    <mergeCell ref="H165:H166"/>
    <mergeCell ref="I165:I166"/>
    <mergeCell ref="H161:H162"/>
    <mergeCell ref="J163:J164"/>
    <mergeCell ref="I149:I150"/>
    <mergeCell ref="G152:G156"/>
    <mergeCell ref="H149:H150"/>
    <mergeCell ref="H152:L152"/>
    <mergeCell ref="H163:H164"/>
    <mergeCell ref="A151:B151"/>
    <mergeCell ref="A141:A150"/>
    <mergeCell ref="A152:A156"/>
    <mergeCell ref="B141:B142"/>
    <mergeCell ref="F145:F146"/>
    <mergeCell ref="F147:F148"/>
    <mergeCell ref="B159:B160"/>
    <mergeCell ref="F159:F160"/>
    <mergeCell ref="F152:F156"/>
    <mergeCell ref="B149:B150"/>
    <mergeCell ref="F149:F150"/>
    <mergeCell ref="F141:F142"/>
    <mergeCell ref="B143:B144"/>
    <mergeCell ref="B181:B182"/>
    <mergeCell ref="F181:F182"/>
    <mergeCell ref="B179:B180"/>
    <mergeCell ref="B175:B176"/>
    <mergeCell ref="I173:I174"/>
    <mergeCell ref="J173:J174"/>
    <mergeCell ref="L169:L172"/>
    <mergeCell ref="N169:N172"/>
    <mergeCell ref="O170:P170"/>
    <mergeCell ref="J170:J172"/>
    <mergeCell ref="O171:O172"/>
    <mergeCell ref="P171:P172"/>
    <mergeCell ref="D168:D172"/>
    <mergeCell ref="E168:E172"/>
    <mergeCell ref="F168:F172"/>
    <mergeCell ref="G168:G172"/>
    <mergeCell ref="O169:S169"/>
    <mergeCell ref="I170:I172"/>
    <mergeCell ref="R170:R172"/>
    <mergeCell ref="J179:J180"/>
    <mergeCell ref="H168:L168"/>
    <mergeCell ref="H169:J169"/>
    <mergeCell ref="K169:K172"/>
    <mergeCell ref="F177:F178"/>
    <mergeCell ref="F175:F176"/>
    <mergeCell ref="I159:I160"/>
    <mergeCell ref="I175:I176"/>
    <mergeCell ref="H175:H176"/>
    <mergeCell ref="I161:I162"/>
    <mergeCell ref="F143:F144"/>
    <mergeCell ref="J165:J166"/>
    <mergeCell ref="F157:F158"/>
    <mergeCell ref="H119:H121"/>
    <mergeCell ref="I119:I121"/>
    <mergeCell ref="O187:O188"/>
    <mergeCell ref="J186:J188"/>
    <mergeCell ref="H185:J185"/>
    <mergeCell ref="K185:K188"/>
    <mergeCell ref="L185:L188"/>
    <mergeCell ref="H186:H188"/>
    <mergeCell ref="E184:E188"/>
    <mergeCell ref="F184:F188"/>
    <mergeCell ref="N185:N188"/>
    <mergeCell ref="O185:S185"/>
    <mergeCell ref="Q186:Q188"/>
    <mergeCell ref="O186:P186"/>
    <mergeCell ref="G184:G188"/>
    <mergeCell ref="I186:I188"/>
    <mergeCell ref="H184:L184"/>
    <mergeCell ref="R186:R188"/>
    <mergeCell ref="S186:S188"/>
    <mergeCell ref="P187:P188"/>
    <mergeCell ref="J189:J190"/>
    <mergeCell ref="A17:B17"/>
    <mergeCell ref="J128:J129"/>
    <mergeCell ref="N117:U117"/>
    <mergeCell ref="F165:F166"/>
    <mergeCell ref="B168:B172"/>
    <mergeCell ref="H159:H160"/>
    <mergeCell ref="I163:I164"/>
    <mergeCell ref="J122:J123"/>
    <mergeCell ref="H153:J153"/>
    <mergeCell ref="N168:U168"/>
    <mergeCell ref="I157:I158"/>
    <mergeCell ref="K153:K156"/>
    <mergeCell ref="J147:J148"/>
    <mergeCell ref="J159:J160"/>
    <mergeCell ref="P155:P156"/>
    <mergeCell ref="R154:R156"/>
    <mergeCell ref="S154:S156"/>
    <mergeCell ref="U153:U156"/>
    <mergeCell ref="J181:J182"/>
    <mergeCell ref="I177:I178"/>
    <mergeCell ref="H179:H180"/>
    <mergeCell ref="J175:J176"/>
    <mergeCell ref="I179:I180"/>
    <mergeCell ref="X16:AA16"/>
    <mergeCell ref="S170:S172"/>
    <mergeCell ref="U169:U172"/>
    <mergeCell ref="Q170:Q172"/>
    <mergeCell ref="N184:U184"/>
    <mergeCell ref="O119:P119"/>
    <mergeCell ref="N152:U152"/>
    <mergeCell ref="U137:U140"/>
    <mergeCell ref="O138:P138"/>
    <mergeCell ref="Q138:Q140"/>
    <mergeCell ref="R138:R140"/>
    <mergeCell ref="P104:P105"/>
    <mergeCell ref="N102:N105"/>
    <mergeCell ref="O102:S102"/>
    <mergeCell ref="T153:T156"/>
    <mergeCell ref="N136:U136"/>
    <mergeCell ref="V65:AB65"/>
    <mergeCell ref="X63:AB63"/>
    <mergeCell ref="N34:U34"/>
    <mergeCell ref="N70:N73"/>
    <mergeCell ref="X149:AB149"/>
    <mergeCell ref="T169:T172"/>
    <mergeCell ref="X166:AA166"/>
    <mergeCell ref="X165:AB165"/>
    <mergeCell ref="F189:F190"/>
    <mergeCell ref="H189:H190"/>
    <mergeCell ref="F25:F26"/>
    <mergeCell ref="I181:I182"/>
    <mergeCell ref="H170:H172"/>
    <mergeCell ref="F179:F180"/>
    <mergeCell ref="B177:B178"/>
    <mergeCell ref="B161:B162"/>
    <mergeCell ref="F161:F162"/>
    <mergeCell ref="H173:H174"/>
    <mergeCell ref="B173:B174"/>
    <mergeCell ref="F173:F174"/>
    <mergeCell ref="A167:B167"/>
    <mergeCell ref="A157:A166"/>
    <mergeCell ref="B165:B166"/>
    <mergeCell ref="H181:H182"/>
    <mergeCell ref="H177:H178"/>
    <mergeCell ref="A184:A188"/>
    <mergeCell ref="B184:B188"/>
    <mergeCell ref="D184:D188"/>
    <mergeCell ref="A183:B183"/>
    <mergeCell ref="B147:B148"/>
    <mergeCell ref="A168:A172"/>
    <mergeCell ref="A173:A182"/>
    <mergeCell ref="A199:B199"/>
    <mergeCell ref="J193:J194"/>
    <mergeCell ref="B195:B196"/>
    <mergeCell ref="F195:F196"/>
    <mergeCell ref="H195:H196"/>
    <mergeCell ref="I195:I196"/>
    <mergeCell ref="J195:J196"/>
    <mergeCell ref="B193:B194"/>
    <mergeCell ref="F193:F194"/>
    <mergeCell ref="B197:B198"/>
    <mergeCell ref="A189:A198"/>
    <mergeCell ref="B191:B192"/>
    <mergeCell ref="J197:J198"/>
    <mergeCell ref="F197:F198"/>
    <mergeCell ref="H197:H198"/>
    <mergeCell ref="I197:I198"/>
    <mergeCell ref="F191:F192"/>
    <mergeCell ref="H191:H192"/>
    <mergeCell ref="I191:I192"/>
    <mergeCell ref="H193:H194"/>
    <mergeCell ref="J191:J192"/>
    <mergeCell ref="I193:I194"/>
    <mergeCell ref="I189:I190"/>
    <mergeCell ref="B189:B190"/>
    <mergeCell ref="B246:B247"/>
    <mergeCell ref="F246:F247"/>
    <mergeCell ref="H244:H245"/>
    <mergeCell ref="B240:B241"/>
    <mergeCell ref="F240:F241"/>
    <mergeCell ref="B216:B217"/>
    <mergeCell ref="F216:F217"/>
    <mergeCell ref="H216:H217"/>
    <mergeCell ref="A203:A207"/>
    <mergeCell ref="B203:B207"/>
    <mergeCell ref="D203:D207"/>
    <mergeCell ref="E203:E207"/>
    <mergeCell ref="F203:F207"/>
    <mergeCell ref="G203:G207"/>
    <mergeCell ref="H203:L203"/>
    <mergeCell ref="I205:I207"/>
    <mergeCell ref="J205:J207"/>
    <mergeCell ref="H204:J204"/>
    <mergeCell ref="K204:K207"/>
    <mergeCell ref="F242:F243"/>
    <mergeCell ref="H242:H243"/>
    <mergeCell ref="H240:H241"/>
    <mergeCell ref="A240:A249"/>
    <mergeCell ref="B248:B249"/>
    <mergeCell ref="B214:B215"/>
    <mergeCell ref="F214:F215"/>
    <mergeCell ref="H214:H215"/>
    <mergeCell ref="I214:I215"/>
    <mergeCell ref="J214:J215"/>
    <mergeCell ref="I212:I213"/>
    <mergeCell ref="A218:B218"/>
    <mergeCell ref="A208:A217"/>
    <mergeCell ref="Q205:Q207"/>
    <mergeCell ref="B212:B213"/>
    <mergeCell ref="F212:F213"/>
    <mergeCell ref="H212:H213"/>
    <mergeCell ref="I208:I209"/>
    <mergeCell ref="J208:J209"/>
    <mergeCell ref="I210:I211"/>
    <mergeCell ref="J210:J211"/>
    <mergeCell ref="B208:B209"/>
    <mergeCell ref="O205:P205"/>
    <mergeCell ref="F208:F209"/>
    <mergeCell ref="H208:H209"/>
    <mergeCell ref="B210:B211"/>
    <mergeCell ref="L204:L207"/>
    <mergeCell ref="F210:F211"/>
    <mergeCell ref="H210:H211"/>
    <mergeCell ref="A219:A223"/>
    <mergeCell ref="B219:B223"/>
    <mergeCell ref="D219:D223"/>
    <mergeCell ref="E219:E223"/>
    <mergeCell ref="F219:F223"/>
    <mergeCell ref="O222:O223"/>
    <mergeCell ref="P222:P223"/>
    <mergeCell ref="K220:K223"/>
    <mergeCell ref="L220:L223"/>
    <mergeCell ref="H219:L219"/>
    <mergeCell ref="N219:U219"/>
    <mergeCell ref="H220:J220"/>
    <mergeCell ref="U220:U223"/>
    <mergeCell ref="H226:H227"/>
    <mergeCell ref="B228:B229"/>
    <mergeCell ref="Q221:Q223"/>
    <mergeCell ref="N220:N223"/>
    <mergeCell ref="O220:S220"/>
    <mergeCell ref="T220:T223"/>
    <mergeCell ref="H221:H223"/>
    <mergeCell ref="G219:G223"/>
    <mergeCell ref="S221:S223"/>
    <mergeCell ref="F224:F225"/>
    <mergeCell ref="H224:H225"/>
    <mergeCell ref="F226:F227"/>
    <mergeCell ref="I221:I223"/>
    <mergeCell ref="J221:J223"/>
    <mergeCell ref="O221:P221"/>
    <mergeCell ref="R221:R223"/>
    <mergeCell ref="I224:I225"/>
    <mergeCell ref="E235:E239"/>
    <mergeCell ref="F235:F239"/>
    <mergeCell ref="F228:F229"/>
    <mergeCell ref="I228:I229"/>
    <mergeCell ref="J228:J229"/>
    <mergeCell ref="H228:H229"/>
    <mergeCell ref="F232:F233"/>
    <mergeCell ref="H232:H233"/>
    <mergeCell ref="J232:J233"/>
    <mergeCell ref="G235:G239"/>
    <mergeCell ref="F230:F231"/>
    <mergeCell ref="H230:H231"/>
    <mergeCell ref="I230:I231"/>
    <mergeCell ref="H237:H239"/>
    <mergeCell ref="I237:I239"/>
    <mergeCell ref="H235:L235"/>
    <mergeCell ref="J237:J239"/>
    <mergeCell ref="I232:I233"/>
    <mergeCell ref="D235:D239"/>
    <mergeCell ref="A234:B234"/>
    <mergeCell ref="A224:A233"/>
    <mergeCell ref="B224:B225"/>
    <mergeCell ref="A235:A239"/>
    <mergeCell ref="B235:B239"/>
    <mergeCell ref="B226:B227"/>
    <mergeCell ref="B230:B231"/>
    <mergeCell ref="B232:B233"/>
    <mergeCell ref="J216:J217"/>
    <mergeCell ref="I216:I217"/>
    <mergeCell ref="J212:J213"/>
    <mergeCell ref="N204:N207"/>
    <mergeCell ref="H205:H207"/>
    <mergeCell ref="O204:S204"/>
    <mergeCell ref="O206:O207"/>
    <mergeCell ref="S205:S207"/>
    <mergeCell ref="N203:U203"/>
    <mergeCell ref="U204:U207"/>
    <mergeCell ref="T204:T207"/>
    <mergeCell ref="P206:P207"/>
    <mergeCell ref="U236:U239"/>
    <mergeCell ref="Q237:Q239"/>
    <mergeCell ref="R237:R239"/>
    <mergeCell ref="S237:S239"/>
    <mergeCell ref="N235:U235"/>
    <mergeCell ref="H236:J236"/>
    <mergeCell ref="K236:K239"/>
    <mergeCell ref="J284:M285"/>
    <mergeCell ref="J286:M287"/>
    <mergeCell ref="I280:M281"/>
    <mergeCell ref="O237:P237"/>
    <mergeCell ref="O238:O239"/>
    <mergeCell ref="P238:P239"/>
    <mergeCell ref="L236:L239"/>
    <mergeCell ref="N236:N239"/>
    <mergeCell ref="O236:S236"/>
    <mergeCell ref="I246:I247"/>
    <mergeCell ref="Q282:R283"/>
    <mergeCell ref="Q284:R285"/>
    <mergeCell ref="S284:S285"/>
    <mergeCell ref="Q286:R287"/>
    <mergeCell ref="S286:S287"/>
    <mergeCell ref="N280:P281"/>
    <mergeCell ref="J242:J243"/>
    <mergeCell ref="I244:I245"/>
    <mergeCell ref="J244:J245"/>
    <mergeCell ref="I296:M297"/>
    <mergeCell ref="J292:M293"/>
    <mergeCell ref="J290:M291"/>
    <mergeCell ref="I274:K275"/>
    <mergeCell ref="L274:S275"/>
    <mergeCell ref="I276:K277"/>
    <mergeCell ref="L276:S277"/>
    <mergeCell ref="Q280:S281"/>
    <mergeCell ref="N282:O283"/>
    <mergeCell ref="P282:P283"/>
    <mergeCell ref="S282:S283"/>
    <mergeCell ref="N284:O285"/>
    <mergeCell ref="N286:O287"/>
    <mergeCell ref="P284:P285"/>
    <mergeCell ref="P286:P287"/>
    <mergeCell ref="I282:M283"/>
    <mergeCell ref="I284:I287"/>
    <mergeCell ref="N296:O297"/>
    <mergeCell ref="P296:P297"/>
    <mergeCell ref="I294:M295"/>
    <mergeCell ref="I290:I293"/>
    <mergeCell ref="N288:O289"/>
    <mergeCell ref="P294:P295"/>
    <mergeCell ref="N290:O291"/>
    <mergeCell ref="N292:O293"/>
    <mergeCell ref="P292:P293"/>
    <mergeCell ref="P290:P291"/>
    <mergeCell ref="N294:O295"/>
    <mergeCell ref="Q296:R297"/>
    <mergeCell ref="S296:S297"/>
    <mergeCell ref="S288:S289"/>
    <mergeCell ref="Q290:R291"/>
    <mergeCell ref="S290:S291"/>
    <mergeCell ref="Q292:R293"/>
    <mergeCell ref="S292:S293"/>
    <mergeCell ref="Q288:R289"/>
    <mergeCell ref="Q294:R295"/>
    <mergeCell ref="Q301:R302"/>
    <mergeCell ref="S301:S302"/>
    <mergeCell ref="I301:P302"/>
    <mergeCell ref="U298:U300"/>
    <mergeCell ref="U301:U302"/>
    <mergeCell ref="Q298:R299"/>
    <mergeCell ref="S298:S299"/>
    <mergeCell ref="I298:M299"/>
    <mergeCell ref="P298:P299"/>
    <mergeCell ref="N298:O299"/>
    <mergeCell ref="M1:U1"/>
    <mergeCell ref="A66:C66"/>
    <mergeCell ref="D66:G66"/>
    <mergeCell ref="H66:I66"/>
    <mergeCell ref="J66:K66"/>
    <mergeCell ref="L66:Q66"/>
    <mergeCell ref="A133:C133"/>
    <mergeCell ref="D133:G133"/>
    <mergeCell ref="H133:I133"/>
    <mergeCell ref="J133:K133"/>
    <mergeCell ref="L133:Q133"/>
    <mergeCell ref="A1:B1"/>
    <mergeCell ref="C1:H1"/>
    <mergeCell ref="I1:J1"/>
    <mergeCell ref="B13:B14"/>
    <mergeCell ref="B7:B8"/>
    <mergeCell ref="B2:B6"/>
    <mergeCell ref="D2:D6"/>
    <mergeCell ref="F15:F16"/>
    <mergeCell ref="B15:B16"/>
    <mergeCell ref="S119:S121"/>
    <mergeCell ref="Q119:Q121"/>
    <mergeCell ref="R119:R121"/>
    <mergeCell ref="J80:J81"/>
    <mergeCell ref="U292:U293"/>
    <mergeCell ref="U294:U295"/>
    <mergeCell ref="A200:C200"/>
    <mergeCell ref="D200:G200"/>
    <mergeCell ref="H200:I200"/>
    <mergeCell ref="J200:K200"/>
    <mergeCell ref="L200:Q200"/>
    <mergeCell ref="A267:C267"/>
    <mergeCell ref="D267:G267"/>
    <mergeCell ref="H267:I267"/>
    <mergeCell ref="J267:K267"/>
    <mergeCell ref="L267:Q267"/>
    <mergeCell ref="S294:S295"/>
    <mergeCell ref="I288:M289"/>
    <mergeCell ref="P288:P289"/>
    <mergeCell ref="T236:T239"/>
    <mergeCell ref="J224:J225"/>
    <mergeCell ref="I226:I227"/>
    <mergeCell ref="J226:J227"/>
    <mergeCell ref="J230:J231"/>
    <mergeCell ref="J248:J249"/>
    <mergeCell ref="I240:I241"/>
    <mergeCell ref="J240:J241"/>
    <mergeCell ref="I242:I243"/>
  </mergeCells>
  <phoneticPr fontId="2"/>
  <dataValidations count="2">
    <dataValidation type="list" allowBlank="1" showInputMessage="1" showErrorMessage="1" sqref="C7">
      <formula1>$C$2:$C$4</formula1>
    </dataValidation>
    <dataValidation type="list" allowBlank="1" showInputMessage="1" showErrorMessage="1" sqref="U301:U302">
      <formula1>$X$299:$X$300</formula1>
    </dataValidation>
  </dataValidations>
  <pageMargins left="0.39370078740157483" right="0.19685039370078741" top="0.39370078740157483" bottom="0.19685039370078741" header="0.19685039370078741" footer="0.11811023622047245"/>
  <pageSetup paperSize="9" scale="96" orientation="landscape" r:id="rId1"/>
  <headerFooter alignWithMargins="0">
    <oddHeader>&amp;C計画実車走行キロ算定表</oddHeader>
    <oddFooter>&amp;C&amp;P／&amp;N</oddFooter>
  </headerFooter>
  <rowBreaks count="3" manualBreakCount="3">
    <brk id="67" max="27" man="1"/>
    <brk id="134" max="27" man="1"/>
    <brk id="200" max="2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B302"/>
  <sheetViews>
    <sheetView showZeros="0" view="pageBreakPreview" zoomScaleNormal="100" zoomScaleSheetLayoutView="100" workbookViewId="0">
      <selection activeCell="M2" sqref="M2"/>
    </sheetView>
  </sheetViews>
  <sheetFormatPr defaultColWidth="9.33203125" defaultRowHeight="9" customHeight="1"/>
  <cols>
    <col min="1" max="2" width="6" style="133" customWidth="1"/>
    <col min="3" max="3" width="2" style="133" customWidth="1"/>
    <col min="4" max="6" width="6" style="133" customWidth="1"/>
    <col min="7" max="7" width="8" style="133" customWidth="1"/>
    <col min="8" max="10" width="6" style="133" customWidth="1"/>
    <col min="11" max="11" width="8" style="133" customWidth="1"/>
    <col min="12" max="12" width="22" style="133" customWidth="1"/>
    <col min="13" max="13" width="0.77734375" style="136" customWidth="1"/>
    <col min="14" max="19" width="6" style="133" customWidth="1"/>
    <col min="20" max="20" width="8" style="133" customWidth="1"/>
    <col min="21" max="21" width="25.44140625" style="133" customWidth="1"/>
    <col min="22" max="23" width="2" style="136" customWidth="1"/>
    <col min="24" max="28" width="2.44140625" style="133" customWidth="1"/>
    <col min="29" max="16384" width="9.33203125" style="133"/>
  </cols>
  <sheetData>
    <row r="1" spans="1:28" ht="22.5" customHeight="1" thickBot="1">
      <c r="A1" s="734" t="s">
        <v>112</v>
      </c>
      <c r="B1" s="735"/>
      <c r="C1" s="736">
        <f>表２【R7計画】!F3</f>
        <v>0</v>
      </c>
      <c r="D1" s="737"/>
      <c r="E1" s="737"/>
      <c r="F1" s="737"/>
      <c r="G1" s="737"/>
      <c r="H1" s="737"/>
      <c r="I1" s="734" t="s">
        <v>149</v>
      </c>
      <c r="J1" s="735"/>
      <c r="K1" s="129">
        <v>2</v>
      </c>
      <c r="L1" s="130" t="s">
        <v>148</v>
      </c>
      <c r="M1" s="731">
        <f>【R7計画】輸送量見込・平均乗車密度!B20</f>
        <v>0</v>
      </c>
      <c r="N1" s="732"/>
      <c r="O1" s="732"/>
      <c r="P1" s="732"/>
      <c r="Q1" s="732"/>
      <c r="R1" s="732"/>
      <c r="S1" s="732"/>
      <c r="T1" s="732"/>
      <c r="U1" s="732"/>
      <c r="V1" s="131"/>
      <c r="W1" s="131"/>
      <c r="X1" s="132"/>
      <c r="Y1" s="132"/>
      <c r="Z1" s="132"/>
      <c r="AA1" s="132"/>
      <c r="AB1" s="132"/>
    </row>
    <row r="2" spans="1:28" ht="9" customHeight="1">
      <c r="A2" s="886" t="s">
        <v>55</v>
      </c>
      <c r="B2" s="742" t="s">
        <v>56</v>
      </c>
      <c r="C2" s="134"/>
      <c r="D2" s="745" t="s">
        <v>57</v>
      </c>
      <c r="E2" s="745" t="s">
        <v>58</v>
      </c>
      <c r="F2" s="890" t="s">
        <v>59</v>
      </c>
      <c r="G2" s="894" t="s">
        <v>60</v>
      </c>
      <c r="H2" s="899" t="s">
        <v>61</v>
      </c>
      <c r="I2" s="899"/>
      <c r="J2" s="899"/>
      <c r="K2" s="899"/>
      <c r="L2" s="900"/>
      <c r="M2" s="135"/>
      <c r="N2" s="857" t="s">
        <v>62</v>
      </c>
      <c r="O2" s="858"/>
      <c r="P2" s="858"/>
      <c r="Q2" s="858"/>
      <c r="R2" s="858"/>
      <c r="S2" s="858"/>
      <c r="T2" s="858"/>
      <c r="U2" s="859"/>
    </row>
    <row r="3" spans="1:28" ht="9" customHeight="1">
      <c r="A3" s="887"/>
      <c r="B3" s="743"/>
      <c r="C3" s="137" t="s">
        <v>24</v>
      </c>
      <c r="D3" s="746"/>
      <c r="E3" s="746"/>
      <c r="F3" s="891"/>
      <c r="G3" s="864"/>
      <c r="H3" s="860" t="s">
        <v>63</v>
      </c>
      <c r="I3" s="861"/>
      <c r="J3" s="862"/>
      <c r="K3" s="863" t="s">
        <v>64</v>
      </c>
      <c r="L3" s="874" t="s">
        <v>65</v>
      </c>
      <c r="M3" s="138"/>
      <c r="N3" s="863" t="s">
        <v>66</v>
      </c>
      <c r="O3" s="877" t="s">
        <v>67</v>
      </c>
      <c r="P3" s="878"/>
      <c r="Q3" s="878"/>
      <c r="R3" s="878"/>
      <c r="S3" s="879"/>
      <c r="T3" s="724" t="s">
        <v>68</v>
      </c>
      <c r="U3" s="854" t="s">
        <v>65</v>
      </c>
    </row>
    <row r="4" spans="1:28" ht="9" customHeight="1">
      <c r="A4" s="887"/>
      <c r="B4" s="743"/>
      <c r="C4" s="137" t="s">
        <v>69</v>
      </c>
      <c r="D4" s="746"/>
      <c r="E4" s="746"/>
      <c r="F4" s="891"/>
      <c r="G4" s="864"/>
      <c r="H4" s="880" t="s">
        <v>70</v>
      </c>
      <c r="I4" s="897" t="s">
        <v>71</v>
      </c>
      <c r="J4" s="901" t="s">
        <v>72</v>
      </c>
      <c r="K4" s="864"/>
      <c r="L4" s="875"/>
      <c r="M4" s="138"/>
      <c r="N4" s="864"/>
      <c r="O4" s="869" t="s">
        <v>73</v>
      </c>
      <c r="P4" s="754"/>
      <c r="Q4" s="754" t="s">
        <v>74</v>
      </c>
      <c r="R4" s="757" t="s">
        <v>75</v>
      </c>
      <c r="S4" s="752" t="s">
        <v>76</v>
      </c>
      <c r="T4" s="725"/>
      <c r="U4" s="855"/>
    </row>
    <row r="5" spans="1:28" ht="9" customHeight="1">
      <c r="A5" s="887"/>
      <c r="B5" s="743"/>
      <c r="C5" s="139" t="s">
        <v>77</v>
      </c>
      <c r="D5" s="746"/>
      <c r="E5" s="746"/>
      <c r="F5" s="891"/>
      <c r="G5" s="864"/>
      <c r="H5" s="880"/>
      <c r="I5" s="897"/>
      <c r="J5" s="901"/>
      <c r="K5" s="864"/>
      <c r="L5" s="875"/>
      <c r="M5" s="138"/>
      <c r="N5" s="864"/>
      <c r="O5" s="870" t="s">
        <v>71</v>
      </c>
      <c r="P5" s="872" t="s">
        <v>72</v>
      </c>
      <c r="Q5" s="755"/>
      <c r="R5" s="757"/>
      <c r="S5" s="752"/>
      <c r="T5" s="725"/>
      <c r="U5" s="855"/>
    </row>
    <row r="6" spans="1:28" ht="9" customHeight="1">
      <c r="A6" s="888"/>
      <c r="B6" s="744"/>
      <c r="C6" s="140" t="s">
        <v>78</v>
      </c>
      <c r="D6" s="747"/>
      <c r="E6" s="876"/>
      <c r="F6" s="726"/>
      <c r="G6" s="895"/>
      <c r="H6" s="881"/>
      <c r="I6" s="898"/>
      <c r="J6" s="902"/>
      <c r="K6" s="865"/>
      <c r="L6" s="876"/>
      <c r="N6" s="865"/>
      <c r="O6" s="871"/>
      <c r="P6" s="873"/>
      <c r="Q6" s="756"/>
      <c r="R6" s="758"/>
      <c r="S6" s="753"/>
      <c r="T6" s="726"/>
      <c r="U6" s="856"/>
    </row>
    <row r="7" spans="1:28" ht="9" customHeight="1">
      <c r="A7" s="884" t="s">
        <v>136</v>
      </c>
      <c r="B7" s="740" t="s">
        <v>80</v>
      </c>
      <c r="C7" s="141"/>
      <c r="D7" s="142"/>
      <c r="E7" s="143"/>
      <c r="F7" s="896"/>
      <c r="G7" s="144">
        <f>D7*E7*F7</f>
        <v>0</v>
      </c>
      <c r="H7" s="892">
        <f>I7+J7</f>
        <v>0</v>
      </c>
      <c r="I7" s="729"/>
      <c r="J7" s="727"/>
      <c r="K7" s="145">
        <f>-D7*E7*H7</f>
        <v>0</v>
      </c>
      <c r="L7" s="146"/>
      <c r="M7" s="147"/>
      <c r="N7" s="148"/>
      <c r="O7" s="149"/>
      <c r="P7" s="150"/>
      <c r="Q7" s="150"/>
      <c r="R7" s="151"/>
      <c r="S7" s="152"/>
      <c r="T7" s="153">
        <f>IF(AND(P7=0,Q7=0,R7=0,S7=0),N7*-O7,IF(AND(O7=0,Q7=0,R7=0,S7=0),N7*-P7,IF(AND(O7=0,P7=0,R7=0,S7=0),N7*Q7,IF(AND(O7=0,P7=0,Q7=0,S7=0),N7*-R7,IF(AND(O7=0,P7=0,Q7=0,R7=0),N7*S7,IF(AND(O7=0,P7=0,Q7=0,R7=0),,"入力オーバー"))))))</f>
        <v>0</v>
      </c>
      <c r="U7" s="154"/>
      <c r="V7" s="155"/>
      <c r="W7" s="155"/>
      <c r="X7" s="156"/>
      <c r="Y7" s="156"/>
      <c r="Z7" s="156"/>
      <c r="AA7" s="156"/>
      <c r="AB7" s="156"/>
    </row>
    <row r="8" spans="1:28" ht="9" customHeight="1">
      <c r="A8" s="885"/>
      <c r="B8" s="741"/>
      <c r="C8" s="157">
        <f>IF(C7="往","復",)</f>
        <v>0</v>
      </c>
      <c r="D8" s="158"/>
      <c r="E8" s="159"/>
      <c r="F8" s="749"/>
      <c r="G8" s="160">
        <f>D8*E8*F7</f>
        <v>0</v>
      </c>
      <c r="H8" s="893"/>
      <c r="I8" s="730"/>
      <c r="J8" s="728"/>
      <c r="K8" s="161">
        <f>-D8*E8*H7</f>
        <v>0</v>
      </c>
      <c r="L8" s="162"/>
      <c r="M8" s="147"/>
      <c r="N8" s="163"/>
      <c r="O8" s="164"/>
      <c r="P8" s="165"/>
      <c r="Q8" s="165"/>
      <c r="R8" s="166"/>
      <c r="S8" s="167"/>
      <c r="T8" s="168">
        <f>IF(AND(P8=0,Q8=0,R8=0,S8=0),N8*-O8,IF(AND(O8=0,Q8=0,R8=0,S8=0),N8*-P8,IF(AND(O8=0,P8=0,R8=0,S8=0),N8*Q8,IF(AND(O8=0,P8=0,Q8=0,S8=0),N8*-R8,IF(AND(O8=0,P8=0,Q8=0,R8=0),N8*S8,IF(AND(O8=0,P8=0,Q8=0,R8=0),,"入力オーバー"))))))</f>
        <v>0</v>
      </c>
      <c r="U8" s="169"/>
      <c r="V8" s="155"/>
      <c r="W8" s="155"/>
      <c r="X8" s="156"/>
      <c r="Y8" s="156"/>
      <c r="Z8" s="156"/>
      <c r="AA8" s="156"/>
      <c r="AB8" s="156"/>
    </row>
    <row r="9" spans="1:28" ht="9" customHeight="1">
      <c r="A9" s="885"/>
      <c r="B9" s="740" t="s">
        <v>346</v>
      </c>
      <c r="C9" s="170">
        <f>C7</f>
        <v>0</v>
      </c>
      <c r="D9" s="142"/>
      <c r="E9" s="143"/>
      <c r="F9" s="896"/>
      <c r="G9" s="144">
        <f>D9*E9*F9</f>
        <v>0</v>
      </c>
      <c r="H9" s="892">
        <f>I9+J9</f>
        <v>0</v>
      </c>
      <c r="I9" s="729"/>
      <c r="J9" s="727"/>
      <c r="K9" s="145">
        <f>-D9*E9*H9</f>
        <v>0</v>
      </c>
      <c r="L9" s="146"/>
      <c r="M9" s="147"/>
      <c r="N9" s="163"/>
      <c r="O9" s="164"/>
      <c r="P9" s="165"/>
      <c r="Q9" s="165"/>
      <c r="R9" s="166"/>
      <c r="S9" s="167"/>
      <c r="T9" s="168">
        <f t="shared" ref="T9:T16" si="0">IF(AND(P9=0,Q9=0,R9=0,S9=0),N9*-O9,IF(AND(O9=0,Q9=0,R9=0,S9=0),N9*-P9,IF(AND(O9=0,P9=0,R9=0,S9=0),N9*Q9,IF(AND(O9=0,P9=0,Q9=0,S9=0),N9*-R9,IF(AND(O9=0,P9=0,Q9=0,R9=0),N9*S9,IF(AND(O9=0,P9=0,Q9=0,R9=0),,"入力オーバー"))))))</f>
        <v>0</v>
      </c>
      <c r="U9" s="169"/>
      <c r="V9" s="155"/>
      <c r="W9" s="155"/>
      <c r="X9" s="136"/>
      <c r="Y9" s="136"/>
      <c r="Z9" s="136"/>
      <c r="AA9" s="136"/>
      <c r="AB9" s="136"/>
    </row>
    <row r="10" spans="1:28" ht="9" customHeight="1" thickBot="1">
      <c r="A10" s="885"/>
      <c r="B10" s="889"/>
      <c r="C10" s="157">
        <f>C8</f>
        <v>0</v>
      </c>
      <c r="D10" s="158"/>
      <c r="E10" s="159"/>
      <c r="F10" s="749"/>
      <c r="G10" s="160">
        <f>D10*E10*F9</f>
        <v>0</v>
      </c>
      <c r="H10" s="893"/>
      <c r="I10" s="730"/>
      <c r="J10" s="728"/>
      <c r="K10" s="161">
        <f>-D10*E10*H9</f>
        <v>0</v>
      </c>
      <c r="L10" s="162"/>
      <c r="M10" s="147"/>
      <c r="N10" s="171"/>
      <c r="O10" s="164"/>
      <c r="P10" s="165"/>
      <c r="Q10" s="165"/>
      <c r="R10" s="166"/>
      <c r="S10" s="167"/>
      <c r="T10" s="168">
        <f t="shared" si="0"/>
        <v>0</v>
      </c>
      <c r="U10" s="169"/>
      <c r="V10" s="155"/>
      <c r="W10" s="155"/>
      <c r="X10" s="156"/>
      <c r="Y10" s="156"/>
      <c r="Z10" s="136"/>
      <c r="AA10" s="136"/>
      <c r="AB10" s="136"/>
    </row>
    <row r="11" spans="1:28" ht="9" customHeight="1">
      <c r="A11" s="885"/>
      <c r="B11" s="903" t="s">
        <v>347</v>
      </c>
      <c r="C11" s="172">
        <f>C7</f>
        <v>0</v>
      </c>
      <c r="D11" s="173"/>
      <c r="E11" s="143"/>
      <c r="F11" s="748"/>
      <c r="G11" s="144">
        <f>D11*E11*F11</f>
        <v>0</v>
      </c>
      <c r="H11" s="892">
        <f>I11+J11</f>
        <v>0</v>
      </c>
      <c r="I11" s="729"/>
      <c r="J11" s="727"/>
      <c r="K11" s="145">
        <f>-D11*E11*H11</f>
        <v>0</v>
      </c>
      <c r="L11" s="146"/>
      <c r="M11" s="147"/>
      <c r="N11" s="163"/>
      <c r="O11" s="164"/>
      <c r="P11" s="165"/>
      <c r="Q11" s="165"/>
      <c r="R11" s="166"/>
      <c r="S11" s="167"/>
      <c r="T11" s="168">
        <f t="shared" si="0"/>
        <v>0</v>
      </c>
      <c r="U11" s="169"/>
      <c r="V11" s="155"/>
      <c r="W11" s="155"/>
      <c r="X11" s="156"/>
      <c r="Y11" s="156"/>
      <c r="Z11" s="136"/>
      <c r="AA11" s="136"/>
      <c r="AB11" s="136"/>
    </row>
    <row r="12" spans="1:28" ht="9" customHeight="1">
      <c r="A12" s="885"/>
      <c r="B12" s="750"/>
      <c r="C12" s="174">
        <f>C8</f>
        <v>0</v>
      </c>
      <c r="D12" s="173"/>
      <c r="E12" s="175"/>
      <c r="F12" s="748"/>
      <c r="G12" s="160">
        <f>D12*E12*F11</f>
        <v>0</v>
      </c>
      <c r="H12" s="893"/>
      <c r="I12" s="730"/>
      <c r="J12" s="728"/>
      <c r="K12" s="161">
        <f>-D12*E12*H11</f>
        <v>0</v>
      </c>
      <c r="L12" s="162"/>
      <c r="M12" s="147"/>
      <c r="N12" s="163"/>
      <c r="O12" s="164"/>
      <c r="P12" s="165"/>
      <c r="Q12" s="165"/>
      <c r="R12" s="166"/>
      <c r="S12" s="167"/>
      <c r="T12" s="168">
        <f t="shared" si="0"/>
        <v>0</v>
      </c>
      <c r="U12" s="169"/>
      <c r="V12" s="155"/>
      <c r="W12" s="155"/>
    </row>
    <row r="13" spans="1:28" ht="9" customHeight="1">
      <c r="A13" s="885"/>
      <c r="B13" s="738" t="s">
        <v>348</v>
      </c>
      <c r="C13" s="172">
        <f>C7</f>
        <v>0</v>
      </c>
      <c r="D13" s="142"/>
      <c r="E13" s="143"/>
      <c r="F13" s="896"/>
      <c r="G13" s="144">
        <f>D13*E13*F13</f>
        <v>0</v>
      </c>
      <c r="H13" s="892">
        <f>I13+J13</f>
        <v>0</v>
      </c>
      <c r="I13" s="729"/>
      <c r="J13" s="727"/>
      <c r="K13" s="145">
        <f>-D13*E13*H13</f>
        <v>0</v>
      </c>
      <c r="L13" s="146"/>
      <c r="M13" s="147"/>
      <c r="N13" s="163"/>
      <c r="O13" s="164"/>
      <c r="P13" s="165"/>
      <c r="Q13" s="165"/>
      <c r="R13" s="166"/>
      <c r="S13" s="167"/>
      <c r="T13" s="168">
        <f t="shared" si="0"/>
        <v>0</v>
      </c>
      <c r="U13" s="169"/>
      <c r="V13" s="155"/>
      <c r="W13" s="155"/>
    </row>
    <row r="14" spans="1:28" ht="9" customHeight="1">
      <c r="A14" s="885"/>
      <c r="B14" s="739"/>
      <c r="C14" s="176">
        <f>C8</f>
        <v>0</v>
      </c>
      <c r="D14" s="158"/>
      <c r="E14" s="159"/>
      <c r="F14" s="749"/>
      <c r="G14" s="160">
        <f>D14*E14*F13</f>
        <v>0</v>
      </c>
      <c r="H14" s="893"/>
      <c r="I14" s="730"/>
      <c r="J14" s="728"/>
      <c r="K14" s="161">
        <f>-D14*E14*H13</f>
        <v>0</v>
      </c>
      <c r="L14" s="162"/>
      <c r="M14" s="147"/>
      <c r="N14" s="163"/>
      <c r="O14" s="164"/>
      <c r="P14" s="165"/>
      <c r="Q14" s="165"/>
      <c r="R14" s="166"/>
      <c r="S14" s="167"/>
      <c r="T14" s="168">
        <f t="shared" si="0"/>
        <v>0</v>
      </c>
      <c r="U14" s="169"/>
      <c r="V14" s="155"/>
      <c r="W14" s="155"/>
    </row>
    <row r="15" spans="1:28" ht="9" customHeight="1">
      <c r="A15" s="885"/>
      <c r="B15" s="750" t="s">
        <v>349</v>
      </c>
      <c r="C15" s="172">
        <f>C7</f>
        <v>0</v>
      </c>
      <c r="D15" s="142"/>
      <c r="E15" s="143"/>
      <c r="F15" s="748"/>
      <c r="G15" s="144">
        <f>D15*E15*F15</f>
        <v>0</v>
      </c>
      <c r="H15" s="892">
        <f>I15+J15</f>
        <v>0</v>
      </c>
      <c r="I15" s="729"/>
      <c r="J15" s="727"/>
      <c r="K15" s="145">
        <f>-D15*E15*H15</f>
        <v>0</v>
      </c>
      <c r="L15" s="146"/>
      <c r="M15" s="147"/>
      <c r="N15" s="163"/>
      <c r="O15" s="164"/>
      <c r="P15" s="165"/>
      <c r="Q15" s="165"/>
      <c r="R15" s="166"/>
      <c r="S15" s="167"/>
      <c r="T15" s="168">
        <f t="shared" si="0"/>
        <v>0</v>
      </c>
      <c r="U15" s="169"/>
      <c r="V15" s="155"/>
      <c r="W15" s="155"/>
      <c r="X15" s="908" t="s">
        <v>81</v>
      </c>
      <c r="Y15" s="909"/>
      <c r="Z15" s="909"/>
      <c r="AA15" s="909"/>
      <c r="AB15" s="910"/>
    </row>
    <row r="16" spans="1:28" ht="9" customHeight="1" thickBot="1">
      <c r="A16" s="885"/>
      <c r="B16" s="751"/>
      <c r="C16" s="176">
        <f>C8</f>
        <v>0</v>
      </c>
      <c r="D16" s="158"/>
      <c r="E16" s="175"/>
      <c r="F16" s="749"/>
      <c r="G16" s="160">
        <f>D16*E16*F15</f>
        <v>0</v>
      </c>
      <c r="H16" s="893"/>
      <c r="I16" s="730"/>
      <c r="J16" s="728"/>
      <c r="K16" s="161">
        <f>-D16*E16*H15</f>
        <v>0</v>
      </c>
      <c r="L16" s="162"/>
      <c r="M16" s="147"/>
      <c r="N16" s="177"/>
      <c r="O16" s="178"/>
      <c r="P16" s="179"/>
      <c r="Q16" s="179"/>
      <c r="R16" s="180"/>
      <c r="S16" s="181"/>
      <c r="T16" s="182">
        <f t="shared" si="0"/>
        <v>0</v>
      </c>
      <c r="U16" s="183"/>
      <c r="V16" s="184"/>
      <c r="W16" s="155"/>
      <c r="X16" s="905">
        <f>G17+K17+T17</f>
        <v>0</v>
      </c>
      <c r="Y16" s="906"/>
      <c r="Z16" s="906"/>
      <c r="AA16" s="906"/>
      <c r="AB16" s="185" t="s">
        <v>82</v>
      </c>
    </row>
    <row r="17" spans="1:28" ht="9" customHeight="1" thickBot="1">
      <c r="A17" s="882" t="s">
        <v>53</v>
      </c>
      <c r="B17" s="883"/>
      <c r="C17" s="186"/>
      <c r="D17" s="187">
        <f>IF(C7="往",(E7+E8)*(F7-H7)+(E9+E10)*(F9-H9),E7*(F7-H7)+E9*(F9-H9))</f>
        <v>0</v>
      </c>
      <c r="E17" s="188">
        <f>IF(C7="往",(E7+E8)*(F7-H7)+(E9+E10)*(F9-H9)+(E11+E12)*(F11-H11)+(E13+E14)*(F13-H13)+(E15+E16)*(F15-H15),E7*(F7-H7)+E9*(F9-H9)+E11*(F11-H11)+E13*(F13-H13)+E15*(F15-H15))</f>
        <v>0</v>
      </c>
      <c r="F17" s="189">
        <f t="shared" ref="F17:K17" si="1">SUM(F7:F16)</f>
        <v>0</v>
      </c>
      <c r="G17" s="190">
        <f t="shared" si="1"/>
        <v>0</v>
      </c>
      <c r="H17" s="186">
        <f t="shared" si="1"/>
        <v>0</v>
      </c>
      <c r="I17" s="191">
        <f t="shared" si="1"/>
        <v>0</v>
      </c>
      <c r="J17" s="187">
        <f t="shared" si="1"/>
        <v>0</v>
      </c>
      <c r="K17" s="192">
        <f t="shared" si="1"/>
        <v>0</v>
      </c>
      <c r="L17" s="187"/>
      <c r="M17" s="193"/>
      <c r="N17" s="194"/>
      <c r="O17" s="195">
        <f t="shared" ref="O17:T17" si="2">SUM(O7:O16)</f>
        <v>0</v>
      </c>
      <c r="P17" s="196">
        <f t="shared" si="2"/>
        <v>0</v>
      </c>
      <c r="Q17" s="196">
        <f t="shared" si="2"/>
        <v>0</v>
      </c>
      <c r="R17" s="197">
        <f t="shared" si="2"/>
        <v>0</v>
      </c>
      <c r="S17" s="198">
        <f t="shared" si="2"/>
        <v>0</v>
      </c>
      <c r="T17" s="199">
        <f t="shared" si="2"/>
        <v>0</v>
      </c>
      <c r="U17" s="200"/>
    </row>
    <row r="18" spans="1:28" ht="9" customHeight="1">
      <c r="A18" s="886" t="s">
        <v>55</v>
      </c>
      <c r="B18" s="742" t="s">
        <v>56</v>
      </c>
      <c r="C18" s="134"/>
      <c r="D18" s="745" t="s">
        <v>57</v>
      </c>
      <c r="E18" s="745" t="s">
        <v>58</v>
      </c>
      <c r="F18" s="890" t="s">
        <v>59</v>
      </c>
      <c r="G18" s="894" t="s">
        <v>60</v>
      </c>
      <c r="H18" s="899" t="s">
        <v>61</v>
      </c>
      <c r="I18" s="899"/>
      <c r="J18" s="899"/>
      <c r="K18" s="899"/>
      <c r="L18" s="900"/>
      <c r="M18" s="135"/>
      <c r="N18" s="857" t="s">
        <v>62</v>
      </c>
      <c r="O18" s="858"/>
      <c r="P18" s="858"/>
      <c r="Q18" s="858"/>
      <c r="R18" s="858"/>
      <c r="S18" s="858"/>
      <c r="T18" s="858"/>
      <c r="U18" s="859"/>
    </row>
    <row r="19" spans="1:28" ht="9" customHeight="1">
      <c r="A19" s="887"/>
      <c r="B19" s="743"/>
      <c r="C19" s="137" t="s">
        <v>24</v>
      </c>
      <c r="D19" s="746"/>
      <c r="E19" s="746"/>
      <c r="F19" s="891"/>
      <c r="G19" s="864"/>
      <c r="H19" s="860" t="s">
        <v>63</v>
      </c>
      <c r="I19" s="861"/>
      <c r="J19" s="862"/>
      <c r="K19" s="863" t="s">
        <v>64</v>
      </c>
      <c r="L19" s="874" t="s">
        <v>65</v>
      </c>
      <c r="M19" s="138"/>
      <c r="N19" s="863" t="s">
        <v>66</v>
      </c>
      <c r="O19" s="877" t="s">
        <v>67</v>
      </c>
      <c r="P19" s="878"/>
      <c r="Q19" s="878"/>
      <c r="R19" s="878"/>
      <c r="S19" s="879"/>
      <c r="T19" s="724" t="s">
        <v>68</v>
      </c>
      <c r="U19" s="854" t="s">
        <v>65</v>
      </c>
    </row>
    <row r="20" spans="1:28" ht="9" customHeight="1">
      <c r="A20" s="887"/>
      <c r="B20" s="743"/>
      <c r="C20" s="137" t="s">
        <v>69</v>
      </c>
      <c r="D20" s="746"/>
      <c r="E20" s="746"/>
      <c r="F20" s="891"/>
      <c r="G20" s="864"/>
      <c r="H20" s="880" t="s">
        <v>70</v>
      </c>
      <c r="I20" s="897" t="s">
        <v>71</v>
      </c>
      <c r="J20" s="901" t="s">
        <v>72</v>
      </c>
      <c r="K20" s="864"/>
      <c r="L20" s="875"/>
      <c r="M20" s="138"/>
      <c r="N20" s="864"/>
      <c r="O20" s="869" t="s">
        <v>73</v>
      </c>
      <c r="P20" s="754"/>
      <c r="Q20" s="754" t="s">
        <v>74</v>
      </c>
      <c r="R20" s="757" t="s">
        <v>75</v>
      </c>
      <c r="S20" s="752" t="s">
        <v>76</v>
      </c>
      <c r="T20" s="725"/>
      <c r="U20" s="855"/>
    </row>
    <row r="21" spans="1:28" ht="9" customHeight="1">
      <c r="A21" s="887"/>
      <c r="B21" s="743"/>
      <c r="C21" s="139" t="s">
        <v>77</v>
      </c>
      <c r="D21" s="746"/>
      <c r="E21" s="746"/>
      <c r="F21" s="891"/>
      <c r="G21" s="864"/>
      <c r="H21" s="880"/>
      <c r="I21" s="897"/>
      <c r="J21" s="901"/>
      <c r="K21" s="864"/>
      <c r="L21" s="875"/>
      <c r="M21" s="138"/>
      <c r="N21" s="864"/>
      <c r="O21" s="870" t="s">
        <v>71</v>
      </c>
      <c r="P21" s="872" t="s">
        <v>72</v>
      </c>
      <c r="Q21" s="755"/>
      <c r="R21" s="757"/>
      <c r="S21" s="752"/>
      <c r="T21" s="725"/>
      <c r="U21" s="855"/>
    </row>
    <row r="22" spans="1:28" ht="9" customHeight="1">
      <c r="A22" s="888"/>
      <c r="B22" s="744"/>
      <c r="C22" s="140" t="s">
        <v>78</v>
      </c>
      <c r="D22" s="747"/>
      <c r="E22" s="876"/>
      <c r="F22" s="726"/>
      <c r="G22" s="895"/>
      <c r="H22" s="881"/>
      <c r="I22" s="898"/>
      <c r="J22" s="902"/>
      <c r="K22" s="865"/>
      <c r="L22" s="876"/>
      <c r="N22" s="865"/>
      <c r="O22" s="871"/>
      <c r="P22" s="873"/>
      <c r="Q22" s="756"/>
      <c r="R22" s="758"/>
      <c r="S22" s="753"/>
      <c r="T22" s="726"/>
      <c r="U22" s="856"/>
    </row>
    <row r="23" spans="1:28" ht="9" customHeight="1">
      <c r="A23" s="884" t="s">
        <v>137</v>
      </c>
      <c r="B23" s="740" t="str">
        <f>$B$7</f>
        <v>平日</v>
      </c>
      <c r="C23" s="201">
        <f>C7</f>
        <v>0</v>
      </c>
      <c r="D23" s="142">
        <f>$D$7</f>
        <v>0</v>
      </c>
      <c r="E23" s="143">
        <f>$E$7</f>
        <v>0</v>
      </c>
      <c r="F23" s="896"/>
      <c r="G23" s="144">
        <f>D23*E23*F23</f>
        <v>0</v>
      </c>
      <c r="H23" s="892">
        <f>I23+J23</f>
        <v>0</v>
      </c>
      <c r="I23" s="729"/>
      <c r="J23" s="727"/>
      <c r="K23" s="145">
        <f>-D23*E23*H23</f>
        <v>0</v>
      </c>
      <c r="L23" s="146"/>
      <c r="M23" s="147"/>
      <c r="N23" s="148"/>
      <c r="O23" s="149"/>
      <c r="P23" s="150"/>
      <c r="Q23" s="150"/>
      <c r="R23" s="151"/>
      <c r="S23" s="152"/>
      <c r="T23" s="153">
        <f>IF(AND(P23=0,Q23=0,R23=0,S23=0),N23*-O23,IF(AND(O23=0,Q23=0,R23=0,S23=0),N23*-P23,IF(AND(O23=0,P23=0,R23=0,S23=0),N23*Q23,IF(AND(O23=0,P23=0,Q23=0,S23=0),N23*-R23,IF(AND(O23=0,P23=0,Q23=0,R23=0),N23*S23,IF(AND(O23=0,P23=0,Q23=0,R23=0),,"入力オーバー"))))))</f>
        <v>0</v>
      </c>
      <c r="U23" s="154"/>
      <c r="V23" s="155"/>
      <c r="W23" s="155"/>
      <c r="X23" s="156"/>
      <c r="Y23" s="156"/>
      <c r="Z23" s="156"/>
      <c r="AA23" s="156"/>
      <c r="AB23" s="156"/>
    </row>
    <row r="24" spans="1:28" ht="9" customHeight="1">
      <c r="A24" s="885"/>
      <c r="B24" s="741"/>
      <c r="C24" s="157">
        <f>IF(C23="往","復",)</f>
        <v>0</v>
      </c>
      <c r="D24" s="158">
        <f>$D$8</f>
        <v>0</v>
      </c>
      <c r="E24" s="159">
        <f>$E$8</f>
        <v>0</v>
      </c>
      <c r="F24" s="749"/>
      <c r="G24" s="160">
        <f>D24*E24*F23</f>
        <v>0</v>
      </c>
      <c r="H24" s="893"/>
      <c r="I24" s="730"/>
      <c r="J24" s="728"/>
      <c r="K24" s="161">
        <f>-D24*E24*H23</f>
        <v>0</v>
      </c>
      <c r="L24" s="162"/>
      <c r="M24" s="147"/>
      <c r="N24" s="163"/>
      <c r="O24" s="164"/>
      <c r="P24" s="165"/>
      <c r="Q24" s="165"/>
      <c r="R24" s="166"/>
      <c r="S24" s="167"/>
      <c r="T24" s="168">
        <f>IF(AND(P24=0,Q24=0,R24=0,S24=0),N24*-O24,IF(AND(O24=0,Q24=0,R24=0,S24=0),N24*-P24,IF(AND(O24=0,P24=0,R24=0,S24=0),N24*Q24,IF(AND(O24=0,P24=0,Q24=0,S24=0),N24*-R24,IF(AND(O24=0,P24=0,Q24=0,R24=0),N24*S24,IF(AND(O24=0,P24=0,Q24=0,R24=0),,"入力オーバー"))))))</f>
        <v>0</v>
      </c>
      <c r="U24" s="169"/>
      <c r="V24" s="155"/>
      <c r="W24" s="155"/>
      <c r="X24" s="156"/>
      <c r="Y24" s="156"/>
      <c r="Z24" s="156"/>
      <c r="AA24" s="156"/>
      <c r="AB24" s="156"/>
    </row>
    <row r="25" spans="1:28" ht="9" customHeight="1">
      <c r="A25" s="885"/>
      <c r="B25" s="740" t="str">
        <f>$B$9</f>
        <v>土曜</v>
      </c>
      <c r="C25" s="170">
        <f>C23</f>
        <v>0</v>
      </c>
      <c r="D25" s="142">
        <f>$D$9</f>
        <v>0</v>
      </c>
      <c r="E25" s="143">
        <f>$E$9</f>
        <v>0</v>
      </c>
      <c r="F25" s="896"/>
      <c r="G25" s="144">
        <f>D25*E25*F25</f>
        <v>0</v>
      </c>
      <c r="H25" s="892">
        <f>I25+J25</f>
        <v>0</v>
      </c>
      <c r="I25" s="729"/>
      <c r="J25" s="727"/>
      <c r="K25" s="145">
        <f>-D25*E25*H25</f>
        <v>0</v>
      </c>
      <c r="L25" s="146"/>
      <c r="M25" s="147"/>
      <c r="N25" s="163"/>
      <c r="O25" s="164"/>
      <c r="P25" s="165"/>
      <c r="Q25" s="165"/>
      <c r="R25" s="166"/>
      <c r="S25" s="167"/>
      <c r="T25" s="168">
        <f t="shared" ref="T25:T32" si="3">IF(AND(P25=0,Q25=0,R25=0,S25=0),N25*-O25,IF(AND(O25=0,Q25=0,R25=0,S25=0),N25*-P25,IF(AND(O25=0,P25=0,R25=0,S25=0),N25*Q25,IF(AND(O25=0,P25=0,Q25=0,S25=0),N25*-R25,IF(AND(O25=0,P25=0,Q25=0,R25=0),N25*S25,IF(AND(O25=0,P25=0,Q25=0,R25=0),,"入力オーバー"))))))</f>
        <v>0</v>
      </c>
      <c r="U25" s="169"/>
      <c r="V25" s="155"/>
      <c r="W25" s="155"/>
      <c r="X25" s="136"/>
      <c r="Y25" s="136"/>
      <c r="Z25" s="136"/>
      <c r="AA25" s="136"/>
      <c r="AB25" s="136"/>
    </row>
    <row r="26" spans="1:28" ht="9" customHeight="1" thickBot="1">
      <c r="A26" s="885"/>
      <c r="B26" s="904"/>
      <c r="C26" s="157">
        <f>C24</f>
        <v>0</v>
      </c>
      <c r="D26" s="158">
        <f>$D$10</f>
        <v>0</v>
      </c>
      <c r="E26" s="159">
        <f>$E$10</f>
        <v>0</v>
      </c>
      <c r="F26" s="749"/>
      <c r="G26" s="160">
        <f>D26*E26*F25</f>
        <v>0</v>
      </c>
      <c r="H26" s="893"/>
      <c r="I26" s="730"/>
      <c r="J26" s="728"/>
      <c r="K26" s="161">
        <f>-D26*E26*H25</f>
        <v>0</v>
      </c>
      <c r="L26" s="162"/>
      <c r="M26" s="147"/>
      <c r="N26" s="163"/>
      <c r="O26" s="164"/>
      <c r="P26" s="165"/>
      <c r="Q26" s="165"/>
      <c r="R26" s="166"/>
      <c r="S26" s="167"/>
      <c r="T26" s="168">
        <f t="shared" si="3"/>
        <v>0</v>
      </c>
      <c r="U26" s="169"/>
      <c r="V26" s="155"/>
      <c r="W26" s="155"/>
      <c r="X26" s="156"/>
      <c r="Y26" s="156"/>
      <c r="Z26" s="136"/>
      <c r="AA26" s="136"/>
      <c r="AB26" s="136"/>
    </row>
    <row r="27" spans="1:28" ht="9" customHeight="1">
      <c r="A27" s="885"/>
      <c r="B27" s="903" t="str">
        <f>$B$11</f>
        <v>日祝</v>
      </c>
      <c r="C27" s="170">
        <f>C23</f>
        <v>0</v>
      </c>
      <c r="D27" s="142">
        <f>$D$11</f>
        <v>0</v>
      </c>
      <c r="E27" s="143">
        <f>$E$11</f>
        <v>0</v>
      </c>
      <c r="F27" s="748"/>
      <c r="G27" s="144">
        <f>D27*E27*F27</f>
        <v>0</v>
      </c>
      <c r="H27" s="892">
        <f>I27+J27</f>
        <v>0</v>
      </c>
      <c r="I27" s="729"/>
      <c r="J27" s="727"/>
      <c r="K27" s="145">
        <f>-D27*E27*H27</f>
        <v>0</v>
      </c>
      <c r="L27" s="146"/>
      <c r="M27" s="147"/>
      <c r="N27" s="163"/>
      <c r="O27" s="164"/>
      <c r="P27" s="165"/>
      <c r="Q27" s="165"/>
      <c r="R27" s="166"/>
      <c r="S27" s="167"/>
      <c r="T27" s="168">
        <f t="shared" si="3"/>
        <v>0</v>
      </c>
      <c r="U27" s="169"/>
      <c r="V27" s="155"/>
      <c r="W27" s="155"/>
      <c r="X27" s="156"/>
      <c r="Y27" s="156"/>
      <c r="Z27" s="136"/>
      <c r="AA27" s="136"/>
      <c r="AB27" s="136"/>
    </row>
    <row r="28" spans="1:28" ht="9" customHeight="1">
      <c r="A28" s="885"/>
      <c r="B28" s="739"/>
      <c r="C28" s="202">
        <f>C24</f>
        <v>0</v>
      </c>
      <c r="D28" s="158">
        <f>$D$12</f>
        <v>0</v>
      </c>
      <c r="E28" s="175">
        <f>$E$12</f>
        <v>0</v>
      </c>
      <c r="F28" s="748"/>
      <c r="G28" s="160">
        <f>D28*E28*F27</f>
        <v>0</v>
      </c>
      <c r="H28" s="893"/>
      <c r="I28" s="730"/>
      <c r="J28" s="728"/>
      <c r="K28" s="161">
        <f>-D28*E28*H27</f>
        <v>0</v>
      </c>
      <c r="L28" s="162"/>
      <c r="M28" s="147"/>
      <c r="N28" s="163"/>
      <c r="O28" s="164"/>
      <c r="P28" s="165"/>
      <c r="Q28" s="165"/>
      <c r="R28" s="166"/>
      <c r="S28" s="167"/>
      <c r="T28" s="168">
        <f t="shared" si="3"/>
        <v>0</v>
      </c>
      <c r="U28" s="169"/>
      <c r="V28" s="155"/>
      <c r="W28" s="155"/>
      <c r="X28" s="156"/>
      <c r="Y28" s="156"/>
      <c r="Z28" s="136"/>
      <c r="AA28" s="136"/>
      <c r="AB28" s="136"/>
    </row>
    <row r="29" spans="1:28" ht="9" customHeight="1">
      <c r="A29" s="885"/>
      <c r="B29" s="738" t="str">
        <f>$B$13</f>
        <v>学平日</v>
      </c>
      <c r="C29" s="170">
        <f>C23</f>
        <v>0</v>
      </c>
      <c r="D29" s="142">
        <f>$D$13</f>
        <v>0</v>
      </c>
      <c r="E29" s="143">
        <f>$E$13</f>
        <v>0</v>
      </c>
      <c r="F29" s="896"/>
      <c r="G29" s="144">
        <f>D29*E29*F29</f>
        <v>0</v>
      </c>
      <c r="H29" s="892">
        <f>I29+J29</f>
        <v>0</v>
      </c>
      <c r="I29" s="729"/>
      <c r="J29" s="727"/>
      <c r="K29" s="145">
        <f>-D29*E29*H29</f>
        <v>0</v>
      </c>
      <c r="L29" s="146"/>
      <c r="M29" s="147"/>
      <c r="N29" s="163"/>
      <c r="O29" s="164"/>
      <c r="P29" s="165"/>
      <c r="Q29" s="165"/>
      <c r="R29" s="166"/>
      <c r="S29" s="167"/>
      <c r="T29" s="168">
        <f t="shared" si="3"/>
        <v>0</v>
      </c>
      <c r="U29" s="169"/>
      <c r="V29" s="155"/>
      <c r="W29" s="155"/>
    </row>
    <row r="30" spans="1:28" ht="9" customHeight="1">
      <c r="A30" s="885"/>
      <c r="B30" s="739"/>
      <c r="C30" s="157">
        <f>C24</f>
        <v>0</v>
      </c>
      <c r="D30" s="158">
        <f>$D$14</f>
        <v>0</v>
      </c>
      <c r="E30" s="159">
        <f>$E$14</f>
        <v>0</v>
      </c>
      <c r="F30" s="749"/>
      <c r="G30" s="160">
        <f>D30*E30*F29</f>
        <v>0</v>
      </c>
      <c r="H30" s="893"/>
      <c r="I30" s="730"/>
      <c r="J30" s="728"/>
      <c r="K30" s="161">
        <f>-D30*E30*H29</f>
        <v>0</v>
      </c>
      <c r="L30" s="162"/>
      <c r="M30" s="147"/>
      <c r="N30" s="163"/>
      <c r="O30" s="164"/>
      <c r="P30" s="165"/>
      <c r="Q30" s="165"/>
      <c r="R30" s="166"/>
      <c r="S30" s="167"/>
      <c r="T30" s="168">
        <f t="shared" si="3"/>
        <v>0</v>
      </c>
      <c r="U30" s="169"/>
      <c r="V30" s="155"/>
      <c r="W30" s="155"/>
    </row>
    <row r="31" spans="1:28" ht="9" customHeight="1">
      <c r="A31" s="885"/>
      <c r="B31" s="738" t="str">
        <f>$B$15</f>
        <v>学休土</v>
      </c>
      <c r="C31" s="170">
        <f>C23</f>
        <v>0</v>
      </c>
      <c r="D31" s="142">
        <f>$D$15</f>
        <v>0</v>
      </c>
      <c r="E31" s="143">
        <f>$E$15</f>
        <v>0</v>
      </c>
      <c r="F31" s="748"/>
      <c r="G31" s="144">
        <f>D31*E31*F31</f>
        <v>0</v>
      </c>
      <c r="H31" s="892">
        <f>I31+J31</f>
        <v>0</v>
      </c>
      <c r="I31" s="729"/>
      <c r="J31" s="727"/>
      <c r="K31" s="145">
        <f>-D31*E31*H31</f>
        <v>0</v>
      </c>
      <c r="L31" s="146"/>
      <c r="M31" s="147"/>
      <c r="N31" s="163"/>
      <c r="O31" s="164"/>
      <c r="P31" s="165"/>
      <c r="Q31" s="165"/>
      <c r="R31" s="166"/>
      <c r="S31" s="167"/>
      <c r="T31" s="168">
        <f t="shared" si="3"/>
        <v>0</v>
      </c>
      <c r="U31" s="169"/>
      <c r="V31" s="155"/>
      <c r="W31" s="155"/>
      <c r="X31" s="908" t="s">
        <v>81</v>
      </c>
      <c r="Y31" s="909"/>
      <c r="Z31" s="909"/>
      <c r="AA31" s="909"/>
      <c r="AB31" s="910"/>
    </row>
    <row r="32" spans="1:28" ht="9" customHeight="1" thickBot="1">
      <c r="A32" s="885"/>
      <c r="B32" s="751"/>
      <c r="C32" s="157">
        <f>C24</f>
        <v>0</v>
      </c>
      <c r="D32" s="158">
        <f>$D$16</f>
        <v>0</v>
      </c>
      <c r="E32" s="175">
        <f>$E$16</f>
        <v>0</v>
      </c>
      <c r="F32" s="749"/>
      <c r="G32" s="160">
        <f>D32*E32*F31</f>
        <v>0</v>
      </c>
      <c r="H32" s="893"/>
      <c r="I32" s="730"/>
      <c r="J32" s="728"/>
      <c r="K32" s="161">
        <f>-D32*E32*H31</f>
        <v>0</v>
      </c>
      <c r="L32" s="162"/>
      <c r="M32" s="147"/>
      <c r="N32" s="177"/>
      <c r="O32" s="178"/>
      <c r="P32" s="179"/>
      <c r="Q32" s="179"/>
      <c r="R32" s="180"/>
      <c r="S32" s="181"/>
      <c r="T32" s="182">
        <f t="shared" si="3"/>
        <v>0</v>
      </c>
      <c r="U32" s="183"/>
      <c r="V32" s="184"/>
      <c r="W32" s="155"/>
      <c r="X32" s="905">
        <f>G33+K33+T33</f>
        <v>0</v>
      </c>
      <c r="Y32" s="906"/>
      <c r="Z32" s="906"/>
      <c r="AA32" s="906"/>
      <c r="AB32" s="185" t="s">
        <v>82</v>
      </c>
    </row>
    <row r="33" spans="1:28" ht="9" customHeight="1" thickBot="1">
      <c r="A33" s="882" t="s">
        <v>53</v>
      </c>
      <c r="B33" s="883"/>
      <c r="C33" s="186"/>
      <c r="D33" s="187">
        <f>IF(C23="往",(E23+E24)*(F23-H23)+(E25+E26)*(F25-H25),E23*(F23-H23)+E25*(F25-H25))</f>
        <v>0</v>
      </c>
      <c r="E33" s="188">
        <f>IF(C23="往",(E23+E24)*(F23-H23)+(E25+E26)*(F25-H25)+(E27+E28)*(F27-H27)+(E29+E30)*(F29-H29)+(E31+E32)*(F31-H31),E23*(F23-H23)+E25*(F25-H25)+E27*(F27-H27)+E29*(F29-H29)+E31*(F31-H31))</f>
        <v>0</v>
      </c>
      <c r="F33" s="189">
        <f t="shared" ref="F33:K33" si="4">SUM(F23:F32)</f>
        <v>0</v>
      </c>
      <c r="G33" s="190">
        <f t="shared" si="4"/>
        <v>0</v>
      </c>
      <c r="H33" s="186">
        <f t="shared" si="4"/>
        <v>0</v>
      </c>
      <c r="I33" s="191">
        <f t="shared" si="4"/>
        <v>0</v>
      </c>
      <c r="J33" s="187">
        <f t="shared" si="4"/>
        <v>0</v>
      </c>
      <c r="K33" s="192">
        <f t="shared" si="4"/>
        <v>0</v>
      </c>
      <c r="L33" s="187"/>
      <c r="M33" s="193"/>
      <c r="N33" s="194"/>
      <c r="O33" s="195">
        <f t="shared" ref="O33:T33" si="5">SUM(O23:O32)</f>
        <v>0</v>
      </c>
      <c r="P33" s="196">
        <f t="shared" si="5"/>
        <v>0</v>
      </c>
      <c r="Q33" s="196">
        <f t="shared" si="5"/>
        <v>0</v>
      </c>
      <c r="R33" s="197">
        <f t="shared" si="5"/>
        <v>0</v>
      </c>
      <c r="S33" s="198">
        <f t="shared" si="5"/>
        <v>0</v>
      </c>
      <c r="T33" s="199">
        <f t="shared" si="5"/>
        <v>0</v>
      </c>
      <c r="U33" s="200"/>
    </row>
    <row r="34" spans="1:28" ht="9" customHeight="1">
      <c r="A34" s="886" t="s">
        <v>55</v>
      </c>
      <c r="B34" s="742" t="s">
        <v>56</v>
      </c>
      <c r="C34" s="134"/>
      <c r="D34" s="745" t="s">
        <v>57</v>
      </c>
      <c r="E34" s="745" t="s">
        <v>58</v>
      </c>
      <c r="F34" s="890" t="s">
        <v>59</v>
      </c>
      <c r="G34" s="894" t="s">
        <v>60</v>
      </c>
      <c r="H34" s="899" t="s">
        <v>61</v>
      </c>
      <c r="I34" s="899"/>
      <c r="J34" s="899"/>
      <c r="K34" s="899"/>
      <c r="L34" s="900"/>
      <c r="M34" s="135"/>
      <c r="N34" s="857" t="s">
        <v>62</v>
      </c>
      <c r="O34" s="858"/>
      <c r="P34" s="858"/>
      <c r="Q34" s="858"/>
      <c r="R34" s="858"/>
      <c r="S34" s="858"/>
      <c r="T34" s="858"/>
      <c r="U34" s="859"/>
    </row>
    <row r="35" spans="1:28" ht="9" customHeight="1">
      <c r="A35" s="887"/>
      <c r="B35" s="743"/>
      <c r="C35" s="137" t="s">
        <v>24</v>
      </c>
      <c r="D35" s="746"/>
      <c r="E35" s="746"/>
      <c r="F35" s="891"/>
      <c r="G35" s="864"/>
      <c r="H35" s="860" t="s">
        <v>63</v>
      </c>
      <c r="I35" s="861"/>
      <c r="J35" s="862"/>
      <c r="K35" s="863" t="s">
        <v>64</v>
      </c>
      <c r="L35" s="874" t="s">
        <v>65</v>
      </c>
      <c r="M35" s="138"/>
      <c r="N35" s="863" t="s">
        <v>66</v>
      </c>
      <c r="O35" s="877" t="s">
        <v>67</v>
      </c>
      <c r="P35" s="878"/>
      <c r="Q35" s="878"/>
      <c r="R35" s="878"/>
      <c r="S35" s="879"/>
      <c r="T35" s="724" t="s">
        <v>68</v>
      </c>
      <c r="U35" s="854" t="s">
        <v>65</v>
      </c>
    </row>
    <row r="36" spans="1:28" ht="9" customHeight="1">
      <c r="A36" s="887"/>
      <c r="B36" s="743"/>
      <c r="C36" s="137" t="s">
        <v>69</v>
      </c>
      <c r="D36" s="746"/>
      <c r="E36" s="746"/>
      <c r="F36" s="891"/>
      <c r="G36" s="864"/>
      <c r="H36" s="880" t="s">
        <v>70</v>
      </c>
      <c r="I36" s="897" t="s">
        <v>71</v>
      </c>
      <c r="J36" s="901" t="s">
        <v>72</v>
      </c>
      <c r="K36" s="864"/>
      <c r="L36" s="875"/>
      <c r="M36" s="138"/>
      <c r="N36" s="864"/>
      <c r="O36" s="869" t="s">
        <v>73</v>
      </c>
      <c r="P36" s="754"/>
      <c r="Q36" s="754" t="s">
        <v>74</v>
      </c>
      <c r="R36" s="757" t="s">
        <v>75</v>
      </c>
      <c r="S36" s="752" t="s">
        <v>76</v>
      </c>
      <c r="T36" s="725"/>
      <c r="U36" s="855"/>
    </row>
    <row r="37" spans="1:28" ht="9" customHeight="1">
      <c r="A37" s="887"/>
      <c r="B37" s="743"/>
      <c r="C37" s="139" t="s">
        <v>77</v>
      </c>
      <c r="D37" s="746"/>
      <c r="E37" s="746"/>
      <c r="F37" s="891"/>
      <c r="G37" s="864"/>
      <c r="H37" s="880"/>
      <c r="I37" s="897"/>
      <c r="J37" s="901"/>
      <c r="K37" s="864"/>
      <c r="L37" s="875"/>
      <c r="M37" s="138"/>
      <c r="N37" s="864"/>
      <c r="O37" s="870" t="s">
        <v>71</v>
      </c>
      <c r="P37" s="872" t="s">
        <v>72</v>
      </c>
      <c r="Q37" s="755"/>
      <c r="R37" s="757"/>
      <c r="S37" s="752"/>
      <c r="T37" s="725"/>
      <c r="U37" s="855"/>
    </row>
    <row r="38" spans="1:28" ht="9" customHeight="1">
      <c r="A38" s="888"/>
      <c r="B38" s="744"/>
      <c r="C38" s="140" t="s">
        <v>78</v>
      </c>
      <c r="D38" s="747"/>
      <c r="E38" s="876"/>
      <c r="F38" s="726"/>
      <c r="G38" s="895"/>
      <c r="H38" s="881"/>
      <c r="I38" s="898"/>
      <c r="J38" s="902"/>
      <c r="K38" s="865"/>
      <c r="L38" s="876"/>
      <c r="N38" s="865"/>
      <c r="O38" s="871"/>
      <c r="P38" s="873"/>
      <c r="Q38" s="756"/>
      <c r="R38" s="758"/>
      <c r="S38" s="753"/>
      <c r="T38" s="726"/>
      <c r="U38" s="856"/>
    </row>
    <row r="39" spans="1:28" ht="9" customHeight="1">
      <c r="A39" s="884" t="s">
        <v>138</v>
      </c>
      <c r="B39" s="740" t="str">
        <f>$B$7</f>
        <v>平日</v>
      </c>
      <c r="C39" s="201">
        <f>C23</f>
        <v>0</v>
      </c>
      <c r="D39" s="142">
        <f>$D$7</f>
        <v>0</v>
      </c>
      <c r="E39" s="143">
        <f>$E$7</f>
        <v>0</v>
      </c>
      <c r="F39" s="896"/>
      <c r="G39" s="144">
        <f>D39*E39*F39</f>
        <v>0</v>
      </c>
      <c r="H39" s="892">
        <f>I39+J39</f>
        <v>0</v>
      </c>
      <c r="I39" s="729"/>
      <c r="J39" s="727"/>
      <c r="K39" s="145">
        <f>-D39*E39*H39</f>
        <v>0</v>
      </c>
      <c r="L39" s="146"/>
      <c r="M39" s="147"/>
      <c r="N39" s="148"/>
      <c r="O39" s="149"/>
      <c r="P39" s="150"/>
      <c r="Q39" s="150"/>
      <c r="R39" s="151"/>
      <c r="S39" s="152"/>
      <c r="T39" s="153">
        <f>IF(AND(P39=0,Q39=0,R39=0,S39=0),N39*-O39,IF(AND(O39=0,Q39=0,R39=0,S39=0),N39*-P39,IF(AND(O39=0,P39=0,R39=0,S39=0),N39*Q39,IF(AND(O39=0,P39=0,Q39=0,S39=0),N39*-R39,IF(AND(O39=0,P39=0,Q39=0,R39=0),N39*S39,IF(AND(O39=0,P39=0,Q39=0,R39=0),,"入力オーバー"))))))</f>
        <v>0</v>
      </c>
      <c r="U39" s="154"/>
      <c r="V39" s="155"/>
      <c r="W39" s="155"/>
      <c r="X39" s="156"/>
      <c r="Y39" s="156"/>
      <c r="Z39" s="156"/>
      <c r="AA39" s="156"/>
      <c r="AB39" s="156"/>
    </row>
    <row r="40" spans="1:28" ht="9" customHeight="1">
      <c r="A40" s="885"/>
      <c r="B40" s="741"/>
      <c r="C40" s="157">
        <f>IF(C39="往","復",)</f>
        <v>0</v>
      </c>
      <c r="D40" s="158">
        <f>$D$8</f>
        <v>0</v>
      </c>
      <c r="E40" s="159">
        <f>$E$8</f>
        <v>0</v>
      </c>
      <c r="F40" s="749"/>
      <c r="G40" s="160">
        <f>D40*E40*F39</f>
        <v>0</v>
      </c>
      <c r="H40" s="893"/>
      <c r="I40" s="730"/>
      <c r="J40" s="728"/>
      <c r="K40" s="161">
        <f>-D40*E40*H39</f>
        <v>0</v>
      </c>
      <c r="L40" s="162"/>
      <c r="M40" s="147"/>
      <c r="N40" s="163"/>
      <c r="O40" s="164"/>
      <c r="P40" s="165"/>
      <c r="Q40" s="165"/>
      <c r="R40" s="166"/>
      <c r="S40" s="167"/>
      <c r="T40" s="168">
        <f>IF(AND(P40=0,Q40=0,R40=0,S40=0),N40*-O40,IF(AND(O40=0,Q40=0,R40=0,S40=0),N40*-P40,IF(AND(O40=0,P40=0,R40=0,S40=0),N40*Q40,IF(AND(O40=0,P40=0,Q40=0,S40=0),N40*-R40,IF(AND(O40=0,P40=0,Q40=0,R40=0),N40*S40,IF(AND(O40=0,P40=0,Q40=0,R40=0),,"入力オーバー"))))))</f>
        <v>0</v>
      </c>
      <c r="U40" s="169"/>
      <c r="V40" s="155"/>
      <c r="W40" s="155"/>
      <c r="X40" s="156"/>
      <c r="Y40" s="156"/>
      <c r="Z40" s="156"/>
      <c r="AA40" s="156"/>
      <c r="AB40" s="156"/>
    </row>
    <row r="41" spans="1:28" ht="9" customHeight="1">
      <c r="A41" s="885"/>
      <c r="B41" s="740" t="str">
        <f>$B$9</f>
        <v>土曜</v>
      </c>
      <c r="C41" s="170">
        <f>C39</f>
        <v>0</v>
      </c>
      <c r="D41" s="142">
        <f>$D$9</f>
        <v>0</v>
      </c>
      <c r="E41" s="143">
        <f>$E$9</f>
        <v>0</v>
      </c>
      <c r="F41" s="896"/>
      <c r="G41" s="144">
        <f>D41*E41*F41</f>
        <v>0</v>
      </c>
      <c r="H41" s="892">
        <f>I41+J41</f>
        <v>0</v>
      </c>
      <c r="I41" s="729"/>
      <c r="J41" s="727"/>
      <c r="K41" s="145">
        <f>-D41*E41*H41</f>
        <v>0</v>
      </c>
      <c r="L41" s="146"/>
      <c r="M41" s="147"/>
      <c r="N41" s="163"/>
      <c r="O41" s="164"/>
      <c r="P41" s="165"/>
      <c r="Q41" s="165"/>
      <c r="R41" s="166"/>
      <c r="S41" s="167"/>
      <c r="T41" s="168">
        <f t="shared" ref="T41:T48" si="6">IF(AND(P41=0,Q41=0,R41=0,S41=0),N41*-O41,IF(AND(O41=0,Q41=0,R41=0,S41=0),N41*-P41,IF(AND(O41=0,P41=0,R41=0,S41=0),N41*Q41,IF(AND(O41=0,P41=0,Q41=0,S41=0),N41*-R41,IF(AND(O41=0,P41=0,Q41=0,R41=0),N41*S41,IF(AND(O41=0,P41=0,Q41=0,R41=0),,"入力オーバー"))))))</f>
        <v>0</v>
      </c>
      <c r="U41" s="169"/>
      <c r="V41" s="155"/>
      <c r="W41" s="155"/>
      <c r="X41" s="136"/>
      <c r="Y41" s="136"/>
      <c r="Z41" s="136"/>
      <c r="AA41" s="136"/>
      <c r="AB41" s="136"/>
    </row>
    <row r="42" spans="1:28" ht="9" customHeight="1" thickBot="1">
      <c r="A42" s="885"/>
      <c r="B42" s="904"/>
      <c r="C42" s="157">
        <f>C40</f>
        <v>0</v>
      </c>
      <c r="D42" s="158">
        <f>$D$10</f>
        <v>0</v>
      </c>
      <c r="E42" s="159">
        <f>$E$10</f>
        <v>0</v>
      </c>
      <c r="F42" s="749"/>
      <c r="G42" s="160">
        <f>D42*E42*F41</f>
        <v>0</v>
      </c>
      <c r="H42" s="893"/>
      <c r="I42" s="730"/>
      <c r="J42" s="728"/>
      <c r="K42" s="161">
        <f>-D42*E42*H41</f>
        <v>0</v>
      </c>
      <c r="L42" s="162"/>
      <c r="M42" s="147"/>
      <c r="N42" s="163"/>
      <c r="O42" s="164"/>
      <c r="P42" s="165"/>
      <c r="Q42" s="165"/>
      <c r="R42" s="166"/>
      <c r="S42" s="167"/>
      <c r="T42" s="168">
        <f t="shared" si="6"/>
        <v>0</v>
      </c>
      <c r="U42" s="169"/>
      <c r="V42" s="155"/>
      <c r="W42" s="155"/>
      <c r="X42" s="156"/>
      <c r="Y42" s="156"/>
      <c r="Z42" s="136"/>
      <c r="AA42" s="136"/>
      <c r="AB42" s="136"/>
    </row>
    <row r="43" spans="1:28" ht="9" customHeight="1">
      <c r="A43" s="885"/>
      <c r="B43" s="903" t="str">
        <f>$B$11</f>
        <v>日祝</v>
      </c>
      <c r="C43" s="170">
        <f>C39</f>
        <v>0</v>
      </c>
      <c r="D43" s="142">
        <f>$D$11</f>
        <v>0</v>
      </c>
      <c r="E43" s="143">
        <f>$E$11</f>
        <v>0</v>
      </c>
      <c r="F43" s="748"/>
      <c r="G43" s="144">
        <f>D43*E43*F43</f>
        <v>0</v>
      </c>
      <c r="H43" s="892">
        <f>I43+J43</f>
        <v>0</v>
      </c>
      <c r="I43" s="729"/>
      <c r="J43" s="727"/>
      <c r="K43" s="145">
        <f>-D43*E43*H43</f>
        <v>0</v>
      </c>
      <c r="L43" s="146"/>
      <c r="M43" s="147"/>
      <c r="N43" s="163"/>
      <c r="O43" s="164"/>
      <c r="P43" s="165"/>
      <c r="Q43" s="165"/>
      <c r="R43" s="166"/>
      <c r="S43" s="167"/>
      <c r="T43" s="168">
        <f t="shared" si="6"/>
        <v>0</v>
      </c>
      <c r="U43" s="169"/>
      <c r="V43" s="155"/>
      <c r="W43" s="155"/>
      <c r="X43" s="156"/>
      <c r="Y43" s="156"/>
      <c r="Z43" s="136"/>
      <c r="AA43" s="136"/>
      <c r="AB43" s="136"/>
    </row>
    <row r="44" spans="1:28" ht="9" customHeight="1">
      <c r="A44" s="885"/>
      <c r="B44" s="739"/>
      <c r="C44" s="202">
        <f>C40</f>
        <v>0</v>
      </c>
      <c r="D44" s="158">
        <f>$D$12</f>
        <v>0</v>
      </c>
      <c r="E44" s="175">
        <f>$E$12</f>
        <v>0</v>
      </c>
      <c r="F44" s="748"/>
      <c r="G44" s="160">
        <f>D44*E44*F43</f>
        <v>0</v>
      </c>
      <c r="H44" s="893"/>
      <c r="I44" s="730"/>
      <c r="J44" s="728"/>
      <c r="K44" s="161">
        <f>-D44*E44*H43</f>
        <v>0</v>
      </c>
      <c r="L44" s="162"/>
      <c r="M44" s="147"/>
      <c r="N44" s="163"/>
      <c r="O44" s="164"/>
      <c r="P44" s="165"/>
      <c r="Q44" s="165"/>
      <c r="R44" s="166"/>
      <c r="S44" s="167"/>
      <c r="T44" s="168">
        <f t="shared" si="6"/>
        <v>0</v>
      </c>
      <c r="U44" s="169"/>
      <c r="V44" s="155"/>
      <c r="W44" s="155"/>
      <c r="X44" s="156"/>
      <c r="Y44" s="156"/>
      <c r="Z44" s="136"/>
      <c r="AA44" s="136"/>
      <c r="AB44" s="136"/>
    </row>
    <row r="45" spans="1:28" ht="9" customHeight="1">
      <c r="A45" s="885"/>
      <c r="B45" s="738" t="str">
        <f>$B$13</f>
        <v>学平日</v>
      </c>
      <c r="C45" s="170">
        <f>C39</f>
        <v>0</v>
      </c>
      <c r="D45" s="142">
        <f>$D$13</f>
        <v>0</v>
      </c>
      <c r="E45" s="143">
        <f>$E$13</f>
        <v>0</v>
      </c>
      <c r="F45" s="896"/>
      <c r="G45" s="144">
        <f>D45*E45*F45</f>
        <v>0</v>
      </c>
      <c r="H45" s="892">
        <f>I45+J45</f>
        <v>0</v>
      </c>
      <c r="I45" s="729"/>
      <c r="J45" s="727"/>
      <c r="K45" s="145">
        <f>-D45*E45*H45</f>
        <v>0</v>
      </c>
      <c r="L45" s="146"/>
      <c r="M45" s="147"/>
      <c r="N45" s="163"/>
      <c r="O45" s="164"/>
      <c r="P45" s="165"/>
      <c r="Q45" s="165"/>
      <c r="R45" s="166"/>
      <c r="S45" s="167"/>
      <c r="T45" s="168">
        <f t="shared" si="6"/>
        <v>0</v>
      </c>
      <c r="U45" s="169"/>
      <c r="V45" s="155"/>
      <c r="W45" s="155"/>
    </row>
    <row r="46" spans="1:28" ht="9" customHeight="1">
      <c r="A46" s="885"/>
      <c r="B46" s="739"/>
      <c r="C46" s="157">
        <f>C40</f>
        <v>0</v>
      </c>
      <c r="D46" s="158">
        <f>$D$14</f>
        <v>0</v>
      </c>
      <c r="E46" s="159">
        <f>$E$14</f>
        <v>0</v>
      </c>
      <c r="F46" s="749"/>
      <c r="G46" s="160">
        <f>D46*E46*F45</f>
        <v>0</v>
      </c>
      <c r="H46" s="893"/>
      <c r="I46" s="730"/>
      <c r="J46" s="728"/>
      <c r="K46" s="161">
        <f>-D46*E46*H45</f>
        <v>0</v>
      </c>
      <c r="L46" s="162"/>
      <c r="M46" s="147"/>
      <c r="N46" s="163"/>
      <c r="O46" s="164"/>
      <c r="P46" s="165"/>
      <c r="Q46" s="165"/>
      <c r="R46" s="166"/>
      <c r="S46" s="167"/>
      <c r="T46" s="168">
        <f t="shared" si="6"/>
        <v>0</v>
      </c>
      <c r="U46" s="169"/>
      <c r="V46" s="155"/>
      <c r="W46" s="155"/>
    </row>
    <row r="47" spans="1:28" ht="9" customHeight="1">
      <c r="A47" s="885"/>
      <c r="B47" s="738" t="str">
        <f>$B$15</f>
        <v>学休土</v>
      </c>
      <c r="C47" s="170">
        <f>C39</f>
        <v>0</v>
      </c>
      <c r="D47" s="142">
        <f>$D$15</f>
        <v>0</v>
      </c>
      <c r="E47" s="143">
        <f>$E$15</f>
        <v>0</v>
      </c>
      <c r="F47" s="748"/>
      <c r="G47" s="144">
        <f>D47*E47*F47</f>
        <v>0</v>
      </c>
      <c r="H47" s="892">
        <f>I47+J47</f>
        <v>0</v>
      </c>
      <c r="I47" s="729"/>
      <c r="J47" s="727"/>
      <c r="K47" s="145">
        <f>-D47*E47*H47</f>
        <v>0</v>
      </c>
      <c r="L47" s="146"/>
      <c r="M47" s="147"/>
      <c r="N47" s="163"/>
      <c r="O47" s="164"/>
      <c r="P47" s="165"/>
      <c r="Q47" s="165"/>
      <c r="R47" s="166"/>
      <c r="S47" s="167"/>
      <c r="T47" s="168">
        <f t="shared" si="6"/>
        <v>0</v>
      </c>
      <c r="U47" s="169"/>
      <c r="V47" s="155"/>
      <c r="W47" s="155"/>
      <c r="X47" s="908" t="s">
        <v>81</v>
      </c>
      <c r="Y47" s="909"/>
      <c r="Z47" s="909"/>
      <c r="AA47" s="909"/>
      <c r="AB47" s="910"/>
    </row>
    <row r="48" spans="1:28" ht="9" customHeight="1" thickBot="1">
      <c r="A48" s="885"/>
      <c r="B48" s="751"/>
      <c r="C48" s="157">
        <f>C40</f>
        <v>0</v>
      </c>
      <c r="D48" s="158">
        <f>$D$16</f>
        <v>0</v>
      </c>
      <c r="E48" s="175">
        <f>$E$16</f>
        <v>0</v>
      </c>
      <c r="F48" s="749"/>
      <c r="G48" s="160">
        <f>D48*E48*F47</f>
        <v>0</v>
      </c>
      <c r="H48" s="893"/>
      <c r="I48" s="730"/>
      <c r="J48" s="728"/>
      <c r="K48" s="161">
        <f>-D48*E48*H47</f>
        <v>0</v>
      </c>
      <c r="L48" s="162"/>
      <c r="M48" s="147"/>
      <c r="N48" s="177"/>
      <c r="O48" s="178"/>
      <c r="P48" s="179"/>
      <c r="Q48" s="179"/>
      <c r="R48" s="180"/>
      <c r="S48" s="181"/>
      <c r="T48" s="182">
        <f t="shared" si="6"/>
        <v>0</v>
      </c>
      <c r="U48" s="183"/>
      <c r="V48" s="184"/>
      <c r="W48" s="155"/>
      <c r="X48" s="905">
        <f>G49+K49+T49</f>
        <v>0</v>
      </c>
      <c r="Y48" s="906"/>
      <c r="Z48" s="906"/>
      <c r="AA48" s="906"/>
      <c r="AB48" s="185" t="s">
        <v>82</v>
      </c>
    </row>
    <row r="49" spans="1:28" ht="9" customHeight="1" thickBot="1">
      <c r="A49" s="882" t="s">
        <v>53</v>
      </c>
      <c r="B49" s="883"/>
      <c r="C49" s="186"/>
      <c r="D49" s="187">
        <f>IF(C39="往",(E39+E40)*(F39-H39)+(E41+E42)*(F41-H41),E39*(F39-H39)+E41*(F41-H41))</f>
        <v>0</v>
      </c>
      <c r="E49" s="188">
        <f>IF(C39="往",(E39+E40)*(F39-H39)+(E41+E42)*(F41-H41)+(E43+E44)*(F43-H43)+(E45+E46)*(F45-H45)+(E47+E48)*(F47-H47),E39*(F39-H39)+E41*(F41-H41)+E43*(F43-H43)+E45*(F45-H45)+E47*(F47-H47))</f>
        <v>0</v>
      </c>
      <c r="F49" s="189">
        <f t="shared" ref="F49:K49" si="7">SUM(F39:F48)</f>
        <v>0</v>
      </c>
      <c r="G49" s="190">
        <f t="shared" si="7"/>
        <v>0</v>
      </c>
      <c r="H49" s="186">
        <f t="shared" si="7"/>
        <v>0</v>
      </c>
      <c r="I49" s="191">
        <f t="shared" si="7"/>
        <v>0</v>
      </c>
      <c r="J49" s="187">
        <f t="shared" si="7"/>
        <v>0</v>
      </c>
      <c r="K49" s="192">
        <f t="shared" si="7"/>
        <v>0</v>
      </c>
      <c r="L49" s="187"/>
      <c r="M49" s="193"/>
      <c r="N49" s="194"/>
      <c r="O49" s="195">
        <f t="shared" ref="O49:T49" si="8">SUM(O39:O48)</f>
        <v>0</v>
      </c>
      <c r="P49" s="196">
        <f t="shared" si="8"/>
        <v>0</v>
      </c>
      <c r="Q49" s="196">
        <f t="shared" si="8"/>
        <v>0</v>
      </c>
      <c r="R49" s="197">
        <f t="shared" si="8"/>
        <v>0</v>
      </c>
      <c r="S49" s="198">
        <f t="shared" si="8"/>
        <v>0</v>
      </c>
      <c r="T49" s="199">
        <f t="shared" si="8"/>
        <v>0</v>
      </c>
      <c r="U49" s="200"/>
    </row>
    <row r="50" spans="1:28" ht="9" customHeight="1">
      <c r="A50" s="886" t="s">
        <v>55</v>
      </c>
      <c r="B50" s="742" t="s">
        <v>56</v>
      </c>
      <c r="C50" s="134"/>
      <c r="D50" s="745" t="s">
        <v>57</v>
      </c>
      <c r="E50" s="745" t="s">
        <v>58</v>
      </c>
      <c r="F50" s="890" t="s">
        <v>59</v>
      </c>
      <c r="G50" s="894" t="s">
        <v>60</v>
      </c>
      <c r="H50" s="899" t="s">
        <v>61</v>
      </c>
      <c r="I50" s="899"/>
      <c r="J50" s="899"/>
      <c r="K50" s="899"/>
      <c r="L50" s="900"/>
      <c r="M50" s="135"/>
      <c r="N50" s="857" t="s">
        <v>62</v>
      </c>
      <c r="O50" s="858"/>
      <c r="P50" s="858"/>
      <c r="Q50" s="858"/>
      <c r="R50" s="858"/>
      <c r="S50" s="858"/>
      <c r="T50" s="858"/>
      <c r="U50" s="859"/>
    </row>
    <row r="51" spans="1:28" ht="9" customHeight="1">
      <c r="A51" s="887"/>
      <c r="B51" s="743"/>
      <c r="C51" s="137" t="s">
        <v>24</v>
      </c>
      <c r="D51" s="746"/>
      <c r="E51" s="746"/>
      <c r="F51" s="891"/>
      <c r="G51" s="864"/>
      <c r="H51" s="860" t="s">
        <v>63</v>
      </c>
      <c r="I51" s="861"/>
      <c r="J51" s="862"/>
      <c r="K51" s="863" t="s">
        <v>64</v>
      </c>
      <c r="L51" s="874" t="s">
        <v>65</v>
      </c>
      <c r="M51" s="138"/>
      <c r="N51" s="863" t="s">
        <v>66</v>
      </c>
      <c r="O51" s="877" t="s">
        <v>67</v>
      </c>
      <c r="P51" s="878"/>
      <c r="Q51" s="878"/>
      <c r="R51" s="878"/>
      <c r="S51" s="879"/>
      <c r="T51" s="724" t="s">
        <v>68</v>
      </c>
      <c r="U51" s="854" t="s">
        <v>65</v>
      </c>
    </row>
    <row r="52" spans="1:28" ht="9" customHeight="1">
      <c r="A52" s="887"/>
      <c r="B52" s="743"/>
      <c r="C52" s="137" t="s">
        <v>69</v>
      </c>
      <c r="D52" s="746"/>
      <c r="E52" s="746"/>
      <c r="F52" s="891"/>
      <c r="G52" s="864"/>
      <c r="H52" s="880" t="s">
        <v>70</v>
      </c>
      <c r="I52" s="897" t="s">
        <v>71</v>
      </c>
      <c r="J52" s="901" t="s">
        <v>72</v>
      </c>
      <c r="K52" s="864"/>
      <c r="L52" s="875"/>
      <c r="M52" s="138"/>
      <c r="N52" s="864"/>
      <c r="O52" s="869" t="s">
        <v>73</v>
      </c>
      <c r="P52" s="754"/>
      <c r="Q52" s="754" t="s">
        <v>74</v>
      </c>
      <c r="R52" s="757" t="s">
        <v>75</v>
      </c>
      <c r="S52" s="752" t="s">
        <v>76</v>
      </c>
      <c r="T52" s="725"/>
      <c r="U52" s="855"/>
    </row>
    <row r="53" spans="1:28" ht="9" customHeight="1">
      <c r="A53" s="887"/>
      <c r="B53" s="743"/>
      <c r="C53" s="139" t="s">
        <v>77</v>
      </c>
      <c r="D53" s="746"/>
      <c r="E53" s="746"/>
      <c r="F53" s="891"/>
      <c r="G53" s="864"/>
      <c r="H53" s="880"/>
      <c r="I53" s="897"/>
      <c r="J53" s="901"/>
      <c r="K53" s="864"/>
      <c r="L53" s="875"/>
      <c r="M53" s="138"/>
      <c r="N53" s="864"/>
      <c r="O53" s="870" t="s">
        <v>71</v>
      </c>
      <c r="P53" s="872" t="s">
        <v>72</v>
      </c>
      <c r="Q53" s="755"/>
      <c r="R53" s="757"/>
      <c r="S53" s="752"/>
      <c r="T53" s="725"/>
      <c r="U53" s="855"/>
    </row>
    <row r="54" spans="1:28" ht="9" customHeight="1">
      <c r="A54" s="888"/>
      <c r="B54" s="744"/>
      <c r="C54" s="140" t="s">
        <v>78</v>
      </c>
      <c r="D54" s="747"/>
      <c r="E54" s="876"/>
      <c r="F54" s="726"/>
      <c r="G54" s="895"/>
      <c r="H54" s="881"/>
      <c r="I54" s="898"/>
      <c r="J54" s="902"/>
      <c r="K54" s="865"/>
      <c r="L54" s="876"/>
      <c r="N54" s="865"/>
      <c r="O54" s="871"/>
      <c r="P54" s="873"/>
      <c r="Q54" s="756"/>
      <c r="R54" s="758"/>
      <c r="S54" s="753"/>
      <c r="T54" s="726"/>
      <c r="U54" s="856"/>
    </row>
    <row r="55" spans="1:28" ht="9" customHeight="1">
      <c r="A55" s="884" t="s">
        <v>139</v>
      </c>
      <c r="B55" s="740" t="str">
        <f>$B$7</f>
        <v>平日</v>
      </c>
      <c r="C55" s="201">
        <f>C39</f>
        <v>0</v>
      </c>
      <c r="D55" s="142">
        <f>$D$7</f>
        <v>0</v>
      </c>
      <c r="E55" s="143">
        <f>$E$7</f>
        <v>0</v>
      </c>
      <c r="F55" s="896"/>
      <c r="G55" s="144">
        <f>D55*E55*F55</f>
        <v>0</v>
      </c>
      <c r="H55" s="892">
        <f>I55+J55</f>
        <v>0</v>
      </c>
      <c r="I55" s="729"/>
      <c r="J55" s="727"/>
      <c r="K55" s="145">
        <f>-D55*E55*H55</f>
        <v>0</v>
      </c>
      <c r="L55" s="146"/>
      <c r="M55" s="147"/>
      <c r="N55" s="148"/>
      <c r="O55" s="149"/>
      <c r="P55" s="150"/>
      <c r="Q55" s="150"/>
      <c r="R55" s="151"/>
      <c r="S55" s="152"/>
      <c r="T55" s="153">
        <f>IF(AND(P55=0,Q55=0,R55=0,S55=0),N55*-O55,IF(AND(O55=0,Q55=0,R55=0,S55=0),N55*-P55,IF(AND(O55=0,P55=0,R55=0,S55=0),N55*Q55,IF(AND(O55=0,P55=0,Q55=0,S55=0),N55*-R55,IF(AND(O55=0,P55=0,Q55=0,R55=0),N55*S55,IF(AND(O55=0,P55=0,Q55=0,R55=0),,"入力オーバー"))))))</f>
        <v>0</v>
      </c>
      <c r="U55" s="154"/>
      <c r="V55" s="155"/>
      <c r="W55" s="155"/>
      <c r="X55" s="156"/>
      <c r="Y55" s="156"/>
      <c r="Z55" s="156"/>
      <c r="AA55" s="156"/>
      <c r="AB55" s="156"/>
    </row>
    <row r="56" spans="1:28" ht="9" customHeight="1">
      <c r="A56" s="885"/>
      <c r="B56" s="741"/>
      <c r="C56" s="157">
        <f>IF(C55="往","復",)</f>
        <v>0</v>
      </c>
      <c r="D56" s="158">
        <f>$D$8</f>
        <v>0</v>
      </c>
      <c r="E56" s="159">
        <f>$E$8</f>
        <v>0</v>
      </c>
      <c r="F56" s="749"/>
      <c r="G56" s="160">
        <f>D56*E56*F55</f>
        <v>0</v>
      </c>
      <c r="H56" s="893"/>
      <c r="I56" s="730"/>
      <c r="J56" s="728"/>
      <c r="K56" s="161">
        <f>-D56*E56*H55</f>
        <v>0</v>
      </c>
      <c r="L56" s="162"/>
      <c r="M56" s="147"/>
      <c r="N56" s="163"/>
      <c r="O56" s="164"/>
      <c r="P56" s="165"/>
      <c r="Q56" s="165"/>
      <c r="R56" s="166"/>
      <c r="S56" s="167"/>
      <c r="T56" s="168">
        <f>IF(AND(P56=0,Q56=0,R56=0,S56=0),N56*-O56,IF(AND(O56=0,Q56=0,R56=0,S56=0),N56*-P56,IF(AND(O56=0,P56=0,R56=0,S56=0),N56*Q56,IF(AND(O56=0,P56=0,Q56=0,S56=0),N56*-R56,IF(AND(O56=0,P56=0,Q56=0,R56=0),N56*S56,IF(AND(O56=0,P56=0,Q56=0,R56=0),,"入力オーバー"))))))</f>
        <v>0</v>
      </c>
      <c r="U56" s="169"/>
      <c r="V56" s="155"/>
      <c r="W56" s="155"/>
      <c r="X56" s="156"/>
      <c r="Y56" s="156"/>
      <c r="Z56" s="156"/>
      <c r="AA56" s="156"/>
      <c r="AB56" s="156"/>
    </row>
    <row r="57" spans="1:28" ht="9" customHeight="1">
      <c r="A57" s="885"/>
      <c r="B57" s="740" t="str">
        <f>$B$9</f>
        <v>土曜</v>
      </c>
      <c r="C57" s="170">
        <f>C55</f>
        <v>0</v>
      </c>
      <c r="D57" s="142">
        <f>$D$9</f>
        <v>0</v>
      </c>
      <c r="E57" s="143">
        <f>$E$9</f>
        <v>0</v>
      </c>
      <c r="F57" s="896"/>
      <c r="G57" s="144">
        <f>D57*E57*F57</f>
        <v>0</v>
      </c>
      <c r="H57" s="892">
        <f>I57+J57</f>
        <v>0</v>
      </c>
      <c r="I57" s="729"/>
      <c r="J57" s="727"/>
      <c r="K57" s="145">
        <f>-D57*E57*H57</f>
        <v>0</v>
      </c>
      <c r="L57" s="146"/>
      <c r="M57" s="147"/>
      <c r="N57" s="163"/>
      <c r="O57" s="164"/>
      <c r="P57" s="165"/>
      <c r="Q57" s="165"/>
      <c r="R57" s="166"/>
      <c r="S57" s="167"/>
      <c r="T57" s="168">
        <f t="shared" ref="T57:T64" si="9">IF(AND(P57=0,Q57=0,R57=0,S57=0),N57*-O57,IF(AND(O57=0,Q57=0,R57=0,S57=0),N57*-P57,IF(AND(O57=0,P57=0,R57=0,S57=0),N57*Q57,IF(AND(O57=0,P57=0,Q57=0,S57=0),N57*-R57,IF(AND(O57=0,P57=0,Q57=0,R57=0),N57*S57,IF(AND(O57=0,P57=0,Q57=0,R57=0),,"入力オーバー"))))))</f>
        <v>0</v>
      </c>
      <c r="U57" s="169"/>
      <c r="V57" s="155"/>
      <c r="W57" s="155"/>
      <c r="X57" s="136"/>
      <c r="Y57" s="136"/>
      <c r="Z57" s="136"/>
      <c r="AA57" s="136"/>
      <c r="AB57" s="136"/>
    </row>
    <row r="58" spans="1:28" ht="9" customHeight="1" thickBot="1">
      <c r="A58" s="885"/>
      <c r="B58" s="904"/>
      <c r="C58" s="157">
        <f>C56</f>
        <v>0</v>
      </c>
      <c r="D58" s="158">
        <f>$D$10</f>
        <v>0</v>
      </c>
      <c r="E58" s="159">
        <f>$E$10</f>
        <v>0</v>
      </c>
      <c r="F58" s="749"/>
      <c r="G58" s="160">
        <f>D58*E58*F57</f>
        <v>0</v>
      </c>
      <c r="H58" s="893"/>
      <c r="I58" s="730"/>
      <c r="J58" s="728"/>
      <c r="K58" s="161">
        <f>-D58*E58*H57</f>
        <v>0</v>
      </c>
      <c r="L58" s="162"/>
      <c r="M58" s="147"/>
      <c r="N58" s="163"/>
      <c r="O58" s="164"/>
      <c r="P58" s="165"/>
      <c r="Q58" s="165"/>
      <c r="R58" s="166"/>
      <c r="S58" s="167"/>
      <c r="T58" s="168">
        <f t="shared" si="9"/>
        <v>0</v>
      </c>
      <c r="U58" s="169"/>
      <c r="V58" s="155"/>
      <c r="W58" s="155"/>
      <c r="X58" s="156"/>
      <c r="Y58" s="156"/>
      <c r="Z58" s="136"/>
      <c r="AA58" s="136"/>
      <c r="AB58" s="136"/>
    </row>
    <row r="59" spans="1:28" ht="9" customHeight="1">
      <c r="A59" s="885"/>
      <c r="B59" s="903" t="str">
        <f>$B$11</f>
        <v>日祝</v>
      </c>
      <c r="C59" s="170">
        <f>C55</f>
        <v>0</v>
      </c>
      <c r="D59" s="142">
        <f>$D$11</f>
        <v>0</v>
      </c>
      <c r="E59" s="143">
        <f>$E$11</f>
        <v>0</v>
      </c>
      <c r="F59" s="748"/>
      <c r="G59" s="144">
        <f>D59*E59*F59</f>
        <v>0</v>
      </c>
      <c r="H59" s="892">
        <f>I59+J59</f>
        <v>0</v>
      </c>
      <c r="I59" s="729"/>
      <c r="J59" s="727"/>
      <c r="K59" s="145">
        <f>-D59*E59*H59</f>
        <v>0</v>
      </c>
      <c r="L59" s="146"/>
      <c r="M59" s="147"/>
      <c r="N59" s="163"/>
      <c r="O59" s="164"/>
      <c r="P59" s="165"/>
      <c r="Q59" s="165"/>
      <c r="R59" s="166"/>
      <c r="S59" s="167"/>
      <c r="T59" s="168">
        <f t="shared" si="9"/>
        <v>0</v>
      </c>
      <c r="U59" s="169"/>
      <c r="V59" s="155"/>
      <c r="W59" s="155"/>
      <c r="X59" s="156"/>
      <c r="Y59" s="156"/>
      <c r="Z59" s="136"/>
      <c r="AA59" s="136"/>
      <c r="AB59" s="136"/>
    </row>
    <row r="60" spans="1:28" ht="9" customHeight="1">
      <c r="A60" s="885"/>
      <c r="B60" s="739"/>
      <c r="C60" s="202">
        <f>C56</f>
        <v>0</v>
      </c>
      <c r="D60" s="158">
        <f>$D$12</f>
        <v>0</v>
      </c>
      <c r="E60" s="175">
        <f>$E$12</f>
        <v>0</v>
      </c>
      <c r="F60" s="748"/>
      <c r="G60" s="160">
        <f>D60*E60*F59</f>
        <v>0</v>
      </c>
      <c r="H60" s="893"/>
      <c r="I60" s="730"/>
      <c r="J60" s="728"/>
      <c r="K60" s="161">
        <f>-D60*E60*H59</f>
        <v>0</v>
      </c>
      <c r="L60" s="162"/>
      <c r="M60" s="147"/>
      <c r="N60" s="163"/>
      <c r="O60" s="164"/>
      <c r="P60" s="165"/>
      <c r="Q60" s="165"/>
      <c r="R60" s="166"/>
      <c r="S60" s="167"/>
      <c r="T60" s="168">
        <f t="shared" si="9"/>
        <v>0</v>
      </c>
      <c r="U60" s="169"/>
      <c r="V60" s="155"/>
      <c r="W60" s="155"/>
      <c r="X60" s="156"/>
      <c r="Y60" s="156"/>
      <c r="Z60" s="136"/>
      <c r="AA60" s="136"/>
      <c r="AB60" s="136"/>
    </row>
    <row r="61" spans="1:28" ht="9" customHeight="1">
      <c r="A61" s="885"/>
      <c r="B61" s="738" t="str">
        <f>$B$13</f>
        <v>学平日</v>
      </c>
      <c r="C61" s="170">
        <f>C55</f>
        <v>0</v>
      </c>
      <c r="D61" s="142">
        <f>$D$13</f>
        <v>0</v>
      </c>
      <c r="E61" s="143">
        <f>$E$13</f>
        <v>0</v>
      </c>
      <c r="F61" s="896"/>
      <c r="G61" s="144">
        <f>D61*E61*F61</f>
        <v>0</v>
      </c>
      <c r="H61" s="892">
        <f>I61+J61</f>
        <v>0</v>
      </c>
      <c r="I61" s="729"/>
      <c r="J61" s="727"/>
      <c r="K61" s="145">
        <f>-D61*E61*H61</f>
        <v>0</v>
      </c>
      <c r="L61" s="146"/>
      <c r="M61" s="147"/>
      <c r="N61" s="163"/>
      <c r="O61" s="164"/>
      <c r="P61" s="165"/>
      <c r="Q61" s="165"/>
      <c r="R61" s="166"/>
      <c r="S61" s="167"/>
      <c r="T61" s="168">
        <f t="shared" si="9"/>
        <v>0</v>
      </c>
      <c r="U61" s="169"/>
      <c r="V61" s="155"/>
      <c r="W61" s="155"/>
    </row>
    <row r="62" spans="1:28" ht="9" customHeight="1">
      <c r="A62" s="885"/>
      <c r="B62" s="739"/>
      <c r="C62" s="157">
        <f>C56</f>
        <v>0</v>
      </c>
      <c r="D62" s="158">
        <f>$D$14</f>
        <v>0</v>
      </c>
      <c r="E62" s="159">
        <f>$E$14</f>
        <v>0</v>
      </c>
      <c r="F62" s="749"/>
      <c r="G62" s="160">
        <f>D62*E62*F61</f>
        <v>0</v>
      </c>
      <c r="H62" s="893"/>
      <c r="I62" s="730"/>
      <c r="J62" s="728"/>
      <c r="K62" s="161">
        <f>-D62*E62*H61</f>
        <v>0</v>
      </c>
      <c r="L62" s="162"/>
      <c r="M62" s="147"/>
      <c r="N62" s="163"/>
      <c r="O62" s="164"/>
      <c r="P62" s="165"/>
      <c r="Q62" s="165"/>
      <c r="R62" s="166"/>
      <c r="S62" s="167"/>
      <c r="T62" s="168">
        <f t="shared" si="9"/>
        <v>0</v>
      </c>
      <c r="U62" s="169"/>
      <c r="V62" s="155"/>
      <c r="W62" s="155"/>
    </row>
    <row r="63" spans="1:28" ht="9" customHeight="1">
      <c r="A63" s="885"/>
      <c r="B63" s="738" t="str">
        <f>$B$15</f>
        <v>学休土</v>
      </c>
      <c r="C63" s="170">
        <f>C55</f>
        <v>0</v>
      </c>
      <c r="D63" s="142">
        <f>$D$15</f>
        <v>0</v>
      </c>
      <c r="E63" s="143">
        <f>$E$15</f>
        <v>0</v>
      </c>
      <c r="F63" s="748"/>
      <c r="G63" s="144">
        <f>D63*E63*F63</f>
        <v>0</v>
      </c>
      <c r="H63" s="892">
        <f>I63+J63</f>
        <v>0</v>
      </c>
      <c r="I63" s="729"/>
      <c r="J63" s="727"/>
      <c r="K63" s="145">
        <f>-D63*E63*H63</f>
        <v>0</v>
      </c>
      <c r="L63" s="146"/>
      <c r="M63" s="147"/>
      <c r="N63" s="163"/>
      <c r="O63" s="164"/>
      <c r="P63" s="165"/>
      <c r="Q63" s="165"/>
      <c r="R63" s="166"/>
      <c r="S63" s="167"/>
      <c r="T63" s="168">
        <f t="shared" si="9"/>
        <v>0</v>
      </c>
      <c r="U63" s="169"/>
      <c r="V63" s="155"/>
      <c r="W63" s="155"/>
      <c r="X63" s="908" t="s">
        <v>81</v>
      </c>
      <c r="Y63" s="909"/>
      <c r="Z63" s="909"/>
      <c r="AA63" s="909"/>
      <c r="AB63" s="910"/>
    </row>
    <row r="64" spans="1:28" ht="9" customHeight="1" thickBot="1">
      <c r="A64" s="885"/>
      <c r="B64" s="751"/>
      <c r="C64" s="157">
        <f>C56</f>
        <v>0</v>
      </c>
      <c r="D64" s="158">
        <f>$D$16</f>
        <v>0</v>
      </c>
      <c r="E64" s="175">
        <f>$E$16</f>
        <v>0</v>
      </c>
      <c r="F64" s="749"/>
      <c r="G64" s="160">
        <f>D64*E64*F63</f>
        <v>0</v>
      </c>
      <c r="H64" s="893"/>
      <c r="I64" s="730"/>
      <c r="J64" s="728"/>
      <c r="K64" s="161">
        <f>-D64*E64*H63</f>
        <v>0</v>
      </c>
      <c r="L64" s="162"/>
      <c r="M64" s="147"/>
      <c r="N64" s="177"/>
      <c r="O64" s="178"/>
      <c r="P64" s="179"/>
      <c r="Q64" s="179"/>
      <c r="R64" s="180"/>
      <c r="S64" s="181"/>
      <c r="T64" s="182">
        <f t="shared" si="9"/>
        <v>0</v>
      </c>
      <c r="U64" s="183"/>
      <c r="V64" s="184"/>
      <c r="W64" s="155"/>
      <c r="X64" s="905">
        <f>G65+K65+T65</f>
        <v>0</v>
      </c>
      <c r="Y64" s="906"/>
      <c r="Z64" s="906"/>
      <c r="AA64" s="906"/>
      <c r="AB64" s="185" t="s">
        <v>82</v>
      </c>
    </row>
    <row r="65" spans="1:28" ht="9" customHeight="1" thickBot="1">
      <c r="A65" s="882" t="s">
        <v>53</v>
      </c>
      <c r="B65" s="883"/>
      <c r="C65" s="186"/>
      <c r="D65" s="187">
        <f>IF(C55="往",(E55+E56)*(F55-H55)+(E57+E58)*(F57-H57),E55*(F55-H55)+E57*(F57-H57))</f>
        <v>0</v>
      </c>
      <c r="E65" s="188">
        <f>IF(C55="往",(E55+E56)*(F55-H55)+(E57+E58)*(F57-H57)+(E59+E60)*(F59-H59)+(E61+E62)*(F61-H61)+(E63+E64)*(F63-H63),E55*(F55-H55)+E57*(F57-H57)+E59*(F59-H59)+E61*(F61-H61)+E63*(F63-H63))</f>
        <v>0</v>
      </c>
      <c r="F65" s="189">
        <f t="shared" ref="F65:K65" si="10">SUM(F55:F64)</f>
        <v>0</v>
      </c>
      <c r="G65" s="190">
        <f t="shared" si="10"/>
        <v>0</v>
      </c>
      <c r="H65" s="186">
        <f t="shared" si="10"/>
        <v>0</v>
      </c>
      <c r="I65" s="191">
        <f t="shared" si="10"/>
        <v>0</v>
      </c>
      <c r="J65" s="187">
        <f t="shared" si="10"/>
        <v>0</v>
      </c>
      <c r="K65" s="192">
        <f t="shared" si="10"/>
        <v>0</v>
      </c>
      <c r="L65" s="187"/>
      <c r="M65" s="193"/>
      <c r="N65" s="194"/>
      <c r="O65" s="195">
        <f t="shared" ref="O65:T65" si="11">SUM(O55:O64)</f>
        <v>0</v>
      </c>
      <c r="P65" s="196">
        <f t="shared" si="11"/>
        <v>0</v>
      </c>
      <c r="Q65" s="196">
        <f t="shared" si="11"/>
        <v>0</v>
      </c>
      <c r="R65" s="197">
        <f t="shared" si="11"/>
        <v>0</v>
      </c>
      <c r="S65" s="198">
        <f t="shared" si="11"/>
        <v>0</v>
      </c>
      <c r="T65" s="199">
        <f t="shared" si="11"/>
        <v>0</v>
      </c>
      <c r="U65" s="200"/>
      <c r="V65" s="907" t="s">
        <v>83</v>
      </c>
      <c r="W65" s="858"/>
      <c r="X65" s="858"/>
      <c r="Y65" s="858"/>
      <c r="Z65" s="858"/>
      <c r="AA65" s="858"/>
      <c r="AB65" s="859"/>
    </row>
    <row r="66" spans="1:28" ht="9" customHeight="1" thickBot="1">
      <c r="A66" s="715" t="s">
        <v>112</v>
      </c>
      <c r="B66" s="716"/>
      <c r="C66" s="716"/>
      <c r="D66" s="717">
        <f>$C$1</f>
        <v>0</v>
      </c>
      <c r="E66" s="716"/>
      <c r="F66" s="716"/>
      <c r="G66" s="716"/>
      <c r="H66" s="733">
        <f>$K$1</f>
        <v>2</v>
      </c>
      <c r="I66" s="733"/>
      <c r="J66" s="716" t="s">
        <v>148</v>
      </c>
      <c r="K66" s="716"/>
      <c r="L66" s="717">
        <f>$M$1</f>
        <v>0</v>
      </c>
      <c r="M66" s="716"/>
      <c r="N66" s="716"/>
      <c r="O66" s="716"/>
      <c r="P66" s="716"/>
      <c r="Q66" s="718"/>
      <c r="R66" s="203"/>
      <c r="S66" s="203"/>
      <c r="T66" s="204"/>
      <c r="U66" s="136"/>
      <c r="V66" s="911">
        <f>V267</f>
        <v>0</v>
      </c>
      <c r="W66" s="912"/>
      <c r="X66" s="912"/>
      <c r="Y66" s="912"/>
      <c r="Z66" s="912"/>
      <c r="AA66" s="912"/>
      <c r="AB66" s="205" t="s">
        <v>11</v>
      </c>
    </row>
    <row r="67" spans="1:28" ht="9" customHeight="1">
      <c r="I67" s="206"/>
      <c r="J67" s="207"/>
      <c r="K67" s="207"/>
      <c r="L67" s="208"/>
      <c r="N67" s="136"/>
      <c r="O67" s="136"/>
      <c r="P67" s="136"/>
      <c r="V67" s="133"/>
      <c r="W67" s="133"/>
    </row>
    <row r="68" spans="1:28" ht="9" customHeight="1" thickBot="1">
      <c r="L68" s="209"/>
      <c r="N68" s="210"/>
      <c r="O68" s="211"/>
      <c r="P68" s="211"/>
      <c r="Q68" s="211"/>
      <c r="R68" s="211"/>
      <c r="S68" s="211"/>
      <c r="T68" s="136"/>
      <c r="U68" s="207"/>
      <c r="V68" s="207"/>
      <c r="W68" s="207"/>
      <c r="X68" s="212"/>
      <c r="Y68" s="212"/>
      <c r="Z68" s="212"/>
      <c r="AA68" s="212"/>
      <c r="AB68" s="136"/>
    </row>
    <row r="69" spans="1:28" ht="9" customHeight="1">
      <c r="A69" s="886" t="s">
        <v>55</v>
      </c>
      <c r="B69" s="742" t="s">
        <v>56</v>
      </c>
      <c r="C69" s="134"/>
      <c r="D69" s="745" t="s">
        <v>57</v>
      </c>
      <c r="E69" s="745" t="s">
        <v>58</v>
      </c>
      <c r="F69" s="890" t="s">
        <v>59</v>
      </c>
      <c r="G69" s="894" t="s">
        <v>60</v>
      </c>
      <c r="H69" s="899" t="s">
        <v>61</v>
      </c>
      <c r="I69" s="899"/>
      <c r="J69" s="899"/>
      <c r="K69" s="899"/>
      <c r="L69" s="900"/>
      <c r="M69" s="135"/>
      <c r="N69" s="857" t="s">
        <v>62</v>
      </c>
      <c r="O69" s="858"/>
      <c r="P69" s="858"/>
      <c r="Q69" s="858"/>
      <c r="R69" s="858"/>
      <c r="S69" s="858"/>
      <c r="T69" s="858"/>
      <c r="U69" s="859"/>
    </row>
    <row r="70" spans="1:28" ht="9" customHeight="1">
      <c r="A70" s="887"/>
      <c r="B70" s="743"/>
      <c r="C70" s="137" t="s">
        <v>24</v>
      </c>
      <c r="D70" s="746"/>
      <c r="E70" s="746"/>
      <c r="F70" s="891"/>
      <c r="G70" s="864"/>
      <c r="H70" s="860" t="s">
        <v>63</v>
      </c>
      <c r="I70" s="861"/>
      <c r="J70" s="862"/>
      <c r="K70" s="863" t="s">
        <v>64</v>
      </c>
      <c r="L70" s="874" t="s">
        <v>65</v>
      </c>
      <c r="M70" s="138"/>
      <c r="N70" s="863" t="s">
        <v>66</v>
      </c>
      <c r="O70" s="877" t="s">
        <v>67</v>
      </c>
      <c r="P70" s="878"/>
      <c r="Q70" s="878"/>
      <c r="R70" s="878"/>
      <c r="S70" s="879"/>
      <c r="T70" s="724" t="s">
        <v>68</v>
      </c>
      <c r="U70" s="854" t="s">
        <v>65</v>
      </c>
    </row>
    <row r="71" spans="1:28" ht="9" customHeight="1">
      <c r="A71" s="887"/>
      <c r="B71" s="743"/>
      <c r="C71" s="137" t="s">
        <v>69</v>
      </c>
      <c r="D71" s="746"/>
      <c r="E71" s="746"/>
      <c r="F71" s="891"/>
      <c r="G71" s="864"/>
      <c r="H71" s="880" t="s">
        <v>70</v>
      </c>
      <c r="I71" s="897" t="s">
        <v>71</v>
      </c>
      <c r="J71" s="901" t="s">
        <v>72</v>
      </c>
      <c r="K71" s="864"/>
      <c r="L71" s="875"/>
      <c r="M71" s="138"/>
      <c r="N71" s="864"/>
      <c r="O71" s="869" t="s">
        <v>73</v>
      </c>
      <c r="P71" s="754"/>
      <c r="Q71" s="754" t="s">
        <v>74</v>
      </c>
      <c r="R71" s="757" t="s">
        <v>75</v>
      </c>
      <c r="S71" s="752" t="s">
        <v>76</v>
      </c>
      <c r="T71" s="725"/>
      <c r="U71" s="855"/>
    </row>
    <row r="72" spans="1:28" ht="9" customHeight="1">
      <c r="A72" s="887"/>
      <c r="B72" s="743"/>
      <c r="C72" s="139" t="s">
        <v>77</v>
      </c>
      <c r="D72" s="746"/>
      <c r="E72" s="746"/>
      <c r="F72" s="891"/>
      <c r="G72" s="864"/>
      <c r="H72" s="880"/>
      <c r="I72" s="897"/>
      <c r="J72" s="901"/>
      <c r="K72" s="864"/>
      <c r="L72" s="875"/>
      <c r="M72" s="138"/>
      <c r="N72" s="864"/>
      <c r="O72" s="870" t="s">
        <v>71</v>
      </c>
      <c r="P72" s="872" t="s">
        <v>72</v>
      </c>
      <c r="Q72" s="755"/>
      <c r="R72" s="757"/>
      <c r="S72" s="752"/>
      <c r="T72" s="725"/>
      <c r="U72" s="855"/>
    </row>
    <row r="73" spans="1:28" ht="9" customHeight="1">
      <c r="A73" s="888"/>
      <c r="B73" s="744"/>
      <c r="C73" s="140" t="s">
        <v>78</v>
      </c>
      <c r="D73" s="747"/>
      <c r="E73" s="876"/>
      <c r="F73" s="726"/>
      <c r="G73" s="895"/>
      <c r="H73" s="881"/>
      <c r="I73" s="898"/>
      <c r="J73" s="902"/>
      <c r="K73" s="865"/>
      <c r="L73" s="876"/>
      <c r="N73" s="865"/>
      <c r="O73" s="871"/>
      <c r="P73" s="873"/>
      <c r="Q73" s="756"/>
      <c r="R73" s="758"/>
      <c r="S73" s="753"/>
      <c r="T73" s="726"/>
      <c r="U73" s="856"/>
    </row>
    <row r="74" spans="1:28" ht="9" customHeight="1">
      <c r="A74" s="884" t="s">
        <v>140</v>
      </c>
      <c r="B74" s="740" t="str">
        <f>$B$7</f>
        <v>平日</v>
      </c>
      <c r="C74" s="201">
        <f>C7</f>
        <v>0</v>
      </c>
      <c r="D74" s="142">
        <f>$D$7</f>
        <v>0</v>
      </c>
      <c r="E74" s="143">
        <f>$E$7</f>
        <v>0</v>
      </c>
      <c r="F74" s="896"/>
      <c r="G74" s="144">
        <f>D74*E74*F74</f>
        <v>0</v>
      </c>
      <c r="H74" s="892">
        <f>I74+J74</f>
        <v>0</v>
      </c>
      <c r="I74" s="729"/>
      <c r="J74" s="727"/>
      <c r="K74" s="145">
        <f>-D74*E74*H74</f>
        <v>0</v>
      </c>
      <c r="L74" s="146"/>
      <c r="M74" s="147"/>
      <c r="N74" s="148"/>
      <c r="O74" s="149"/>
      <c r="P74" s="150"/>
      <c r="Q74" s="150"/>
      <c r="R74" s="151"/>
      <c r="S74" s="152"/>
      <c r="T74" s="153">
        <f>IF(AND(P74=0,Q74=0,R74=0,S74=0),N74*-O74,IF(AND(O74=0,Q74=0,R74=0,S74=0),N74*-P74,IF(AND(O74=0,P74=0,R74=0,S74=0),N74*Q74,IF(AND(O74=0,P74=0,Q74=0,S74=0),N74*-R74,IF(AND(O74=0,P74=0,Q74=0,R74=0),N74*S74,IF(AND(O74=0,P74=0,Q74=0,R74=0),,"入力オーバー"))))))</f>
        <v>0</v>
      </c>
      <c r="U74" s="154"/>
      <c r="V74" s="155"/>
      <c r="W74" s="155"/>
      <c r="X74" s="156"/>
      <c r="Y74" s="156"/>
      <c r="Z74" s="156"/>
      <c r="AA74" s="156"/>
      <c r="AB74" s="156"/>
    </row>
    <row r="75" spans="1:28" ht="9" customHeight="1">
      <c r="A75" s="885"/>
      <c r="B75" s="741"/>
      <c r="C75" s="157">
        <f>IF(C74="往","復",)</f>
        <v>0</v>
      </c>
      <c r="D75" s="158">
        <f>$D$8</f>
        <v>0</v>
      </c>
      <c r="E75" s="159">
        <f>$E$8</f>
        <v>0</v>
      </c>
      <c r="F75" s="749"/>
      <c r="G75" s="160">
        <f>D75*E75*F74</f>
        <v>0</v>
      </c>
      <c r="H75" s="893"/>
      <c r="I75" s="730"/>
      <c r="J75" s="728"/>
      <c r="K75" s="161">
        <f>-D75*E75*H74</f>
        <v>0</v>
      </c>
      <c r="L75" s="162"/>
      <c r="M75" s="147"/>
      <c r="N75" s="163"/>
      <c r="O75" s="164"/>
      <c r="P75" s="165"/>
      <c r="Q75" s="165"/>
      <c r="R75" s="166"/>
      <c r="S75" s="167"/>
      <c r="T75" s="168">
        <f>IF(AND(P75=0,Q75=0,R75=0,S75=0),N75*-O75,IF(AND(O75=0,Q75=0,R75=0,S75=0),N75*-P75,IF(AND(O75=0,P75=0,R75=0,S75=0),N75*Q75,IF(AND(O75=0,P75=0,Q75=0,S75=0),N75*-R75,IF(AND(O75=0,P75=0,Q75=0,R75=0),N75*S75,IF(AND(O75=0,P75=0,Q75=0,R75=0),,"入力オーバー"))))))</f>
        <v>0</v>
      </c>
      <c r="U75" s="169"/>
      <c r="V75" s="155"/>
      <c r="W75" s="155"/>
      <c r="X75" s="156"/>
      <c r="Y75" s="156"/>
      <c r="Z75" s="156"/>
      <c r="AA75" s="156"/>
      <c r="AB75" s="156"/>
    </row>
    <row r="76" spans="1:28" ht="9" customHeight="1">
      <c r="A76" s="885"/>
      <c r="B76" s="740" t="str">
        <f>$B$9</f>
        <v>土曜</v>
      </c>
      <c r="C76" s="170">
        <f>C74</f>
        <v>0</v>
      </c>
      <c r="D76" s="142">
        <f>$D$9</f>
        <v>0</v>
      </c>
      <c r="E76" s="143">
        <f>$E$9</f>
        <v>0</v>
      </c>
      <c r="F76" s="896"/>
      <c r="G76" s="144">
        <f>D76*E76*F76</f>
        <v>0</v>
      </c>
      <c r="H76" s="892">
        <f>I76+J76</f>
        <v>0</v>
      </c>
      <c r="I76" s="729"/>
      <c r="J76" s="727"/>
      <c r="K76" s="145">
        <f>-D76*E76*H76</f>
        <v>0</v>
      </c>
      <c r="L76" s="146"/>
      <c r="M76" s="147"/>
      <c r="N76" s="163"/>
      <c r="O76" s="164"/>
      <c r="P76" s="165"/>
      <c r="Q76" s="165"/>
      <c r="R76" s="166"/>
      <c r="S76" s="167"/>
      <c r="T76" s="168">
        <f t="shared" ref="T76:T83" si="12">IF(AND(P76=0,Q76=0,R76=0,S76=0),N76*-O76,IF(AND(O76=0,Q76=0,R76=0,S76=0),N76*-P76,IF(AND(O76=0,P76=0,R76=0,S76=0),N76*Q76,IF(AND(O76=0,P76=0,Q76=0,S76=0),N76*-R76,IF(AND(O76=0,P76=0,Q76=0,R76=0),N76*S76,IF(AND(O76=0,P76=0,Q76=0,R76=0),,"入力オーバー"))))))</f>
        <v>0</v>
      </c>
      <c r="U76" s="169"/>
      <c r="V76" s="155"/>
      <c r="W76" s="155"/>
      <c r="X76" s="136"/>
      <c r="Y76" s="136"/>
      <c r="Z76" s="136"/>
      <c r="AA76" s="136"/>
      <c r="AB76" s="136"/>
    </row>
    <row r="77" spans="1:28" ht="9" customHeight="1" thickBot="1">
      <c r="A77" s="885"/>
      <c r="B77" s="904"/>
      <c r="C77" s="157">
        <f>C75</f>
        <v>0</v>
      </c>
      <c r="D77" s="158">
        <f>$D$10</f>
        <v>0</v>
      </c>
      <c r="E77" s="159">
        <f>$E$10</f>
        <v>0</v>
      </c>
      <c r="F77" s="749"/>
      <c r="G77" s="160">
        <f>D77*E77*F76</f>
        <v>0</v>
      </c>
      <c r="H77" s="893"/>
      <c r="I77" s="730"/>
      <c r="J77" s="728"/>
      <c r="K77" s="161">
        <f>-D77*E77*H76</f>
        <v>0</v>
      </c>
      <c r="L77" s="162"/>
      <c r="M77" s="147"/>
      <c r="N77" s="163"/>
      <c r="O77" s="164"/>
      <c r="P77" s="165"/>
      <c r="Q77" s="165"/>
      <c r="R77" s="166"/>
      <c r="S77" s="167"/>
      <c r="T77" s="168">
        <f t="shared" si="12"/>
        <v>0</v>
      </c>
      <c r="U77" s="169"/>
      <c r="V77" s="155"/>
      <c r="W77" s="155"/>
      <c r="X77" s="156"/>
      <c r="Y77" s="156"/>
      <c r="Z77" s="136"/>
      <c r="AA77" s="136"/>
      <c r="AB77" s="136"/>
    </row>
    <row r="78" spans="1:28" ht="9" customHeight="1">
      <c r="A78" s="885"/>
      <c r="B78" s="903" t="str">
        <f>$B$11</f>
        <v>日祝</v>
      </c>
      <c r="C78" s="170">
        <f>C74</f>
        <v>0</v>
      </c>
      <c r="D78" s="142">
        <f>$D$11</f>
        <v>0</v>
      </c>
      <c r="E78" s="143">
        <f>$E$11</f>
        <v>0</v>
      </c>
      <c r="F78" s="748"/>
      <c r="G78" s="144">
        <f>D78*E78*F78</f>
        <v>0</v>
      </c>
      <c r="H78" s="892">
        <f>I78+J78</f>
        <v>0</v>
      </c>
      <c r="I78" s="729"/>
      <c r="J78" s="727"/>
      <c r="K78" s="145">
        <f>-D78*E78*H78</f>
        <v>0</v>
      </c>
      <c r="L78" s="146"/>
      <c r="M78" s="147"/>
      <c r="N78" s="163"/>
      <c r="O78" s="164"/>
      <c r="P78" s="165"/>
      <c r="Q78" s="165"/>
      <c r="R78" s="166"/>
      <c r="S78" s="167"/>
      <c r="T78" s="168">
        <f t="shared" si="12"/>
        <v>0</v>
      </c>
      <c r="U78" s="169"/>
      <c r="V78" s="155"/>
      <c r="W78" s="155"/>
      <c r="X78" s="156"/>
      <c r="Y78" s="156"/>
      <c r="Z78" s="136"/>
      <c r="AA78" s="136"/>
      <c r="AB78" s="136"/>
    </row>
    <row r="79" spans="1:28" ht="9" customHeight="1">
      <c r="A79" s="885"/>
      <c r="B79" s="739"/>
      <c r="C79" s="202">
        <f>C75</f>
        <v>0</v>
      </c>
      <c r="D79" s="158">
        <f>$D$12</f>
        <v>0</v>
      </c>
      <c r="E79" s="175">
        <f>$E$12</f>
        <v>0</v>
      </c>
      <c r="F79" s="748"/>
      <c r="G79" s="160">
        <f>D79*E79*F78</f>
        <v>0</v>
      </c>
      <c r="H79" s="893"/>
      <c r="I79" s="730"/>
      <c r="J79" s="728"/>
      <c r="K79" s="161">
        <f>-D79*E79*H78</f>
        <v>0</v>
      </c>
      <c r="L79" s="162"/>
      <c r="M79" s="147"/>
      <c r="N79" s="163"/>
      <c r="O79" s="164"/>
      <c r="P79" s="165"/>
      <c r="Q79" s="165"/>
      <c r="R79" s="166"/>
      <c r="S79" s="167"/>
      <c r="T79" s="168">
        <f t="shared" si="12"/>
        <v>0</v>
      </c>
      <c r="U79" s="169"/>
      <c r="V79" s="155"/>
      <c r="W79" s="155"/>
      <c r="X79" s="156"/>
      <c r="Y79" s="156"/>
      <c r="Z79" s="136"/>
      <c r="AA79" s="136"/>
      <c r="AB79" s="136"/>
    </row>
    <row r="80" spans="1:28" ht="9" customHeight="1">
      <c r="A80" s="885"/>
      <c r="B80" s="738" t="str">
        <f>$B$13</f>
        <v>学平日</v>
      </c>
      <c r="C80" s="170">
        <f>C74</f>
        <v>0</v>
      </c>
      <c r="D80" s="142">
        <f>$D$13</f>
        <v>0</v>
      </c>
      <c r="E80" s="143">
        <f>$E$13</f>
        <v>0</v>
      </c>
      <c r="F80" s="896"/>
      <c r="G80" s="144">
        <f>D80*E80*F80</f>
        <v>0</v>
      </c>
      <c r="H80" s="892">
        <f>I80+J80</f>
        <v>0</v>
      </c>
      <c r="I80" s="729"/>
      <c r="J80" s="727"/>
      <c r="K80" s="145">
        <f>-D80*E80*H80</f>
        <v>0</v>
      </c>
      <c r="L80" s="146"/>
      <c r="M80" s="147"/>
      <c r="N80" s="163"/>
      <c r="O80" s="164"/>
      <c r="P80" s="165"/>
      <c r="Q80" s="165"/>
      <c r="R80" s="166"/>
      <c r="S80" s="167"/>
      <c r="T80" s="168">
        <f t="shared" si="12"/>
        <v>0</v>
      </c>
      <c r="U80" s="169"/>
      <c r="V80" s="155"/>
      <c r="W80" s="155"/>
      <c r="X80" s="156"/>
      <c r="Y80" s="156"/>
      <c r="Z80" s="136"/>
      <c r="AA80" s="136"/>
      <c r="AB80" s="136"/>
    </row>
    <row r="81" spans="1:28" ht="9" customHeight="1">
      <c r="A81" s="885"/>
      <c r="B81" s="739"/>
      <c r="C81" s="157">
        <f>C75</f>
        <v>0</v>
      </c>
      <c r="D81" s="158">
        <f>$D$14</f>
        <v>0</v>
      </c>
      <c r="E81" s="159">
        <f>$E$14</f>
        <v>0</v>
      </c>
      <c r="F81" s="749"/>
      <c r="G81" s="160">
        <f>D81*E81*F80</f>
        <v>0</v>
      </c>
      <c r="H81" s="893"/>
      <c r="I81" s="730"/>
      <c r="J81" s="728"/>
      <c r="K81" s="161">
        <f>-D81*E81*H80</f>
        <v>0</v>
      </c>
      <c r="L81" s="162"/>
      <c r="M81" s="147"/>
      <c r="N81" s="163"/>
      <c r="O81" s="164"/>
      <c r="P81" s="165"/>
      <c r="Q81" s="165"/>
      <c r="R81" s="166"/>
      <c r="S81" s="167"/>
      <c r="T81" s="168">
        <f t="shared" si="12"/>
        <v>0</v>
      </c>
      <c r="U81" s="169"/>
      <c r="V81" s="155"/>
      <c r="W81" s="155"/>
      <c r="X81" s="156"/>
      <c r="Y81" s="156"/>
      <c r="Z81" s="136"/>
      <c r="AA81" s="136"/>
      <c r="AB81" s="136"/>
    </row>
    <row r="82" spans="1:28" ht="9" customHeight="1">
      <c r="A82" s="885"/>
      <c r="B82" s="738" t="str">
        <f>$B$15</f>
        <v>学休土</v>
      </c>
      <c r="C82" s="170">
        <f>C74</f>
        <v>0</v>
      </c>
      <c r="D82" s="142">
        <f>$D$15</f>
        <v>0</v>
      </c>
      <c r="E82" s="143">
        <f>$E$15</f>
        <v>0</v>
      </c>
      <c r="F82" s="748"/>
      <c r="G82" s="144">
        <f>D82*E82*F82</f>
        <v>0</v>
      </c>
      <c r="H82" s="892">
        <f>I82+J82</f>
        <v>0</v>
      </c>
      <c r="I82" s="729"/>
      <c r="J82" s="727"/>
      <c r="K82" s="145">
        <f>-D82*E82*H82</f>
        <v>0</v>
      </c>
      <c r="L82" s="146"/>
      <c r="M82" s="147"/>
      <c r="N82" s="163"/>
      <c r="O82" s="164"/>
      <c r="P82" s="165"/>
      <c r="Q82" s="165"/>
      <c r="R82" s="166"/>
      <c r="S82" s="167"/>
      <c r="T82" s="168">
        <f t="shared" si="12"/>
        <v>0</v>
      </c>
      <c r="U82" s="169"/>
      <c r="V82" s="155"/>
      <c r="W82" s="155"/>
      <c r="X82" s="908" t="s">
        <v>81</v>
      </c>
      <c r="Y82" s="909"/>
      <c r="Z82" s="909"/>
      <c r="AA82" s="909"/>
      <c r="AB82" s="910"/>
    </row>
    <row r="83" spans="1:28" ht="9" customHeight="1" thickBot="1">
      <c r="A83" s="885"/>
      <c r="B83" s="751"/>
      <c r="C83" s="157">
        <f>C75</f>
        <v>0</v>
      </c>
      <c r="D83" s="158">
        <f>$D$16</f>
        <v>0</v>
      </c>
      <c r="E83" s="175">
        <f>$E$16</f>
        <v>0</v>
      </c>
      <c r="F83" s="749"/>
      <c r="G83" s="160">
        <f>D83*E83*F82</f>
        <v>0</v>
      </c>
      <c r="H83" s="893"/>
      <c r="I83" s="730"/>
      <c r="J83" s="728"/>
      <c r="K83" s="161">
        <f>-D83*E83*H82</f>
        <v>0</v>
      </c>
      <c r="L83" s="162"/>
      <c r="M83" s="147"/>
      <c r="N83" s="177"/>
      <c r="O83" s="178"/>
      <c r="P83" s="179"/>
      <c r="Q83" s="179"/>
      <c r="R83" s="180"/>
      <c r="S83" s="181"/>
      <c r="T83" s="182">
        <f t="shared" si="12"/>
        <v>0</v>
      </c>
      <c r="U83" s="183"/>
      <c r="V83" s="184"/>
      <c r="W83" s="155"/>
      <c r="X83" s="905">
        <f>G84+K84+T84</f>
        <v>0</v>
      </c>
      <c r="Y83" s="906"/>
      <c r="Z83" s="906"/>
      <c r="AA83" s="906"/>
      <c r="AB83" s="185" t="s">
        <v>82</v>
      </c>
    </row>
    <row r="84" spans="1:28" ht="9" customHeight="1" thickBot="1">
      <c r="A84" s="882" t="s">
        <v>53</v>
      </c>
      <c r="B84" s="883"/>
      <c r="C84" s="186"/>
      <c r="D84" s="187">
        <f>IF(C74="往",(E74+E75)*(F74-H74)+(E76+E77)*(F76-H76),E74*(F74-H74)+E76*(F76-H76))</f>
        <v>0</v>
      </c>
      <c r="E84" s="188">
        <f>IF(C74="往",(E74+E75)*(F74-H74)+(E76+E77)*(F76-H76)+(E78+E79)*(F78-H78)+(E80+E81)*(F80-H80)+(E82+E83)*(F82-H82),E74*(F74-H74)+E76*(F76-H76)+E78*(F78-H78)+E80*(F80-H80)+E82*(F82-H82))</f>
        <v>0</v>
      </c>
      <c r="F84" s="189">
        <f t="shared" ref="F84:K84" si="13">SUM(F74:F83)</f>
        <v>0</v>
      </c>
      <c r="G84" s="190">
        <f t="shared" si="13"/>
        <v>0</v>
      </c>
      <c r="H84" s="186">
        <f t="shared" si="13"/>
        <v>0</v>
      </c>
      <c r="I84" s="191">
        <f t="shared" si="13"/>
        <v>0</v>
      </c>
      <c r="J84" s="187">
        <f t="shared" si="13"/>
        <v>0</v>
      </c>
      <c r="K84" s="192">
        <f t="shared" si="13"/>
        <v>0</v>
      </c>
      <c r="L84" s="187"/>
      <c r="M84" s="193"/>
      <c r="N84" s="194"/>
      <c r="O84" s="195">
        <f t="shared" ref="O84:T84" si="14">SUM(O74:O83)</f>
        <v>0</v>
      </c>
      <c r="P84" s="196">
        <f t="shared" si="14"/>
        <v>0</v>
      </c>
      <c r="Q84" s="196">
        <f t="shared" si="14"/>
        <v>0</v>
      </c>
      <c r="R84" s="197">
        <f t="shared" si="14"/>
        <v>0</v>
      </c>
      <c r="S84" s="198">
        <f t="shared" si="14"/>
        <v>0</v>
      </c>
      <c r="T84" s="199">
        <f t="shared" si="14"/>
        <v>0</v>
      </c>
      <c r="U84" s="200"/>
    </row>
    <row r="85" spans="1:28" ht="9" customHeight="1">
      <c r="A85" s="886" t="s">
        <v>55</v>
      </c>
      <c r="B85" s="742" t="s">
        <v>56</v>
      </c>
      <c r="C85" s="134"/>
      <c r="D85" s="745" t="s">
        <v>57</v>
      </c>
      <c r="E85" s="745" t="s">
        <v>58</v>
      </c>
      <c r="F85" s="890" t="s">
        <v>59</v>
      </c>
      <c r="G85" s="894" t="s">
        <v>60</v>
      </c>
      <c r="H85" s="899" t="s">
        <v>61</v>
      </c>
      <c r="I85" s="899"/>
      <c r="J85" s="899"/>
      <c r="K85" s="899"/>
      <c r="L85" s="900"/>
      <c r="M85" s="135"/>
      <c r="N85" s="857" t="s">
        <v>62</v>
      </c>
      <c r="O85" s="858"/>
      <c r="P85" s="858"/>
      <c r="Q85" s="858"/>
      <c r="R85" s="858"/>
      <c r="S85" s="858"/>
      <c r="T85" s="858"/>
      <c r="U85" s="859"/>
    </row>
    <row r="86" spans="1:28" ht="9" customHeight="1">
      <c r="A86" s="887"/>
      <c r="B86" s="743"/>
      <c r="C86" s="137" t="s">
        <v>24</v>
      </c>
      <c r="D86" s="746"/>
      <c r="E86" s="746"/>
      <c r="F86" s="891"/>
      <c r="G86" s="864"/>
      <c r="H86" s="860" t="s">
        <v>63</v>
      </c>
      <c r="I86" s="861"/>
      <c r="J86" s="862"/>
      <c r="K86" s="863" t="s">
        <v>64</v>
      </c>
      <c r="L86" s="874" t="s">
        <v>65</v>
      </c>
      <c r="M86" s="138"/>
      <c r="N86" s="863" t="s">
        <v>66</v>
      </c>
      <c r="O86" s="877" t="s">
        <v>67</v>
      </c>
      <c r="P86" s="878"/>
      <c r="Q86" s="878"/>
      <c r="R86" s="878"/>
      <c r="S86" s="879"/>
      <c r="T86" s="724" t="s">
        <v>68</v>
      </c>
      <c r="U86" s="854" t="s">
        <v>65</v>
      </c>
    </row>
    <row r="87" spans="1:28" ht="9" customHeight="1">
      <c r="A87" s="887"/>
      <c r="B87" s="743"/>
      <c r="C87" s="137" t="s">
        <v>69</v>
      </c>
      <c r="D87" s="746"/>
      <c r="E87" s="746"/>
      <c r="F87" s="891"/>
      <c r="G87" s="864"/>
      <c r="H87" s="880" t="s">
        <v>70</v>
      </c>
      <c r="I87" s="897" t="s">
        <v>71</v>
      </c>
      <c r="J87" s="901" t="s">
        <v>72</v>
      </c>
      <c r="K87" s="864"/>
      <c r="L87" s="875"/>
      <c r="M87" s="138"/>
      <c r="N87" s="864"/>
      <c r="O87" s="869" t="s">
        <v>73</v>
      </c>
      <c r="P87" s="754"/>
      <c r="Q87" s="754" t="s">
        <v>74</v>
      </c>
      <c r="R87" s="757" t="s">
        <v>75</v>
      </c>
      <c r="S87" s="752" t="s">
        <v>76</v>
      </c>
      <c r="T87" s="725"/>
      <c r="U87" s="855"/>
    </row>
    <row r="88" spans="1:28" ht="9" customHeight="1">
      <c r="A88" s="887"/>
      <c r="B88" s="743"/>
      <c r="C88" s="139" t="s">
        <v>77</v>
      </c>
      <c r="D88" s="746"/>
      <c r="E88" s="746"/>
      <c r="F88" s="891"/>
      <c r="G88" s="864"/>
      <c r="H88" s="880"/>
      <c r="I88" s="897"/>
      <c r="J88" s="901"/>
      <c r="K88" s="864"/>
      <c r="L88" s="875"/>
      <c r="M88" s="138"/>
      <c r="N88" s="864"/>
      <c r="O88" s="870" t="s">
        <v>71</v>
      </c>
      <c r="P88" s="872" t="s">
        <v>72</v>
      </c>
      <c r="Q88" s="755"/>
      <c r="R88" s="757"/>
      <c r="S88" s="752"/>
      <c r="T88" s="725"/>
      <c r="U88" s="855"/>
    </row>
    <row r="89" spans="1:28" ht="9" customHeight="1">
      <c r="A89" s="888"/>
      <c r="B89" s="744"/>
      <c r="C89" s="140" t="s">
        <v>78</v>
      </c>
      <c r="D89" s="747"/>
      <c r="E89" s="876"/>
      <c r="F89" s="726"/>
      <c r="G89" s="895"/>
      <c r="H89" s="881"/>
      <c r="I89" s="898"/>
      <c r="J89" s="902"/>
      <c r="K89" s="865"/>
      <c r="L89" s="876"/>
      <c r="N89" s="865"/>
      <c r="O89" s="871"/>
      <c r="P89" s="873"/>
      <c r="Q89" s="756"/>
      <c r="R89" s="758"/>
      <c r="S89" s="753"/>
      <c r="T89" s="726"/>
      <c r="U89" s="856"/>
    </row>
    <row r="90" spans="1:28" ht="9" customHeight="1">
      <c r="A90" s="884" t="s">
        <v>141</v>
      </c>
      <c r="B90" s="740" t="str">
        <f>$B$7</f>
        <v>平日</v>
      </c>
      <c r="C90" s="201">
        <f>C74</f>
        <v>0</v>
      </c>
      <c r="D90" s="142">
        <f>$D$7</f>
        <v>0</v>
      </c>
      <c r="E90" s="143">
        <f>$E$7</f>
        <v>0</v>
      </c>
      <c r="F90" s="896"/>
      <c r="G90" s="144">
        <f>D90*E90*F90</f>
        <v>0</v>
      </c>
      <c r="H90" s="892">
        <f>I90+J90</f>
        <v>0</v>
      </c>
      <c r="I90" s="729"/>
      <c r="J90" s="727"/>
      <c r="K90" s="145">
        <f>-D90*E90*H90</f>
        <v>0</v>
      </c>
      <c r="L90" s="146"/>
      <c r="M90" s="147"/>
      <c r="N90" s="148"/>
      <c r="O90" s="149"/>
      <c r="P90" s="150"/>
      <c r="Q90" s="150"/>
      <c r="R90" s="151"/>
      <c r="S90" s="152"/>
      <c r="T90" s="153">
        <f>IF(AND(P90=0,Q90=0,R90=0,S90=0),N90*-O90,IF(AND(O90=0,Q90=0,R90=0,S90=0),N90*-P90,IF(AND(O90=0,P90=0,R90=0,S90=0),N90*Q90,IF(AND(O90=0,P90=0,Q90=0,S90=0),N90*-R90,IF(AND(O90=0,P90=0,Q90=0,R90=0),N90*S90,IF(AND(O90=0,P90=0,Q90=0,R90=0),,"入力オーバー"))))))</f>
        <v>0</v>
      </c>
      <c r="U90" s="154"/>
      <c r="V90" s="155"/>
      <c r="W90" s="155"/>
      <c r="X90" s="156"/>
      <c r="Y90" s="156"/>
      <c r="Z90" s="156"/>
      <c r="AA90" s="156"/>
      <c r="AB90" s="156"/>
    </row>
    <row r="91" spans="1:28" ht="9" customHeight="1">
      <c r="A91" s="885"/>
      <c r="B91" s="741"/>
      <c r="C91" s="157">
        <f>IF(C90="往","復",)</f>
        <v>0</v>
      </c>
      <c r="D91" s="158">
        <f>$D$8</f>
        <v>0</v>
      </c>
      <c r="E91" s="159">
        <f>$E$8</f>
        <v>0</v>
      </c>
      <c r="F91" s="749"/>
      <c r="G91" s="160">
        <f>D91*E91*F90</f>
        <v>0</v>
      </c>
      <c r="H91" s="893"/>
      <c r="I91" s="730"/>
      <c r="J91" s="728"/>
      <c r="K91" s="161">
        <f>-D91*E91*H90</f>
        <v>0</v>
      </c>
      <c r="L91" s="162"/>
      <c r="M91" s="147"/>
      <c r="N91" s="163"/>
      <c r="O91" s="164"/>
      <c r="P91" s="165"/>
      <c r="Q91" s="165"/>
      <c r="R91" s="166"/>
      <c r="S91" s="167"/>
      <c r="T91" s="168">
        <f>IF(AND(P91=0,Q91=0,R91=0,S91=0),N91*-O91,IF(AND(O91=0,Q91=0,R91=0,S91=0),N91*-P91,IF(AND(O91=0,P91=0,R91=0,S91=0),N91*Q91,IF(AND(O91=0,P91=0,Q91=0,S91=0),N91*-R91,IF(AND(O91=0,P91=0,Q91=0,R91=0),N91*S91,IF(AND(O91=0,P91=0,Q91=0,R91=0),,"入力オーバー"))))))</f>
        <v>0</v>
      </c>
      <c r="U91" s="169"/>
      <c r="V91" s="155"/>
      <c r="W91" s="155"/>
      <c r="X91" s="156"/>
      <c r="Y91" s="156"/>
      <c r="Z91" s="156"/>
      <c r="AA91" s="156"/>
      <c r="AB91" s="156"/>
    </row>
    <row r="92" spans="1:28" ht="9" customHeight="1">
      <c r="A92" s="885"/>
      <c r="B92" s="740" t="str">
        <f>$B$9</f>
        <v>土曜</v>
      </c>
      <c r="C92" s="170">
        <f>C90</f>
        <v>0</v>
      </c>
      <c r="D92" s="142">
        <f>$D$9</f>
        <v>0</v>
      </c>
      <c r="E92" s="143">
        <f>$E$9</f>
        <v>0</v>
      </c>
      <c r="F92" s="896"/>
      <c r="G92" s="144">
        <f>D92*E92*F92</f>
        <v>0</v>
      </c>
      <c r="H92" s="892">
        <f>I92+J92</f>
        <v>0</v>
      </c>
      <c r="I92" s="729"/>
      <c r="J92" s="727"/>
      <c r="K92" s="145">
        <f>-D92*E92*H92</f>
        <v>0</v>
      </c>
      <c r="L92" s="146"/>
      <c r="M92" s="147"/>
      <c r="N92" s="163"/>
      <c r="O92" s="164"/>
      <c r="P92" s="165"/>
      <c r="Q92" s="165"/>
      <c r="R92" s="166"/>
      <c r="S92" s="167"/>
      <c r="T92" s="168">
        <f t="shared" ref="T92:T99" si="15">IF(AND(P92=0,Q92=0,R92=0,S92=0),N92*-O92,IF(AND(O92=0,Q92=0,R92=0,S92=0),N92*-P92,IF(AND(O92=0,P92=0,R92=0,S92=0),N92*Q92,IF(AND(O92=0,P92=0,Q92=0,S92=0),N92*-R92,IF(AND(O92=0,P92=0,Q92=0,R92=0),N92*S92,IF(AND(O92=0,P92=0,Q92=0,R92=0),,"入力オーバー"))))))</f>
        <v>0</v>
      </c>
      <c r="U92" s="169"/>
      <c r="V92" s="155"/>
      <c r="W92" s="155"/>
      <c r="X92" s="136"/>
      <c r="Y92" s="136"/>
      <c r="Z92" s="136"/>
      <c r="AA92" s="136"/>
      <c r="AB92" s="136"/>
    </row>
    <row r="93" spans="1:28" ht="9" customHeight="1" thickBot="1">
      <c r="A93" s="885"/>
      <c r="B93" s="904"/>
      <c r="C93" s="157">
        <f>C91</f>
        <v>0</v>
      </c>
      <c r="D93" s="158">
        <f>$D$10</f>
        <v>0</v>
      </c>
      <c r="E93" s="159">
        <f>$E$10</f>
        <v>0</v>
      </c>
      <c r="F93" s="749"/>
      <c r="G93" s="160">
        <f>D93*E93*F92</f>
        <v>0</v>
      </c>
      <c r="H93" s="893"/>
      <c r="I93" s="730"/>
      <c r="J93" s="728"/>
      <c r="K93" s="161">
        <f>-D93*E93*H92</f>
        <v>0</v>
      </c>
      <c r="L93" s="162"/>
      <c r="M93" s="147"/>
      <c r="N93" s="163"/>
      <c r="O93" s="164"/>
      <c r="P93" s="165"/>
      <c r="Q93" s="165"/>
      <c r="R93" s="166"/>
      <c r="S93" s="167"/>
      <c r="T93" s="168">
        <f t="shared" si="15"/>
        <v>0</v>
      </c>
      <c r="U93" s="169"/>
      <c r="V93" s="155"/>
      <c r="W93" s="155"/>
      <c r="X93" s="156"/>
      <c r="Y93" s="156"/>
      <c r="Z93" s="136"/>
      <c r="AA93" s="136"/>
      <c r="AB93" s="136"/>
    </row>
    <row r="94" spans="1:28" ht="9" customHeight="1">
      <c r="A94" s="885"/>
      <c r="B94" s="903" t="str">
        <f>$B$11</f>
        <v>日祝</v>
      </c>
      <c r="C94" s="170">
        <f>C90</f>
        <v>0</v>
      </c>
      <c r="D94" s="142">
        <f>$D$11</f>
        <v>0</v>
      </c>
      <c r="E94" s="143">
        <f>$E$11</f>
        <v>0</v>
      </c>
      <c r="F94" s="748"/>
      <c r="G94" s="144">
        <f>D94*E94*F94</f>
        <v>0</v>
      </c>
      <c r="H94" s="892">
        <f>I94+J94</f>
        <v>0</v>
      </c>
      <c r="I94" s="729"/>
      <c r="J94" s="727"/>
      <c r="K94" s="145">
        <f>-D94*E94*H94</f>
        <v>0</v>
      </c>
      <c r="L94" s="146"/>
      <c r="M94" s="147"/>
      <c r="N94" s="163"/>
      <c r="O94" s="164"/>
      <c r="P94" s="165"/>
      <c r="Q94" s="165"/>
      <c r="R94" s="166"/>
      <c r="S94" s="167"/>
      <c r="T94" s="168">
        <f t="shared" si="15"/>
        <v>0</v>
      </c>
      <c r="U94" s="169"/>
      <c r="V94" s="155"/>
      <c r="W94" s="155"/>
      <c r="X94" s="156"/>
      <c r="Y94" s="156"/>
      <c r="Z94" s="136"/>
      <c r="AA94" s="136"/>
      <c r="AB94" s="136"/>
    </row>
    <row r="95" spans="1:28" ht="9" customHeight="1">
      <c r="A95" s="885"/>
      <c r="B95" s="739"/>
      <c r="C95" s="202">
        <f>C91</f>
        <v>0</v>
      </c>
      <c r="D95" s="158">
        <f>$D$12</f>
        <v>0</v>
      </c>
      <c r="E95" s="175">
        <f>$E$12</f>
        <v>0</v>
      </c>
      <c r="F95" s="748"/>
      <c r="G95" s="160">
        <f>D95*E95*F94</f>
        <v>0</v>
      </c>
      <c r="H95" s="893"/>
      <c r="I95" s="730"/>
      <c r="J95" s="728"/>
      <c r="K95" s="161">
        <f>-D95*E95*H94</f>
        <v>0</v>
      </c>
      <c r="L95" s="162"/>
      <c r="M95" s="147"/>
      <c r="N95" s="163"/>
      <c r="O95" s="164"/>
      <c r="P95" s="165"/>
      <c r="Q95" s="165"/>
      <c r="R95" s="166"/>
      <c r="S95" s="167"/>
      <c r="T95" s="168">
        <f t="shared" si="15"/>
        <v>0</v>
      </c>
      <c r="U95" s="169"/>
      <c r="V95" s="155"/>
      <c r="W95" s="155"/>
      <c r="X95" s="156"/>
      <c r="Y95" s="156"/>
      <c r="Z95" s="136"/>
      <c r="AA95" s="136"/>
      <c r="AB95" s="136"/>
    </row>
    <row r="96" spans="1:28" ht="9" customHeight="1">
      <c r="A96" s="885"/>
      <c r="B96" s="738" t="str">
        <f>$B$13</f>
        <v>学平日</v>
      </c>
      <c r="C96" s="170">
        <f>C90</f>
        <v>0</v>
      </c>
      <c r="D96" s="142">
        <f>$D$13</f>
        <v>0</v>
      </c>
      <c r="E96" s="143">
        <f>$E$13</f>
        <v>0</v>
      </c>
      <c r="F96" s="896"/>
      <c r="G96" s="144">
        <f>D96*E96*F96</f>
        <v>0</v>
      </c>
      <c r="H96" s="892">
        <f>I96+J96</f>
        <v>0</v>
      </c>
      <c r="I96" s="729"/>
      <c r="J96" s="727"/>
      <c r="K96" s="145">
        <f>-D96*E96*H96</f>
        <v>0</v>
      </c>
      <c r="L96" s="146"/>
      <c r="M96" s="147"/>
      <c r="N96" s="163"/>
      <c r="O96" s="164"/>
      <c r="P96" s="165"/>
      <c r="Q96" s="165"/>
      <c r="R96" s="166"/>
      <c r="S96" s="167"/>
      <c r="T96" s="168">
        <f t="shared" si="15"/>
        <v>0</v>
      </c>
      <c r="U96" s="169"/>
      <c r="V96" s="155"/>
      <c r="W96" s="155"/>
    </row>
    <row r="97" spans="1:28" ht="9" customHeight="1">
      <c r="A97" s="885"/>
      <c r="B97" s="739"/>
      <c r="C97" s="157">
        <f>C91</f>
        <v>0</v>
      </c>
      <c r="D97" s="158">
        <f>$D$14</f>
        <v>0</v>
      </c>
      <c r="E97" s="159">
        <f>$E$14</f>
        <v>0</v>
      </c>
      <c r="F97" s="749"/>
      <c r="G97" s="160">
        <f>D97*E97*F96</f>
        <v>0</v>
      </c>
      <c r="H97" s="893"/>
      <c r="I97" s="730"/>
      <c r="J97" s="728"/>
      <c r="K97" s="161">
        <f>-D97*E97*H96</f>
        <v>0</v>
      </c>
      <c r="L97" s="162"/>
      <c r="M97" s="147"/>
      <c r="N97" s="163"/>
      <c r="O97" s="164"/>
      <c r="P97" s="165"/>
      <c r="Q97" s="165"/>
      <c r="R97" s="166"/>
      <c r="S97" s="167"/>
      <c r="T97" s="168">
        <f t="shared" si="15"/>
        <v>0</v>
      </c>
      <c r="U97" s="169"/>
      <c r="V97" s="155"/>
      <c r="W97" s="155"/>
    </row>
    <row r="98" spans="1:28" ht="9" customHeight="1">
      <c r="A98" s="885"/>
      <c r="B98" s="738" t="str">
        <f>$B$15</f>
        <v>学休土</v>
      </c>
      <c r="C98" s="170">
        <f>C90</f>
        <v>0</v>
      </c>
      <c r="D98" s="142">
        <f>$D$15</f>
        <v>0</v>
      </c>
      <c r="E98" s="143">
        <f>$E$15</f>
        <v>0</v>
      </c>
      <c r="F98" s="748"/>
      <c r="G98" s="144">
        <f>D98*E98*F98</f>
        <v>0</v>
      </c>
      <c r="H98" s="892">
        <f>I98+J98</f>
        <v>0</v>
      </c>
      <c r="I98" s="729"/>
      <c r="J98" s="727"/>
      <c r="K98" s="145">
        <f>-D98*E98*H98</f>
        <v>0</v>
      </c>
      <c r="L98" s="146"/>
      <c r="M98" s="147"/>
      <c r="N98" s="163"/>
      <c r="O98" s="164"/>
      <c r="P98" s="165"/>
      <c r="Q98" s="165"/>
      <c r="R98" s="166"/>
      <c r="S98" s="167"/>
      <c r="T98" s="168">
        <f t="shared" si="15"/>
        <v>0</v>
      </c>
      <c r="U98" s="169"/>
      <c r="V98" s="155"/>
      <c r="W98" s="155"/>
      <c r="X98" s="908" t="s">
        <v>81</v>
      </c>
      <c r="Y98" s="909"/>
      <c r="Z98" s="909"/>
      <c r="AA98" s="909"/>
      <c r="AB98" s="910"/>
    </row>
    <row r="99" spans="1:28" ht="9" customHeight="1" thickBot="1">
      <c r="A99" s="885"/>
      <c r="B99" s="751"/>
      <c r="C99" s="157">
        <f>C91</f>
        <v>0</v>
      </c>
      <c r="D99" s="158">
        <f>$D$16</f>
        <v>0</v>
      </c>
      <c r="E99" s="175">
        <f>$E$16</f>
        <v>0</v>
      </c>
      <c r="F99" s="749"/>
      <c r="G99" s="160">
        <f>D99*E99*F98</f>
        <v>0</v>
      </c>
      <c r="H99" s="893"/>
      <c r="I99" s="730"/>
      <c r="J99" s="728"/>
      <c r="K99" s="161">
        <f>-D99*E99*H98</f>
        <v>0</v>
      </c>
      <c r="L99" s="162"/>
      <c r="M99" s="147"/>
      <c r="N99" s="177"/>
      <c r="O99" s="178"/>
      <c r="P99" s="179"/>
      <c r="Q99" s="179"/>
      <c r="R99" s="180"/>
      <c r="S99" s="181"/>
      <c r="T99" s="182">
        <f t="shared" si="15"/>
        <v>0</v>
      </c>
      <c r="U99" s="183"/>
      <c r="V99" s="184"/>
      <c r="W99" s="155"/>
      <c r="X99" s="905">
        <f>G100+K100+T100</f>
        <v>0</v>
      </c>
      <c r="Y99" s="906"/>
      <c r="Z99" s="906"/>
      <c r="AA99" s="906"/>
      <c r="AB99" s="185" t="s">
        <v>82</v>
      </c>
    </row>
    <row r="100" spans="1:28" ht="9" customHeight="1" thickBot="1">
      <c r="A100" s="882" t="s">
        <v>53</v>
      </c>
      <c r="B100" s="883"/>
      <c r="C100" s="186"/>
      <c r="D100" s="187">
        <f>IF(C90="往",(E90+E91)*(F90-H90)+(E92+E93)*(F92-H92),E90*(F90-H90)+E92*(F92-H92))</f>
        <v>0</v>
      </c>
      <c r="E100" s="188">
        <f>IF(C90="往",(E90+E91)*(F90-H90)+(E92+E93)*(F92-H92)+(E94+E95)*(F94-H94)+(E96+E97)*(F96-H96)+(E98+E99)*(F98-H98),E90*(F90-H90)+E92*(F92-H92)+E94*(F94-H94)+E96*(F96-H96)+E98*(F98-H98))</f>
        <v>0</v>
      </c>
      <c r="F100" s="189">
        <f t="shared" ref="F100:K100" si="16">SUM(F90:F99)</f>
        <v>0</v>
      </c>
      <c r="G100" s="190">
        <f t="shared" si="16"/>
        <v>0</v>
      </c>
      <c r="H100" s="186">
        <f t="shared" si="16"/>
        <v>0</v>
      </c>
      <c r="I100" s="191">
        <f t="shared" si="16"/>
        <v>0</v>
      </c>
      <c r="J100" s="187">
        <f t="shared" si="16"/>
        <v>0</v>
      </c>
      <c r="K100" s="192">
        <f t="shared" si="16"/>
        <v>0</v>
      </c>
      <c r="L100" s="187"/>
      <c r="M100" s="193"/>
      <c r="N100" s="194"/>
      <c r="O100" s="195">
        <f t="shared" ref="O100:T100" si="17">SUM(O90:O99)</f>
        <v>0</v>
      </c>
      <c r="P100" s="196">
        <f t="shared" si="17"/>
        <v>0</v>
      </c>
      <c r="Q100" s="196">
        <f t="shared" si="17"/>
        <v>0</v>
      </c>
      <c r="R100" s="197">
        <f t="shared" si="17"/>
        <v>0</v>
      </c>
      <c r="S100" s="198">
        <f t="shared" si="17"/>
        <v>0</v>
      </c>
      <c r="T100" s="199">
        <f t="shared" si="17"/>
        <v>0</v>
      </c>
      <c r="U100" s="200"/>
    </row>
    <row r="101" spans="1:28" ht="9" customHeight="1">
      <c r="A101" s="886" t="s">
        <v>55</v>
      </c>
      <c r="B101" s="742" t="s">
        <v>56</v>
      </c>
      <c r="C101" s="134"/>
      <c r="D101" s="745" t="s">
        <v>57</v>
      </c>
      <c r="E101" s="745" t="s">
        <v>58</v>
      </c>
      <c r="F101" s="890" t="s">
        <v>59</v>
      </c>
      <c r="G101" s="894" t="s">
        <v>60</v>
      </c>
      <c r="H101" s="899" t="s">
        <v>61</v>
      </c>
      <c r="I101" s="899"/>
      <c r="J101" s="899"/>
      <c r="K101" s="899"/>
      <c r="L101" s="900"/>
      <c r="M101" s="135"/>
      <c r="N101" s="857" t="s">
        <v>62</v>
      </c>
      <c r="O101" s="858"/>
      <c r="P101" s="858"/>
      <c r="Q101" s="858"/>
      <c r="R101" s="858"/>
      <c r="S101" s="858"/>
      <c r="T101" s="858"/>
      <c r="U101" s="859"/>
    </row>
    <row r="102" spans="1:28" ht="9" customHeight="1">
      <c r="A102" s="887"/>
      <c r="B102" s="743"/>
      <c r="C102" s="137" t="s">
        <v>24</v>
      </c>
      <c r="D102" s="746"/>
      <c r="E102" s="746"/>
      <c r="F102" s="891"/>
      <c r="G102" s="864"/>
      <c r="H102" s="860" t="s">
        <v>63</v>
      </c>
      <c r="I102" s="861"/>
      <c r="J102" s="862"/>
      <c r="K102" s="863" t="s">
        <v>64</v>
      </c>
      <c r="L102" s="874" t="s">
        <v>65</v>
      </c>
      <c r="M102" s="138"/>
      <c r="N102" s="863" t="s">
        <v>66</v>
      </c>
      <c r="O102" s="877" t="s">
        <v>67</v>
      </c>
      <c r="P102" s="878"/>
      <c r="Q102" s="878"/>
      <c r="R102" s="878"/>
      <c r="S102" s="879"/>
      <c r="T102" s="724" t="s">
        <v>68</v>
      </c>
      <c r="U102" s="854" t="s">
        <v>65</v>
      </c>
    </row>
    <row r="103" spans="1:28" ht="9" customHeight="1">
      <c r="A103" s="887"/>
      <c r="B103" s="743"/>
      <c r="C103" s="137" t="s">
        <v>69</v>
      </c>
      <c r="D103" s="746"/>
      <c r="E103" s="746"/>
      <c r="F103" s="891"/>
      <c r="G103" s="864"/>
      <c r="H103" s="880" t="s">
        <v>70</v>
      </c>
      <c r="I103" s="897" t="s">
        <v>71</v>
      </c>
      <c r="J103" s="901" t="s">
        <v>72</v>
      </c>
      <c r="K103" s="864"/>
      <c r="L103" s="875"/>
      <c r="M103" s="138"/>
      <c r="N103" s="864"/>
      <c r="O103" s="869" t="s">
        <v>73</v>
      </c>
      <c r="P103" s="754"/>
      <c r="Q103" s="754" t="s">
        <v>74</v>
      </c>
      <c r="R103" s="757" t="s">
        <v>75</v>
      </c>
      <c r="S103" s="752" t="s">
        <v>76</v>
      </c>
      <c r="T103" s="725"/>
      <c r="U103" s="855"/>
    </row>
    <row r="104" spans="1:28" ht="9" customHeight="1">
      <c r="A104" s="887"/>
      <c r="B104" s="743"/>
      <c r="C104" s="139" t="s">
        <v>77</v>
      </c>
      <c r="D104" s="746"/>
      <c r="E104" s="746"/>
      <c r="F104" s="891"/>
      <c r="G104" s="864"/>
      <c r="H104" s="880"/>
      <c r="I104" s="897"/>
      <c r="J104" s="901"/>
      <c r="K104" s="864"/>
      <c r="L104" s="875"/>
      <c r="M104" s="138"/>
      <c r="N104" s="864"/>
      <c r="O104" s="870" t="s">
        <v>71</v>
      </c>
      <c r="P104" s="872" t="s">
        <v>72</v>
      </c>
      <c r="Q104" s="755"/>
      <c r="R104" s="757"/>
      <c r="S104" s="752"/>
      <c r="T104" s="725"/>
      <c r="U104" s="855"/>
    </row>
    <row r="105" spans="1:28" ht="9" customHeight="1">
      <c r="A105" s="888"/>
      <c r="B105" s="744"/>
      <c r="C105" s="140" t="s">
        <v>78</v>
      </c>
      <c r="D105" s="747"/>
      <c r="E105" s="876"/>
      <c r="F105" s="726"/>
      <c r="G105" s="895"/>
      <c r="H105" s="881"/>
      <c r="I105" s="898"/>
      <c r="J105" s="902"/>
      <c r="K105" s="865"/>
      <c r="L105" s="876"/>
      <c r="N105" s="865"/>
      <c r="O105" s="871"/>
      <c r="P105" s="873"/>
      <c r="Q105" s="756"/>
      <c r="R105" s="758"/>
      <c r="S105" s="753"/>
      <c r="T105" s="726"/>
      <c r="U105" s="856"/>
    </row>
    <row r="106" spans="1:28" ht="9" customHeight="1">
      <c r="A106" s="884" t="s">
        <v>142</v>
      </c>
      <c r="B106" s="740" t="str">
        <f>$B$7</f>
        <v>平日</v>
      </c>
      <c r="C106" s="201">
        <f>C90</f>
        <v>0</v>
      </c>
      <c r="D106" s="142">
        <f>$D$7</f>
        <v>0</v>
      </c>
      <c r="E106" s="143">
        <f>$E$7</f>
        <v>0</v>
      </c>
      <c r="F106" s="896"/>
      <c r="G106" s="144">
        <f>D106*E106*F106</f>
        <v>0</v>
      </c>
      <c r="H106" s="892">
        <f>I106+J106</f>
        <v>0</v>
      </c>
      <c r="I106" s="729"/>
      <c r="J106" s="727"/>
      <c r="K106" s="145">
        <f>-D106*E106*H106</f>
        <v>0</v>
      </c>
      <c r="L106" s="146"/>
      <c r="M106" s="147"/>
      <c r="N106" s="148"/>
      <c r="O106" s="149"/>
      <c r="P106" s="150"/>
      <c r="Q106" s="150"/>
      <c r="R106" s="151"/>
      <c r="S106" s="152"/>
      <c r="T106" s="153">
        <f>IF(AND(P106=0,Q106=0,R106=0,S106=0),N106*-O106,IF(AND(O106=0,Q106=0,R106=0,S106=0),N106*-P106,IF(AND(O106=0,P106=0,R106=0,S106=0),N106*Q106,IF(AND(O106=0,P106=0,Q106=0,S106=0),N106*-R106,IF(AND(O106=0,P106=0,Q106=0,R106=0),N106*S106,IF(AND(O106=0,P106=0,Q106=0,R106=0),,"入力オーバー"))))))</f>
        <v>0</v>
      </c>
      <c r="U106" s="154"/>
      <c r="V106" s="155"/>
      <c r="W106" s="155"/>
      <c r="X106" s="156"/>
      <c r="Y106" s="156"/>
      <c r="Z106" s="156"/>
      <c r="AA106" s="156"/>
      <c r="AB106" s="156"/>
    </row>
    <row r="107" spans="1:28" ht="9" customHeight="1">
      <c r="A107" s="885"/>
      <c r="B107" s="741"/>
      <c r="C107" s="157">
        <f>IF(C106="往","復",)</f>
        <v>0</v>
      </c>
      <c r="D107" s="158">
        <f>$D$8</f>
        <v>0</v>
      </c>
      <c r="E107" s="159">
        <f>$E$8</f>
        <v>0</v>
      </c>
      <c r="F107" s="749"/>
      <c r="G107" s="160">
        <f>D107*E107*F106</f>
        <v>0</v>
      </c>
      <c r="H107" s="893"/>
      <c r="I107" s="730"/>
      <c r="J107" s="728"/>
      <c r="K107" s="161">
        <f>-D107*E107*H106</f>
        <v>0</v>
      </c>
      <c r="L107" s="162"/>
      <c r="M107" s="147"/>
      <c r="N107" s="163"/>
      <c r="O107" s="164"/>
      <c r="P107" s="165"/>
      <c r="Q107" s="165"/>
      <c r="R107" s="166"/>
      <c r="S107" s="167"/>
      <c r="T107" s="168">
        <f>IF(AND(P107=0,Q107=0,R107=0,S107=0),N107*-O107,IF(AND(O107=0,Q107=0,R107=0,S107=0),N107*-P107,IF(AND(O107=0,P107=0,R107=0,S107=0),N107*Q107,IF(AND(O107=0,P107=0,Q107=0,S107=0),N107*-R107,IF(AND(O107=0,P107=0,Q107=0,R107=0),N107*S107,IF(AND(O107=0,P107=0,Q107=0,R107=0),,"入力オーバー"))))))</f>
        <v>0</v>
      </c>
      <c r="U107" s="169"/>
      <c r="V107" s="155"/>
      <c r="W107" s="155"/>
      <c r="X107" s="156"/>
      <c r="Y107" s="156"/>
      <c r="Z107" s="156"/>
      <c r="AA107" s="156"/>
      <c r="AB107" s="156"/>
    </row>
    <row r="108" spans="1:28" ht="9" customHeight="1">
      <c r="A108" s="885"/>
      <c r="B108" s="740" t="str">
        <f>$B$9</f>
        <v>土曜</v>
      </c>
      <c r="C108" s="170">
        <f>C106</f>
        <v>0</v>
      </c>
      <c r="D108" s="142">
        <f>$D$9</f>
        <v>0</v>
      </c>
      <c r="E108" s="143">
        <f>$E$9</f>
        <v>0</v>
      </c>
      <c r="F108" s="896"/>
      <c r="G108" s="144">
        <f>D108*E108*F108</f>
        <v>0</v>
      </c>
      <c r="H108" s="892">
        <f>I108+J108</f>
        <v>0</v>
      </c>
      <c r="I108" s="729"/>
      <c r="J108" s="727"/>
      <c r="K108" s="145">
        <f>-D108*E108*H108</f>
        <v>0</v>
      </c>
      <c r="L108" s="146"/>
      <c r="M108" s="147"/>
      <c r="N108" s="163"/>
      <c r="O108" s="164"/>
      <c r="P108" s="165"/>
      <c r="Q108" s="165"/>
      <c r="R108" s="166"/>
      <c r="S108" s="167"/>
      <c r="T108" s="168">
        <f t="shared" ref="T108:T115" si="18">IF(AND(P108=0,Q108=0,R108=0,S108=0),N108*-O108,IF(AND(O108=0,Q108=0,R108=0,S108=0),N108*-P108,IF(AND(O108=0,P108=0,R108=0,S108=0),N108*Q108,IF(AND(O108=0,P108=0,Q108=0,S108=0),N108*-R108,IF(AND(O108=0,P108=0,Q108=0,R108=0),N108*S108,IF(AND(O108=0,P108=0,Q108=0,R108=0),,"入力オーバー"))))))</f>
        <v>0</v>
      </c>
      <c r="U108" s="169"/>
      <c r="V108" s="155"/>
      <c r="W108" s="155"/>
      <c r="X108" s="136"/>
      <c r="Y108" s="136"/>
      <c r="Z108" s="136"/>
      <c r="AA108" s="136"/>
      <c r="AB108" s="136"/>
    </row>
    <row r="109" spans="1:28" ht="9" customHeight="1" thickBot="1">
      <c r="A109" s="885"/>
      <c r="B109" s="904"/>
      <c r="C109" s="157">
        <f>C107</f>
        <v>0</v>
      </c>
      <c r="D109" s="158">
        <f>$D$10</f>
        <v>0</v>
      </c>
      <c r="E109" s="159">
        <f>$E$10</f>
        <v>0</v>
      </c>
      <c r="F109" s="749"/>
      <c r="G109" s="160">
        <f>D109*E109*F108</f>
        <v>0</v>
      </c>
      <c r="H109" s="893"/>
      <c r="I109" s="730"/>
      <c r="J109" s="728"/>
      <c r="K109" s="161">
        <f>-D109*E109*H108</f>
        <v>0</v>
      </c>
      <c r="L109" s="162"/>
      <c r="M109" s="147"/>
      <c r="N109" s="163"/>
      <c r="O109" s="164"/>
      <c r="P109" s="165"/>
      <c r="Q109" s="165"/>
      <c r="R109" s="166"/>
      <c r="S109" s="167"/>
      <c r="T109" s="168">
        <f t="shared" si="18"/>
        <v>0</v>
      </c>
      <c r="U109" s="169"/>
      <c r="V109" s="155"/>
      <c r="W109" s="155"/>
      <c r="X109" s="156"/>
      <c r="Y109" s="156"/>
      <c r="Z109" s="136"/>
      <c r="AA109" s="136"/>
      <c r="AB109" s="136"/>
    </row>
    <row r="110" spans="1:28" ht="9" customHeight="1">
      <c r="A110" s="885"/>
      <c r="B110" s="903" t="str">
        <f>$B$11</f>
        <v>日祝</v>
      </c>
      <c r="C110" s="170">
        <f>C106</f>
        <v>0</v>
      </c>
      <c r="D110" s="142">
        <f>$D$11</f>
        <v>0</v>
      </c>
      <c r="E110" s="143">
        <f>$E$11</f>
        <v>0</v>
      </c>
      <c r="F110" s="748"/>
      <c r="G110" s="144">
        <f>D110*E110*F110</f>
        <v>0</v>
      </c>
      <c r="H110" s="892">
        <f>I110+J110</f>
        <v>0</v>
      </c>
      <c r="I110" s="729"/>
      <c r="J110" s="727"/>
      <c r="K110" s="145">
        <f>-D110*E110*H110</f>
        <v>0</v>
      </c>
      <c r="L110" s="146"/>
      <c r="M110" s="147"/>
      <c r="N110" s="163"/>
      <c r="O110" s="164"/>
      <c r="P110" s="165"/>
      <c r="Q110" s="165"/>
      <c r="R110" s="166"/>
      <c r="S110" s="167"/>
      <c r="T110" s="168">
        <f t="shared" si="18"/>
        <v>0</v>
      </c>
      <c r="U110" s="169"/>
      <c r="V110" s="155"/>
      <c r="W110" s="155"/>
      <c r="X110" s="156"/>
      <c r="Y110" s="156"/>
      <c r="Z110" s="136"/>
      <c r="AA110" s="136"/>
      <c r="AB110" s="136"/>
    </row>
    <row r="111" spans="1:28" ht="9" customHeight="1">
      <c r="A111" s="885"/>
      <c r="B111" s="739"/>
      <c r="C111" s="202">
        <f>C107</f>
        <v>0</v>
      </c>
      <c r="D111" s="158">
        <f>$D$12</f>
        <v>0</v>
      </c>
      <c r="E111" s="175">
        <f>$E$12</f>
        <v>0</v>
      </c>
      <c r="F111" s="748"/>
      <c r="G111" s="160">
        <f>D111*E111*F110</f>
        <v>0</v>
      </c>
      <c r="H111" s="893"/>
      <c r="I111" s="730"/>
      <c r="J111" s="728"/>
      <c r="K111" s="161">
        <f>-D111*E111*H110</f>
        <v>0</v>
      </c>
      <c r="L111" s="162"/>
      <c r="M111" s="147"/>
      <c r="N111" s="163"/>
      <c r="O111" s="164"/>
      <c r="P111" s="165"/>
      <c r="Q111" s="165"/>
      <c r="R111" s="166"/>
      <c r="S111" s="167"/>
      <c r="T111" s="168">
        <f t="shared" si="18"/>
        <v>0</v>
      </c>
      <c r="U111" s="169"/>
      <c r="V111" s="155"/>
      <c r="W111" s="155"/>
      <c r="X111" s="156"/>
      <c r="Y111" s="156"/>
      <c r="Z111" s="136"/>
      <c r="AA111" s="136"/>
      <c r="AB111" s="136"/>
    </row>
    <row r="112" spans="1:28" ht="9" customHeight="1">
      <c r="A112" s="885"/>
      <c r="B112" s="738" t="str">
        <f>$B$13</f>
        <v>学平日</v>
      </c>
      <c r="C112" s="170">
        <f>C106</f>
        <v>0</v>
      </c>
      <c r="D112" s="142">
        <f>$D$13</f>
        <v>0</v>
      </c>
      <c r="E112" s="143">
        <f>$E$13</f>
        <v>0</v>
      </c>
      <c r="F112" s="896"/>
      <c r="G112" s="144">
        <f>D112*E112*F112</f>
        <v>0</v>
      </c>
      <c r="H112" s="892">
        <f>I112+J112</f>
        <v>0</v>
      </c>
      <c r="I112" s="729"/>
      <c r="J112" s="727"/>
      <c r="K112" s="145">
        <f>-D112*E112*H112</f>
        <v>0</v>
      </c>
      <c r="L112" s="146"/>
      <c r="M112" s="147"/>
      <c r="N112" s="163"/>
      <c r="O112" s="164"/>
      <c r="P112" s="165"/>
      <c r="Q112" s="165"/>
      <c r="R112" s="166"/>
      <c r="S112" s="167"/>
      <c r="T112" s="168">
        <f t="shared" si="18"/>
        <v>0</v>
      </c>
      <c r="U112" s="169"/>
      <c r="V112" s="155"/>
      <c r="W112" s="155"/>
    </row>
    <row r="113" spans="1:28" ht="9" customHeight="1">
      <c r="A113" s="885"/>
      <c r="B113" s="739"/>
      <c r="C113" s="157">
        <f>C107</f>
        <v>0</v>
      </c>
      <c r="D113" s="158">
        <f>$D$14</f>
        <v>0</v>
      </c>
      <c r="E113" s="159">
        <f>$E$14</f>
        <v>0</v>
      </c>
      <c r="F113" s="749"/>
      <c r="G113" s="160">
        <f>D113*E113*F112</f>
        <v>0</v>
      </c>
      <c r="H113" s="893"/>
      <c r="I113" s="730"/>
      <c r="J113" s="728"/>
      <c r="K113" s="161">
        <f>-D113*E113*H112</f>
        <v>0</v>
      </c>
      <c r="L113" s="162"/>
      <c r="M113" s="147"/>
      <c r="N113" s="163"/>
      <c r="O113" s="164"/>
      <c r="P113" s="165"/>
      <c r="Q113" s="165"/>
      <c r="R113" s="166"/>
      <c r="S113" s="167"/>
      <c r="T113" s="168">
        <f t="shared" si="18"/>
        <v>0</v>
      </c>
      <c r="U113" s="169"/>
      <c r="V113" s="155"/>
      <c r="W113" s="155"/>
    </row>
    <row r="114" spans="1:28" ht="9" customHeight="1">
      <c r="A114" s="885"/>
      <c r="B114" s="738" t="str">
        <f>$B$15</f>
        <v>学休土</v>
      </c>
      <c r="C114" s="170">
        <f>C106</f>
        <v>0</v>
      </c>
      <c r="D114" s="142">
        <f>$D$15</f>
        <v>0</v>
      </c>
      <c r="E114" s="143">
        <f>$E$15</f>
        <v>0</v>
      </c>
      <c r="F114" s="748"/>
      <c r="G114" s="144">
        <f>D114*E114*F114</f>
        <v>0</v>
      </c>
      <c r="H114" s="892">
        <f>I114+J114</f>
        <v>0</v>
      </c>
      <c r="I114" s="729"/>
      <c r="J114" s="727"/>
      <c r="K114" s="145">
        <f>-D114*E114*H114</f>
        <v>0</v>
      </c>
      <c r="L114" s="146"/>
      <c r="M114" s="147"/>
      <c r="N114" s="163"/>
      <c r="O114" s="164"/>
      <c r="P114" s="165"/>
      <c r="Q114" s="165"/>
      <c r="R114" s="166"/>
      <c r="S114" s="167"/>
      <c r="T114" s="168">
        <f t="shared" si="18"/>
        <v>0</v>
      </c>
      <c r="U114" s="169"/>
      <c r="V114" s="155"/>
      <c r="W114" s="155"/>
      <c r="X114" s="908" t="s">
        <v>81</v>
      </c>
      <c r="Y114" s="909"/>
      <c r="Z114" s="909"/>
      <c r="AA114" s="909"/>
      <c r="AB114" s="910"/>
    </row>
    <row r="115" spans="1:28" ht="9" customHeight="1" thickBot="1">
      <c r="A115" s="885"/>
      <c r="B115" s="751"/>
      <c r="C115" s="157">
        <f>C107</f>
        <v>0</v>
      </c>
      <c r="D115" s="158">
        <f>$D$16</f>
        <v>0</v>
      </c>
      <c r="E115" s="175">
        <f>$E$16</f>
        <v>0</v>
      </c>
      <c r="F115" s="749"/>
      <c r="G115" s="160">
        <f>D115*E115*F114</f>
        <v>0</v>
      </c>
      <c r="H115" s="893"/>
      <c r="I115" s="730"/>
      <c r="J115" s="728"/>
      <c r="K115" s="161">
        <f>-D115*E115*H114</f>
        <v>0</v>
      </c>
      <c r="L115" s="162"/>
      <c r="M115" s="147"/>
      <c r="N115" s="177"/>
      <c r="O115" s="178"/>
      <c r="P115" s="179"/>
      <c r="Q115" s="179"/>
      <c r="R115" s="180"/>
      <c r="S115" s="181"/>
      <c r="T115" s="182">
        <f t="shared" si="18"/>
        <v>0</v>
      </c>
      <c r="U115" s="183"/>
      <c r="V115" s="184"/>
      <c r="W115" s="155"/>
      <c r="X115" s="905">
        <f>G116+K116+T116</f>
        <v>0</v>
      </c>
      <c r="Y115" s="906"/>
      <c r="Z115" s="906"/>
      <c r="AA115" s="906"/>
      <c r="AB115" s="185" t="s">
        <v>82</v>
      </c>
    </row>
    <row r="116" spans="1:28" ht="9" customHeight="1" thickBot="1">
      <c r="A116" s="882" t="s">
        <v>53</v>
      </c>
      <c r="B116" s="883"/>
      <c r="C116" s="186"/>
      <c r="D116" s="187">
        <f>IF(C106="往",(E106+E107)*(F106-H106)+(E108+E109)*(F108-H108),E106*(F106-H106)+E108*(F108-H108))</f>
        <v>0</v>
      </c>
      <c r="E116" s="188">
        <f>IF(C106="往",(E106+E107)*(F106-H106)+(E108+E109)*(F108-H108)+(E110+E111)*(F110-H110)+(E112+E113)*(F112-H112)+(E114+E115)*(F114-H114),E106*(F106-H106)+E108*(F108-H108)+E110*(F110-H110)+E112*(F112-H112)+E114*(F114-H114))</f>
        <v>0</v>
      </c>
      <c r="F116" s="189">
        <f t="shared" ref="F116:K116" si="19">SUM(F106:F115)</f>
        <v>0</v>
      </c>
      <c r="G116" s="190">
        <f t="shared" si="19"/>
        <v>0</v>
      </c>
      <c r="H116" s="186">
        <f t="shared" si="19"/>
        <v>0</v>
      </c>
      <c r="I116" s="191">
        <f t="shared" si="19"/>
        <v>0</v>
      </c>
      <c r="J116" s="187">
        <f t="shared" si="19"/>
        <v>0</v>
      </c>
      <c r="K116" s="192">
        <f t="shared" si="19"/>
        <v>0</v>
      </c>
      <c r="L116" s="187"/>
      <c r="M116" s="193"/>
      <c r="N116" s="194"/>
      <c r="O116" s="195">
        <f t="shared" ref="O116:T116" si="20">SUM(O106:O115)</f>
        <v>0</v>
      </c>
      <c r="P116" s="196">
        <f t="shared" si="20"/>
        <v>0</v>
      </c>
      <c r="Q116" s="196">
        <f t="shared" si="20"/>
        <v>0</v>
      </c>
      <c r="R116" s="197">
        <f t="shared" si="20"/>
        <v>0</v>
      </c>
      <c r="S116" s="198">
        <f t="shared" si="20"/>
        <v>0</v>
      </c>
      <c r="T116" s="199">
        <f t="shared" si="20"/>
        <v>0</v>
      </c>
      <c r="U116" s="200"/>
    </row>
    <row r="117" spans="1:28" ht="9" customHeight="1">
      <c r="A117" s="886" t="s">
        <v>55</v>
      </c>
      <c r="B117" s="742" t="s">
        <v>56</v>
      </c>
      <c r="C117" s="134"/>
      <c r="D117" s="745" t="s">
        <v>57</v>
      </c>
      <c r="E117" s="745" t="s">
        <v>58</v>
      </c>
      <c r="F117" s="890" t="s">
        <v>59</v>
      </c>
      <c r="G117" s="894" t="s">
        <v>60</v>
      </c>
      <c r="H117" s="899" t="s">
        <v>61</v>
      </c>
      <c r="I117" s="899"/>
      <c r="J117" s="899"/>
      <c r="K117" s="899"/>
      <c r="L117" s="900"/>
      <c r="M117" s="135"/>
      <c r="N117" s="857" t="s">
        <v>62</v>
      </c>
      <c r="O117" s="858"/>
      <c r="P117" s="858"/>
      <c r="Q117" s="858"/>
      <c r="R117" s="858"/>
      <c r="S117" s="858"/>
      <c r="T117" s="858"/>
      <c r="U117" s="859"/>
    </row>
    <row r="118" spans="1:28" ht="9" customHeight="1">
      <c r="A118" s="887"/>
      <c r="B118" s="743"/>
      <c r="C118" s="137" t="s">
        <v>24</v>
      </c>
      <c r="D118" s="746"/>
      <c r="E118" s="746"/>
      <c r="F118" s="891"/>
      <c r="G118" s="864"/>
      <c r="H118" s="860" t="s">
        <v>63</v>
      </c>
      <c r="I118" s="861"/>
      <c r="J118" s="862"/>
      <c r="K118" s="863" t="s">
        <v>64</v>
      </c>
      <c r="L118" s="874" t="s">
        <v>65</v>
      </c>
      <c r="M118" s="138"/>
      <c r="N118" s="863" t="s">
        <v>66</v>
      </c>
      <c r="O118" s="877" t="s">
        <v>67</v>
      </c>
      <c r="P118" s="878"/>
      <c r="Q118" s="878"/>
      <c r="R118" s="878"/>
      <c r="S118" s="879"/>
      <c r="T118" s="724" t="s">
        <v>68</v>
      </c>
      <c r="U118" s="854" t="s">
        <v>65</v>
      </c>
    </row>
    <row r="119" spans="1:28" ht="9" customHeight="1">
      <c r="A119" s="887"/>
      <c r="B119" s="743"/>
      <c r="C119" s="137" t="s">
        <v>69</v>
      </c>
      <c r="D119" s="746"/>
      <c r="E119" s="746"/>
      <c r="F119" s="891"/>
      <c r="G119" s="864"/>
      <c r="H119" s="880" t="s">
        <v>70</v>
      </c>
      <c r="I119" s="897" t="s">
        <v>71</v>
      </c>
      <c r="J119" s="901" t="s">
        <v>72</v>
      </c>
      <c r="K119" s="864"/>
      <c r="L119" s="875"/>
      <c r="M119" s="138"/>
      <c r="N119" s="864"/>
      <c r="O119" s="869" t="s">
        <v>73</v>
      </c>
      <c r="P119" s="754"/>
      <c r="Q119" s="754" t="s">
        <v>74</v>
      </c>
      <c r="R119" s="757" t="s">
        <v>75</v>
      </c>
      <c r="S119" s="752" t="s">
        <v>76</v>
      </c>
      <c r="T119" s="725"/>
      <c r="U119" s="855"/>
    </row>
    <row r="120" spans="1:28" ht="9" customHeight="1">
      <c r="A120" s="887"/>
      <c r="B120" s="743"/>
      <c r="C120" s="139" t="s">
        <v>77</v>
      </c>
      <c r="D120" s="746"/>
      <c r="E120" s="746"/>
      <c r="F120" s="891"/>
      <c r="G120" s="864"/>
      <c r="H120" s="880"/>
      <c r="I120" s="897"/>
      <c r="J120" s="901"/>
      <c r="K120" s="864"/>
      <c r="L120" s="875"/>
      <c r="M120" s="138"/>
      <c r="N120" s="864"/>
      <c r="O120" s="870" t="s">
        <v>71</v>
      </c>
      <c r="P120" s="872" t="s">
        <v>72</v>
      </c>
      <c r="Q120" s="755"/>
      <c r="R120" s="757"/>
      <c r="S120" s="752"/>
      <c r="T120" s="725"/>
      <c r="U120" s="855"/>
    </row>
    <row r="121" spans="1:28" ht="9" customHeight="1">
      <c r="A121" s="888"/>
      <c r="B121" s="744"/>
      <c r="C121" s="140" t="s">
        <v>78</v>
      </c>
      <c r="D121" s="747"/>
      <c r="E121" s="876"/>
      <c r="F121" s="726"/>
      <c r="G121" s="895"/>
      <c r="H121" s="881"/>
      <c r="I121" s="898"/>
      <c r="J121" s="902"/>
      <c r="K121" s="865"/>
      <c r="L121" s="876"/>
      <c r="N121" s="865"/>
      <c r="O121" s="871"/>
      <c r="P121" s="873"/>
      <c r="Q121" s="756"/>
      <c r="R121" s="758"/>
      <c r="S121" s="753"/>
      <c r="T121" s="726"/>
      <c r="U121" s="856"/>
    </row>
    <row r="122" spans="1:28" ht="9" customHeight="1">
      <c r="A122" s="884" t="s">
        <v>143</v>
      </c>
      <c r="B122" s="740" t="str">
        <f>$B$7</f>
        <v>平日</v>
      </c>
      <c r="C122" s="201">
        <f>C106</f>
        <v>0</v>
      </c>
      <c r="D122" s="142">
        <f>$D$7</f>
        <v>0</v>
      </c>
      <c r="E122" s="143">
        <f>$E$7</f>
        <v>0</v>
      </c>
      <c r="F122" s="896"/>
      <c r="G122" s="144">
        <f>D122*E122*F122</f>
        <v>0</v>
      </c>
      <c r="H122" s="892">
        <f>I122+J122</f>
        <v>0</v>
      </c>
      <c r="I122" s="729"/>
      <c r="J122" s="727"/>
      <c r="K122" s="145">
        <f>-D122*E122*H122</f>
        <v>0</v>
      </c>
      <c r="L122" s="146"/>
      <c r="M122" s="147"/>
      <c r="N122" s="148"/>
      <c r="O122" s="149"/>
      <c r="P122" s="150"/>
      <c r="Q122" s="150"/>
      <c r="R122" s="151"/>
      <c r="S122" s="152"/>
      <c r="T122" s="153">
        <f>IF(AND(P122=0,Q122=0,R122=0,S122=0),N122*-O122,IF(AND(O122=0,Q122=0,R122=0,S122=0),N122*-P122,IF(AND(O122=0,P122=0,R122=0,S122=0),N122*Q122,IF(AND(O122=0,P122=0,Q122=0,S122=0),N122*-R122,IF(AND(O122=0,P122=0,Q122=0,R122=0),N122*S122,IF(AND(O122=0,P122=0,Q122=0,R122=0),,"入力オーバー"))))))</f>
        <v>0</v>
      </c>
      <c r="U122" s="154"/>
      <c r="V122" s="155"/>
      <c r="W122" s="155"/>
      <c r="X122" s="156"/>
      <c r="Y122" s="156"/>
      <c r="Z122" s="156"/>
      <c r="AA122" s="156"/>
      <c r="AB122" s="156"/>
    </row>
    <row r="123" spans="1:28" ht="9" customHeight="1">
      <c r="A123" s="885"/>
      <c r="B123" s="741"/>
      <c r="C123" s="157">
        <f>IF(C122="往","復",)</f>
        <v>0</v>
      </c>
      <c r="D123" s="158">
        <f>$D$8</f>
        <v>0</v>
      </c>
      <c r="E123" s="159">
        <f>$E$8</f>
        <v>0</v>
      </c>
      <c r="F123" s="749"/>
      <c r="G123" s="160">
        <f>D123*E123*F122</f>
        <v>0</v>
      </c>
      <c r="H123" s="893"/>
      <c r="I123" s="730"/>
      <c r="J123" s="728"/>
      <c r="K123" s="161">
        <f>-D123*E123*H122</f>
        <v>0</v>
      </c>
      <c r="L123" s="162"/>
      <c r="M123" s="147"/>
      <c r="N123" s="163"/>
      <c r="O123" s="164"/>
      <c r="P123" s="165"/>
      <c r="Q123" s="165"/>
      <c r="R123" s="166"/>
      <c r="S123" s="167"/>
      <c r="T123" s="168">
        <f>IF(AND(P123=0,Q123=0,R123=0,S123=0),N123*-O123,IF(AND(O123=0,Q123=0,R123=0,S123=0),N123*-P123,IF(AND(O123=0,P123=0,R123=0,S123=0),N123*Q123,IF(AND(O123=0,P123=0,Q123=0,S123=0),N123*-R123,IF(AND(O123=0,P123=0,Q123=0,R123=0),N123*S123,IF(AND(O123=0,P123=0,Q123=0,R123=0),,"入力オーバー"))))))</f>
        <v>0</v>
      </c>
      <c r="U123" s="169"/>
      <c r="V123" s="155"/>
      <c r="W123" s="155"/>
      <c r="X123" s="156"/>
      <c r="Y123" s="156"/>
      <c r="Z123" s="156"/>
      <c r="AA123" s="156"/>
      <c r="AB123" s="156"/>
    </row>
    <row r="124" spans="1:28" ht="9" customHeight="1">
      <c r="A124" s="885"/>
      <c r="B124" s="740" t="str">
        <f>$B$9</f>
        <v>土曜</v>
      </c>
      <c r="C124" s="170">
        <f>C122</f>
        <v>0</v>
      </c>
      <c r="D124" s="142">
        <f>$D$9</f>
        <v>0</v>
      </c>
      <c r="E124" s="143">
        <f>$E$9</f>
        <v>0</v>
      </c>
      <c r="F124" s="896"/>
      <c r="G124" s="144">
        <f>D124*E124*F124</f>
        <v>0</v>
      </c>
      <c r="H124" s="892">
        <f>I124+J124</f>
        <v>0</v>
      </c>
      <c r="I124" s="729"/>
      <c r="J124" s="727"/>
      <c r="K124" s="145">
        <f>-D124*E124*H124</f>
        <v>0</v>
      </c>
      <c r="L124" s="146"/>
      <c r="M124" s="147"/>
      <c r="N124" s="163"/>
      <c r="O124" s="164"/>
      <c r="P124" s="165"/>
      <c r="Q124" s="165"/>
      <c r="R124" s="166"/>
      <c r="S124" s="167"/>
      <c r="T124" s="168">
        <f t="shared" ref="T124:T131" si="21">IF(AND(P124=0,Q124=0,R124=0,S124=0),N124*-O124,IF(AND(O124=0,Q124=0,R124=0,S124=0),N124*-P124,IF(AND(O124=0,P124=0,R124=0,S124=0),N124*Q124,IF(AND(O124=0,P124=0,Q124=0,S124=0),N124*-R124,IF(AND(O124=0,P124=0,Q124=0,R124=0),N124*S124,IF(AND(O124=0,P124=0,Q124=0,R124=0),,"入力オーバー"))))))</f>
        <v>0</v>
      </c>
      <c r="U124" s="169"/>
      <c r="V124" s="155"/>
      <c r="W124" s="155"/>
      <c r="X124" s="136"/>
      <c r="Y124" s="136"/>
      <c r="Z124" s="136"/>
      <c r="AA124" s="136"/>
      <c r="AB124" s="136"/>
    </row>
    <row r="125" spans="1:28" ht="9" customHeight="1" thickBot="1">
      <c r="A125" s="885"/>
      <c r="B125" s="904"/>
      <c r="C125" s="157">
        <f>C123</f>
        <v>0</v>
      </c>
      <c r="D125" s="158">
        <f>$D$10</f>
        <v>0</v>
      </c>
      <c r="E125" s="159">
        <f>$E$10</f>
        <v>0</v>
      </c>
      <c r="F125" s="749"/>
      <c r="G125" s="160">
        <f>D125*E125*F124</f>
        <v>0</v>
      </c>
      <c r="H125" s="893"/>
      <c r="I125" s="730"/>
      <c r="J125" s="728"/>
      <c r="K125" s="161">
        <f>-D125*E125*H124</f>
        <v>0</v>
      </c>
      <c r="L125" s="162"/>
      <c r="M125" s="147"/>
      <c r="N125" s="163"/>
      <c r="O125" s="164"/>
      <c r="P125" s="165"/>
      <c r="Q125" s="165"/>
      <c r="R125" s="166"/>
      <c r="S125" s="167"/>
      <c r="T125" s="168">
        <f t="shared" si="21"/>
        <v>0</v>
      </c>
      <c r="U125" s="169"/>
      <c r="V125" s="155"/>
      <c r="W125" s="155"/>
      <c r="X125" s="156"/>
      <c r="Y125" s="156"/>
      <c r="Z125" s="136"/>
      <c r="AA125" s="136"/>
      <c r="AB125" s="136"/>
    </row>
    <row r="126" spans="1:28" ht="9" customHeight="1">
      <c r="A126" s="885"/>
      <c r="B126" s="903" t="str">
        <f>$B$11</f>
        <v>日祝</v>
      </c>
      <c r="C126" s="170">
        <f>C122</f>
        <v>0</v>
      </c>
      <c r="D126" s="142">
        <f>$D$11</f>
        <v>0</v>
      </c>
      <c r="E126" s="143">
        <f>$E$11</f>
        <v>0</v>
      </c>
      <c r="F126" s="748"/>
      <c r="G126" s="144">
        <f>D126*E126*F126</f>
        <v>0</v>
      </c>
      <c r="H126" s="892">
        <f>I126+J126</f>
        <v>0</v>
      </c>
      <c r="I126" s="729"/>
      <c r="J126" s="727"/>
      <c r="K126" s="145">
        <f>-D126*E126*H126</f>
        <v>0</v>
      </c>
      <c r="L126" s="146"/>
      <c r="M126" s="147"/>
      <c r="N126" s="163"/>
      <c r="O126" s="164"/>
      <c r="P126" s="165"/>
      <c r="Q126" s="165"/>
      <c r="R126" s="166"/>
      <c r="S126" s="167"/>
      <c r="T126" s="168">
        <f t="shared" si="21"/>
        <v>0</v>
      </c>
      <c r="U126" s="169"/>
      <c r="V126" s="155"/>
      <c r="W126" s="155"/>
      <c r="X126" s="156"/>
      <c r="Y126" s="156"/>
      <c r="Z126" s="136"/>
      <c r="AA126" s="136"/>
      <c r="AB126" s="136"/>
    </row>
    <row r="127" spans="1:28" ht="9" customHeight="1">
      <c r="A127" s="885"/>
      <c r="B127" s="739"/>
      <c r="C127" s="202">
        <f>C123</f>
        <v>0</v>
      </c>
      <c r="D127" s="158">
        <f>$D$12</f>
        <v>0</v>
      </c>
      <c r="E127" s="175">
        <f>$E$12</f>
        <v>0</v>
      </c>
      <c r="F127" s="748"/>
      <c r="G127" s="160">
        <f>D127*E127*F126</f>
        <v>0</v>
      </c>
      <c r="H127" s="893"/>
      <c r="I127" s="730"/>
      <c r="J127" s="728"/>
      <c r="K127" s="161">
        <f>-D127*E127*H126</f>
        <v>0</v>
      </c>
      <c r="L127" s="162"/>
      <c r="M127" s="147"/>
      <c r="N127" s="163"/>
      <c r="O127" s="164"/>
      <c r="P127" s="165"/>
      <c r="Q127" s="165"/>
      <c r="R127" s="166"/>
      <c r="S127" s="167"/>
      <c r="T127" s="168">
        <f t="shared" si="21"/>
        <v>0</v>
      </c>
      <c r="U127" s="169"/>
      <c r="V127" s="155"/>
      <c r="W127" s="155"/>
      <c r="X127" s="156"/>
      <c r="Y127" s="156"/>
      <c r="Z127" s="136"/>
      <c r="AA127" s="136"/>
      <c r="AB127" s="136"/>
    </row>
    <row r="128" spans="1:28" ht="9" customHeight="1">
      <c r="A128" s="885"/>
      <c r="B128" s="738" t="str">
        <f>$B$13</f>
        <v>学平日</v>
      </c>
      <c r="C128" s="170">
        <f>C122</f>
        <v>0</v>
      </c>
      <c r="D128" s="142">
        <f>$D$13</f>
        <v>0</v>
      </c>
      <c r="E128" s="143">
        <f>$E$13</f>
        <v>0</v>
      </c>
      <c r="F128" s="896"/>
      <c r="G128" s="144">
        <f>D128*E128*F128</f>
        <v>0</v>
      </c>
      <c r="H128" s="892">
        <f>I128+J128</f>
        <v>0</v>
      </c>
      <c r="I128" s="729"/>
      <c r="J128" s="727"/>
      <c r="K128" s="145">
        <f>-D128*E128*H128</f>
        <v>0</v>
      </c>
      <c r="L128" s="146"/>
      <c r="M128" s="147"/>
      <c r="N128" s="163"/>
      <c r="O128" s="164"/>
      <c r="P128" s="165"/>
      <c r="Q128" s="165"/>
      <c r="R128" s="166"/>
      <c r="S128" s="167"/>
      <c r="T128" s="168">
        <f t="shared" si="21"/>
        <v>0</v>
      </c>
      <c r="U128" s="169"/>
      <c r="V128" s="155"/>
      <c r="W128" s="155"/>
    </row>
    <row r="129" spans="1:28" ht="9" customHeight="1">
      <c r="A129" s="885"/>
      <c r="B129" s="739"/>
      <c r="C129" s="157">
        <f>C123</f>
        <v>0</v>
      </c>
      <c r="D129" s="158">
        <f>$D$14</f>
        <v>0</v>
      </c>
      <c r="E129" s="159">
        <f>$E$14</f>
        <v>0</v>
      </c>
      <c r="F129" s="749"/>
      <c r="G129" s="160">
        <f>D129*E129*F128</f>
        <v>0</v>
      </c>
      <c r="H129" s="893"/>
      <c r="I129" s="730"/>
      <c r="J129" s="728"/>
      <c r="K129" s="161">
        <f>-D129*E129*H128</f>
        <v>0</v>
      </c>
      <c r="L129" s="162"/>
      <c r="M129" s="147"/>
      <c r="N129" s="163"/>
      <c r="O129" s="164"/>
      <c r="P129" s="165"/>
      <c r="Q129" s="165"/>
      <c r="R129" s="166"/>
      <c r="S129" s="167"/>
      <c r="T129" s="168">
        <f t="shared" si="21"/>
        <v>0</v>
      </c>
      <c r="U129" s="169"/>
      <c r="V129" s="155"/>
      <c r="W129" s="155"/>
    </row>
    <row r="130" spans="1:28" ht="9" customHeight="1">
      <c r="A130" s="885"/>
      <c r="B130" s="738" t="str">
        <f>$B$15</f>
        <v>学休土</v>
      </c>
      <c r="C130" s="170">
        <f>C122</f>
        <v>0</v>
      </c>
      <c r="D130" s="142">
        <f>$D$15</f>
        <v>0</v>
      </c>
      <c r="E130" s="143">
        <f>$E$15</f>
        <v>0</v>
      </c>
      <c r="F130" s="748"/>
      <c r="G130" s="144">
        <f>D130*E130*F130</f>
        <v>0</v>
      </c>
      <c r="H130" s="892">
        <f>I130+J130</f>
        <v>0</v>
      </c>
      <c r="I130" s="729"/>
      <c r="J130" s="727"/>
      <c r="K130" s="145">
        <f>-D130*E130*H130</f>
        <v>0</v>
      </c>
      <c r="L130" s="146"/>
      <c r="M130" s="147"/>
      <c r="N130" s="163"/>
      <c r="O130" s="164"/>
      <c r="P130" s="165"/>
      <c r="Q130" s="165"/>
      <c r="R130" s="166"/>
      <c r="S130" s="167"/>
      <c r="T130" s="168">
        <f t="shared" si="21"/>
        <v>0</v>
      </c>
      <c r="U130" s="169"/>
      <c r="V130" s="155"/>
      <c r="W130" s="155"/>
      <c r="X130" s="908" t="s">
        <v>81</v>
      </c>
      <c r="Y130" s="909"/>
      <c r="Z130" s="909"/>
      <c r="AA130" s="909"/>
      <c r="AB130" s="910"/>
    </row>
    <row r="131" spans="1:28" ht="9" customHeight="1" thickBot="1">
      <c r="A131" s="885"/>
      <c r="B131" s="751"/>
      <c r="C131" s="157">
        <f>C123</f>
        <v>0</v>
      </c>
      <c r="D131" s="158">
        <f>$D$16</f>
        <v>0</v>
      </c>
      <c r="E131" s="175">
        <f>$E$16</f>
        <v>0</v>
      </c>
      <c r="F131" s="749"/>
      <c r="G131" s="160">
        <f>D131*E131*F130</f>
        <v>0</v>
      </c>
      <c r="H131" s="893"/>
      <c r="I131" s="730"/>
      <c r="J131" s="728"/>
      <c r="K131" s="161">
        <f>-D131*E131*H130</f>
        <v>0</v>
      </c>
      <c r="L131" s="162"/>
      <c r="M131" s="147"/>
      <c r="N131" s="177"/>
      <c r="O131" s="178"/>
      <c r="P131" s="179"/>
      <c r="Q131" s="179"/>
      <c r="R131" s="180"/>
      <c r="S131" s="181"/>
      <c r="T131" s="182">
        <f t="shared" si="21"/>
        <v>0</v>
      </c>
      <c r="U131" s="183"/>
      <c r="V131" s="184"/>
      <c r="W131" s="155"/>
      <c r="X131" s="905">
        <f>G132+K132+T132</f>
        <v>0</v>
      </c>
      <c r="Y131" s="906"/>
      <c r="Z131" s="906"/>
      <c r="AA131" s="906"/>
      <c r="AB131" s="185" t="s">
        <v>82</v>
      </c>
    </row>
    <row r="132" spans="1:28" ht="9" customHeight="1" thickBot="1">
      <c r="A132" s="882" t="s">
        <v>53</v>
      </c>
      <c r="B132" s="883"/>
      <c r="C132" s="186"/>
      <c r="D132" s="187">
        <f>IF(C122="往",(E122+E123)*(F122-H122)+(E124+E125)*(F124-H124),E122*(F122-H122)+E124*(F124-H124))</f>
        <v>0</v>
      </c>
      <c r="E132" s="188">
        <f>IF(C122="往",(E122+E123)*(F122-H122)+(E124+E125)*(F124-H124)+(E126+E127)*(F126-H126)+(E128+E129)*(F128-H128)+(E130+E131)*(F130-H130),E122*(F122-H122)+E124*(F124-H124)+E126*(F126-H126)+E128*(F128-H128)+E130*(F130-H130))</f>
        <v>0</v>
      </c>
      <c r="F132" s="189">
        <f t="shared" ref="F132:K132" si="22">SUM(F122:F131)</f>
        <v>0</v>
      </c>
      <c r="G132" s="190">
        <f t="shared" si="22"/>
        <v>0</v>
      </c>
      <c r="H132" s="186">
        <f t="shared" si="22"/>
        <v>0</v>
      </c>
      <c r="I132" s="191">
        <f t="shared" si="22"/>
        <v>0</v>
      </c>
      <c r="J132" s="187">
        <f t="shared" si="22"/>
        <v>0</v>
      </c>
      <c r="K132" s="192">
        <f t="shared" si="22"/>
        <v>0</v>
      </c>
      <c r="L132" s="187"/>
      <c r="M132" s="193"/>
      <c r="N132" s="194"/>
      <c r="O132" s="195">
        <f t="shared" ref="O132:T132" si="23">SUM(O122:O131)</f>
        <v>0</v>
      </c>
      <c r="P132" s="196">
        <f t="shared" si="23"/>
        <v>0</v>
      </c>
      <c r="Q132" s="196">
        <f t="shared" si="23"/>
        <v>0</v>
      </c>
      <c r="R132" s="197">
        <f t="shared" si="23"/>
        <v>0</v>
      </c>
      <c r="S132" s="198">
        <f t="shared" si="23"/>
        <v>0</v>
      </c>
      <c r="T132" s="199">
        <f t="shared" si="23"/>
        <v>0</v>
      </c>
      <c r="U132" s="200"/>
      <c r="V132" s="907" t="s">
        <v>83</v>
      </c>
      <c r="W132" s="858"/>
      <c r="X132" s="858"/>
      <c r="Y132" s="858"/>
      <c r="Z132" s="858"/>
      <c r="AA132" s="858"/>
      <c r="AB132" s="859"/>
    </row>
    <row r="133" spans="1:28" ht="9" customHeight="1" thickBot="1">
      <c r="A133" s="715" t="s">
        <v>112</v>
      </c>
      <c r="B133" s="716"/>
      <c r="C133" s="716"/>
      <c r="D133" s="717">
        <f>$C$1</f>
        <v>0</v>
      </c>
      <c r="E133" s="716"/>
      <c r="F133" s="716"/>
      <c r="G133" s="716"/>
      <c r="H133" s="716" t="s">
        <v>374</v>
      </c>
      <c r="I133" s="716"/>
      <c r="J133" s="716" t="s">
        <v>148</v>
      </c>
      <c r="K133" s="716"/>
      <c r="L133" s="717">
        <f>$M$1</f>
        <v>0</v>
      </c>
      <c r="M133" s="716"/>
      <c r="N133" s="716"/>
      <c r="O133" s="716"/>
      <c r="P133" s="716"/>
      <c r="Q133" s="718"/>
      <c r="R133" s="203"/>
      <c r="S133" s="203"/>
      <c r="T133" s="204"/>
      <c r="U133" s="136"/>
      <c r="V133" s="911">
        <f>V267</f>
        <v>0</v>
      </c>
      <c r="W133" s="912"/>
      <c r="X133" s="912"/>
      <c r="Y133" s="912"/>
      <c r="Z133" s="912"/>
      <c r="AA133" s="912"/>
      <c r="AB133" s="205" t="s">
        <v>11</v>
      </c>
    </row>
    <row r="134" spans="1:28" ht="9" customHeight="1">
      <c r="I134" s="206"/>
      <c r="J134" s="207"/>
      <c r="K134" s="207"/>
      <c r="L134" s="208"/>
      <c r="N134" s="136"/>
      <c r="O134" s="136"/>
      <c r="P134" s="136"/>
      <c r="V134" s="207"/>
      <c r="W134" s="207"/>
      <c r="X134" s="136"/>
      <c r="Y134" s="136"/>
      <c r="Z134" s="136"/>
      <c r="AA134" s="136"/>
      <c r="AB134" s="136"/>
    </row>
    <row r="135" spans="1:28" ht="9" customHeight="1" thickBot="1">
      <c r="L135" s="209"/>
      <c r="N135" s="210"/>
      <c r="O135" s="211"/>
      <c r="P135" s="211"/>
      <c r="Q135" s="211"/>
      <c r="R135" s="211"/>
      <c r="S135" s="211"/>
      <c r="T135" s="136"/>
      <c r="U135" s="207"/>
      <c r="V135" s="207"/>
      <c r="W135" s="207"/>
      <c r="X135" s="212"/>
      <c r="Y135" s="212"/>
      <c r="Z135" s="212"/>
      <c r="AA135" s="212"/>
      <c r="AB135" s="136"/>
    </row>
    <row r="136" spans="1:28" ht="9" customHeight="1">
      <c r="A136" s="886" t="s">
        <v>55</v>
      </c>
      <c r="B136" s="742" t="s">
        <v>56</v>
      </c>
      <c r="C136" s="134"/>
      <c r="D136" s="745" t="s">
        <v>57</v>
      </c>
      <c r="E136" s="745" t="s">
        <v>58</v>
      </c>
      <c r="F136" s="890" t="s">
        <v>59</v>
      </c>
      <c r="G136" s="894" t="s">
        <v>60</v>
      </c>
      <c r="H136" s="899" t="s">
        <v>61</v>
      </c>
      <c r="I136" s="899"/>
      <c r="J136" s="899"/>
      <c r="K136" s="899"/>
      <c r="L136" s="900"/>
      <c r="M136" s="135"/>
      <c r="N136" s="857" t="s">
        <v>62</v>
      </c>
      <c r="O136" s="858"/>
      <c r="P136" s="858"/>
      <c r="Q136" s="858"/>
      <c r="R136" s="858"/>
      <c r="S136" s="858"/>
      <c r="T136" s="858"/>
      <c r="U136" s="859"/>
    </row>
    <row r="137" spans="1:28" ht="9" customHeight="1">
      <c r="A137" s="887"/>
      <c r="B137" s="743"/>
      <c r="C137" s="137" t="s">
        <v>24</v>
      </c>
      <c r="D137" s="746"/>
      <c r="E137" s="746"/>
      <c r="F137" s="891"/>
      <c r="G137" s="864"/>
      <c r="H137" s="860" t="s">
        <v>63</v>
      </c>
      <c r="I137" s="861"/>
      <c r="J137" s="862"/>
      <c r="K137" s="863" t="s">
        <v>64</v>
      </c>
      <c r="L137" s="874" t="s">
        <v>65</v>
      </c>
      <c r="M137" s="138"/>
      <c r="N137" s="863" t="s">
        <v>66</v>
      </c>
      <c r="O137" s="877" t="s">
        <v>67</v>
      </c>
      <c r="P137" s="878"/>
      <c r="Q137" s="878"/>
      <c r="R137" s="878"/>
      <c r="S137" s="879"/>
      <c r="T137" s="724" t="s">
        <v>68</v>
      </c>
      <c r="U137" s="854" t="s">
        <v>65</v>
      </c>
    </row>
    <row r="138" spans="1:28" ht="9" customHeight="1">
      <c r="A138" s="887"/>
      <c r="B138" s="743"/>
      <c r="C138" s="137" t="s">
        <v>69</v>
      </c>
      <c r="D138" s="746"/>
      <c r="E138" s="746"/>
      <c r="F138" s="891"/>
      <c r="G138" s="864"/>
      <c r="H138" s="880" t="s">
        <v>70</v>
      </c>
      <c r="I138" s="897" t="s">
        <v>71</v>
      </c>
      <c r="J138" s="901" t="s">
        <v>72</v>
      </c>
      <c r="K138" s="864"/>
      <c r="L138" s="875"/>
      <c r="M138" s="138"/>
      <c r="N138" s="864"/>
      <c r="O138" s="869" t="s">
        <v>73</v>
      </c>
      <c r="P138" s="754"/>
      <c r="Q138" s="754" t="s">
        <v>74</v>
      </c>
      <c r="R138" s="757" t="s">
        <v>75</v>
      </c>
      <c r="S138" s="752" t="s">
        <v>76</v>
      </c>
      <c r="T138" s="725"/>
      <c r="U138" s="855"/>
    </row>
    <row r="139" spans="1:28" ht="9" customHeight="1">
      <c r="A139" s="887"/>
      <c r="B139" s="743"/>
      <c r="C139" s="139" t="s">
        <v>77</v>
      </c>
      <c r="D139" s="746"/>
      <c r="E139" s="746"/>
      <c r="F139" s="891"/>
      <c r="G139" s="864"/>
      <c r="H139" s="880"/>
      <c r="I139" s="897"/>
      <c r="J139" s="901"/>
      <c r="K139" s="864"/>
      <c r="L139" s="875"/>
      <c r="M139" s="138"/>
      <c r="N139" s="864"/>
      <c r="O139" s="870" t="s">
        <v>71</v>
      </c>
      <c r="P139" s="872" t="s">
        <v>72</v>
      </c>
      <c r="Q139" s="755"/>
      <c r="R139" s="757"/>
      <c r="S139" s="752"/>
      <c r="T139" s="725"/>
      <c r="U139" s="855"/>
    </row>
    <row r="140" spans="1:28" ht="9" customHeight="1">
      <c r="A140" s="888"/>
      <c r="B140" s="744"/>
      <c r="C140" s="140" t="s">
        <v>78</v>
      </c>
      <c r="D140" s="747"/>
      <c r="E140" s="876"/>
      <c r="F140" s="726"/>
      <c r="G140" s="895"/>
      <c r="H140" s="881"/>
      <c r="I140" s="898"/>
      <c r="J140" s="902"/>
      <c r="K140" s="865"/>
      <c r="L140" s="876"/>
      <c r="N140" s="865"/>
      <c r="O140" s="871"/>
      <c r="P140" s="873"/>
      <c r="Q140" s="756"/>
      <c r="R140" s="758"/>
      <c r="S140" s="753"/>
      <c r="T140" s="726"/>
      <c r="U140" s="856"/>
    </row>
    <row r="141" spans="1:28" ht="9" customHeight="1">
      <c r="A141" s="884" t="s">
        <v>144</v>
      </c>
      <c r="B141" s="740" t="str">
        <f>$B$7</f>
        <v>平日</v>
      </c>
      <c r="C141" s="201">
        <f>C74</f>
        <v>0</v>
      </c>
      <c r="D141" s="142">
        <f>$D$7</f>
        <v>0</v>
      </c>
      <c r="E141" s="143">
        <f>$E$7</f>
        <v>0</v>
      </c>
      <c r="F141" s="896"/>
      <c r="G141" s="144">
        <f>D141*E141*F141</f>
        <v>0</v>
      </c>
      <c r="H141" s="892">
        <f>I141+J141</f>
        <v>0</v>
      </c>
      <c r="I141" s="729"/>
      <c r="J141" s="727"/>
      <c r="K141" s="145">
        <f>-D141*E141*H141</f>
        <v>0</v>
      </c>
      <c r="L141" s="146"/>
      <c r="M141" s="147"/>
      <c r="N141" s="148"/>
      <c r="O141" s="149"/>
      <c r="P141" s="150"/>
      <c r="Q141" s="150"/>
      <c r="R141" s="151"/>
      <c r="S141" s="152"/>
      <c r="T141" s="153">
        <f>IF(AND(P141=0,Q141=0,R141=0,S141=0),N141*-O141,IF(AND(O141=0,Q141=0,R141=0,S141=0),N141*-P141,IF(AND(O141=0,P141=0,R141=0,S141=0),N141*Q141,IF(AND(O141=0,P141=0,Q141=0,S141=0),N141*-R141,IF(AND(O141=0,P141=0,Q141=0,R141=0),N141*S141,IF(AND(O141=0,P141=0,Q141=0,R141=0),,"入力オーバー"))))))</f>
        <v>0</v>
      </c>
      <c r="U141" s="154"/>
      <c r="V141" s="155"/>
      <c r="W141" s="155"/>
      <c r="X141" s="156"/>
      <c r="Y141" s="156"/>
      <c r="Z141" s="156"/>
      <c r="AA141" s="156"/>
      <c r="AB141" s="156"/>
    </row>
    <row r="142" spans="1:28" ht="9" customHeight="1">
      <c r="A142" s="885"/>
      <c r="B142" s="741"/>
      <c r="C142" s="157">
        <f>IF(C141="往","復",)</f>
        <v>0</v>
      </c>
      <c r="D142" s="158">
        <f>$D$8</f>
        <v>0</v>
      </c>
      <c r="E142" s="159">
        <f>$E$8</f>
        <v>0</v>
      </c>
      <c r="F142" s="749"/>
      <c r="G142" s="160">
        <f>D142*E142*F141</f>
        <v>0</v>
      </c>
      <c r="H142" s="893"/>
      <c r="I142" s="730"/>
      <c r="J142" s="728"/>
      <c r="K142" s="161">
        <f>-D142*E142*H141</f>
        <v>0</v>
      </c>
      <c r="L142" s="162"/>
      <c r="M142" s="147"/>
      <c r="N142" s="163"/>
      <c r="O142" s="164"/>
      <c r="P142" s="165"/>
      <c r="Q142" s="165"/>
      <c r="R142" s="166"/>
      <c r="S142" s="167"/>
      <c r="T142" s="168">
        <f>IF(AND(P142=0,Q142=0,R142=0,S142=0),N142*-O142,IF(AND(O142=0,Q142=0,R142=0,S142=0),N142*-P142,IF(AND(O142=0,P142=0,R142=0,S142=0),N142*Q142,IF(AND(O142=0,P142=0,Q142=0,S142=0),N142*-R142,IF(AND(O142=0,P142=0,Q142=0,R142=0),N142*S142,IF(AND(O142=0,P142=0,Q142=0,R142=0),,"入力オーバー"))))))</f>
        <v>0</v>
      </c>
      <c r="U142" s="169"/>
      <c r="V142" s="155"/>
      <c r="W142" s="155"/>
      <c r="X142" s="156"/>
      <c r="Y142" s="156"/>
      <c r="Z142" s="156"/>
      <c r="AA142" s="156"/>
      <c r="AB142" s="156"/>
    </row>
    <row r="143" spans="1:28" ht="9" customHeight="1">
      <c r="A143" s="885"/>
      <c r="B143" s="740" t="str">
        <f>$B$9</f>
        <v>土曜</v>
      </c>
      <c r="C143" s="170">
        <f>C141</f>
        <v>0</v>
      </c>
      <c r="D143" s="142">
        <f>$D$9</f>
        <v>0</v>
      </c>
      <c r="E143" s="143">
        <f>$E$9</f>
        <v>0</v>
      </c>
      <c r="F143" s="896"/>
      <c r="G143" s="144">
        <f>D143*E143*F143</f>
        <v>0</v>
      </c>
      <c r="H143" s="892">
        <f>I143+J143</f>
        <v>0</v>
      </c>
      <c r="I143" s="729"/>
      <c r="J143" s="727"/>
      <c r="K143" s="145">
        <f>-D143*E143*H143</f>
        <v>0</v>
      </c>
      <c r="L143" s="146"/>
      <c r="M143" s="147"/>
      <c r="N143" s="163"/>
      <c r="O143" s="164"/>
      <c r="P143" s="165"/>
      <c r="Q143" s="165"/>
      <c r="R143" s="166"/>
      <c r="S143" s="167"/>
      <c r="T143" s="168">
        <f t="shared" ref="T143:T150" si="24">IF(AND(P143=0,Q143=0,R143=0,S143=0),N143*-O143,IF(AND(O143=0,Q143=0,R143=0,S143=0),N143*-P143,IF(AND(O143=0,P143=0,R143=0,S143=0),N143*Q143,IF(AND(O143=0,P143=0,Q143=0,S143=0),N143*-R143,IF(AND(O143=0,P143=0,Q143=0,R143=0),N143*S143,IF(AND(O143=0,P143=0,Q143=0,R143=0),,"入力オーバー"))))))</f>
        <v>0</v>
      </c>
      <c r="U143" s="169"/>
      <c r="V143" s="155"/>
      <c r="W143" s="155"/>
      <c r="X143" s="136"/>
      <c r="Y143" s="136"/>
      <c r="Z143" s="136"/>
      <c r="AA143" s="136"/>
      <c r="AB143" s="136"/>
    </row>
    <row r="144" spans="1:28" ht="9" customHeight="1" thickBot="1">
      <c r="A144" s="885"/>
      <c r="B144" s="904"/>
      <c r="C144" s="157">
        <f>C142</f>
        <v>0</v>
      </c>
      <c r="D144" s="158">
        <f>$D$10</f>
        <v>0</v>
      </c>
      <c r="E144" s="159">
        <f>$E$10</f>
        <v>0</v>
      </c>
      <c r="F144" s="749"/>
      <c r="G144" s="160">
        <f>D144*E144*F143</f>
        <v>0</v>
      </c>
      <c r="H144" s="893"/>
      <c r="I144" s="730"/>
      <c r="J144" s="728"/>
      <c r="K144" s="161">
        <f>-D144*E144*H143</f>
        <v>0</v>
      </c>
      <c r="L144" s="162"/>
      <c r="M144" s="147"/>
      <c r="N144" s="163"/>
      <c r="O144" s="164"/>
      <c r="P144" s="165"/>
      <c r="Q144" s="165"/>
      <c r="R144" s="166"/>
      <c r="S144" s="167"/>
      <c r="T144" s="168">
        <f t="shared" si="24"/>
        <v>0</v>
      </c>
      <c r="U144" s="169"/>
      <c r="V144" s="155"/>
      <c r="W144" s="155"/>
      <c r="X144" s="156"/>
      <c r="Y144" s="156"/>
      <c r="Z144" s="136"/>
      <c r="AA144" s="136"/>
      <c r="AB144" s="136"/>
    </row>
    <row r="145" spans="1:28" ht="9" customHeight="1">
      <c r="A145" s="885"/>
      <c r="B145" s="903" t="str">
        <f>$B$11</f>
        <v>日祝</v>
      </c>
      <c r="C145" s="170">
        <f>C141</f>
        <v>0</v>
      </c>
      <c r="D145" s="142">
        <f>$D$11</f>
        <v>0</v>
      </c>
      <c r="E145" s="143">
        <f>$E$11</f>
        <v>0</v>
      </c>
      <c r="F145" s="748"/>
      <c r="G145" s="144">
        <f>D145*E145*F145</f>
        <v>0</v>
      </c>
      <c r="H145" s="892">
        <f>I145+J145</f>
        <v>0</v>
      </c>
      <c r="I145" s="729"/>
      <c r="J145" s="727"/>
      <c r="K145" s="145">
        <f>-D145*E145*H145</f>
        <v>0</v>
      </c>
      <c r="L145" s="146"/>
      <c r="M145" s="147"/>
      <c r="N145" s="163"/>
      <c r="O145" s="164"/>
      <c r="P145" s="165"/>
      <c r="Q145" s="165"/>
      <c r="R145" s="166"/>
      <c r="S145" s="167"/>
      <c r="T145" s="168">
        <f t="shared" si="24"/>
        <v>0</v>
      </c>
      <c r="U145" s="169"/>
      <c r="V145" s="155"/>
      <c r="W145" s="155"/>
      <c r="X145" s="156"/>
      <c r="Y145" s="156"/>
      <c r="Z145" s="136"/>
      <c r="AA145" s="136"/>
      <c r="AB145" s="136"/>
    </row>
    <row r="146" spans="1:28" ht="9" customHeight="1">
      <c r="A146" s="885"/>
      <c r="B146" s="739"/>
      <c r="C146" s="202">
        <f>C142</f>
        <v>0</v>
      </c>
      <c r="D146" s="158">
        <f>$D$12</f>
        <v>0</v>
      </c>
      <c r="E146" s="175">
        <f>$E$12</f>
        <v>0</v>
      </c>
      <c r="F146" s="748"/>
      <c r="G146" s="160">
        <f>D146*E146*F145</f>
        <v>0</v>
      </c>
      <c r="H146" s="893"/>
      <c r="I146" s="730"/>
      <c r="J146" s="728"/>
      <c r="K146" s="161">
        <f>-D146*E146*H145</f>
        <v>0</v>
      </c>
      <c r="L146" s="162"/>
      <c r="M146" s="147"/>
      <c r="N146" s="163"/>
      <c r="O146" s="164"/>
      <c r="P146" s="165"/>
      <c r="Q146" s="165"/>
      <c r="R146" s="166"/>
      <c r="S146" s="167"/>
      <c r="T146" s="168">
        <f t="shared" si="24"/>
        <v>0</v>
      </c>
      <c r="U146" s="169"/>
      <c r="V146" s="155"/>
      <c r="W146" s="155"/>
      <c r="X146" s="156"/>
      <c r="Y146" s="156"/>
      <c r="Z146" s="136"/>
      <c r="AA146" s="136"/>
      <c r="AB146" s="136"/>
    </row>
    <row r="147" spans="1:28" ht="9" customHeight="1">
      <c r="A147" s="885"/>
      <c r="B147" s="738" t="str">
        <f>$B$13</f>
        <v>学平日</v>
      </c>
      <c r="C147" s="170">
        <f>C141</f>
        <v>0</v>
      </c>
      <c r="D147" s="142">
        <f>$D$13</f>
        <v>0</v>
      </c>
      <c r="E147" s="143">
        <f>$E$13</f>
        <v>0</v>
      </c>
      <c r="F147" s="896"/>
      <c r="G147" s="144">
        <f>D147*E147*F147</f>
        <v>0</v>
      </c>
      <c r="H147" s="892">
        <f>I147+J147</f>
        <v>0</v>
      </c>
      <c r="I147" s="729"/>
      <c r="J147" s="727"/>
      <c r="K147" s="145">
        <f>-D147*E147*H147</f>
        <v>0</v>
      </c>
      <c r="L147" s="146"/>
      <c r="M147" s="147"/>
      <c r="N147" s="163"/>
      <c r="O147" s="164"/>
      <c r="P147" s="165"/>
      <c r="Q147" s="165"/>
      <c r="R147" s="166"/>
      <c r="S147" s="167"/>
      <c r="T147" s="168">
        <f t="shared" si="24"/>
        <v>0</v>
      </c>
      <c r="U147" s="169"/>
      <c r="V147" s="155"/>
      <c r="W147" s="155"/>
      <c r="X147" s="156"/>
      <c r="Y147" s="156"/>
      <c r="Z147" s="136"/>
      <c r="AA147" s="136"/>
      <c r="AB147" s="136"/>
    </row>
    <row r="148" spans="1:28" ht="9" customHeight="1">
      <c r="A148" s="885"/>
      <c r="B148" s="739"/>
      <c r="C148" s="157">
        <f>C142</f>
        <v>0</v>
      </c>
      <c r="D148" s="158">
        <f>$D$14</f>
        <v>0</v>
      </c>
      <c r="E148" s="159">
        <f>$E$14</f>
        <v>0</v>
      </c>
      <c r="F148" s="749"/>
      <c r="G148" s="160">
        <f>D148*E148*F147</f>
        <v>0</v>
      </c>
      <c r="H148" s="893"/>
      <c r="I148" s="730"/>
      <c r="J148" s="728"/>
      <c r="K148" s="161">
        <f>-D148*E148*H147</f>
        <v>0</v>
      </c>
      <c r="L148" s="162"/>
      <c r="M148" s="147"/>
      <c r="N148" s="163"/>
      <c r="O148" s="164"/>
      <c r="P148" s="165"/>
      <c r="Q148" s="165"/>
      <c r="R148" s="166"/>
      <c r="S148" s="167"/>
      <c r="T148" s="168">
        <f t="shared" si="24"/>
        <v>0</v>
      </c>
      <c r="U148" s="169"/>
      <c r="V148" s="155"/>
      <c r="W148" s="155"/>
      <c r="X148" s="156"/>
      <c r="Y148" s="156"/>
      <c r="Z148" s="136"/>
      <c r="AA148" s="136"/>
      <c r="AB148" s="136"/>
    </row>
    <row r="149" spans="1:28" ht="9" customHeight="1">
      <c r="A149" s="885"/>
      <c r="B149" s="738" t="str">
        <f>$B$15</f>
        <v>学休土</v>
      </c>
      <c r="C149" s="170">
        <f>C141</f>
        <v>0</v>
      </c>
      <c r="D149" s="142">
        <f>$D$15</f>
        <v>0</v>
      </c>
      <c r="E149" s="143">
        <f>$E$15</f>
        <v>0</v>
      </c>
      <c r="F149" s="748"/>
      <c r="G149" s="144">
        <f>D149*E149*F149</f>
        <v>0</v>
      </c>
      <c r="H149" s="892">
        <f>I149+J149</f>
        <v>0</v>
      </c>
      <c r="I149" s="729"/>
      <c r="J149" s="727"/>
      <c r="K149" s="145">
        <f>-D149*E149*H149</f>
        <v>0</v>
      </c>
      <c r="L149" s="146"/>
      <c r="M149" s="147"/>
      <c r="N149" s="163"/>
      <c r="O149" s="164"/>
      <c r="P149" s="165"/>
      <c r="Q149" s="165"/>
      <c r="R149" s="166"/>
      <c r="S149" s="167"/>
      <c r="T149" s="168">
        <f t="shared" si="24"/>
        <v>0</v>
      </c>
      <c r="U149" s="169"/>
      <c r="V149" s="155"/>
      <c r="W149" s="155"/>
      <c r="X149" s="908" t="s">
        <v>81</v>
      </c>
      <c r="Y149" s="909"/>
      <c r="Z149" s="909"/>
      <c r="AA149" s="909"/>
      <c r="AB149" s="910"/>
    </row>
    <row r="150" spans="1:28" ht="9" customHeight="1" thickBot="1">
      <c r="A150" s="885"/>
      <c r="B150" s="751"/>
      <c r="C150" s="157">
        <f>C142</f>
        <v>0</v>
      </c>
      <c r="D150" s="158">
        <f>$D$16</f>
        <v>0</v>
      </c>
      <c r="E150" s="175">
        <f>$E$16</f>
        <v>0</v>
      </c>
      <c r="F150" s="749"/>
      <c r="G150" s="160">
        <f>D150*E150*F149</f>
        <v>0</v>
      </c>
      <c r="H150" s="893"/>
      <c r="I150" s="730"/>
      <c r="J150" s="728"/>
      <c r="K150" s="161">
        <f>-D150*E150*H149</f>
        <v>0</v>
      </c>
      <c r="L150" s="162"/>
      <c r="M150" s="147"/>
      <c r="N150" s="177"/>
      <c r="O150" s="178"/>
      <c r="P150" s="179"/>
      <c r="Q150" s="179"/>
      <c r="R150" s="180"/>
      <c r="S150" s="181"/>
      <c r="T150" s="182">
        <f t="shared" si="24"/>
        <v>0</v>
      </c>
      <c r="U150" s="183"/>
      <c r="V150" s="184"/>
      <c r="W150" s="155"/>
      <c r="X150" s="905">
        <f>G151+K151+T151</f>
        <v>0</v>
      </c>
      <c r="Y150" s="906"/>
      <c r="Z150" s="906"/>
      <c r="AA150" s="906"/>
      <c r="AB150" s="185" t="s">
        <v>82</v>
      </c>
    </row>
    <row r="151" spans="1:28" ht="9" customHeight="1" thickBot="1">
      <c r="A151" s="882" t="s">
        <v>53</v>
      </c>
      <c r="B151" s="883"/>
      <c r="C151" s="186"/>
      <c r="D151" s="187">
        <f>IF(C141="往",(E141+E142)*(F141-H141)+(E143+E144)*(F143-H143),E141*(F141-H141)+E143*(F143-H143))</f>
        <v>0</v>
      </c>
      <c r="E151" s="188">
        <f>IF(C141="往",(E141+E142)*(F141-H141)+(E143+E144)*(F143-H143)+(E145+E146)*(F145-H145)+(E147+E148)*(F147-H147)+(E149+E150)*(F149-H149),E141*(F141-H141)+E143*(F143-H143)+E145*(F145-H145)+E147*(F147-H147)+E149*(F149-H149))</f>
        <v>0</v>
      </c>
      <c r="F151" s="189">
        <f t="shared" ref="F151:K151" si="25">SUM(F141:F150)</f>
        <v>0</v>
      </c>
      <c r="G151" s="190">
        <f t="shared" si="25"/>
        <v>0</v>
      </c>
      <c r="H151" s="186">
        <f t="shared" si="25"/>
        <v>0</v>
      </c>
      <c r="I151" s="191">
        <f t="shared" si="25"/>
        <v>0</v>
      </c>
      <c r="J151" s="187">
        <f t="shared" si="25"/>
        <v>0</v>
      </c>
      <c r="K151" s="192">
        <f t="shared" si="25"/>
        <v>0</v>
      </c>
      <c r="L151" s="187"/>
      <c r="M151" s="193"/>
      <c r="N151" s="194"/>
      <c r="O151" s="195">
        <f t="shared" ref="O151:T151" si="26">SUM(O141:O150)</f>
        <v>0</v>
      </c>
      <c r="P151" s="196">
        <f t="shared" si="26"/>
        <v>0</v>
      </c>
      <c r="Q151" s="196">
        <f t="shared" si="26"/>
        <v>0</v>
      </c>
      <c r="R151" s="197">
        <f t="shared" si="26"/>
        <v>0</v>
      </c>
      <c r="S151" s="198">
        <f t="shared" si="26"/>
        <v>0</v>
      </c>
      <c r="T151" s="199">
        <f t="shared" si="26"/>
        <v>0</v>
      </c>
      <c r="U151" s="200"/>
    </row>
    <row r="152" spans="1:28" ht="9" customHeight="1">
      <c r="A152" s="886" t="s">
        <v>55</v>
      </c>
      <c r="B152" s="742" t="s">
        <v>56</v>
      </c>
      <c r="C152" s="134"/>
      <c r="D152" s="745" t="s">
        <v>57</v>
      </c>
      <c r="E152" s="745" t="s">
        <v>58</v>
      </c>
      <c r="F152" s="890" t="s">
        <v>59</v>
      </c>
      <c r="G152" s="894" t="s">
        <v>60</v>
      </c>
      <c r="H152" s="899" t="s">
        <v>61</v>
      </c>
      <c r="I152" s="899"/>
      <c r="J152" s="899"/>
      <c r="K152" s="899"/>
      <c r="L152" s="900"/>
      <c r="M152" s="135"/>
      <c r="N152" s="857" t="s">
        <v>62</v>
      </c>
      <c r="O152" s="858"/>
      <c r="P152" s="858"/>
      <c r="Q152" s="858"/>
      <c r="R152" s="858"/>
      <c r="S152" s="858"/>
      <c r="T152" s="858"/>
      <c r="U152" s="859"/>
    </row>
    <row r="153" spans="1:28" ht="9" customHeight="1">
      <c r="A153" s="887"/>
      <c r="B153" s="743"/>
      <c r="C153" s="137" t="s">
        <v>24</v>
      </c>
      <c r="D153" s="746"/>
      <c r="E153" s="746"/>
      <c r="F153" s="891"/>
      <c r="G153" s="864"/>
      <c r="H153" s="860" t="s">
        <v>63</v>
      </c>
      <c r="I153" s="861"/>
      <c r="J153" s="862"/>
      <c r="K153" s="863" t="s">
        <v>64</v>
      </c>
      <c r="L153" s="874" t="s">
        <v>65</v>
      </c>
      <c r="M153" s="138"/>
      <c r="N153" s="863" t="s">
        <v>66</v>
      </c>
      <c r="O153" s="877" t="s">
        <v>67</v>
      </c>
      <c r="P153" s="878"/>
      <c r="Q153" s="878"/>
      <c r="R153" s="878"/>
      <c r="S153" s="879"/>
      <c r="T153" s="724" t="s">
        <v>68</v>
      </c>
      <c r="U153" s="854" t="s">
        <v>65</v>
      </c>
    </row>
    <row r="154" spans="1:28" ht="9" customHeight="1">
      <c r="A154" s="887"/>
      <c r="B154" s="743"/>
      <c r="C154" s="137" t="s">
        <v>69</v>
      </c>
      <c r="D154" s="746"/>
      <c r="E154" s="746"/>
      <c r="F154" s="891"/>
      <c r="G154" s="864"/>
      <c r="H154" s="880" t="s">
        <v>70</v>
      </c>
      <c r="I154" s="897" t="s">
        <v>71</v>
      </c>
      <c r="J154" s="901" t="s">
        <v>72</v>
      </c>
      <c r="K154" s="864"/>
      <c r="L154" s="875"/>
      <c r="M154" s="138"/>
      <c r="N154" s="864"/>
      <c r="O154" s="869" t="s">
        <v>73</v>
      </c>
      <c r="P154" s="754"/>
      <c r="Q154" s="754" t="s">
        <v>74</v>
      </c>
      <c r="R154" s="757" t="s">
        <v>75</v>
      </c>
      <c r="S154" s="752" t="s">
        <v>76</v>
      </c>
      <c r="T154" s="725"/>
      <c r="U154" s="855"/>
    </row>
    <row r="155" spans="1:28" ht="9" customHeight="1">
      <c r="A155" s="887"/>
      <c r="B155" s="743"/>
      <c r="C155" s="139" t="s">
        <v>77</v>
      </c>
      <c r="D155" s="746"/>
      <c r="E155" s="746"/>
      <c r="F155" s="891"/>
      <c r="G155" s="864"/>
      <c r="H155" s="880"/>
      <c r="I155" s="897"/>
      <c r="J155" s="901"/>
      <c r="K155" s="864"/>
      <c r="L155" s="875"/>
      <c r="M155" s="138"/>
      <c r="N155" s="864"/>
      <c r="O155" s="870" t="s">
        <v>71</v>
      </c>
      <c r="P155" s="872" t="s">
        <v>72</v>
      </c>
      <c r="Q155" s="755"/>
      <c r="R155" s="757"/>
      <c r="S155" s="752"/>
      <c r="T155" s="725"/>
      <c r="U155" s="855"/>
    </row>
    <row r="156" spans="1:28" ht="9" customHeight="1">
      <c r="A156" s="888"/>
      <c r="B156" s="744"/>
      <c r="C156" s="140" t="s">
        <v>78</v>
      </c>
      <c r="D156" s="747"/>
      <c r="E156" s="876"/>
      <c r="F156" s="726"/>
      <c r="G156" s="895"/>
      <c r="H156" s="881"/>
      <c r="I156" s="898"/>
      <c r="J156" s="902"/>
      <c r="K156" s="865"/>
      <c r="L156" s="876"/>
      <c r="N156" s="865"/>
      <c r="O156" s="871"/>
      <c r="P156" s="873"/>
      <c r="Q156" s="756"/>
      <c r="R156" s="758"/>
      <c r="S156" s="753"/>
      <c r="T156" s="726"/>
      <c r="U156" s="856"/>
    </row>
    <row r="157" spans="1:28" ht="9" customHeight="1">
      <c r="A157" s="884" t="s">
        <v>145</v>
      </c>
      <c r="B157" s="740" t="str">
        <f>$B$7</f>
        <v>平日</v>
      </c>
      <c r="C157" s="201">
        <f>C141</f>
        <v>0</v>
      </c>
      <c r="D157" s="142">
        <f>$D$7</f>
        <v>0</v>
      </c>
      <c r="E157" s="143">
        <f>$E$7</f>
        <v>0</v>
      </c>
      <c r="F157" s="896"/>
      <c r="G157" s="144">
        <f>D157*E157*F157</f>
        <v>0</v>
      </c>
      <c r="H157" s="892">
        <f>I157+J157</f>
        <v>0</v>
      </c>
      <c r="I157" s="729"/>
      <c r="J157" s="727"/>
      <c r="K157" s="145">
        <f>-D157*E157*H157</f>
        <v>0</v>
      </c>
      <c r="L157" s="146"/>
      <c r="M157" s="147"/>
      <c r="N157" s="148"/>
      <c r="O157" s="149"/>
      <c r="P157" s="150"/>
      <c r="Q157" s="150"/>
      <c r="R157" s="151"/>
      <c r="S157" s="152"/>
      <c r="T157" s="153">
        <f>IF(AND(P157=0,Q157=0,R157=0,S157=0),N157*-O157,IF(AND(O157=0,Q157=0,R157=0,S157=0),N157*-P157,IF(AND(O157=0,P157=0,R157=0,S157=0),N157*Q157,IF(AND(O157=0,P157=0,Q157=0,S157=0),N157*-R157,IF(AND(O157=0,P157=0,Q157=0,R157=0),N157*S157,IF(AND(O157=0,P157=0,Q157=0,R157=0),,"入力オーバー"))))))</f>
        <v>0</v>
      </c>
      <c r="U157" s="154"/>
      <c r="V157" s="155"/>
      <c r="W157" s="155"/>
      <c r="X157" s="156"/>
      <c r="Y157" s="156"/>
      <c r="Z157" s="156"/>
      <c r="AA157" s="156"/>
      <c r="AB157" s="156"/>
    </row>
    <row r="158" spans="1:28" ht="9" customHeight="1">
      <c r="A158" s="885"/>
      <c r="B158" s="741"/>
      <c r="C158" s="157">
        <f>IF(C157="往","復",)</f>
        <v>0</v>
      </c>
      <c r="D158" s="158">
        <f>$D$8</f>
        <v>0</v>
      </c>
      <c r="E158" s="159">
        <f>$E$8</f>
        <v>0</v>
      </c>
      <c r="F158" s="749"/>
      <c r="G158" s="160">
        <f>D158*E158*F157</f>
        <v>0</v>
      </c>
      <c r="H158" s="893"/>
      <c r="I158" s="730"/>
      <c r="J158" s="728"/>
      <c r="K158" s="161">
        <f>-D158*E158*H157</f>
        <v>0</v>
      </c>
      <c r="L158" s="162"/>
      <c r="M158" s="147"/>
      <c r="N158" s="163"/>
      <c r="O158" s="164"/>
      <c r="P158" s="165"/>
      <c r="Q158" s="165"/>
      <c r="R158" s="166"/>
      <c r="S158" s="167"/>
      <c r="T158" s="168">
        <f>IF(AND(P158=0,Q158=0,R158=0,S158=0),N158*-O158,IF(AND(O158=0,Q158=0,R158=0,S158=0),N158*-P158,IF(AND(O158=0,P158=0,R158=0,S158=0),N158*Q158,IF(AND(O158=0,P158=0,Q158=0,S158=0),N158*-R158,IF(AND(O158=0,P158=0,Q158=0,R158=0),N158*S158,IF(AND(O158=0,P158=0,Q158=0,R158=0),,"入力オーバー"))))))</f>
        <v>0</v>
      </c>
      <c r="U158" s="169"/>
      <c r="V158" s="155"/>
      <c r="W158" s="155"/>
      <c r="X158" s="156"/>
      <c r="Y158" s="156"/>
      <c r="Z158" s="156"/>
      <c r="AA158" s="156"/>
      <c r="AB158" s="156"/>
    </row>
    <row r="159" spans="1:28" ht="9" customHeight="1">
      <c r="A159" s="885"/>
      <c r="B159" s="740" t="str">
        <f>$B$9</f>
        <v>土曜</v>
      </c>
      <c r="C159" s="170">
        <f>C157</f>
        <v>0</v>
      </c>
      <c r="D159" s="142">
        <f>$D$9</f>
        <v>0</v>
      </c>
      <c r="E159" s="143">
        <f>$E$9</f>
        <v>0</v>
      </c>
      <c r="F159" s="896"/>
      <c r="G159" s="144">
        <f>D159*E159*F159</f>
        <v>0</v>
      </c>
      <c r="H159" s="892">
        <f>I159+J159</f>
        <v>0</v>
      </c>
      <c r="I159" s="729"/>
      <c r="J159" s="727"/>
      <c r="K159" s="145">
        <f>-D159*E159*H159</f>
        <v>0</v>
      </c>
      <c r="L159" s="146"/>
      <c r="M159" s="147"/>
      <c r="N159" s="163"/>
      <c r="O159" s="164"/>
      <c r="P159" s="165"/>
      <c r="Q159" s="165"/>
      <c r="R159" s="166"/>
      <c r="S159" s="167"/>
      <c r="T159" s="168">
        <f t="shared" ref="T159:T166" si="27">IF(AND(P159=0,Q159=0,R159=0,S159=0),N159*-O159,IF(AND(O159=0,Q159=0,R159=0,S159=0),N159*-P159,IF(AND(O159=0,P159=0,R159=0,S159=0),N159*Q159,IF(AND(O159=0,P159=0,Q159=0,S159=0),N159*-R159,IF(AND(O159=0,P159=0,Q159=0,R159=0),N159*S159,IF(AND(O159=0,P159=0,Q159=0,R159=0),,"入力オーバー"))))))</f>
        <v>0</v>
      </c>
      <c r="U159" s="169"/>
      <c r="V159" s="155"/>
      <c r="W159" s="155"/>
      <c r="X159" s="136"/>
      <c r="Y159" s="136"/>
      <c r="Z159" s="136"/>
      <c r="AA159" s="136"/>
      <c r="AB159" s="136"/>
    </row>
    <row r="160" spans="1:28" ht="9" customHeight="1" thickBot="1">
      <c r="A160" s="885"/>
      <c r="B160" s="904"/>
      <c r="C160" s="157">
        <f>C158</f>
        <v>0</v>
      </c>
      <c r="D160" s="158">
        <f>$D$10</f>
        <v>0</v>
      </c>
      <c r="E160" s="159">
        <f>$E$10</f>
        <v>0</v>
      </c>
      <c r="F160" s="749"/>
      <c r="G160" s="160">
        <f>D160*E160*F159</f>
        <v>0</v>
      </c>
      <c r="H160" s="893"/>
      <c r="I160" s="730"/>
      <c r="J160" s="728"/>
      <c r="K160" s="161">
        <f>-D160*E160*H159</f>
        <v>0</v>
      </c>
      <c r="L160" s="162"/>
      <c r="M160" s="147"/>
      <c r="N160" s="163"/>
      <c r="O160" s="164"/>
      <c r="P160" s="165"/>
      <c r="Q160" s="165"/>
      <c r="R160" s="166"/>
      <c r="S160" s="167"/>
      <c r="T160" s="168">
        <f t="shared" si="27"/>
        <v>0</v>
      </c>
      <c r="U160" s="169"/>
      <c r="V160" s="155"/>
      <c r="W160" s="155"/>
      <c r="X160" s="156"/>
      <c r="Y160" s="156"/>
      <c r="Z160" s="136"/>
      <c r="AA160" s="136"/>
      <c r="AB160" s="136"/>
    </row>
    <row r="161" spans="1:28" ht="9" customHeight="1">
      <c r="A161" s="885"/>
      <c r="B161" s="903" t="str">
        <f>$B$11</f>
        <v>日祝</v>
      </c>
      <c r="C161" s="170">
        <f>C157</f>
        <v>0</v>
      </c>
      <c r="D161" s="142">
        <f>$D$11</f>
        <v>0</v>
      </c>
      <c r="E161" s="143">
        <f>$E$11</f>
        <v>0</v>
      </c>
      <c r="F161" s="748"/>
      <c r="G161" s="144">
        <f>D161*E161*F161</f>
        <v>0</v>
      </c>
      <c r="H161" s="892">
        <f>I161+J161</f>
        <v>0</v>
      </c>
      <c r="I161" s="729"/>
      <c r="J161" s="727"/>
      <c r="K161" s="145">
        <f>-D161*E161*H161</f>
        <v>0</v>
      </c>
      <c r="L161" s="146"/>
      <c r="M161" s="147"/>
      <c r="N161" s="163"/>
      <c r="O161" s="164"/>
      <c r="P161" s="165"/>
      <c r="Q161" s="165"/>
      <c r="R161" s="166"/>
      <c r="S161" s="167"/>
      <c r="T161" s="168">
        <f t="shared" si="27"/>
        <v>0</v>
      </c>
      <c r="U161" s="169"/>
      <c r="V161" s="155"/>
      <c r="W161" s="155"/>
      <c r="X161" s="156"/>
      <c r="Y161" s="156"/>
      <c r="Z161" s="136"/>
      <c r="AA161" s="136"/>
      <c r="AB161" s="136"/>
    </row>
    <row r="162" spans="1:28" ht="9" customHeight="1">
      <c r="A162" s="885"/>
      <c r="B162" s="739"/>
      <c r="C162" s="202">
        <f>C158</f>
        <v>0</v>
      </c>
      <c r="D162" s="158">
        <f>$D$12</f>
        <v>0</v>
      </c>
      <c r="E162" s="175">
        <f>$E$12</f>
        <v>0</v>
      </c>
      <c r="F162" s="748"/>
      <c r="G162" s="160">
        <f>D162*E162*F161</f>
        <v>0</v>
      </c>
      <c r="H162" s="893"/>
      <c r="I162" s="730"/>
      <c r="J162" s="728"/>
      <c r="K162" s="161">
        <f>-D162*E162*H161</f>
        <v>0</v>
      </c>
      <c r="L162" s="162"/>
      <c r="M162" s="147"/>
      <c r="N162" s="163"/>
      <c r="O162" s="164"/>
      <c r="P162" s="165"/>
      <c r="Q162" s="165"/>
      <c r="R162" s="166"/>
      <c r="S162" s="167"/>
      <c r="T162" s="168">
        <f t="shared" si="27"/>
        <v>0</v>
      </c>
      <c r="U162" s="169"/>
      <c r="V162" s="155"/>
      <c r="W162" s="155"/>
      <c r="X162" s="156"/>
      <c r="Y162" s="156"/>
      <c r="Z162" s="136"/>
      <c r="AA162" s="136"/>
      <c r="AB162" s="136"/>
    </row>
    <row r="163" spans="1:28" ht="9" customHeight="1">
      <c r="A163" s="885"/>
      <c r="B163" s="738" t="str">
        <f>$B$13</f>
        <v>学平日</v>
      </c>
      <c r="C163" s="170">
        <f>C157</f>
        <v>0</v>
      </c>
      <c r="D163" s="142">
        <f>$D$13</f>
        <v>0</v>
      </c>
      <c r="E163" s="143">
        <f>$E$13</f>
        <v>0</v>
      </c>
      <c r="F163" s="896"/>
      <c r="G163" s="144">
        <f>D163*E163*F163</f>
        <v>0</v>
      </c>
      <c r="H163" s="892">
        <f>I163+J163</f>
        <v>0</v>
      </c>
      <c r="I163" s="729"/>
      <c r="J163" s="727"/>
      <c r="K163" s="145">
        <f>-D163*E163*H163</f>
        <v>0</v>
      </c>
      <c r="L163" s="146"/>
      <c r="M163" s="147"/>
      <c r="N163" s="163"/>
      <c r="O163" s="164"/>
      <c r="P163" s="165"/>
      <c r="Q163" s="165"/>
      <c r="R163" s="166"/>
      <c r="S163" s="167"/>
      <c r="T163" s="168">
        <f t="shared" si="27"/>
        <v>0</v>
      </c>
      <c r="U163" s="169"/>
      <c r="V163" s="155"/>
      <c r="W163" s="155"/>
    </row>
    <row r="164" spans="1:28" ht="9" customHeight="1">
      <c r="A164" s="885"/>
      <c r="B164" s="739"/>
      <c r="C164" s="157">
        <f>C158</f>
        <v>0</v>
      </c>
      <c r="D164" s="158">
        <f>$D$14</f>
        <v>0</v>
      </c>
      <c r="E164" s="159">
        <f>$E$14</f>
        <v>0</v>
      </c>
      <c r="F164" s="749"/>
      <c r="G164" s="160">
        <f>D164*E164*F163</f>
        <v>0</v>
      </c>
      <c r="H164" s="893"/>
      <c r="I164" s="730"/>
      <c r="J164" s="728"/>
      <c r="K164" s="161">
        <f>-D164*E164*H163</f>
        <v>0</v>
      </c>
      <c r="L164" s="162"/>
      <c r="M164" s="147"/>
      <c r="N164" s="163"/>
      <c r="O164" s="164"/>
      <c r="P164" s="165"/>
      <c r="Q164" s="165"/>
      <c r="R164" s="166"/>
      <c r="S164" s="167"/>
      <c r="T164" s="168">
        <f t="shared" si="27"/>
        <v>0</v>
      </c>
      <c r="U164" s="169"/>
      <c r="V164" s="155"/>
      <c r="W164" s="155"/>
    </row>
    <row r="165" spans="1:28" ht="9" customHeight="1">
      <c r="A165" s="885"/>
      <c r="B165" s="738" t="str">
        <f>$B$15</f>
        <v>学休土</v>
      </c>
      <c r="C165" s="170">
        <f>C157</f>
        <v>0</v>
      </c>
      <c r="D165" s="142">
        <f>$D$15</f>
        <v>0</v>
      </c>
      <c r="E165" s="143">
        <f>$E$15</f>
        <v>0</v>
      </c>
      <c r="F165" s="748"/>
      <c r="G165" s="144">
        <f>D165*E165*F165</f>
        <v>0</v>
      </c>
      <c r="H165" s="892">
        <f>I165+J165</f>
        <v>0</v>
      </c>
      <c r="I165" s="729"/>
      <c r="J165" s="727"/>
      <c r="K165" s="145">
        <f>-D165*E165*H165</f>
        <v>0</v>
      </c>
      <c r="L165" s="146"/>
      <c r="M165" s="147"/>
      <c r="N165" s="163"/>
      <c r="O165" s="164"/>
      <c r="P165" s="165"/>
      <c r="Q165" s="165"/>
      <c r="R165" s="166"/>
      <c r="S165" s="167"/>
      <c r="T165" s="168">
        <f t="shared" si="27"/>
        <v>0</v>
      </c>
      <c r="U165" s="169"/>
      <c r="V165" s="155"/>
      <c r="W165" s="155"/>
      <c r="X165" s="908" t="s">
        <v>81</v>
      </c>
      <c r="Y165" s="909"/>
      <c r="Z165" s="909"/>
      <c r="AA165" s="909"/>
      <c r="AB165" s="910"/>
    </row>
    <row r="166" spans="1:28" ht="9" customHeight="1" thickBot="1">
      <c r="A166" s="885"/>
      <c r="B166" s="751"/>
      <c r="C166" s="157">
        <f>C158</f>
        <v>0</v>
      </c>
      <c r="D166" s="158">
        <f>$D$16</f>
        <v>0</v>
      </c>
      <c r="E166" s="175">
        <f>$E$16</f>
        <v>0</v>
      </c>
      <c r="F166" s="749"/>
      <c r="G166" s="160">
        <f>D166*E166*F165</f>
        <v>0</v>
      </c>
      <c r="H166" s="893"/>
      <c r="I166" s="730"/>
      <c r="J166" s="728"/>
      <c r="K166" s="161">
        <f>-D166*E166*H165</f>
        <v>0</v>
      </c>
      <c r="L166" s="162"/>
      <c r="M166" s="147"/>
      <c r="N166" s="177"/>
      <c r="O166" s="178"/>
      <c r="P166" s="179"/>
      <c r="Q166" s="179"/>
      <c r="R166" s="180"/>
      <c r="S166" s="181"/>
      <c r="T166" s="182">
        <f t="shared" si="27"/>
        <v>0</v>
      </c>
      <c r="U166" s="183"/>
      <c r="V166" s="184"/>
      <c r="W166" s="155"/>
      <c r="X166" s="905">
        <f>G167+K167+T167</f>
        <v>0</v>
      </c>
      <c r="Y166" s="906"/>
      <c r="Z166" s="906"/>
      <c r="AA166" s="906"/>
      <c r="AB166" s="185" t="s">
        <v>82</v>
      </c>
    </row>
    <row r="167" spans="1:28" ht="9" customHeight="1" thickBot="1">
      <c r="A167" s="882" t="s">
        <v>53</v>
      </c>
      <c r="B167" s="883"/>
      <c r="C167" s="186"/>
      <c r="D167" s="187">
        <f>IF(C157="往",(E157+E158)*(F157-H157)+(E159+E160)*(F159-H159),E157*(F157-H157)+E159*(F159-H159))</f>
        <v>0</v>
      </c>
      <c r="E167" s="188">
        <f>IF(C157="往",(E157+E158)*(F157-H157)+(E159+E160)*(F159-H159)+(E161+E162)*(F161-H161)+(E163+E164)*(F163-H163)+(E165+E166)*(F165-H165),E157*(F157-H157)+E159*(F159-H159)+E161*(F161-H161)+E163*(F163-H163)+E165*(F165-H165))</f>
        <v>0</v>
      </c>
      <c r="F167" s="189">
        <f t="shared" ref="F167:K167" si="28">SUM(F157:F166)</f>
        <v>0</v>
      </c>
      <c r="G167" s="190">
        <f t="shared" si="28"/>
        <v>0</v>
      </c>
      <c r="H167" s="186">
        <f t="shared" si="28"/>
        <v>0</v>
      </c>
      <c r="I167" s="191">
        <f t="shared" si="28"/>
        <v>0</v>
      </c>
      <c r="J167" s="187">
        <f t="shared" si="28"/>
        <v>0</v>
      </c>
      <c r="K167" s="192">
        <f t="shared" si="28"/>
        <v>0</v>
      </c>
      <c r="L167" s="187"/>
      <c r="M167" s="193"/>
      <c r="N167" s="194"/>
      <c r="O167" s="195">
        <f t="shared" ref="O167:T167" si="29">SUM(O157:O166)</f>
        <v>0</v>
      </c>
      <c r="P167" s="196">
        <f t="shared" si="29"/>
        <v>0</v>
      </c>
      <c r="Q167" s="196">
        <f t="shared" si="29"/>
        <v>0</v>
      </c>
      <c r="R167" s="197">
        <f t="shared" si="29"/>
        <v>0</v>
      </c>
      <c r="S167" s="198">
        <f t="shared" si="29"/>
        <v>0</v>
      </c>
      <c r="T167" s="199">
        <f t="shared" si="29"/>
        <v>0</v>
      </c>
      <c r="U167" s="200"/>
    </row>
    <row r="168" spans="1:28" ht="9" customHeight="1">
      <c r="A168" s="886" t="s">
        <v>55</v>
      </c>
      <c r="B168" s="742" t="s">
        <v>56</v>
      </c>
      <c r="C168" s="134"/>
      <c r="D168" s="745" t="s">
        <v>57</v>
      </c>
      <c r="E168" s="745" t="s">
        <v>58</v>
      </c>
      <c r="F168" s="890" t="s">
        <v>59</v>
      </c>
      <c r="G168" s="894" t="s">
        <v>60</v>
      </c>
      <c r="H168" s="899" t="s">
        <v>61</v>
      </c>
      <c r="I168" s="899"/>
      <c r="J168" s="899"/>
      <c r="K168" s="899"/>
      <c r="L168" s="900"/>
      <c r="M168" s="135"/>
      <c r="N168" s="857" t="s">
        <v>62</v>
      </c>
      <c r="O168" s="858"/>
      <c r="P168" s="858"/>
      <c r="Q168" s="858"/>
      <c r="R168" s="858"/>
      <c r="S168" s="858"/>
      <c r="T168" s="858"/>
      <c r="U168" s="859"/>
    </row>
    <row r="169" spans="1:28" ht="9" customHeight="1">
      <c r="A169" s="887"/>
      <c r="B169" s="743"/>
      <c r="C169" s="137" t="s">
        <v>24</v>
      </c>
      <c r="D169" s="746"/>
      <c r="E169" s="746"/>
      <c r="F169" s="891"/>
      <c r="G169" s="864"/>
      <c r="H169" s="860" t="s">
        <v>63</v>
      </c>
      <c r="I169" s="861"/>
      <c r="J169" s="862"/>
      <c r="K169" s="863" t="s">
        <v>64</v>
      </c>
      <c r="L169" s="874" t="s">
        <v>65</v>
      </c>
      <c r="M169" s="138"/>
      <c r="N169" s="863" t="s">
        <v>66</v>
      </c>
      <c r="O169" s="877" t="s">
        <v>67</v>
      </c>
      <c r="P169" s="878"/>
      <c r="Q169" s="878"/>
      <c r="R169" s="878"/>
      <c r="S169" s="879"/>
      <c r="T169" s="724" t="s">
        <v>68</v>
      </c>
      <c r="U169" s="854" t="s">
        <v>65</v>
      </c>
    </row>
    <row r="170" spans="1:28" ht="9" customHeight="1">
      <c r="A170" s="887"/>
      <c r="B170" s="743"/>
      <c r="C170" s="137" t="s">
        <v>69</v>
      </c>
      <c r="D170" s="746"/>
      <c r="E170" s="746"/>
      <c r="F170" s="891"/>
      <c r="G170" s="864"/>
      <c r="H170" s="880" t="s">
        <v>70</v>
      </c>
      <c r="I170" s="897" t="s">
        <v>71</v>
      </c>
      <c r="J170" s="901" t="s">
        <v>72</v>
      </c>
      <c r="K170" s="864"/>
      <c r="L170" s="875"/>
      <c r="M170" s="138"/>
      <c r="N170" s="864"/>
      <c r="O170" s="869" t="s">
        <v>73</v>
      </c>
      <c r="P170" s="754"/>
      <c r="Q170" s="754" t="s">
        <v>74</v>
      </c>
      <c r="R170" s="757" t="s">
        <v>75</v>
      </c>
      <c r="S170" s="752" t="s">
        <v>76</v>
      </c>
      <c r="T170" s="725"/>
      <c r="U170" s="855"/>
    </row>
    <row r="171" spans="1:28" ht="9" customHeight="1">
      <c r="A171" s="887"/>
      <c r="B171" s="743"/>
      <c r="C171" s="139" t="s">
        <v>77</v>
      </c>
      <c r="D171" s="746"/>
      <c r="E171" s="746"/>
      <c r="F171" s="891"/>
      <c r="G171" s="864"/>
      <c r="H171" s="880"/>
      <c r="I171" s="897"/>
      <c r="J171" s="901"/>
      <c r="K171" s="864"/>
      <c r="L171" s="875"/>
      <c r="M171" s="138"/>
      <c r="N171" s="864"/>
      <c r="O171" s="870" t="s">
        <v>71</v>
      </c>
      <c r="P171" s="872" t="s">
        <v>72</v>
      </c>
      <c r="Q171" s="755"/>
      <c r="R171" s="757"/>
      <c r="S171" s="752"/>
      <c r="T171" s="725"/>
      <c r="U171" s="855"/>
    </row>
    <row r="172" spans="1:28" ht="9" customHeight="1">
      <c r="A172" s="888"/>
      <c r="B172" s="744"/>
      <c r="C172" s="140" t="s">
        <v>78</v>
      </c>
      <c r="D172" s="747"/>
      <c r="E172" s="876"/>
      <c r="F172" s="726"/>
      <c r="G172" s="895"/>
      <c r="H172" s="881"/>
      <c r="I172" s="898"/>
      <c r="J172" s="902"/>
      <c r="K172" s="865"/>
      <c r="L172" s="876"/>
      <c r="N172" s="865"/>
      <c r="O172" s="871"/>
      <c r="P172" s="873"/>
      <c r="Q172" s="756"/>
      <c r="R172" s="758"/>
      <c r="S172" s="753"/>
      <c r="T172" s="726"/>
      <c r="U172" s="856"/>
    </row>
    <row r="173" spans="1:28" ht="9" customHeight="1">
      <c r="A173" s="884" t="s">
        <v>146</v>
      </c>
      <c r="B173" s="740" t="str">
        <f>$B$7</f>
        <v>平日</v>
      </c>
      <c r="C173" s="201">
        <f>C157</f>
        <v>0</v>
      </c>
      <c r="D173" s="142">
        <f>$D$7</f>
        <v>0</v>
      </c>
      <c r="E173" s="143">
        <f>$E$7</f>
        <v>0</v>
      </c>
      <c r="F173" s="896"/>
      <c r="G173" s="144">
        <f>D173*E173*F173</f>
        <v>0</v>
      </c>
      <c r="H173" s="892">
        <f>I173+J173</f>
        <v>0</v>
      </c>
      <c r="I173" s="729"/>
      <c r="J173" s="727"/>
      <c r="K173" s="145">
        <f>-D173*E173*H173</f>
        <v>0</v>
      </c>
      <c r="L173" s="146"/>
      <c r="M173" s="147"/>
      <c r="N173" s="148"/>
      <c r="O173" s="149"/>
      <c r="P173" s="150"/>
      <c r="Q173" s="150"/>
      <c r="R173" s="151"/>
      <c r="S173" s="152"/>
      <c r="T173" s="153">
        <f>IF(AND(P173=0,Q173=0,R173=0,S173=0),N173*-O173,IF(AND(O173=0,Q173=0,R173=0,S173=0),N173*-P173,IF(AND(O173=0,P173=0,R173=0,S173=0),N173*Q173,IF(AND(O173=0,P173=0,Q173=0,S173=0),N173*-R173,IF(AND(O173=0,P173=0,Q173=0,R173=0),N173*S173,IF(AND(O173=0,P173=0,Q173=0,R173=0),,"入力オーバー"))))))</f>
        <v>0</v>
      </c>
      <c r="U173" s="154"/>
      <c r="V173" s="155"/>
      <c r="W173" s="155"/>
      <c r="X173" s="156"/>
      <c r="Y173" s="156"/>
      <c r="Z173" s="156"/>
      <c r="AA173" s="156"/>
      <c r="AB173" s="156"/>
    </row>
    <row r="174" spans="1:28" ht="9" customHeight="1">
      <c r="A174" s="885"/>
      <c r="B174" s="741"/>
      <c r="C174" s="157">
        <f>IF(C173="往","復",)</f>
        <v>0</v>
      </c>
      <c r="D174" s="158">
        <f>$D$8</f>
        <v>0</v>
      </c>
      <c r="E174" s="159">
        <f>$E$8</f>
        <v>0</v>
      </c>
      <c r="F174" s="749"/>
      <c r="G174" s="160">
        <f>D174*E174*F173</f>
        <v>0</v>
      </c>
      <c r="H174" s="893"/>
      <c r="I174" s="730"/>
      <c r="J174" s="728"/>
      <c r="K174" s="161">
        <f>-D174*E174*H173</f>
        <v>0</v>
      </c>
      <c r="L174" s="162"/>
      <c r="M174" s="147"/>
      <c r="N174" s="163"/>
      <c r="O174" s="164"/>
      <c r="P174" s="165"/>
      <c r="Q174" s="165"/>
      <c r="R174" s="166"/>
      <c r="S174" s="167"/>
      <c r="T174" s="168">
        <f>IF(AND(P174=0,Q174=0,R174=0,S174=0),N174*-O174,IF(AND(O174=0,Q174=0,R174=0,S174=0),N174*-P174,IF(AND(O174=0,P174=0,R174=0,S174=0),N174*Q174,IF(AND(O174=0,P174=0,Q174=0,S174=0),N174*-R174,IF(AND(O174=0,P174=0,Q174=0,R174=0),N174*S174,IF(AND(O174=0,P174=0,Q174=0,R174=0),,"入力オーバー"))))))</f>
        <v>0</v>
      </c>
      <c r="U174" s="169"/>
      <c r="V174" s="155"/>
      <c r="W174" s="155"/>
      <c r="X174" s="156"/>
      <c r="Y174" s="156"/>
      <c r="Z174" s="156"/>
      <c r="AA174" s="156"/>
      <c r="AB174" s="156"/>
    </row>
    <row r="175" spans="1:28" ht="9" customHeight="1">
      <c r="A175" s="885"/>
      <c r="B175" s="740" t="str">
        <f>$B$9</f>
        <v>土曜</v>
      </c>
      <c r="C175" s="170">
        <f>C173</f>
        <v>0</v>
      </c>
      <c r="D175" s="142">
        <f>$D$9</f>
        <v>0</v>
      </c>
      <c r="E175" s="143">
        <f>$E$9</f>
        <v>0</v>
      </c>
      <c r="F175" s="896"/>
      <c r="G175" s="144">
        <f>D175*E175*F175</f>
        <v>0</v>
      </c>
      <c r="H175" s="892">
        <f>I175+J175</f>
        <v>0</v>
      </c>
      <c r="I175" s="729"/>
      <c r="J175" s="727"/>
      <c r="K175" s="145">
        <f>-D175*E175*H175</f>
        <v>0</v>
      </c>
      <c r="L175" s="146"/>
      <c r="M175" s="147"/>
      <c r="N175" s="163"/>
      <c r="O175" s="164"/>
      <c r="P175" s="165"/>
      <c r="Q175" s="165"/>
      <c r="R175" s="166"/>
      <c r="S175" s="167"/>
      <c r="T175" s="168">
        <f t="shared" ref="T175:T182" si="30">IF(AND(P175=0,Q175=0,R175=0,S175=0),N175*-O175,IF(AND(O175=0,Q175=0,R175=0,S175=0),N175*-P175,IF(AND(O175=0,P175=0,R175=0,S175=0),N175*Q175,IF(AND(O175=0,P175=0,Q175=0,S175=0),N175*-R175,IF(AND(O175=0,P175=0,Q175=0,R175=0),N175*S175,IF(AND(O175=0,P175=0,Q175=0,R175=0),,"入力オーバー"))))))</f>
        <v>0</v>
      </c>
      <c r="U175" s="169"/>
      <c r="V175" s="155"/>
      <c r="W175" s="155"/>
      <c r="X175" s="136"/>
      <c r="Y175" s="136"/>
      <c r="Z175" s="136"/>
      <c r="AA175" s="136"/>
      <c r="AB175" s="136"/>
    </row>
    <row r="176" spans="1:28" ht="9" customHeight="1" thickBot="1">
      <c r="A176" s="885"/>
      <c r="B176" s="904"/>
      <c r="C176" s="157">
        <f>C174</f>
        <v>0</v>
      </c>
      <c r="D176" s="158">
        <f>$D$10</f>
        <v>0</v>
      </c>
      <c r="E176" s="159">
        <f>$E$10</f>
        <v>0</v>
      </c>
      <c r="F176" s="749"/>
      <c r="G176" s="160">
        <f>D176*E176*F175</f>
        <v>0</v>
      </c>
      <c r="H176" s="893"/>
      <c r="I176" s="730"/>
      <c r="J176" s="728"/>
      <c r="K176" s="161">
        <f>-D176*E176*H175</f>
        <v>0</v>
      </c>
      <c r="L176" s="162"/>
      <c r="M176" s="147"/>
      <c r="N176" s="163"/>
      <c r="O176" s="164"/>
      <c r="P176" s="165"/>
      <c r="Q176" s="165"/>
      <c r="R176" s="166"/>
      <c r="S176" s="167"/>
      <c r="T176" s="168">
        <f t="shared" si="30"/>
        <v>0</v>
      </c>
      <c r="U176" s="169"/>
      <c r="V176" s="155"/>
      <c r="W176" s="155"/>
      <c r="X176" s="156"/>
      <c r="Y176" s="156"/>
      <c r="Z176" s="136"/>
      <c r="AA176" s="136"/>
      <c r="AB176" s="136"/>
    </row>
    <row r="177" spans="1:28" ht="9" customHeight="1">
      <c r="A177" s="885"/>
      <c r="B177" s="903" t="str">
        <f>$B$11</f>
        <v>日祝</v>
      </c>
      <c r="C177" s="170">
        <f>C173</f>
        <v>0</v>
      </c>
      <c r="D177" s="142">
        <f>$D$11</f>
        <v>0</v>
      </c>
      <c r="E177" s="143">
        <f>$E$11</f>
        <v>0</v>
      </c>
      <c r="F177" s="748"/>
      <c r="G177" s="144">
        <f>D177*E177*F177</f>
        <v>0</v>
      </c>
      <c r="H177" s="892">
        <f>I177+J177</f>
        <v>0</v>
      </c>
      <c r="I177" s="729"/>
      <c r="J177" s="727"/>
      <c r="K177" s="145">
        <f>-D177*E177*H177</f>
        <v>0</v>
      </c>
      <c r="L177" s="146"/>
      <c r="M177" s="147"/>
      <c r="N177" s="163"/>
      <c r="O177" s="164"/>
      <c r="P177" s="165"/>
      <c r="Q177" s="165"/>
      <c r="R177" s="166"/>
      <c r="S177" s="167"/>
      <c r="T177" s="168">
        <f t="shared" si="30"/>
        <v>0</v>
      </c>
      <c r="U177" s="169"/>
      <c r="V177" s="155"/>
      <c r="W177" s="155"/>
      <c r="X177" s="156"/>
      <c r="Y177" s="156"/>
      <c r="Z177" s="136"/>
      <c r="AA177" s="136"/>
      <c r="AB177" s="136"/>
    </row>
    <row r="178" spans="1:28" ht="9" customHeight="1">
      <c r="A178" s="885"/>
      <c r="B178" s="739"/>
      <c r="C178" s="202">
        <f>C174</f>
        <v>0</v>
      </c>
      <c r="D178" s="158">
        <f>$D$12</f>
        <v>0</v>
      </c>
      <c r="E178" s="175">
        <f>$E$12</f>
        <v>0</v>
      </c>
      <c r="F178" s="748"/>
      <c r="G178" s="160">
        <f>D178*E178*F177</f>
        <v>0</v>
      </c>
      <c r="H178" s="893"/>
      <c r="I178" s="730"/>
      <c r="J178" s="728"/>
      <c r="K178" s="161">
        <f>-D178*E178*H177</f>
        <v>0</v>
      </c>
      <c r="L178" s="162"/>
      <c r="M178" s="147"/>
      <c r="N178" s="163"/>
      <c r="O178" s="164"/>
      <c r="P178" s="165"/>
      <c r="Q178" s="165"/>
      <c r="R178" s="166"/>
      <c r="S178" s="167"/>
      <c r="T178" s="168">
        <f t="shared" si="30"/>
        <v>0</v>
      </c>
      <c r="U178" s="169"/>
      <c r="V178" s="155"/>
      <c r="W178" s="155"/>
      <c r="X178" s="156"/>
      <c r="Y178" s="156"/>
      <c r="Z178" s="136"/>
      <c r="AA178" s="136"/>
      <c r="AB178" s="136"/>
    </row>
    <row r="179" spans="1:28" ht="9" customHeight="1">
      <c r="A179" s="885"/>
      <c r="B179" s="738" t="str">
        <f>$B$13</f>
        <v>学平日</v>
      </c>
      <c r="C179" s="170">
        <f>C173</f>
        <v>0</v>
      </c>
      <c r="D179" s="142">
        <f>$D$13</f>
        <v>0</v>
      </c>
      <c r="E179" s="143">
        <f>$E$13</f>
        <v>0</v>
      </c>
      <c r="F179" s="896"/>
      <c r="G179" s="144">
        <f>D179*E179*F179</f>
        <v>0</v>
      </c>
      <c r="H179" s="892">
        <f>I179+J179</f>
        <v>0</v>
      </c>
      <c r="I179" s="729"/>
      <c r="J179" s="727"/>
      <c r="K179" s="145">
        <f>-D179*E179*H179</f>
        <v>0</v>
      </c>
      <c r="L179" s="146"/>
      <c r="M179" s="147"/>
      <c r="N179" s="163"/>
      <c r="O179" s="164"/>
      <c r="P179" s="165"/>
      <c r="Q179" s="165"/>
      <c r="R179" s="166"/>
      <c r="S179" s="167"/>
      <c r="T179" s="168">
        <f t="shared" si="30"/>
        <v>0</v>
      </c>
      <c r="U179" s="169"/>
      <c r="V179" s="155"/>
      <c r="W179" s="155"/>
    </row>
    <row r="180" spans="1:28" ht="9" customHeight="1">
      <c r="A180" s="885"/>
      <c r="B180" s="739"/>
      <c r="C180" s="157">
        <f>C174</f>
        <v>0</v>
      </c>
      <c r="D180" s="158">
        <f>$D$14</f>
        <v>0</v>
      </c>
      <c r="E180" s="159">
        <f>$E$14</f>
        <v>0</v>
      </c>
      <c r="F180" s="749"/>
      <c r="G180" s="160">
        <f>D180*E180*F179</f>
        <v>0</v>
      </c>
      <c r="H180" s="893"/>
      <c r="I180" s="730"/>
      <c r="J180" s="728"/>
      <c r="K180" s="161">
        <f>-D180*E180*H179</f>
        <v>0</v>
      </c>
      <c r="L180" s="162"/>
      <c r="M180" s="147"/>
      <c r="N180" s="163"/>
      <c r="O180" s="164"/>
      <c r="P180" s="165"/>
      <c r="Q180" s="165"/>
      <c r="R180" s="166"/>
      <c r="S180" s="167"/>
      <c r="T180" s="168">
        <f t="shared" si="30"/>
        <v>0</v>
      </c>
      <c r="U180" s="169"/>
      <c r="V180" s="155"/>
      <c r="W180" s="155"/>
    </row>
    <row r="181" spans="1:28" ht="9" customHeight="1">
      <c r="A181" s="885"/>
      <c r="B181" s="738" t="str">
        <f>$B$15</f>
        <v>学休土</v>
      </c>
      <c r="C181" s="170">
        <f>C173</f>
        <v>0</v>
      </c>
      <c r="D181" s="142">
        <f>$D$15</f>
        <v>0</v>
      </c>
      <c r="E181" s="143">
        <f>$E$15</f>
        <v>0</v>
      </c>
      <c r="F181" s="748"/>
      <c r="G181" s="144">
        <f>D181*E181*F181</f>
        <v>0</v>
      </c>
      <c r="H181" s="892">
        <f>I181+J181</f>
        <v>0</v>
      </c>
      <c r="I181" s="729"/>
      <c r="J181" s="727"/>
      <c r="K181" s="145">
        <f>-D181*E181*H181</f>
        <v>0</v>
      </c>
      <c r="L181" s="146"/>
      <c r="M181" s="147"/>
      <c r="N181" s="163"/>
      <c r="O181" s="164"/>
      <c r="P181" s="165"/>
      <c r="Q181" s="165"/>
      <c r="R181" s="166"/>
      <c r="S181" s="167"/>
      <c r="T181" s="168">
        <f t="shared" si="30"/>
        <v>0</v>
      </c>
      <c r="U181" s="169"/>
      <c r="V181" s="155"/>
      <c r="W181" s="155"/>
      <c r="X181" s="908" t="s">
        <v>81</v>
      </c>
      <c r="Y181" s="909"/>
      <c r="Z181" s="909"/>
      <c r="AA181" s="909"/>
      <c r="AB181" s="910"/>
    </row>
    <row r="182" spans="1:28" ht="9" customHeight="1" thickBot="1">
      <c r="A182" s="885"/>
      <c r="B182" s="751"/>
      <c r="C182" s="157">
        <f>C174</f>
        <v>0</v>
      </c>
      <c r="D182" s="158">
        <f>$D$16</f>
        <v>0</v>
      </c>
      <c r="E182" s="175">
        <f>$E$16</f>
        <v>0</v>
      </c>
      <c r="F182" s="749"/>
      <c r="G182" s="160">
        <f>D182*E182*F181</f>
        <v>0</v>
      </c>
      <c r="H182" s="893"/>
      <c r="I182" s="730"/>
      <c r="J182" s="728"/>
      <c r="K182" s="161">
        <f>-D182*E182*H181</f>
        <v>0</v>
      </c>
      <c r="L182" s="162"/>
      <c r="M182" s="147"/>
      <c r="N182" s="177"/>
      <c r="O182" s="178"/>
      <c r="P182" s="179"/>
      <c r="Q182" s="179"/>
      <c r="R182" s="180"/>
      <c r="S182" s="181"/>
      <c r="T182" s="182">
        <f t="shared" si="30"/>
        <v>0</v>
      </c>
      <c r="U182" s="183"/>
      <c r="V182" s="184"/>
      <c r="W182" s="155"/>
      <c r="X182" s="905">
        <f>G183+K183+T183</f>
        <v>0</v>
      </c>
      <c r="Y182" s="906"/>
      <c r="Z182" s="906"/>
      <c r="AA182" s="906"/>
      <c r="AB182" s="185" t="s">
        <v>82</v>
      </c>
    </row>
    <row r="183" spans="1:28" ht="9" customHeight="1" thickBot="1">
      <c r="A183" s="882" t="s">
        <v>53</v>
      </c>
      <c r="B183" s="883"/>
      <c r="C183" s="186"/>
      <c r="D183" s="187">
        <f>IF(C173="往",(E173+E174)*(F173-H173)+(E175+E176)*(F175-H175),E173*(F173-H173)+E175*(F175-H175))</f>
        <v>0</v>
      </c>
      <c r="E183" s="188">
        <f>IF(C173="往",(E173+E174)*(F173-H173)+(E175+E176)*(F175-H175)+(E177+E178)*(F177-H177)+(E179+E180)*(F179-H179)+(E181+E182)*(F181-H181),E173*(F173-H173)+E175*(F175-H175)+E177*(F177-H177)+E179*(F179-H179)+E181*(F181-H181))</f>
        <v>0</v>
      </c>
      <c r="F183" s="189">
        <f t="shared" ref="F183:K183" si="31">SUM(F173:F182)</f>
        <v>0</v>
      </c>
      <c r="G183" s="190">
        <f t="shared" si="31"/>
        <v>0</v>
      </c>
      <c r="H183" s="186">
        <f t="shared" si="31"/>
        <v>0</v>
      </c>
      <c r="I183" s="191">
        <f t="shared" si="31"/>
        <v>0</v>
      </c>
      <c r="J183" s="187">
        <f t="shared" si="31"/>
        <v>0</v>
      </c>
      <c r="K183" s="192">
        <f t="shared" si="31"/>
        <v>0</v>
      </c>
      <c r="L183" s="187"/>
      <c r="M183" s="193"/>
      <c r="N183" s="194"/>
      <c r="O183" s="195">
        <f t="shared" ref="O183:T183" si="32">SUM(O173:O182)</f>
        <v>0</v>
      </c>
      <c r="P183" s="196">
        <f t="shared" si="32"/>
        <v>0</v>
      </c>
      <c r="Q183" s="196">
        <f t="shared" si="32"/>
        <v>0</v>
      </c>
      <c r="R183" s="197">
        <f t="shared" si="32"/>
        <v>0</v>
      </c>
      <c r="S183" s="198">
        <f t="shared" si="32"/>
        <v>0</v>
      </c>
      <c r="T183" s="199">
        <f t="shared" si="32"/>
        <v>0</v>
      </c>
      <c r="U183" s="200"/>
    </row>
    <row r="184" spans="1:28" ht="9" customHeight="1">
      <c r="A184" s="886" t="s">
        <v>55</v>
      </c>
      <c r="B184" s="742" t="s">
        <v>56</v>
      </c>
      <c r="C184" s="134"/>
      <c r="D184" s="745" t="s">
        <v>57</v>
      </c>
      <c r="E184" s="745" t="s">
        <v>58</v>
      </c>
      <c r="F184" s="890" t="s">
        <v>59</v>
      </c>
      <c r="G184" s="894" t="s">
        <v>60</v>
      </c>
      <c r="H184" s="899" t="s">
        <v>61</v>
      </c>
      <c r="I184" s="899"/>
      <c r="J184" s="899"/>
      <c r="K184" s="899"/>
      <c r="L184" s="900"/>
      <c r="M184" s="135"/>
      <c r="N184" s="857" t="s">
        <v>62</v>
      </c>
      <c r="O184" s="858"/>
      <c r="P184" s="858"/>
      <c r="Q184" s="858"/>
      <c r="R184" s="858"/>
      <c r="S184" s="858"/>
      <c r="T184" s="858"/>
      <c r="U184" s="859"/>
    </row>
    <row r="185" spans="1:28" ht="9" customHeight="1">
      <c r="A185" s="887"/>
      <c r="B185" s="743"/>
      <c r="C185" s="137" t="s">
        <v>24</v>
      </c>
      <c r="D185" s="746"/>
      <c r="E185" s="746"/>
      <c r="F185" s="891"/>
      <c r="G185" s="864"/>
      <c r="H185" s="860" t="s">
        <v>63</v>
      </c>
      <c r="I185" s="861"/>
      <c r="J185" s="862"/>
      <c r="K185" s="863" t="s">
        <v>64</v>
      </c>
      <c r="L185" s="874" t="s">
        <v>65</v>
      </c>
      <c r="M185" s="138"/>
      <c r="N185" s="863" t="s">
        <v>66</v>
      </c>
      <c r="O185" s="877" t="s">
        <v>67</v>
      </c>
      <c r="P185" s="878"/>
      <c r="Q185" s="878"/>
      <c r="R185" s="878"/>
      <c r="S185" s="879"/>
      <c r="T185" s="724" t="s">
        <v>68</v>
      </c>
      <c r="U185" s="854" t="s">
        <v>65</v>
      </c>
    </row>
    <row r="186" spans="1:28" ht="9" customHeight="1">
      <c r="A186" s="887"/>
      <c r="B186" s="743"/>
      <c r="C186" s="137" t="s">
        <v>69</v>
      </c>
      <c r="D186" s="746"/>
      <c r="E186" s="746"/>
      <c r="F186" s="891"/>
      <c r="G186" s="864"/>
      <c r="H186" s="880" t="s">
        <v>70</v>
      </c>
      <c r="I186" s="897" t="s">
        <v>71</v>
      </c>
      <c r="J186" s="901" t="s">
        <v>72</v>
      </c>
      <c r="K186" s="864"/>
      <c r="L186" s="875"/>
      <c r="M186" s="138"/>
      <c r="N186" s="864"/>
      <c r="O186" s="869" t="s">
        <v>73</v>
      </c>
      <c r="P186" s="754"/>
      <c r="Q186" s="754" t="s">
        <v>74</v>
      </c>
      <c r="R186" s="757" t="s">
        <v>75</v>
      </c>
      <c r="S186" s="752" t="s">
        <v>76</v>
      </c>
      <c r="T186" s="725"/>
      <c r="U186" s="855"/>
    </row>
    <row r="187" spans="1:28" ht="9" customHeight="1">
      <c r="A187" s="887"/>
      <c r="B187" s="743"/>
      <c r="C187" s="139" t="s">
        <v>77</v>
      </c>
      <c r="D187" s="746"/>
      <c r="E187" s="746"/>
      <c r="F187" s="891"/>
      <c r="G187" s="864"/>
      <c r="H187" s="880"/>
      <c r="I187" s="897"/>
      <c r="J187" s="901"/>
      <c r="K187" s="864"/>
      <c r="L187" s="875"/>
      <c r="M187" s="138"/>
      <c r="N187" s="864"/>
      <c r="O187" s="870" t="s">
        <v>71</v>
      </c>
      <c r="P187" s="872" t="s">
        <v>72</v>
      </c>
      <c r="Q187" s="755"/>
      <c r="R187" s="757"/>
      <c r="S187" s="752"/>
      <c r="T187" s="725"/>
      <c r="U187" s="855"/>
    </row>
    <row r="188" spans="1:28" ht="9" customHeight="1">
      <c r="A188" s="888"/>
      <c r="B188" s="744"/>
      <c r="C188" s="140" t="s">
        <v>78</v>
      </c>
      <c r="D188" s="747"/>
      <c r="E188" s="876"/>
      <c r="F188" s="726"/>
      <c r="G188" s="895"/>
      <c r="H188" s="881"/>
      <c r="I188" s="898"/>
      <c r="J188" s="902"/>
      <c r="K188" s="865"/>
      <c r="L188" s="876"/>
      <c r="N188" s="865"/>
      <c r="O188" s="871"/>
      <c r="P188" s="873"/>
      <c r="Q188" s="756"/>
      <c r="R188" s="758"/>
      <c r="S188" s="753"/>
      <c r="T188" s="726"/>
      <c r="U188" s="856"/>
    </row>
    <row r="189" spans="1:28" ht="9" customHeight="1">
      <c r="A189" s="884" t="s">
        <v>147</v>
      </c>
      <c r="B189" s="740" t="str">
        <f>$B$7</f>
        <v>平日</v>
      </c>
      <c r="C189" s="201">
        <f>C173</f>
        <v>0</v>
      </c>
      <c r="D189" s="142">
        <f>$D$7</f>
        <v>0</v>
      </c>
      <c r="E189" s="143">
        <f>$E$7</f>
        <v>0</v>
      </c>
      <c r="F189" s="896"/>
      <c r="G189" s="144">
        <f>D189*E189*F189</f>
        <v>0</v>
      </c>
      <c r="H189" s="892">
        <f>I189+J189</f>
        <v>0</v>
      </c>
      <c r="I189" s="729"/>
      <c r="J189" s="727"/>
      <c r="K189" s="145">
        <f>-D189*E189*H189</f>
        <v>0</v>
      </c>
      <c r="L189" s="146"/>
      <c r="M189" s="147"/>
      <c r="N189" s="148"/>
      <c r="O189" s="149"/>
      <c r="P189" s="150"/>
      <c r="Q189" s="150"/>
      <c r="R189" s="151"/>
      <c r="S189" s="152"/>
      <c r="T189" s="153">
        <f>IF(AND(P189=0,Q189=0,R189=0,S189=0),N189*-O189,IF(AND(O189=0,Q189=0,R189=0,S189=0),N189*-P189,IF(AND(O189=0,P189=0,R189=0,S189=0),N189*Q189,IF(AND(O189=0,P189=0,Q189=0,S189=0),N189*-R189,IF(AND(O189=0,P189=0,Q189=0,R189=0),N189*S189,IF(AND(O189=0,P189=0,Q189=0,R189=0),,"入力オーバー"))))))</f>
        <v>0</v>
      </c>
      <c r="U189" s="154"/>
      <c r="V189" s="155"/>
      <c r="W189" s="155"/>
      <c r="X189" s="156"/>
      <c r="Y189" s="156"/>
      <c r="Z189" s="156"/>
      <c r="AA189" s="156"/>
      <c r="AB189" s="156"/>
    </row>
    <row r="190" spans="1:28" ht="9" customHeight="1">
      <c r="A190" s="885"/>
      <c r="B190" s="741"/>
      <c r="C190" s="157">
        <f>IF(C189="往","復",)</f>
        <v>0</v>
      </c>
      <c r="D190" s="158">
        <f>$D$8</f>
        <v>0</v>
      </c>
      <c r="E190" s="159">
        <f>$E$8</f>
        <v>0</v>
      </c>
      <c r="F190" s="749"/>
      <c r="G190" s="160">
        <f>D190*E190*F189</f>
        <v>0</v>
      </c>
      <c r="H190" s="893"/>
      <c r="I190" s="730"/>
      <c r="J190" s="728"/>
      <c r="K190" s="161">
        <f>-D190*E190*H189</f>
        <v>0</v>
      </c>
      <c r="L190" s="162"/>
      <c r="M190" s="147"/>
      <c r="N190" s="163"/>
      <c r="O190" s="164"/>
      <c r="P190" s="165"/>
      <c r="Q190" s="165"/>
      <c r="R190" s="166"/>
      <c r="S190" s="167"/>
      <c r="T190" s="168">
        <f>IF(AND(P190=0,Q190=0,R190=0,S190=0),N190*-O190,IF(AND(O190=0,Q190=0,R190=0,S190=0),N190*-P190,IF(AND(O190=0,P190=0,R190=0,S190=0),N190*Q190,IF(AND(O190=0,P190=0,Q190=0,S190=0),N190*-R190,IF(AND(O190=0,P190=0,Q190=0,R190=0),N190*S190,IF(AND(O190=0,P190=0,Q190=0,R190=0),,"入力オーバー"))))))</f>
        <v>0</v>
      </c>
      <c r="U190" s="169"/>
      <c r="V190" s="155"/>
      <c r="W190" s="155"/>
      <c r="X190" s="156"/>
      <c r="Y190" s="156"/>
      <c r="Z190" s="156"/>
      <c r="AA190" s="156"/>
      <c r="AB190" s="156"/>
    </row>
    <row r="191" spans="1:28" ht="9" customHeight="1">
      <c r="A191" s="885"/>
      <c r="B191" s="740" t="str">
        <f>$B$9</f>
        <v>土曜</v>
      </c>
      <c r="C191" s="170">
        <f>C189</f>
        <v>0</v>
      </c>
      <c r="D191" s="142">
        <f>$D$9</f>
        <v>0</v>
      </c>
      <c r="E191" s="143">
        <f>$E$9</f>
        <v>0</v>
      </c>
      <c r="F191" s="896"/>
      <c r="G191" s="144">
        <f>D191*E191*F191</f>
        <v>0</v>
      </c>
      <c r="H191" s="892">
        <f>I191+J191</f>
        <v>0</v>
      </c>
      <c r="I191" s="729"/>
      <c r="J191" s="727"/>
      <c r="K191" s="145">
        <f>-D191*E191*H191</f>
        <v>0</v>
      </c>
      <c r="L191" s="146"/>
      <c r="M191" s="147"/>
      <c r="N191" s="163"/>
      <c r="O191" s="164"/>
      <c r="P191" s="165"/>
      <c r="Q191" s="165"/>
      <c r="R191" s="166"/>
      <c r="S191" s="167"/>
      <c r="T191" s="168">
        <f t="shared" ref="T191:T198" si="33">IF(AND(P191=0,Q191=0,R191=0,S191=0),N191*-O191,IF(AND(O191=0,Q191=0,R191=0,S191=0),N191*-P191,IF(AND(O191=0,P191=0,R191=0,S191=0),N191*Q191,IF(AND(O191=0,P191=0,Q191=0,S191=0),N191*-R191,IF(AND(O191=0,P191=0,Q191=0,R191=0),N191*S191,IF(AND(O191=0,P191=0,Q191=0,R191=0),,"入力オーバー"))))))</f>
        <v>0</v>
      </c>
      <c r="U191" s="169"/>
      <c r="V191" s="155"/>
      <c r="W191" s="155"/>
      <c r="X191" s="136"/>
      <c r="Y191" s="136"/>
      <c r="Z191" s="136"/>
      <c r="AA191" s="136"/>
      <c r="AB191" s="136"/>
    </row>
    <row r="192" spans="1:28" ht="9" customHeight="1" thickBot="1">
      <c r="A192" s="885"/>
      <c r="B192" s="904"/>
      <c r="C192" s="157">
        <f>C190</f>
        <v>0</v>
      </c>
      <c r="D192" s="158">
        <f>$D$10</f>
        <v>0</v>
      </c>
      <c r="E192" s="159">
        <f>$E$10</f>
        <v>0</v>
      </c>
      <c r="F192" s="749"/>
      <c r="G192" s="160">
        <f>D192*E192*F191</f>
        <v>0</v>
      </c>
      <c r="H192" s="893"/>
      <c r="I192" s="730"/>
      <c r="J192" s="728"/>
      <c r="K192" s="161">
        <f>-D192*E192*H191</f>
        <v>0</v>
      </c>
      <c r="L192" s="162"/>
      <c r="M192" s="147"/>
      <c r="N192" s="163"/>
      <c r="O192" s="164"/>
      <c r="P192" s="165"/>
      <c r="Q192" s="165"/>
      <c r="R192" s="166"/>
      <c r="S192" s="167"/>
      <c r="T192" s="168">
        <f t="shared" si="33"/>
        <v>0</v>
      </c>
      <c r="U192" s="169"/>
      <c r="V192" s="155"/>
      <c r="W192" s="155"/>
      <c r="X192" s="156"/>
      <c r="Y192" s="156"/>
      <c r="Z192" s="136"/>
      <c r="AA192" s="136"/>
      <c r="AB192" s="136"/>
    </row>
    <row r="193" spans="1:28" ht="9" customHeight="1">
      <c r="A193" s="885"/>
      <c r="B193" s="903" t="str">
        <f>$B$11</f>
        <v>日祝</v>
      </c>
      <c r="C193" s="170">
        <f>C189</f>
        <v>0</v>
      </c>
      <c r="D193" s="142">
        <f>$D$11</f>
        <v>0</v>
      </c>
      <c r="E193" s="143">
        <f>$E$11</f>
        <v>0</v>
      </c>
      <c r="F193" s="748"/>
      <c r="G193" s="144">
        <f>D193*E193*F193</f>
        <v>0</v>
      </c>
      <c r="H193" s="892">
        <f>I193+J193</f>
        <v>0</v>
      </c>
      <c r="I193" s="729"/>
      <c r="J193" s="727"/>
      <c r="K193" s="145">
        <f>-D193*E193*H193</f>
        <v>0</v>
      </c>
      <c r="L193" s="146"/>
      <c r="M193" s="147"/>
      <c r="N193" s="163"/>
      <c r="O193" s="164"/>
      <c r="P193" s="165"/>
      <c r="Q193" s="165"/>
      <c r="R193" s="166"/>
      <c r="S193" s="167"/>
      <c r="T193" s="168">
        <f t="shared" si="33"/>
        <v>0</v>
      </c>
      <c r="U193" s="169"/>
      <c r="V193" s="155"/>
      <c r="W193" s="155"/>
      <c r="X193" s="156"/>
      <c r="Y193" s="156"/>
      <c r="Z193" s="136"/>
      <c r="AA193" s="136"/>
      <c r="AB193" s="136"/>
    </row>
    <row r="194" spans="1:28" ht="9" customHeight="1">
      <c r="A194" s="885"/>
      <c r="B194" s="739"/>
      <c r="C194" s="202">
        <f>C190</f>
        <v>0</v>
      </c>
      <c r="D194" s="158">
        <f>$D$12</f>
        <v>0</v>
      </c>
      <c r="E194" s="175">
        <f>$E$12</f>
        <v>0</v>
      </c>
      <c r="F194" s="748"/>
      <c r="G194" s="160">
        <f>D194*E194*F193</f>
        <v>0</v>
      </c>
      <c r="H194" s="893"/>
      <c r="I194" s="730"/>
      <c r="J194" s="728"/>
      <c r="K194" s="161">
        <f>-D194*E194*H193</f>
        <v>0</v>
      </c>
      <c r="L194" s="162"/>
      <c r="M194" s="147"/>
      <c r="N194" s="163"/>
      <c r="O194" s="164"/>
      <c r="P194" s="165"/>
      <c r="Q194" s="165"/>
      <c r="R194" s="166"/>
      <c r="S194" s="167"/>
      <c r="T194" s="168">
        <f t="shared" si="33"/>
        <v>0</v>
      </c>
      <c r="U194" s="169"/>
      <c r="V194" s="155"/>
      <c r="W194" s="155"/>
      <c r="X194" s="156"/>
      <c r="Y194" s="156"/>
      <c r="Z194" s="136"/>
      <c r="AA194" s="136"/>
      <c r="AB194" s="136"/>
    </row>
    <row r="195" spans="1:28" ht="9" customHeight="1">
      <c r="A195" s="885"/>
      <c r="B195" s="738" t="str">
        <f>$B$13</f>
        <v>学平日</v>
      </c>
      <c r="C195" s="170">
        <f>C189</f>
        <v>0</v>
      </c>
      <c r="D195" s="142">
        <f>$D$13</f>
        <v>0</v>
      </c>
      <c r="E195" s="143">
        <f>$E$13</f>
        <v>0</v>
      </c>
      <c r="F195" s="896"/>
      <c r="G195" s="144">
        <f>D195*E195*F195</f>
        <v>0</v>
      </c>
      <c r="H195" s="892">
        <f>I195+J195</f>
        <v>0</v>
      </c>
      <c r="I195" s="729"/>
      <c r="J195" s="727"/>
      <c r="K195" s="145">
        <f>-D195*E195*H195</f>
        <v>0</v>
      </c>
      <c r="L195" s="146"/>
      <c r="M195" s="147"/>
      <c r="N195" s="163"/>
      <c r="O195" s="164"/>
      <c r="P195" s="165"/>
      <c r="Q195" s="165"/>
      <c r="R195" s="166"/>
      <c r="S195" s="167"/>
      <c r="T195" s="168">
        <f t="shared" si="33"/>
        <v>0</v>
      </c>
      <c r="U195" s="169"/>
      <c r="V195" s="155"/>
      <c r="W195" s="155"/>
    </row>
    <row r="196" spans="1:28" ht="9" customHeight="1">
      <c r="A196" s="885"/>
      <c r="B196" s="739"/>
      <c r="C196" s="157">
        <f>C190</f>
        <v>0</v>
      </c>
      <c r="D196" s="158">
        <f>$D$14</f>
        <v>0</v>
      </c>
      <c r="E196" s="159">
        <f>$E$14</f>
        <v>0</v>
      </c>
      <c r="F196" s="749"/>
      <c r="G196" s="160">
        <f>D196*E196*F195</f>
        <v>0</v>
      </c>
      <c r="H196" s="893"/>
      <c r="I196" s="730"/>
      <c r="J196" s="728"/>
      <c r="K196" s="161">
        <f>-D196*E196*H195</f>
        <v>0</v>
      </c>
      <c r="L196" s="162"/>
      <c r="M196" s="147"/>
      <c r="N196" s="163"/>
      <c r="O196" s="164"/>
      <c r="P196" s="165"/>
      <c r="Q196" s="165"/>
      <c r="R196" s="166"/>
      <c r="S196" s="167"/>
      <c r="T196" s="168">
        <f t="shared" si="33"/>
        <v>0</v>
      </c>
      <c r="U196" s="169"/>
      <c r="V196" s="155"/>
      <c r="W196" s="155"/>
    </row>
    <row r="197" spans="1:28" ht="9" customHeight="1">
      <c r="A197" s="885"/>
      <c r="B197" s="738" t="str">
        <f>$B$15</f>
        <v>学休土</v>
      </c>
      <c r="C197" s="170">
        <f>C189</f>
        <v>0</v>
      </c>
      <c r="D197" s="142">
        <f>$D$15</f>
        <v>0</v>
      </c>
      <c r="E197" s="143">
        <f>$E$15</f>
        <v>0</v>
      </c>
      <c r="F197" s="748"/>
      <c r="G197" s="144">
        <f>D197*E197*F197</f>
        <v>0</v>
      </c>
      <c r="H197" s="892">
        <f>I197+J197</f>
        <v>0</v>
      </c>
      <c r="I197" s="729"/>
      <c r="J197" s="727"/>
      <c r="K197" s="145">
        <f>-D197*E197*H197</f>
        <v>0</v>
      </c>
      <c r="L197" s="146"/>
      <c r="M197" s="147"/>
      <c r="N197" s="163"/>
      <c r="O197" s="164"/>
      <c r="P197" s="165"/>
      <c r="Q197" s="165"/>
      <c r="R197" s="166"/>
      <c r="S197" s="167"/>
      <c r="T197" s="168">
        <f t="shared" si="33"/>
        <v>0</v>
      </c>
      <c r="U197" s="169"/>
      <c r="V197" s="155"/>
      <c r="W197" s="155"/>
      <c r="X197" s="908" t="s">
        <v>81</v>
      </c>
      <c r="Y197" s="909"/>
      <c r="Z197" s="909"/>
      <c r="AA197" s="909"/>
      <c r="AB197" s="910"/>
    </row>
    <row r="198" spans="1:28" ht="9" customHeight="1" thickBot="1">
      <c r="A198" s="885"/>
      <c r="B198" s="751"/>
      <c r="C198" s="157">
        <f>C190</f>
        <v>0</v>
      </c>
      <c r="D198" s="158">
        <f>$D$16</f>
        <v>0</v>
      </c>
      <c r="E198" s="175">
        <f>$E$16</f>
        <v>0</v>
      </c>
      <c r="F198" s="749"/>
      <c r="G198" s="160">
        <f>D198*E198*F197</f>
        <v>0</v>
      </c>
      <c r="H198" s="893"/>
      <c r="I198" s="730"/>
      <c r="J198" s="728"/>
      <c r="K198" s="161">
        <f>-D198*E198*H197</f>
        <v>0</v>
      </c>
      <c r="L198" s="162"/>
      <c r="M198" s="147"/>
      <c r="N198" s="177"/>
      <c r="O198" s="178"/>
      <c r="P198" s="179"/>
      <c r="Q198" s="179"/>
      <c r="R198" s="180"/>
      <c r="S198" s="181"/>
      <c r="T198" s="182">
        <f t="shared" si="33"/>
        <v>0</v>
      </c>
      <c r="U198" s="183"/>
      <c r="V198" s="184"/>
      <c r="W198" s="155"/>
      <c r="X198" s="905">
        <f>G199+K199+T199</f>
        <v>0</v>
      </c>
      <c r="Y198" s="906"/>
      <c r="Z198" s="906"/>
      <c r="AA198" s="906"/>
      <c r="AB198" s="185" t="s">
        <v>82</v>
      </c>
    </row>
    <row r="199" spans="1:28" ht="9" customHeight="1" thickBot="1">
      <c r="A199" s="882" t="s">
        <v>53</v>
      </c>
      <c r="B199" s="883"/>
      <c r="C199" s="186"/>
      <c r="D199" s="187">
        <f>IF(C189="往",(E189+E190)*(F189-H189)+(E191+E192)*(F191-H191),E189*(F189-H189)+E191*(F191-H191))</f>
        <v>0</v>
      </c>
      <c r="E199" s="188">
        <f>IF(C189="往",(E189+E190)*(F189-H189)+(E191+E192)*(F191-H191)+(E193+E194)*(F193-H193)+(E195+E196)*(F195-H195)+(E197+E198)*(F197-H197),E189*(F189-H189)+E191*(F191-H191)+E193*(F193-H193)+E195*(F195-H195)+E197*(F197-H197))</f>
        <v>0</v>
      </c>
      <c r="F199" s="189">
        <f t="shared" ref="F199:K199" si="34">SUM(F189:F198)</f>
        <v>0</v>
      </c>
      <c r="G199" s="190">
        <f t="shared" si="34"/>
        <v>0</v>
      </c>
      <c r="H199" s="186">
        <f t="shared" si="34"/>
        <v>0</v>
      </c>
      <c r="I199" s="191">
        <f t="shared" si="34"/>
        <v>0</v>
      </c>
      <c r="J199" s="187">
        <f t="shared" si="34"/>
        <v>0</v>
      </c>
      <c r="K199" s="192">
        <f t="shared" si="34"/>
        <v>0</v>
      </c>
      <c r="L199" s="187"/>
      <c r="M199" s="193"/>
      <c r="N199" s="194"/>
      <c r="O199" s="195">
        <f t="shared" ref="O199:T199" si="35">SUM(O189:O198)</f>
        <v>0</v>
      </c>
      <c r="P199" s="196">
        <f t="shared" si="35"/>
        <v>0</v>
      </c>
      <c r="Q199" s="196">
        <f t="shared" si="35"/>
        <v>0</v>
      </c>
      <c r="R199" s="197">
        <f t="shared" si="35"/>
        <v>0</v>
      </c>
      <c r="S199" s="198">
        <f t="shared" si="35"/>
        <v>0</v>
      </c>
      <c r="T199" s="199">
        <f t="shared" si="35"/>
        <v>0</v>
      </c>
      <c r="U199" s="200"/>
      <c r="V199" s="907" t="s">
        <v>83</v>
      </c>
      <c r="W199" s="858"/>
      <c r="X199" s="858"/>
      <c r="Y199" s="858"/>
      <c r="Z199" s="858"/>
      <c r="AA199" s="858"/>
      <c r="AB199" s="859"/>
    </row>
    <row r="200" spans="1:28" ht="9" customHeight="1" thickBot="1">
      <c r="A200" s="715" t="s">
        <v>112</v>
      </c>
      <c r="B200" s="716"/>
      <c r="C200" s="716"/>
      <c r="D200" s="717">
        <f>$C$1</f>
        <v>0</v>
      </c>
      <c r="E200" s="716"/>
      <c r="F200" s="716"/>
      <c r="G200" s="716"/>
      <c r="H200" s="716" t="s">
        <v>374</v>
      </c>
      <c r="I200" s="716"/>
      <c r="J200" s="716" t="s">
        <v>148</v>
      </c>
      <c r="K200" s="716"/>
      <c r="L200" s="717">
        <f>$M$1</f>
        <v>0</v>
      </c>
      <c r="M200" s="716"/>
      <c r="N200" s="716"/>
      <c r="O200" s="716"/>
      <c r="P200" s="716"/>
      <c r="Q200" s="718"/>
      <c r="R200" s="203"/>
      <c r="S200" s="203"/>
      <c r="T200" s="204"/>
      <c r="U200" s="136"/>
      <c r="V200" s="911">
        <f>V267</f>
        <v>0</v>
      </c>
      <c r="W200" s="912"/>
      <c r="X200" s="912"/>
      <c r="Y200" s="912"/>
      <c r="Z200" s="912"/>
      <c r="AA200" s="912"/>
      <c r="AB200" s="205" t="s">
        <v>11</v>
      </c>
    </row>
    <row r="201" spans="1:28" ht="9" customHeight="1">
      <c r="I201" s="206"/>
      <c r="J201" s="207"/>
      <c r="K201" s="207"/>
      <c r="L201" s="208"/>
      <c r="N201" s="136"/>
      <c r="O201" s="136"/>
      <c r="P201" s="136"/>
      <c r="V201" s="207"/>
      <c r="W201" s="207"/>
      <c r="X201" s="136"/>
      <c r="Y201" s="136"/>
      <c r="Z201" s="136"/>
      <c r="AA201" s="136"/>
      <c r="AB201" s="136"/>
    </row>
    <row r="202" spans="1:28" ht="9" hidden="1" customHeight="1" thickBot="1">
      <c r="L202" s="209"/>
      <c r="N202" s="210"/>
      <c r="O202" s="211"/>
      <c r="P202" s="211"/>
      <c r="Q202" s="211"/>
      <c r="R202" s="211"/>
      <c r="S202" s="211"/>
      <c r="T202" s="136"/>
      <c r="U202" s="207"/>
      <c r="V202" s="207"/>
      <c r="W202" s="207"/>
      <c r="X202" s="212"/>
      <c r="Y202" s="212"/>
      <c r="Z202" s="212"/>
      <c r="AA202" s="212"/>
      <c r="AB202" s="136"/>
    </row>
    <row r="203" spans="1:28" ht="9" hidden="1" customHeight="1">
      <c r="A203" s="886" t="s">
        <v>55</v>
      </c>
      <c r="B203" s="742" t="s">
        <v>56</v>
      </c>
      <c r="C203" s="134"/>
      <c r="D203" s="745" t="s">
        <v>57</v>
      </c>
      <c r="E203" s="745" t="s">
        <v>58</v>
      </c>
      <c r="F203" s="890" t="s">
        <v>59</v>
      </c>
      <c r="G203" s="894" t="s">
        <v>60</v>
      </c>
      <c r="H203" s="899" t="s">
        <v>61</v>
      </c>
      <c r="I203" s="899"/>
      <c r="J203" s="899"/>
      <c r="K203" s="899"/>
      <c r="L203" s="900"/>
      <c r="M203" s="135"/>
      <c r="N203" s="857" t="s">
        <v>62</v>
      </c>
      <c r="O203" s="858"/>
      <c r="P203" s="858"/>
      <c r="Q203" s="858"/>
      <c r="R203" s="858"/>
      <c r="S203" s="858"/>
      <c r="T203" s="858"/>
      <c r="U203" s="859"/>
    </row>
    <row r="204" spans="1:28" ht="9" hidden="1" customHeight="1">
      <c r="A204" s="887"/>
      <c r="B204" s="743"/>
      <c r="C204" s="137" t="s">
        <v>24</v>
      </c>
      <c r="D204" s="746"/>
      <c r="E204" s="746"/>
      <c r="F204" s="891"/>
      <c r="G204" s="864"/>
      <c r="H204" s="860" t="s">
        <v>63</v>
      </c>
      <c r="I204" s="861"/>
      <c r="J204" s="862"/>
      <c r="K204" s="863" t="s">
        <v>64</v>
      </c>
      <c r="L204" s="874" t="s">
        <v>65</v>
      </c>
      <c r="M204" s="138"/>
      <c r="N204" s="863" t="s">
        <v>66</v>
      </c>
      <c r="O204" s="877" t="s">
        <v>67</v>
      </c>
      <c r="P204" s="878"/>
      <c r="Q204" s="878"/>
      <c r="R204" s="878"/>
      <c r="S204" s="879"/>
      <c r="T204" s="724" t="s">
        <v>68</v>
      </c>
      <c r="U204" s="854" t="s">
        <v>65</v>
      </c>
    </row>
    <row r="205" spans="1:28" ht="9" hidden="1" customHeight="1">
      <c r="A205" s="887"/>
      <c r="B205" s="743"/>
      <c r="C205" s="137" t="s">
        <v>69</v>
      </c>
      <c r="D205" s="746"/>
      <c r="E205" s="746"/>
      <c r="F205" s="891"/>
      <c r="G205" s="864"/>
      <c r="H205" s="880" t="s">
        <v>70</v>
      </c>
      <c r="I205" s="897" t="s">
        <v>71</v>
      </c>
      <c r="J205" s="901" t="s">
        <v>72</v>
      </c>
      <c r="K205" s="864"/>
      <c r="L205" s="875"/>
      <c r="M205" s="138"/>
      <c r="N205" s="864"/>
      <c r="O205" s="869" t="s">
        <v>73</v>
      </c>
      <c r="P205" s="754"/>
      <c r="Q205" s="754" t="s">
        <v>74</v>
      </c>
      <c r="R205" s="757" t="s">
        <v>75</v>
      </c>
      <c r="S205" s="752" t="s">
        <v>76</v>
      </c>
      <c r="T205" s="725"/>
      <c r="U205" s="855"/>
    </row>
    <row r="206" spans="1:28" ht="9" hidden="1" customHeight="1">
      <c r="A206" s="887"/>
      <c r="B206" s="743"/>
      <c r="C206" s="139" t="s">
        <v>77</v>
      </c>
      <c r="D206" s="746"/>
      <c r="E206" s="746"/>
      <c r="F206" s="891"/>
      <c r="G206" s="864"/>
      <c r="H206" s="880"/>
      <c r="I206" s="897"/>
      <c r="J206" s="901"/>
      <c r="K206" s="864"/>
      <c r="L206" s="875"/>
      <c r="M206" s="138"/>
      <c r="N206" s="864"/>
      <c r="O206" s="870" t="s">
        <v>71</v>
      </c>
      <c r="P206" s="872" t="s">
        <v>72</v>
      </c>
      <c r="Q206" s="755"/>
      <c r="R206" s="757"/>
      <c r="S206" s="752"/>
      <c r="T206" s="725"/>
      <c r="U206" s="855"/>
    </row>
    <row r="207" spans="1:28" ht="9" hidden="1" customHeight="1">
      <c r="A207" s="888"/>
      <c r="B207" s="744"/>
      <c r="C207" s="140" t="s">
        <v>78</v>
      </c>
      <c r="D207" s="747"/>
      <c r="E207" s="876"/>
      <c r="F207" s="726"/>
      <c r="G207" s="895"/>
      <c r="H207" s="881"/>
      <c r="I207" s="898"/>
      <c r="J207" s="902"/>
      <c r="K207" s="865"/>
      <c r="L207" s="876"/>
      <c r="N207" s="865"/>
      <c r="O207" s="871"/>
      <c r="P207" s="873"/>
      <c r="Q207" s="756"/>
      <c r="R207" s="758"/>
      <c r="S207" s="753"/>
      <c r="T207" s="726"/>
      <c r="U207" s="856"/>
    </row>
    <row r="208" spans="1:28" ht="9" hidden="1" customHeight="1">
      <c r="A208" s="884" t="s">
        <v>79</v>
      </c>
      <c r="B208" s="740" t="s">
        <v>80</v>
      </c>
      <c r="C208" s="201">
        <f>C141</f>
        <v>0</v>
      </c>
      <c r="D208" s="142">
        <f>$D$7</f>
        <v>0</v>
      </c>
      <c r="E208" s="143">
        <f>$E$7</f>
        <v>0</v>
      </c>
      <c r="F208" s="896"/>
      <c r="G208" s="144">
        <f>D208*E208*F208</f>
        <v>0</v>
      </c>
      <c r="H208" s="892">
        <f>I208+J208</f>
        <v>0</v>
      </c>
      <c r="I208" s="729"/>
      <c r="J208" s="727"/>
      <c r="K208" s="145">
        <f>-D208*E208*H208</f>
        <v>0</v>
      </c>
      <c r="L208" s="146"/>
      <c r="M208" s="147"/>
      <c r="N208" s="148"/>
      <c r="O208" s="149"/>
      <c r="P208" s="150"/>
      <c r="Q208" s="150"/>
      <c r="R208" s="151"/>
      <c r="S208" s="152"/>
      <c r="T208" s="153">
        <f t="shared" ref="T208:T217" si="36">IF(AND(P208=0,Q208=0,R208=0,S208=0),N208*-O208,IF(AND(O208=0,Q208=0,R208=0,S208=0),N208*-P208,IF(AND(O208=0,P208=0,R208=0,S208=0),N208*Q208,IF(AND(O208=0,P208=0,Q208=0,S208=0),N208*-R208,IF(AND(O208=0,P208=0,Q208=0,R208=0),N208*S208,IF(AND(O208=0,P208=0,Q208=0,R208=0),,"入力オーバー"))))))</f>
        <v>0</v>
      </c>
      <c r="U208" s="213"/>
      <c r="V208" s="155"/>
      <c r="W208" s="155"/>
      <c r="X208" s="156"/>
      <c r="Y208" s="156"/>
      <c r="Z208" s="156"/>
      <c r="AA208" s="156"/>
      <c r="AB208" s="156"/>
    </row>
    <row r="209" spans="1:28" ht="9" hidden="1" customHeight="1">
      <c r="A209" s="885"/>
      <c r="B209" s="741"/>
      <c r="C209" s="157">
        <f>IF(C208="往","復",)</f>
        <v>0</v>
      </c>
      <c r="D209" s="158">
        <f>$D$8</f>
        <v>0</v>
      </c>
      <c r="E209" s="159">
        <f>$E$8</f>
        <v>0</v>
      </c>
      <c r="F209" s="749"/>
      <c r="G209" s="160">
        <f>D209*E209*F208</f>
        <v>0</v>
      </c>
      <c r="H209" s="893"/>
      <c r="I209" s="730"/>
      <c r="J209" s="728"/>
      <c r="K209" s="161">
        <f>-D209*E209*H208</f>
        <v>0</v>
      </c>
      <c r="L209" s="162"/>
      <c r="M209" s="147"/>
      <c r="N209" s="163"/>
      <c r="O209" s="164"/>
      <c r="P209" s="165"/>
      <c r="Q209" s="165"/>
      <c r="R209" s="166"/>
      <c r="S209" s="167"/>
      <c r="T209" s="168">
        <f t="shared" si="36"/>
        <v>0</v>
      </c>
      <c r="U209" s="169"/>
      <c r="V209" s="155"/>
      <c r="W209" s="155"/>
      <c r="X209" s="156"/>
      <c r="Y209" s="156"/>
      <c r="Z209" s="156"/>
      <c r="AA209" s="156"/>
      <c r="AB209" s="156"/>
    </row>
    <row r="210" spans="1:28" ht="9" hidden="1" customHeight="1">
      <c r="A210" s="885"/>
      <c r="B210" s="740"/>
      <c r="C210" s="170">
        <f>C208</f>
        <v>0</v>
      </c>
      <c r="D210" s="142">
        <f>$D$9</f>
        <v>0</v>
      </c>
      <c r="E210" s="143">
        <f>$E$9</f>
        <v>0</v>
      </c>
      <c r="F210" s="896"/>
      <c r="G210" s="144">
        <f>D210*E210*F210</f>
        <v>0</v>
      </c>
      <c r="H210" s="892">
        <f>I210+J210</f>
        <v>0</v>
      </c>
      <c r="I210" s="729"/>
      <c r="J210" s="727"/>
      <c r="K210" s="145">
        <f>-D210*E210*H210</f>
        <v>0</v>
      </c>
      <c r="L210" s="146"/>
      <c r="M210" s="147"/>
      <c r="N210" s="163"/>
      <c r="O210" s="164"/>
      <c r="P210" s="165"/>
      <c r="Q210" s="165"/>
      <c r="R210" s="166"/>
      <c r="S210" s="167"/>
      <c r="T210" s="168">
        <f t="shared" si="36"/>
        <v>0</v>
      </c>
      <c r="U210" s="169"/>
      <c r="V210" s="155"/>
      <c r="W210" s="155"/>
      <c r="X210" s="136"/>
      <c r="Y210" s="136"/>
      <c r="Z210" s="136"/>
      <c r="AA210" s="136"/>
      <c r="AB210" s="136"/>
    </row>
    <row r="211" spans="1:28" ht="9" hidden="1" customHeight="1" thickBot="1">
      <c r="A211" s="885"/>
      <c r="B211" s="889"/>
      <c r="C211" s="157">
        <f>C209</f>
        <v>0</v>
      </c>
      <c r="D211" s="158">
        <f>$D$10</f>
        <v>0</v>
      </c>
      <c r="E211" s="159">
        <f>$E$10</f>
        <v>0</v>
      </c>
      <c r="F211" s="749"/>
      <c r="G211" s="160">
        <f>D211*E211*F210</f>
        <v>0</v>
      </c>
      <c r="H211" s="893"/>
      <c r="I211" s="730"/>
      <c r="J211" s="728"/>
      <c r="K211" s="161">
        <f>-D211*E211*H210</f>
        <v>0</v>
      </c>
      <c r="L211" s="162"/>
      <c r="M211" s="147"/>
      <c r="N211" s="163"/>
      <c r="O211" s="164"/>
      <c r="P211" s="165"/>
      <c r="Q211" s="165"/>
      <c r="R211" s="166"/>
      <c r="S211" s="167"/>
      <c r="T211" s="168">
        <f t="shared" si="36"/>
        <v>0</v>
      </c>
      <c r="U211" s="169"/>
      <c r="V211" s="155"/>
      <c r="W211" s="155"/>
      <c r="X211" s="156"/>
      <c r="Y211" s="156"/>
      <c r="Z211" s="136"/>
      <c r="AA211" s="136"/>
      <c r="AB211" s="136"/>
    </row>
    <row r="212" spans="1:28" ht="9" hidden="1" customHeight="1">
      <c r="A212" s="885"/>
      <c r="B212" s="903"/>
      <c r="C212" s="170">
        <f>C208</f>
        <v>0</v>
      </c>
      <c r="D212" s="142">
        <f>$D$11</f>
        <v>0</v>
      </c>
      <c r="E212" s="143">
        <f>$E$11</f>
        <v>0</v>
      </c>
      <c r="F212" s="748"/>
      <c r="G212" s="144">
        <f>D212*E212*F212</f>
        <v>0</v>
      </c>
      <c r="H212" s="892">
        <f>I212+J212</f>
        <v>0</v>
      </c>
      <c r="I212" s="729"/>
      <c r="J212" s="727"/>
      <c r="K212" s="145">
        <f>-D212*E212*H212</f>
        <v>0</v>
      </c>
      <c r="L212" s="146"/>
      <c r="M212" s="147"/>
      <c r="N212" s="163"/>
      <c r="O212" s="164"/>
      <c r="P212" s="165"/>
      <c r="Q212" s="165"/>
      <c r="R212" s="166"/>
      <c r="S212" s="167"/>
      <c r="T212" s="168">
        <f t="shared" si="36"/>
        <v>0</v>
      </c>
      <c r="U212" s="169"/>
      <c r="V212" s="155"/>
      <c r="W212" s="155"/>
      <c r="X212" s="156"/>
      <c r="Y212" s="156"/>
      <c r="Z212" s="136"/>
      <c r="AA212" s="136"/>
      <c r="AB212" s="136"/>
    </row>
    <row r="213" spans="1:28" ht="9" hidden="1" customHeight="1">
      <c r="A213" s="885"/>
      <c r="B213" s="750"/>
      <c r="C213" s="202">
        <f>C209</f>
        <v>0</v>
      </c>
      <c r="D213" s="158">
        <f>$D$12</f>
        <v>0</v>
      </c>
      <c r="E213" s="175">
        <f>$E$12</f>
        <v>0</v>
      </c>
      <c r="F213" s="748"/>
      <c r="G213" s="160">
        <f>D213*E213*F212</f>
        <v>0</v>
      </c>
      <c r="H213" s="893"/>
      <c r="I213" s="730"/>
      <c r="J213" s="728"/>
      <c r="K213" s="161">
        <f>-D213*E213*H212</f>
        <v>0</v>
      </c>
      <c r="L213" s="162"/>
      <c r="M213" s="147"/>
      <c r="N213" s="163"/>
      <c r="O213" s="164"/>
      <c r="P213" s="165"/>
      <c r="Q213" s="165"/>
      <c r="R213" s="166"/>
      <c r="S213" s="167"/>
      <c r="T213" s="168">
        <f t="shared" si="36"/>
        <v>0</v>
      </c>
      <c r="U213" s="169"/>
      <c r="V213" s="155"/>
      <c r="W213" s="155"/>
      <c r="X213" s="156"/>
      <c r="Y213" s="156"/>
      <c r="Z213" s="136"/>
      <c r="AA213" s="136"/>
      <c r="AB213" s="136"/>
    </row>
    <row r="214" spans="1:28" ht="9" hidden="1" customHeight="1">
      <c r="A214" s="885"/>
      <c r="B214" s="738"/>
      <c r="C214" s="170">
        <f>C208</f>
        <v>0</v>
      </c>
      <c r="D214" s="142">
        <f>$D$13</f>
        <v>0</v>
      </c>
      <c r="E214" s="143">
        <f>$E$13</f>
        <v>0</v>
      </c>
      <c r="F214" s="896"/>
      <c r="G214" s="144">
        <f>D214*E214*F214</f>
        <v>0</v>
      </c>
      <c r="H214" s="892">
        <f>I214+J214</f>
        <v>0</v>
      </c>
      <c r="I214" s="729"/>
      <c r="J214" s="727"/>
      <c r="K214" s="145">
        <f>-D214*E214*H214</f>
        <v>0</v>
      </c>
      <c r="L214" s="146"/>
      <c r="M214" s="147"/>
      <c r="N214" s="163"/>
      <c r="O214" s="164"/>
      <c r="P214" s="165"/>
      <c r="Q214" s="165"/>
      <c r="R214" s="166"/>
      <c r="S214" s="167"/>
      <c r="T214" s="168">
        <f t="shared" si="36"/>
        <v>0</v>
      </c>
      <c r="U214" s="169"/>
      <c r="V214" s="155"/>
      <c r="W214" s="155"/>
      <c r="X214" s="156"/>
      <c r="Y214" s="156"/>
      <c r="Z214" s="136"/>
      <c r="AA214" s="136"/>
      <c r="AB214" s="136"/>
    </row>
    <row r="215" spans="1:28" ht="9" hidden="1" customHeight="1">
      <c r="A215" s="885"/>
      <c r="B215" s="739"/>
      <c r="C215" s="157">
        <f>C209</f>
        <v>0</v>
      </c>
      <c r="D215" s="158">
        <f>$D$14</f>
        <v>0</v>
      </c>
      <c r="E215" s="159">
        <f>$E$14</f>
        <v>0</v>
      </c>
      <c r="F215" s="749"/>
      <c r="G215" s="160">
        <f>D215*E215*F214</f>
        <v>0</v>
      </c>
      <c r="H215" s="893"/>
      <c r="I215" s="730"/>
      <c r="J215" s="728"/>
      <c r="K215" s="161">
        <f>-D215*E215*H214</f>
        <v>0</v>
      </c>
      <c r="L215" s="162"/>
      <c r="M215" s="147"/>
      <c r="N215" s="163"/>
      <c r="O215" s="164"/>
      <c r="P215" s="165"/>
      <c r="Q215" s="165"/>
      <c r="R215" s="166"/>
      <c r="S215" s="167"/>
      <c r="T215" s="168">
        <f t="shared" si="36"/>
        <v>0</v>
      </c>
      <c r="U215" s="169"/>
      <c r="V215" s="155"/>
      <c r="W215" s="155"/>
      <c r="X215" s="156"/>
      <c r="Y215" s="156"/>
      <c r="Z215" s="136"/>
      <c r="AA215" s="136"/>
      <c r="AB215" s="136"/>
    </row>
    <row r="216" spans="1:28" ht="9" hidden="1" customHeight="1">
      <c r="A216" s="885"/>
      <c r="B216" s="750"/>
      <c r="C216" s="170">
        <f>C208</f>
        <v>0</v>
      </c>
      <c r="D216" s="142">
        <f>$D$15</f>
        <v>0</v>
      </c>
      <c r="E216" s="143">
        <f>$E$15</f>
        <v>0</v>
      </c>
      <c r="F216" s="748"/>
      <c r="G216" s="144">
        <f>D216*E216*F216</f>
        <v>0</v>
      </c>
      <c r="H216" s="892">
        <f>I216+J216</f>
        <v>0</v>
      </c>
      <c r="I216" s="729"/>
      <c r="J216" s="727"/>
      <c r="K216" s="145">
        <f>-D216*E216*H216</f>
        <v>0</v>
      </c>
      <c r="L216" s="146"/>
      <c r="M216" s="147"/>
      <c r="N216" s="163"/>
      <c r="O216" s="164"/>
      <c r="P216" s="165"/>
      <c r="Q216" s="165"/>
      <c r="R216" s="166"/>
      <c r="S216" s="167"/>
      <c r="T216" s="168">
        <f t="shared" si="36"/>
        <v>0</v>
      </c>
      <c r="U216" s="169"/>
      <c r="V216" s="155"/>
      <c r="W216" s="155"/>
      <c r="X216" s="908" t="s">
        <v>81</v>
      </c>
      <c r="Y216" s="909"/>
      <c r="Z216" s="909"/>
      <c r="AA216" s="909"/>
      <c r="AB216" s="910"/>
    </row>
    <row r="217" spans="1:28" ht="9" hidden="1" customHeight="1" thickBot="1">
      <c r="A217" s="885"/>
      <c r="B217" s="751"/>
      <c r="C217" s="157">
        <f>C209</f>
        <v>0</v>
      </c>
      <c r="D217" s="158">
        <f>$D$16</f>
        <v>0</v>
      </c>
      <c r="E217" s="175">
        <f>$E$16</f>
        <v>0</v>
      </c>
      <c r="F217" s="749"/>
      <c r="G217" s="160">
        <f>D217*E217*F216</f>
        <v>0</v>
      </c>
      <c r="H217" s="893"/>
      <c r="I217" s="730"/>
      <c r="J217" s="728"/>
      <c r="K217" s="161">
        <f>-D217*E217*H216</f>
        <v>0</v>
      </c>
      <c r="L217" s="162"/>
      <c r="M217" s="147"/>
      <c r="N217" s="177"/>
      <c r="O217" s="178"/>
      <c r="P217" s="179"/>
      <c r="Q217" s="179"/>
      <c r="R217" s="180"/>
      <c r="S217" s="181"/>
      <c r="T217" s="182">
        <f t="shared" si="36"/>
        <v>0</v>
      </c>
      <c r="U217" s="183"/>
      <c r="V217" s="184"/>
      <c r="W217" s="155"/>
      <c r="X217" s="905">
        <f>G218+K218+T218</f>
        <v>0</v>
      </c>
      <c r="Y217" s="906"/>
      <c r="Z217" s="906"/>
      <c r="AA217" s="906"/>
      <c r="AB217" s="185" t="s">
        <v>82</v>
      </c>
    </row>
    <row r="218" spans="1:28" ht="9" hidden="1" customHeight="1" thickBot="1">
      <c r="A218" s="882" t="s">
        <v>53</v>
      </c>
      <c r="B218" s="883"/>
      <c r="C218" s="186"/>
      <c r="D218" s="187">
        <f>IF(C208="往",(E208+E209)*(F208-H208)+(E210+E211)*(F210-H210),E208*(F208-H208)+E210*(F210-H210))</f>
        <v>0</v>
      </c>
      <c r="E218" s="188">
        <f>IF(C208="往",(E208+E209)*(F208-H208)+(E210+E211)*(F210-H210)+(E212+E213)*(F212-H212)+(E214+E215)*(F214-H214)+(E216+E217)*(F216-H216),E208*(F208-H208)+E210*(F210-H210)+E212*(F212-H212)+E214*(F214-H214)+E216*(F216-H216))</f>
        <v>0</v>
      </c>
      <c r="F218" s="189">
        <f t="shared" ref="F218:K218" si="37">SUM(F208:F217)</f>
        <v>0</v>
      </c>
      <c r="G218" s="190">
        <f t="shared" si="37"/>
        <v>0</v>
      </c>
      <c r="H218" s="186">
        <f t="shared" si="37"/>
        <v>0</v>
      </c>
      <c r="I218" s="191">
        <f t="shared" si="37"/>
        <v>0</v>
      </c>
      <c r="J218" s="187">
        <f t="shared" si="37"/>
        <v>0</v>
      </c>
      <c r="K218" s="192">
        <f t="shared" si="37"/>
        <v>0</v>
      </c>
      <c r="L218" s="187"/>
      <c r="M218" s="193"/>
      <c r="N218" s="194"/>
      <c r="O218" s="195">
        <f t="shared" ref="O218:T218" si="38">SUM(O208:O217)</f>
        <v>0</v>
      </c>
      <c r="P218" s="196">
        <f t="shared" si="38"/>
        <v>0</v>
      </c>
      <c r="Q218" s="196">
        <f t="shared" si="38"/>
        <v>0</v>
      </c>
      <c r="R218" s="197">
        <f t="shared" si="38"/>
        <v>0</v>
      </c>
      <c r="S218" s="198">
        <f t="shared" si="38"/>
        <v>0</v>
      </c>
      <c r="T218" s="199">
        <f t="shared" si="38"/>
        <v>0</v>
      </c>
      <c r="U218" s="200"/>
    </row>
    <row r="219" spans="1:28" ht="9" hidden="1" customHeight="1">
      <c r="A219" s="886" t="s">
        <v>55</v>
      </c>
      <c r="B219" s="742" t="s">
        <v>56</v>
      </c>
      <c r="C219" s="134"/>
      <c r="D219" s="745" t="s">
        <v>57</v>
      </c>
      <c r="E219" s="745" t="s">
        <v>58</v>
      </c>
      <c r="F219" s="890" t="s">
        <v>59</v>
      </c>
      <c r="G219" s="894" t="s">
        <v>60</v>
      </c>
      <c r="H219" s="899" t="s">
        <v>61</v>
      </c>
      <c r="I219" s="899"/>
      <c r="J219" s="899"/>
      <c r="K219" s="899"/>
      <c r="L219" s="900"/>
      <c r="M219" s="135"/>
      <c r="N219" s="857" t="s">
        <v>62</v>
      </c>
      <c r="O219" s="858"/>
      <c r="P219" s="858"/>
      <c r="Q219" s="858"/>
      <c r="R219" s="858"/>
      <c r="S219" s="858"/>
      <c r="T219" s="858"/>
      <c r="U219" s="859"/>
    </row>
    <row r="220" spans="1:28" ht="9" hidden="1" customHeight="1">
      <c r="A220" s="887"/>
      <c r="B220" s="743"/>
      <c r="C220" s="137" t="s">
        <v>24</v>
      </c>
      <c r="D220" s="746"/>
      <c r="E220" s="746"/>
      <c r="F220" s="891"/>
      <c r="G220" s="864"/>
      <c r="H220" s="860" t="s">
        <v>63</v>
      </c>
      <c r="I220" s="861"/>
      <c r="J220" s="862"/>
      <c r="K220" s="863" t="s">
        <v>64</v>
      </c>
      <c r="L220" s="874" t="s">
        <v>65</v>
      </c>
      <c r="M220" s="138"/>
      <c r="N220" s="863" t="s">
        <v>66</v>
      </c>
      <c r="O220" s="877" t="s">
        <v>67</v>
      </c>
      <c r="P220" s="878"/>
      <c r="Q220" s="878"/>
      <c r="R220" s="878"/>
      <c r="S220" s="879"/>
      <c r="T220" s="724" t="s">
        <v>68</v>
      </c>
      <c r="U220" s="854" t="s">
        <v>65</v>
      </c>
    </row>
    <row r="221" spans="1:28" ht="9" hidden="1" customHeight="1">
      <c r="A221" s="887"/>
      <c r="B221" s="743"/>
      <c r="C221" s="137" t="s">
        <v>69</v>
      </c>
      <c r="D221" s="746"/>
      <c r="E221" s="746"/>
      <c r="F221" s="891"/>
      <c r="G221" s="864"/>
      <c r="H221" s="880" t="s">
        <v>70</v>
      </c>
      <c r="I221" s="897" t="s">
        <v>71</v>
      </c>
      <c r="J221" s="901" t="s">
        <v>72</v>
      </c>
      <c r="K221" s="864"/>
      <c r="L221" s="875"/>
      <c r="M221" s="138"/>
      <c r="N221" s="864"/>
      <c r="O221" s="869" t="s">
        <v>73</v>
      </c>
      <c r="P221" s="754"/>
      <c r="Q221" s="754" t="s">
        <v>74</v>
      </c>
      <c r="R221" s="757" t="s">
        <v>75</v>
      </c>
      <c r="S221" s="752" t="s">
        <v>76</v>
      </c>
      <c r="T221" s="725"/>
      <c r="U221" s="855"/>
    </row>
    <row r="222" spans="1:28" ht="9" hidden="1" customHeight="1">
      <c r="A222" s="887"/>
      <c r="B222" s="743"/>
      <c r="C222" s="139" t="s">
        <v>77</v>
      </c>
      <c r="D222" s="746"/>
      <c r="E222" s="746"/>
      <c r="F222" s="891"/>
      <c r="G222" s="864"/>
      <c r="H222" s="880"/>
      <c r="I222" s="897"/>
      <c r="J222" s="901"/>
      <c r="K222" s="864"/>
      <c r="L222" s="875"/>
      <c r="M222" s="138"/>
      <c r="N222" s="864"/>
      <c r="O222" s="870" t="s">
        <v>71</v>
      </c>
      <c r="P222" s="872" t="s">
        <v>72</v>
      </c>
      <c r="Q222" s="755"/>
      <c r="R222" s="757"/>
      <c r="S222" s="752"/>
      <c r="T222" s="725"/>
      <c r="U222" s="855"/>
    </row>
    <row r="223" spans="1:28" ht="9" hidden="1" customHeight="1">
      <c r="A223" s="888"/>
      <c r="B223" s="744"/>
      <c r="C223" s="140" t="s">
        <v>78</v>
      </c>
      <c r="D223" s="747"/>
      <c r="E223" s="876"/>
      <c r="F223" s="726"/>
      <c r="G223" s="895"/>
      <c r="H223" s="881"/>
      <c r="I223" s="898"/>
      <c r="J223" s="902"/>
      <c r="K223" s="865"/>
      <c r="L223" s="876"/>
      <c r="N223" s="865"/>
      <c r="O223" s="871"/>
      <c r="P223" s="873"/>
      <c r="Q223" s="756"/>
      <c r="R223" s="758"/>
      <c r="S223" s="753"/>
      <c r="T223" s="726"/>
      <c r="U223" s="856"/>
    </row>
    <row r="224" spans="1:28" ht="9" hidden="1" customHeight="1">
      <c r="A224" s="884" t="s">
        <v>79</v>
      </c>
      <c r="B224" s="740" t="s">
        <v>80</v>
      </c>
      <c r="C224" s="201">
        <f>C208</f>
        <v>0</v>
      </c>
      <c r="D224" s="142">
        <f>$D$7</f>
        <v>0</v>
      </c>
      <c r="E224" s="143">
        <f>$E$7</f>
        <v>0</v>
      </c>
      <c r="F224" s="896"/>
      <c r="G224" s="144">
        <f>D224*E224*F224</f>
        <v>0</v>
      </c>
      <c r="H224" s="892">
        <f>I224+J224</f>
        <v>0</v>
      </c>
      <c r="I224" s="729"/>
      <c r="J224" s="727"/>
      <c r="K224" s="145">
        <f>-D224*E224*H224</f>
        <v>0</v>
      </c>
      <c r="L224" s="146"/>
      <c r="M224" s="147"/>
      <c r="N224" s="148"/>
      <c r="O224" s="149"/>
      <c r="P224" s="150"/>
      <c r="Q224" s="150"/>
      <c r="R224" s="151"/>
      <c r="S224" s="152"/>
      <c r="T224" s="153">
        <f t="shared" ref="T224:T233" si="39">IF(AND(P224=0,Q224=0,R224=0,S224=0),N224*-O224,IF(AND(O224=0,Q224=0,R224=0,S224=0),N224*-P224,IF(AND(O224=0,P224=0,R224=0,S224=0),N224*Q224,IF(AND(O224=0,P224=0,Q224=0,S224=0),N224*-R224,IF(AND(O224=0,P224=0,Q224=0,R224=0),N224*S224,IF(AND(O224=0,P224=0,Q224=0,R224=0),,"入力オーバー"))))))</f>
        <v>0</v>
      </c>
      <c r="U224" s="213"/>
      <c r="V224" s="155"/>
      <c r="W224" s="155"/>
      <c r="X224" s="156"/>
      <c r="Y224" s="156"/>
      <c r="Z224" s="156"/>
      <c r="AA224" s="156"/>
      <c r="AB224" s="156"/>
    </row>
    <row r="225" spans="1:28" ht="9" hidden="1" customHeight="1">
      <c r="A225" s="885"/>
      <c r="B225" s="741"/>
      <c r="C225" s="157">
        <f>IF(C224="往","復",)</f>
        <v>0</v>
      </c>
      <c r="D225" s="158">
        <f>$D$8</f>
        <v>0</v>
      </c>
      <c r="E225" s="159">
        <f>$E$8</f>
        <v>0</v>
      </c>
      <c r="F225" s="749"/>
      <c r="G225" s="160">
        <f>D225*E225*F224</f>
        <v>0</v>
      </c>
      <c r="H225" s="893"/>
      <c r="I225" s="730"/>
      <c r="J225" s="728"/>
      <c r="K225" s="161">
        <f>-D225*E225*H224</f>
        <v>0</v>
      </c>
      <c r="L225" s="162"/>
      <c r="M225" s="147"/>
      <c r="N225" s="163"/>
      <c r="O225" s="164"/>
      <c r="P225" s="165"/>
      <c r="Q225" s="165"/>
      <c r="R225" s="166"/>
      <c r="S225" s="167"/>
      <c r="T225" s="168">
        <f t="shared" si="39"/>
        <v>0</v>
      </c>
      <c r="U225" s="169"/>
      <c r="V225" s="155"/>
      <c r="W225" s="155"/>
      <c r="X225" s="156"/>
      <c r="Y225" s="156"/>
      <c r="Z225" s="156"/>
      <c r="AA225" s="156"/>
      <c r="AB225" s="156"/>
    </row>
    <row r="226" spans="1:28" ht="9" hidden="1" customHeight="1">
      <c r="A226" s="885"/>
      <c r="B226" s="740"/>
      <c r="C226" s="170">
        <f>C224</f>
        <v>0</v>
      </c>
      <c r="D226" s="142">
        <f>$D$9</f>
        <v>0</v>
      </c>
      <c r="E226" s="143">
        <f>$E$9</f>
        <v>0</v>
      </c>
      <c r="F226" s="896"/>
      <c r="G226" s="144">
        <f>D226*E226*F226</f>
        <v>0</v>
      </c>
      <c r="H226" s="892">
        <f>I226+J226</f>
        <v>0</v>
      </c>
      <c r="I226" s="729"/>
      <c r="J226" s="727"/>
      <c r="K226" s="145">
        <f>-D226*E226*H226</f>
        <v>0</v>
      </c>
      <c r="L226" s="146"/>
      <c r="M226" s="147"/>
      <c r="N226" s="163"/>
      <c r="O226" s="164"/>
      <c r="P226" s="165"/>
      <c r="Q226" s="165"/>
      <c r="R226" s="166"/>
      <c r="S226" s="167"/>
      <c r="T226" s="168">
        <f t="shared" si="39"/>
        <v>0</v>
      </c>
      <c r="U226" s="169"/>
      <c r="V226" s="155"/>
      <c r="W226" s="155"/>
      <c r="X226" s="136"/>
      <c r="Y226" s="136"/>
      <c r="Z226" s="136"/>
      <c r="AA226" s="136"/>
      <c r="AB226" s="136"/>
    </row>
    <row r="227" spans="1:28" ht="9" hidden="1" customHeight="1" thickBot="1">
      <c r="A227" s="885"/>
      <c r="B227" s="889"/>
      <c r="C227" s="157">
        <f>C225</f>
        <v>0</v>
      </c>
      <c r="D227" s="158">
        <f>$D$10</f>
        <v>0</v>
      </c>
      <c r="E227" s="159">
        <f>$E$10</f>
        <v>0</v>
      </c>
      <c r="F227" s="749"/>
      <c r="G227" s="160">
        <f>D227*E227*F226</f>
        <v>0</v>
      </c>
      <c r="H227" s="893"/>
      <c r="I227" s="730"/>
      <c r="J227" s="728"/>
      <c r="K227" s="161">
        <f>-D227*E227*H226</f>
        <v>0</v>
      </c>
      <c r="L227" s="162"/>
      <c r="M227" s="147"/>
      <c r="N227" s="163"/>
      <c r="O227" s="164"/>
      <c r="P227" s="165"/>
      <c r="Q227" s="165"/>
      <c r="R227" s="166"/>
      <c r="S227" s="167"/>
      <c r="T227" s="168">
        <f t="shared" si="39"/>
        <v>0</v>
      </c>
      <c r="U227" s="169"/>
      <c r="V227" s="155"/>
      <c r="W227" s="155"/>
      <c r="X227" s="156"/>
      <c r="Y227" s="156"/>
      <c r="Z227" s="136"/>
      <c r="AA227" s="136"/>
      <c r="AB227" s="136"/>
    </row>
    <row r="228" spans="1:28" ht="9" hidden="1" customHeight="1">
      <c r="A228" s="885"/>
      <c r="B228" s="903"/>
      <c r="C228" s="170">
        <f>C224</f>
        <v>0</v>
      </c>
      <c r="D228" s="142">
        <f>$D$11</f>
        <v>0</v>
      </c>
      <c r="E228" s="143">
        <f>$E$11</f>
        <v>0</v>
      </c>
      <c r="F228" s="748"/>
      <c r="G228" s="144">
        <f>D228*E228*F228</f>
        <v>0</v>
      </c>
      <c r="H228" s="892">
        <f>I228+J228</f>
        <v>0</v>
      </c>
      <c r="I228" s="729"/>
      <c r="J228" s="727"/>
      <c r="K228" s="145">
        <f>-D228*E228*H228</f>
        <v>0</v>
      </c>
      <c r="L228" s="146"/>
      <c r="M228" s="147"/>
      <c r="N228" s="163"/>
      <c r="O228" s="164"/>
      <c r="P228" s="165"/>
      <c r="Q228" s="165"/>
      <c r="R228" s="166"/>
      <c r="S228" s="167"/>
      <c r="T228" s="168">
        <f t="shared" si="39"/>
        <v>0</v>
      </c>
      <c r="U228" s="169"/>
      <c r="V228" s="155"/>
      <c r="W228" s="155"/>
      <c r="X228" s="156"/>
      <c r="Y228" s="156"/>
      <c r="Z228" s="136"/>
      <c r="AA228" s="136"/>
      <c r="AB228" s="136"/>
    </row>
    <row r="229" spans="1:28" ht="9" hidden="1" customHeight="1">
      <c r="A229" s="885"/>
      <c r="B229" s="750"/>
      <c r="C229" s="202">
        <f>C225</f>
        <v>0</v>
      </c>
      <c r="D229" s="158">
        <f>$D$12</f>
        <v>0</v>
      </c>
      <c r="E229" s="175">
        <f>$E$12</f>
        <v>0</v>
      </c>
      <c r="F229" s="748"/>
      <c r="G229" s="160">
        <f>D229*E229*F228</f>
        <v>0</v>
      </c>
      <c r="H229" s="893"/>
      <c r="I229" s="730"/>
      <c r="J229" s="728"/>
      <c r="K229" s="161">
        <f>-D229*E229*H228</f>
        <v>0</v>
      </c>
      <c r="L229" s="162"/>
      <c r="M229" s="147"/>
      <c r="N229" s="163"/>
      <c r="O229" s="164"/>
      <c r="P229" s="165"/>
      <c r="Q229" s="165"/>
      <c r="R229" s="166"/>
      <c r="S229" s="167"/>
      <c r="T229" s="168">
        <f t="shared" si="39"/>
        <v>0</v>
      </c>
      <c r="U229" s="169"/>
      <c r="V229" s="155"/>
      <c r="W229" s="155"/>
      <c r="X229" s="156"/>
      <c r="Y229" s="156"/>
      <c r="Z229" s="136"/>
      <c r="AA229" s="136"/>
      <c r="AB229" s="136"/>
    </row>
    <row r="230" spans="1:28" ht="9" hidden="1" customHeight="1">
      <c r="A230" s="885"/>
      <c r="B230" s="738"/>
      <c r="C230" s="170">
        <f>C224</f>
        <v>0</v>
      </c>
      <c r="D230" s="142">
        <f>$D$13</f>
        <v>0</v>
      </c>
      <c r="E230" s="143">
        <f>$E$13</f>
        <v>0</v>
      </c>
      <c r="F230" s="896"/>
      <c r="G230" s="144">
        <f>D230*E230*F230</f>
        <v>0</v>
      </c>
      <c r="H230" s="892">
        <f>I230+J230</f>
        <v>0</v>
      </c>
      <c r="I230" s="729"/>
      <c r="J230" s="727"/>
      <c r="K230" s="145">
        <f>-D230*E230*H230</f>
        <v>0</v>
      </c>
      <c r="L230" s="146"/>
      <c r="M230" s="147"/>
      <c r="N230" s="163"/>
      <c r="O230" s="164"/>
      <c r="P230" s="165"/>
      <c r="Q230" s="165"/>
      <c r="R230" s="166"/>
      <c r="S230" s="167"/>
      <c r="T230" s="168">
        <f t="shared" si="39"/>
        <v>0</v>
      </c>
      <c r="U230" s="169"/>
      <c r="V230" s="155"/>
      <c r="W230" s="155"/>
    </row>
    <row r="231" spans="1:28" ht="9" hidden="1" customHeight="1">
      <c r="A231" s="885"/>
      <c r="B231" s="739"/>
      <c r="C231" s="157">
        <f>C225</f>
        <v>0</v>
      </c>
      <c r="D231" s="158">
        <f>$D$14</f>
        <v>0</v>
      </c>
      <c r="E231" s="159">
        <f>$E$14</f>
        <v>0</v>
      </c>
      <c r="F231" s="749"/>
      <c r="G231" s="160">
        <f>D231*E231*F230</f>
        <v>0</v>
      </c>
      <c r="H231" s="893"/>
      <c r="I231" s="730"/>
      <c r="J231" s="728"/>
      <c r="K231" s="161">
        <f>-D231*E231*H230</f>
        <v>0</v>
      </c>
      <c r="L231" s="162"/>
      <c r="M231" s="147"/>
      <c r="N231" s="163"/>
      <c r="O231" s="164"/>
      <c r="P231" s="165"/>
      <c r="Q231" s="165"/>
      <c r="R231" s="166"/>
      <c r="S231" s="167"/>
      <c r="T231" s="168">
        <f t="shared" si="39"/>
        <v>0</v>
      </c>
      <c r="U231" s="169"/>
      <c r="V231" s="155"/>
      <c r="W231" s="155"/>
    </row>
    <row r="232" spans="1:28" ht="9" hidden="1" customHeight="1">
      <c r="A232" s="885"/>
      <c r="B232" s="750"/>
      <c r="C232" s="170">
        <f>C224</f>
        <v>0</v>
      </c>
      <c r="D232" s="142">
        <f>$D$15</f>
        <v>0</v>
      </c>
      <c r="E232" s="143">
        <f>$E$15</f>
        <v>0</v>
      </c>
      <c r="F232" s="748"/>
      <c r="G232" s="144">
        <f>D232*E232*F232</f>
        <v>0</v>
      </c>
      <c r="H232" s="892">
        <f>I232+J232</f>
        <v>0</v>
      </c>
      <c r="I232" s="729"/>
      <c r="J232" s="727"/>
      <c r="K232" s="145">
        <f>-D232*E232*H232</f>
        <v>0</v>
      </c>
      <c r="L232" s="146"/>
      <c r="M232" s="147"/>
      <c r="N232" s="163"/>
      <c r="O232" s="164"/>
      <c r="P232" s="165"/>
      <c r="Q232" s="165"/>
      <c r="R232" s="166"/>
      <c r="S232" s="167"/>
      <c r="T232" s="168">
        <f t="shared" si="39"/>
        <v>0</v>
      </c>
      <c r="U232" s="169"/>
      <c r="V232" s="155"/>
      <c r="W232" s="155"/>
      <c r="X232" s="908" t="s">
        <v>81</v>
      </c>
      <c r="Y232" s="909"/>
      <c r="Z232" s="909"/>
      <c r="AA232" s="909"/>
      <c r="AB232" s="910"/>
    </row>
    <row r="233" spans="1:28" ht="9" hidden="1" customHeight="1" thickBot="1">
      <c r="A233" s="885"/>
      <c r="B233" s="751"/>
      <c r="C233" s="157">
        <f>C225</f>
        <v>0</v>
      </c>
      <c r="D233" s="158">
        <f>$D$16</f>
        <v>0</v>
      </c>
      <c r="E233" s="175">
        <f>$E$16</f>
        <v>0</v>
      </c>
      <c r="F233" s="749"/>
      <c r="G233" s="160">
        <f>D233*E233*F232</f>
        <v>0</v>
      </c>
      <c r="H233" s="893"/>
      <c r="I233" s="730"/>
      <c r="J233" s="728"/>
      <c r="K233" s="161">
        <f>-D233*E233*H232</f>
        <v>0</v>
      </c>
      <c r="L233" s="162"/>
      <c r="M233" s="147"/>
      <c r="N233" s="177"/>
      <c r="O233" s="178"/>
      <c r="P233" s="179"/>
      <c r="Q233" s="179"/>
      <c r="R233" s="180"/>
      <c r="S233" s="181"/>
      <c r="T233" s="182">
        <f t="shared" si="39"/>
        <v>0</v>
      </c>
      <c r="U233" s="183"/>
      <c r="V233" s="184"/>
      <c r="W233" s="155"/>
      <c r="X233" s="905">
        <f>G234+K234+T234</f>
        <v>0</v>
      </c>
      <c r="Y233" s="906"/>
      <c r="Z233" s="906"/>
      <c r="AA233" s="906"/>
      <c r="AB233" s="185" t="s">
        <v>82</v>
      </c>
    </row>
    <row r="234" spans="1:28" ht="9" hidden="1" customHeight="1" thickBot="1">
      <c r="A234" s="882" t="s">
        <v>53</v>
      </c>
      <c r="B234" s="883"/>
      <c r="C234" s="186"/>
      <c r="D234" s="187">
        <f>IF(C224="往",(E224+E225)*(F224-H224)+(E226+E227)*(F226-H226),E224*(F224-H224)+E226*(F226-H226))</f>
        <v>0</v>
      </c>
      <c r="E234" s="188">
        <f>IF(C224="往",(E224+E225)*(F224-H224)+(E226+E227)*(F226-H226)+(E228+E229)*(F228-H228)+(E230+E231)*(F230-H230)+(E232+E233)*(F232-H232),E224*(F224-H224)+E226*(F226-H226)+E228*(F228-H228)+E230*(F230-H230)+E232*(F232-H232))</f>
        <v>0</v>
      </c>
      <c r="F234" s="189">
        <f t="shared" ref="F234:K234" si="40">SUM(F224:F233)</f>
        <v>0</v>
      </c>
      <c r="G234" s="190">
        <f t="shared" si="40"/>
        <v>0</v>
      </c>
      <c r="H234" s="186">
        <f t="shared" si="40"/>
        <v>0</v>
      </c>
      <c r="I234" s="191">
        <f t="shared" si="40"/>
        <v>0</v>
      </c>
      <c r="J234" s="187">
        <f t="shared" si="40"/>
        <v>0</v>
      </c>
      <c r="K234" s="192">
        <f t="shared" si="40"/>
        <v>0</v>
      </c>
      <c r="L234" s="187"/>
      <c r="M234" s="193"/>
      <c r="N234" s="194"/>
      <c r="O234" s="195">
        <f t="shared" ref="O234:T234" si="41">SUM(O224:O233)</f>
        <v>0</v>
      </c>
      <c r="P234" s="196">
        <f t="shared" si="41"/>
        <v>0</v>
      </c>
      <c r="Q234" s="196">
        <f t="shared" si="41"/>
        <v>0</v>
      </c>
      <c r="R234" s="197">
        <f t="shared" si="41"/>
        <v>0</v>
      </c>
      <c r="S234" s="198">
        <f t="shared" si="41"/>
        <v>0</v>
      </c>
      <c r="T234" s="199">
        <f t="shared" si="41"/>
        <v>0</v>
      </c>
      <c r="U234" s="200"/>
    </row>
    <row r="235" spans="1:28" ht="9" hidden="1" customHeight="1">
      <c r="A235" s="886" t="s">
        <v>55</v>
      </c>
      <c r="B235" s="742" t="s">
        <v>56</v>
      </c>
      <c r="C235" s="134"/>
      <c r="D235" s="745" t="s">
        <v>57</v>
      </c>
      <c r="E235" s="745" t="s">
        <v>58</v>
      </c>
      <c r="F235" s="890" t="s">
        <v>59</v>
      </c>
      <c r="G235" s="894" t="s">
        <v>60</v>
      </c>
      <c r="H235" s="899" t="s">
        <v>61</v>
      </c>
      <c r="I235" s="899"/>
      <c r="J235" s="899"/>
      <c r="K235" s="899"/>
      <c r="L235" s="900"/>
      <c r="M235" s="135"/>
      <c r="N235" s="857" t="s">
        <v>62</v>
      </c>
      <c r="O235" s="858"/>
      <c r="P235" s="858"/>
      <c r="Q235" s="858"/>
      <c r="R235" s="858"/>
      <c r="S235" s="858"/>
      <c r="T235" s="858"/>
      <c r="U235" s="859"/>
    </row>
    <row r="236" spans="1:28" ht="9" hidden="1" customHeight="1">
      <c r="A236" s="887"/>
      <c r="B236" s="743"/>
      <c r="C236" s="137" t="s">
        <v>24</v>
      </c>
      <c r="D236" s="746"/>
      <c r="E236" s="746"/>
      <c r="F236" s="891"/>
      <c r="G236" s="864"/>
      <c r="H236" s="860" t="s">
        <v>63</v>
      </c>
      <c r="I236" s="861"/>
      <c r="J236" s="862"/>
      <c r="K236" s="863" t="s">
        <v>64</v>
      </c>
      <c r="L236" s="874" t="s">
        <v>65</v>
      </c>
      <c r="M236" s="138"/>
      <c r="N236" s="863" t="s">
        <v>66</v>
      </c>
      <c r="O236" s="877" t="s">
        <v>67</v>
      </c>
      <c r="P236" s="878"/>
      <c r="Q236" s="878"/>
      <c r="R236" s="878"/>
      <c r="S236" s="879"/>
      <c r="T236" s="724" t="s">
        <v>68</v>
      </c>
      <c r="U236" s="854" t="s">
        <v>65</v>
      </c>
    </row>
    <row r="237" spans="1:28" ht="9" hidden="1" customHeight="1">
      <c r="A237" s="887"/>
      <c r="B237" s="743"/>
      <c r="C237" s="137" t="s">
        <v>69</v>
      </c>
      <c r="D237" s="746"/>
      <c r="E237" s="746"/>
      <c r="F237" s="891"/>
      <c r="G237" s="864"/>
      <c r="H237" s="880" t="s">
        <v>70</v>
      </c>
      <c r="I237" s="897" t="s">
        <v>71</v>
      </c>
      <c r="J237" s="901" t="s">
        <v>72</v>
      </c>
      <c r="K237" s="864"/>
      <c r="L237" s="875"/>
      <c r="M237" s="138"/>
      <c r="N237" s="864"/>
      <c r="O237" s="869" t="s">
        <v>73</v>
      </c>
      <c r="P237" s="754"/>
      <c r="Q237" s="754" t="s">
        <v>74</v>
      </c>
      <c r="R237" s="757" t="s">
        <v>75</v>
      </c>
      <c r="S237" s="752" t="s">
        <v>76</v>
      </c>
      <c r="T237" s="725"/>
      <c r="U237" s="855"/>
    </row>
    <row r="238" spans="1:28" ht="9" hidden="1" customHeight="1">
      <c r="A238" s="887"/>
      <c r="B238" s="743"/>
      <c r="C238" s="139" t="s">
        <v>77</v>
      </c>
      <c r="D238" s="746"/>
      <c r="E238" s="746"/>
      <c r="F238" s="891"/>
      <c r="G238" s="864"/>
      <c r="H238" s="880"/>
      <c r="I238" s="897"/>
      <c r="J238" s="901"/>
      <c r="K238" s="864"/>
      <c r="L238" s="875"/>
      <c r="M238" s="138"/>
      <c r="N238" s="864"/>
      <c r="O238" s="870" t="s">
        <v>71</v>
      </c>
      <c r="P238" s="872" t="s">
        <v>72</v>
      </c>
      <c r="Q238" s="755"/>
      <c r="R238" s="757"/>
      <c r="S238" s="752"/>
      <c r="T238" s="725"/>
      <c r="U238" s="855"/>
    </row>
    <row r="239" spans="1:28" ht="9" hidden="1" customHeight="1">
      <c r="A239" s="888"/>
      <c r="B239" s="744"/>
      <c r="C239" s="140" t="s">
        <v>78</v>
      </c>
      <c r="D239" s="747"/>
      <c r="E239" s="876"/>
      <c r="F239" s="726"/>
      <c r="G239" s="895"/>
      <c r="H239" s="881"/>
      <c r="I239" s="898"/>
      <c r="J239" s="902"/>
      <c r="K239" s="865"/>
      <c r="L239" s="876"/>
      <c r="N239" s="865"/>
      <c r="O239" s="871"/>
      <c r="P239" s="873"/>
      <c r="Q239" s="756"/>
      <c r="R239" s="758"/>
      <c r="S239" s="753"/>
      <c r="T239" s="726"/>
      <c r="U239" s="856"/>
    </row>
    <row r="240" spans="1:28" ht="9" hidden="1" customHeight="1">
      <c r="A240" s="884" t="s">
        <v>79</v>
      </c>
      <c r="B240" s="740" t="s">
        <v>80</v>
      </c>
      <c r="C240" s="201">
        <f>C224</f>
        <v>0</v>
      </c>
      <c r="D240" s="142">
        <f>$D$7</f>
        <v>0</v>
      </c>
      <c r="E240" s="143">
        <f>$E$7</f>
        <v>0</v>
      </c>
      <c r="F240" s="896"/>
      <c r="G240" s="144">
        <f>D240*E240*F240</f>
        <v>0</v>
      </c>
      <c r="H240" s="892">
        <f>I240+J240</f>
        <v>0</v>
      </c>
      <c r="I240" s="729"/>
      <c r="J240" s="727"/>
      <c r="K240" s="145">
        <f>-D240*E240*H240</f>
        <v>0</v>
      </c>
      <c r="L240" s="146"/>
      <c r="M240" s="147"/>
      <c r="N240" s="148"/>
      <c r="O240" s="149"/>
      <c r="P240" s="150"/>
      <c r="Q240" s="150"/>
      <c r="R240" s="151"/>
      <c r="S240" s="152"/>
      <c r="T240" s="153">
        <f t="shared" ref="T240:T249" si="42">IF(AND(P240=0,Q240=0,R240=0,S240=0),N240*-O240,IF(AND(O240=0,Q240=0,R240=0,S240=0),N240*-P240,IF(AND(O240=0,P240=0,R240=0,S240=0),N240*Q240,IF(AND(O240=0,P240=0,Q240=0,S240=0),N240*-R240,IF(AND(O240=0,P240=0,Q240=0,R240=0),N240*S240,IF(AND(O240=0,P240=0,Q240=0,R240=0),,"入力オーバー"))))))</f>
        <v>0</v>
      </c>
      <c r="U240" s="213"/>
      <c r="V240" s="155"/>
      <c r="W240" s="155"/>
      <c r="X240" s="156"/>
      <c r="Y240" s="156"/>
      <c r="Z240" s="156"/>
      <c r="AA240" s="156"/>
      <c r="AB240" s="156"/>
    </row>
    <row r="241" spans="1:28" ht="9" hidden="1" customHeight="1">
      <c r="A241" s="885"/>
      <c r="B241" s="741"/>
      <c r="C241" s="157">
        <f>IF(C240="往","復",)</f>
        <v>0</v>
      </c>
      <c r="D241" s="158">
        <f>$D$8</f>
        <v>0</v>
      </c>
      <c r="E241" s="159">
        <f>$E$8</f>
        <v>0</v>
      </c>
      <c r="F241" s="749"/>
      <c r="G241" s="160">
        <f>D241*E241*F240</f>
        <v>0</v>
      </c>
      <c r="H241" s="893"/>
      <c r="I241" s="730"/>
      <c r="J241" s="728"/>
      <c r="K241" s="161">
        <f>-D241*E241*H240</f>
        <v>0</v>
      </c>
      <c r="L241" s="162"/>
      <c r="M241" s="147"/>
      <c r="N241" s="163"/>
      <c r="O241" s="164"/>
      <c r="P241" s="165"/>
      <c r="Q241" s="165"/>
      <c r="R241" s="166"/>
      <c r="S241" s="167"/>
      <c r="T241" s="168">
        <f t="shared" si="42"/>
        <v>0</v>
      </c>
      <c r="U241" s="169"/>
      <c r="V241" s="155"/>
      <c r="W241" s="155"/>
      <c r="X241" s="156"/>
      <c r="Y241" s="156"/>
      <c r="Z241" s="156"/>
      <c r="AA241" s="156"/>
      <c r="AB241" s="156"/>
    </row>
    <row r="242" spans="1:28" ht="9" hidden="1" customHeight="1">
      <c r="A242" s="885"/>
      <c r="B242" s="740"/>
      <c r="C242" s="170">
        <f>C240</f>
        <v>0</v>
      </c>
      <c r="D242" s="142">
        <f>$D$9</f>
        <v>0</v>
      </c>
      <c r="E242" s="143">
        <f>$E$9</f>
        <v>0</v>
      </c>
      <c r="F242" s="896"/>
      <c r="G242" s="144">
        <f>D242*E242*F242</f>
        <v>0</v>
      </c>
      <c r="H242" s="892">
        <f>I242+J242</f>
        <v>0</v>
      </c>
      <c r="I242" s="729"/>
      <c r="J242" s="727"/>
      <c r="K242" s="145">
        <f>-D242*E242*H242</f>
        <v>0</v>
      </c>
      <c r="L242" s="146"/>
      <c r="M242" s="147"/>
      <c r="N242" s="163"/>
      <c r="O242" s="164"/>
      <c r="P242" s="165"/>
      <c r="Q242" s="165"/>
      <c r="R242" s="166"/>
      <c r="S242" s="167"/>
      <c r="T242" s="168">
        <f t="shared" si="42"/>
        <v>0</v>
      </c>
      <c r="U242" s="169"/>
      <c r="V242" s="155"/>
      <c r="W242" s="155"/>
      <c r="X242" s="136"/>
      <c r="Y242" s="136"/>
      <c r="Z242" s="136"/>
      <c r="AA242" s="136"/>
      <c r="AB242" s="136"/>
    </row>
    <row r="243" spans="1:28" ht="9" hidden="1" customHeight="1" thickBot="1">
      <c r="A243" s="885"/>
      <c r="B243" s="889"/>
      <c r="C243" s="157">
        <f>C241</f>
        <v>0</v>
      </c>
      <c r="D243" s="158">
        <f>$D$10</f>
        <v>0</v>
      </c>
      <c r="E243" s="159">
        <f>$E$10</f>
        <v>0</v>
      </c>
      <c r="F243" s="749"/>
      <c r="G243" s="160">
        <f>D243*E243*F242</f>
        <v>0</v>
      </c>
      <c r="H243" s="893"/>
      <c r="I243" s="730"/>
      <c r="J243" s="728"/>
      <c r="K243" s="161">
        <f>-D243*E243*H242</f>
        <v>0</v>
      </c>
      <c r="L243" s="162"/>
      <c r="M243" s="147"/>
      <c r="N243" s="163"/>
      <c r="O243" s="164"/>
      <c r="P243" s="165"/>
      <c r="Q243" s="165"/>
      <c r="R243" s="166"/>
      <c r="S243" s="167"/>
      <c r="T243" s="168">
        <f t="shared" si="42"/>
        <v>0</v>
      </c>
      <c r="U243" s="169"/>
      <c r="V243" s="155"/>
      <c r="W243" s="155"/>
      <c r="X243" s="156"/>
      <c r="Y243" s="156"/>
      <c r="Z243" s="136"/>
      <c r="AA243" s="136"/>
      <c r="AB243" s="136"/>
    </row>
    <row r="244" spans="1:28" ht="9" hidden="1" customHeight="1">
      <c r="A244" s="885"/>
      <c r="B244" s="903"/>
      <c r="C244" s="170">
        <f>C240</f>
        <v>0</v>
      </c>
      <c r="D244" s="142">
        <f>$D$11</f>
        <v>0</v>
      </c>
      <c r="E244" s="143">
        <f>$E$11</f>
        <v>0</v>
      </c>
      <c r="F244" s="748"/>
      <c r="G244" s="144">
        <f>D244*E244*F244</f>
        <v>0</v>
      </c>
      <c r="H244" s="892">
        <f>I244+J244</f>
        <v>0</v>
      </c>
      <c r="I244" s="729"/>
      <c r="J244" s="727"/>
      <c r="K244" s="145">
        <f>-D244*E244*H244</f>
        <v>0</v>
      </c>
      <c r="L244" s="146"/>
      <c r="M244" s="147"/>
      <c r="N244" s="163"/>
      <c r="O244" s="164"/>
      <c r="P244" s="165"/>
      <c r="Q244" s="165"/>
      <c r="R244" s="166"/>
      <c r="S244" s="167"/>
      <c r="T244" s="168">
        <f t="shared" si="42"/>
        <v>0</v>
      </c>
      <c r="U244" s="169"/>
      <c r="V244" s="155"/>
      <c r="W244" s="155"/>
      <c r="X244" s="156"/>
      <c r="Y244" s="156"/>
      <c r="Z244" s="136"/>
      <c r="AA244" s="136"/>
      <c r="AB244" s="136"/>
    </row>
    <row r="245" spans="1:28" ht="9" hidden="1" customHeight="1">
      <c r="A245" s="885"/>
      <c r="B245" s="750"/>
      <c r="C245" s="202">
        <f>C241</f>
        <v>0</v>
      </c>
      <c r="D245" s="158">
        <f>$D$12</f>
        <v>0</v>
      </c>
      <c r="E245" s="175">
        <f>$E$12</f>
        <v>0</v>
      </c>
      <c r="F245" s="748"/>
      <c r="G245" s="160">
        <f>D245*E245*F244</f>
        <v>0</v>
      </c>
      <c r="H245" s="893"/>
      <c r="I245" s="730"/>
      <c r="J245" s="728"/>
      <c r="K245" s="161">
        <f>-D245*E245*H244</f>
        <v>0</v>
      </c>
      <c r="L245" s="162"/>
      <c r="M245" s="147"/>
      <c r="N245" s="163"/>
      <c r="O245" s="164"/>
      <c r="P245" s="165"/>
      <c r="Q245" s="165"/>
      <c r="R245" s="166"/>
      <c r="S245" s="167"/>
      <c r="T245" s="168">
        <f t="shared" si="42"/>
        <v>0</v>
      </c>
      <c r="U245" s="169"/>
      <c r="V245" s="155"/>
      <c r="W245" s="155"/>
      <c r="X245" s="156"/>
      <c r="Y245" s="156"/>
      <c r="Z245" s="136"/>
      <c r="AA245" s="136"/>
      <c r="AB245" s="136"/>
    </row>
    <row r="246" spans="1:28" ht="9" hidden="1" customHeight="1">
      <c r="A246" s="885"/>
      <c r="B246" s="738"/>
      <c r="C246" s="170">
        <f>C240</f>
        <v>0</v>
      </c>
      <c r="D246" s="142">
        <f>$D$13</f>
        <v>0</v>
      </c>
      <c r="E246" s="143">
        <f>$E$13</f>
        <v>0</v>
      </c>
      <c r="F246" s="896"/>
      <c r="G246" s="144">
        <f>D246*E246*F246</f>
        <v>0</v>
      </c>
      <c r="H246" s="892">
        <f>I246+J246</f>
        <v>0</v>
      </c>
      <c r="I246" s="729"/>
      <c r="J246" s="727"/>
      <c r="K246" s="145">
        <f>-D246*E246*H246</f>
        <v>0</v>
      </c>
      <c r="L246" s="146"/>
      <c r="M246" s="147"/>
      <c r="N246" s="163"/>
      <c r="O246" s="164"/>
      <c r="P246" s="165"/>
      <c r="Q246" s="165"/>
      <c r="R246" s="166"/>
      <c r="S246" s="167"/>
      <c r="T246" s="168">
        <f t="shared" si="42"/>
        <v>0</v>
      </c>
      <c r="U246" s="169"/>
      <c r="V246" s="155"/>
      <c r="W246" s="155"/>
    </row>
    <row r="247" spans="1:28" ht="9" hidden="1" customHeight="1">
      <c r="A247" s="885"/>
      <c r="B247" s="739"/>
      <c r="C247" s="157">
        <f>C241</f>
        <v>0</v>
      </c>
      <c r="D247" s="158">
        <f>$D$14</f>
        <v>0</v>
      </c>
      <c r="E247" s="159">
        <f>$E$14</f>
        <v>0</v>
      </c>
      <c r="F247" s="749"/>
      <c r="G247" s="160">
        <f>D247*E247*F246</f>
        <v>0</v>
      </c>
      <c r="H247" s="893"/>
      <c r="I247" s="730"/>
      <c r="J247" s="728"/>
      <c r="K247" s="161">
        <f>-D247*E247*H246</f>
        <v>0</v>
      </c>
      <c r="L247" s="162"/>
      <c r="M247" s="147"/>
      <c r="N247" s="163"/>
      <c r="O247" s="164"/>
      <c r="P247" s="165"/>
      <c r="Q247" s="165"/>
      <c r="R247" s="166"/>
      <c r="S247" s="167"/>
      <c r="T247" s="168">
        <f t="shared" si="42"/>
        <v>0</v>
      </c>
      <c r="U247" s="169"/>
      <c r="V247" s="155"/>
      <c r="W247" s="155"/>
    </row>
    <row r="248" spans="1:28" ht="9" hidden="1" customHeight="1">
      <c r="A248" s="885"/>
      <c r="B248" s="750"/>
      <c r="C248" s="170">
        <f>C240</f>
        <v>0</v>
      </c>
      <c r="D248" s="142">
        <f>$D$15</f>
        <v>0</v>
      </c>
      <c r="E248" s="143">
        <f>$E$15</f>
        <v>0</v>
      </c>
      <c r="F248" s="748"/>
      <c r="G248" s="144">
        <f>D248*E248*F248</f>
        <v>0</v>
      </c>
      <c r="H248" s="892">
        <f>I248+J248</f>
        <v>0</v>
      </c>
      <c r="I248" s="729"/>
      <c r="J248" s="727"/>
      <c r="K248" s="145">
        <f>-D248*E248*H248</f>
        <v>0</v>
      </c>
      <c r="L248" s="146"/>
      <c r="M248" s="147"/>
      <c r="N248" s="163"/>
      <c r="O248" s="164"/>
      <c r="P248" s="165"/>
      <c r="Q248" s="165"/>
      <c r="R248" s="166"/>
      <c r="S248" s="167"/>
      <c r="T248" s="168">
        <f t="shared" si="42"/>
        <v>0</v>
      </c>
      <c r="U248" s="169"/>
      <c r="V248" s="155"/>
      <c r="W248" s="155"/>
      <c r="X248" s="908" t="s">
        <v>81</v>
      </c>
      <c r="Y248" s="909"/>
      <c r="Z248" s="909"/>
      <c r="AA248" s="909"/>
      <c r="AB248" s="910"/>
    </row>
    <row r="249" spans="1:28" ht="9" hidden="1" customHeight="1" thickBot="1">
      <c r="A249" s="885"/>
      <c r="B249" s="751"/>
      <c r="C249" s="157">
        <f>C241</f>
        <v>0</v>
      </c>
      <c r="D249" s="158">
        <f>$D$16</f>
        <v>0</v>
      </c>
      <c r="E249" s="175">
        <f>$E$16</f>
        <v>0</v>
      </c>
      <c r="F249" s="749"/>
      <c r="G249" s="160">
        <f>D249*E249*F248</f>
        <v>0</v>
      </c>
      <c r="H249" s="893"/>
      <c r="I249" s="730"/>
      <c r="J249" s="728"/>
      <c r="K249" s="161">
        <f>-D249*E249*H248</f>
        <v>0</v>
      </c>
      <c r="L249" s="162"/>
      <c r="M249" s="147"/>
      <c r="N249" s="177"/>
      <c r="O249" s="178"/>
      <c r="P249" s="179"/>
      <c r="Q249" s="179"/>
      <c r="R249" s="180"/>
      <c r="S249" s="181"/>
      <c r="T249" s="182">
        <f t="shared" si="42"/>
        <v>0</v>
      </c>
      <c r="U249" s="183"/>
      <c r="V249" s="184"/>
      <c r="W249" s="155"/>
      <c r="X249" s="905">
        <f>G250+K250+T250</f>
        <v>0</v>
      </c>
      <c r="Y249" s="906"/>
      <c r="Z249" s="906"/>
      <c r="AA249" s="906"/>
      <c r="AB249" s="185" t="s">
        <v>82</v>
      </c>
    </row>
    <row r="250" spans="1:28" ht="9" hidden="1" customHeight="1" thickBot="1">
      <c r="A250" s="882" t="s">
        <v>53</v>
      </c>
      <c r="B250" s="883"/>
      <c r="C250" s="186"/>
      <c r="D250" s="187">
        <f>IF(C240="往",(E240+E241)*(F240-H240)+(E242+E243)*(F242-H242),E240*(F240-H240)+E242*(F242-H242))</f>
        <v>0</v>
      </c>
      <c r="E250" s="188">
        <f>IF(C240="往",(E240+E241)*(F240-H240)+(E242+E243)*(F242-H242)+(E244+E245)*(F244-H244)+(E246+E247)*(F246-H246)+(E248+E249)*(F248-H248),E240*(F240-H240)+E242*(F242-H242)+E244*(F244-H244)+E246*(F246-H246)+E248*(F248-H248))</f>
        <v>0</v>
      </c>
      <c r="F250" s="189">
        <f t="shared" ref="F250:K250" si="43">SUM(F240:F249)</f>
        <v>0</v>
      </c>
      <c r="G250" s="190">
        <f t="shared" si="43"/>
        <v>0</v>
      </c>
      <c r="H250" s="186">
        <f t="shared" si="43"/>
        <v>0</v>
      </c>
      <c r="I250" s="191">
        <f t="shared" si="43"/>
        <v>0</v>
      </c>
      <c r="J250" s="187">
        <f t="shared" si="43"/>
        <v>0</v>
      </c>
      <c r="K250" s="192">
        <f t="shared" si="43"/>
        <v>0</v>
      </c>
      <c r="L250" s="187"/>
      <c r="M250" s="193"/>
      <c r="N250" s="194"/>
      <c r="O250" s="195">
        <f t="shared" ref="O250:T250" si="44">SUM(O240:O249)</f>
        <v>0</v>
      </c>
      <c r="P250" s="196">
        <f t="shared" si="44"/>
        <v>0</v>
      </c>
      <c r="Q250" s="196">
        <f t="shared" si="44"/>
        <v>0</v>
      </c>
      <c r="R250" s="197">
        <f t="shared" si="44"/>
        <v>0</v>
      </c>
      <c r="S250" s="198">
        <f t="shared" si="44"/>
        <v>0</v>
      </c>
      <c r="T250" s="199">
        <f t="shared" si="44"/>
        <v>0</v>
      </c>
      <c r="U250" s="200"/>
    </row>
    <row r="251" spans="1:28" ht="9" hidden="1" customHeight="1">
      <c r="A251" s="886" t="s">
        <v>55</v>
      </c>
      <c r="B251" s="742" t="s">
        <v>56</v>
      </c>
      <c r="C251" s="134"/>
      <c r="D251" s="745" t="s">
        <v>57</v>
      </c>
      <c r="E251" s="745" t="s">
        <v>58</v>
      </c>
      <c r="F251" s="890" t="s">
        <v>59</v>
      </c>
      <c r="G251" s="894" t="s">
        <v>60</v>
      </c>
      <c r="H251" s="899" t="s">
        <v>61</v>
      </c>
      <c r="I251" s="899"/>
      <c r="J251" s="899"/>
      <c r="K251" s="899"/>
      <c r="L251" s="900"/>
      <c r="M251" s="135"/>
      <c r="N251" s="857" t="s">
        <v>62</v>
      </c>
      <c r="O251" s="858"/>
      <c r="P251" s="858"/>
      <c r="Q251" s="858"/>
      <c r="R251" s="858"/>
      <c r="S251" s="858"/>
      <c r="T251" s="858"/>
      <c r="U251" s="859"/>
    </row>
    <row r="252" spans="1:28" ht="9" hidden="1" customHeight="1">
      <c r="A252" s="887"/>
      <c r="B252" s="743"/>
      <c r="C252" s="137" t="s">
        <v>24</v>
      </c>
      <c r="D252" s="746"/>
      <c r="E252" s="746"/>
      <c r="F252" s="891"/>
      <c r="G252" s="864"/>
      <c r="H252" s="860" t="s">
        <v>63</v>
      </c>
      <c r="I252" s="861"/>
      <c r="J252" s="862"/>
      <c r="K252" s="863" t="s">
        <v>64</v>
      </c>
      <c r="L252" s="874" t="s">
        <v>65</v>
      </c>
      <c r="M252" s="138"/>
      <c r="N252" s="863" t="s">
        <v>66</v>
      </c>
      <c r="O252" s="877" t="s">
        <v>67</v>
      </c>
      <c r="P252" s="878"/>
      <c r="Q252" s="878"/>
      <c r="R252" s="878"/>
      <c r="S252" s="879"/>
      <c r="T252" s="724" t="s">
        <v>68</v>
      </c>
      <c r="U252" s="854" t="s">
        <v>65</v>
      </c>
    </row>
    <row r="253" spans="1:28" ht="9" hidden="1" customHeight="1">
      <c r="A253" s="887"/>
      <c r="B253" s="743"/>
      <c r="C253" s="137" t="s">
        <v>69</v>
      </c>
      <c r="D253" s="746"/>
      <c r="E253" s="746"/>
      <c r="F253" s="891"/>
      <c r="G253" s="864"/>
      <c r="H253" s="880" t="s">
        <v>70</v>
      </c>
      <c r="I253" s="897" t="s">
        <v>71</v>
      </c>
      <c r="J253" s="901" t="s">
        <v>72</v>
      </c>
      <c r="K253" s="864"/>
      <c r="L253" s="875"/>
      <c r="M253" s="138"/>
      <c r="N253" s="864"/>
      <c r="O253" s="869" t="s">
        <v>73</v>
      </c>
      <c r="P253" s="754"/>
      <c r="Q253" s="754" t="s">
        <v>74</v>
      </c>
      <c r="R253" s="757" t="s">
        <v>75</v>
      </c>
      <c r="S253" s="752" t="s">
        <v>76</v>
      </c>
      <c r="T253" s="725"/>
      <c r="U253" s="855"/>
    </row>
    <row r="254" spans="1:28" ht="9" hidden="1" customHeight="1">
      <c r="A254" s="887"/>
      <c r="B254" s="743"/>
      <c r="C254" s="139" t="s">
        <v>77</v>
      </c>
      <c r="D254" s="746"/>
      <c r="E254" s="746"/>
      <c r="F254" s="891"/>
      <c r="G254" s="864"/>
      <c r="H254" s="880"/>
      <c r="I254" s="897"/>
      <c r="J254" s="901"/>
      <c r="K254" s="864"/>
      <c r="L254" s="875"/>
      <c r="M254" s="138"/>
      <c r="N254" s="864"/>
      <c r="O254" s="870" t="s">
        <v>71</v>
      </c>
      <c r="P254" s="872" t="s">
        <v>72</v>
      </c>
      <c r="Q254" s="755"/>
      <c r="R254" s="757"/>
      <c r="S254" s="752"/>
      <c r="T254" s="725"/>
      <c r="U254" s="855"/>
    </row>
    <row r="255" spans="1:28" ht="9" hidden="1" customHeight="1">
      <c r="A255" s="888"/>
      <c r="B255" s="744"/>
      <c r="C255" s="140" t="s">
        <v>78</v>
      </c>
      <c r="D255" s="747"/>
      <c r="E255" s="876"/>
      <c r="F255" s="726"/>
      <c r="G255" s="895"/>
      <c r="H255" s="881"/>
      <c r="I255" s="898"/>
      <c r="J255" s="902"/>
      <c r="K255" s="865"/>
      <c r="L255" s="876"/>
      <c r="N255" s="865"/>
      <c r="O255" s="871"/>
      <c r="P255" s="873"/>
      <c r="Q255" s="756"/>
      <c r="R255" s="758"/>
      <c r="S255" s="753"/>
      <c r="T255" s="726"/>
      <c r="U255" s="856"/>
    </row>
    <row r="256" spans="1:28" ht="9" hidden="1" customHeight="1">
      <c r="A256" s="884" t="s">
        <v>79</v>
      </c>
      <c r="B256" s="740" t="s">
        <v>80</v>
      </c>
      <c r="C256" s="201">
        <f>C240</f>
        <v>0</v>
      </c>
      <c r="D256" s="142">
        <f>$D$7</f>
        <v>0</v>
      </c>
      <c r="E256" s="143">
        <f>$E$7</f>
        <v>0</v>
      </c>
      <c r="F256" s="896"/>
      <c r="G256" s="144">
        <f>D256*E256*F256</f>
        <v>0</v>
      </c>
      <c r="H256" s="892">
        <f>I256+J256</f>
        <v>0</v>
      </c>
      <c r="I256" s="729"/>
      <c r="J256" s="727"/>
      <c r="K256" s="145">
        <f>-D256*E256*H256</f>
        <v>0</v>
      </c>
      <c r="L256" s="146"/>
      <c r="M256" s="147"/>
      <c r="N256" s="148"/>
      <c r="O256" s="149"/>
      <c r="P256" s="150"/>
      <c r="Q256" s="150"/>
      <c r="R256" s="151"/>
      <c r="S256" s="152"/>
      <c r="T256" s="153">
        <f t="shared" ref="T256:T265" si="45">IF(AND(P256=0,Q256=0,R256=0,S256=0),N256*-O256,IF(AND(O256=0,Q256=0,R256=0,S256=0),N256*-P256,IF(AND(O256=0,P256=0,R256=0,S256=0),N256*Q256,IF(AND(O256=0,P256=0,Q256=0,S256=0),N256*-R256,IF(AND(O256=0,P256=0,Q256=0,R256=0),N256*S256,IF(AND(O256=0,P256=0,Q256=0,R256=0),,"入力オーバー"))))))</f>
        <v>0</v>
      </c>
      <c r="U256" s="213"/>
      <c r="V256" s="155"/>
      <c r="W256" s="155"/>
      <c r="X256" s="156"/>
      <c r="Y256" s="156"/>
      <c r="Z256" s="156"/>
      <c r="AA256" s="156"/>
      <c r="AB256" s="156"/>
    </row>
    <row r="257" spans="1:28" ht="9" hidden="1" customHeight="1">
      <c r="A257" s="885"/>
      <c r="B257" s="741"/>
      <c r="C257" s="157">
        <f>IF(C256="往","復",)</f>
        <v>0</v>
      </c>
      <c r="D257" s="158">
        <f>$D$8</f>
        <v>0</v>
      </c>
      <c r="E257" s="159">
        <f>$E$8</f>
        <v>0</v>
      </c>
      <c r="F257" s="749"/>
      <c r="G257" s="160">
        <f>D257*E257*F256</f>
        <v>0</v>
      </c>
      <c r="H257" s="893"/>
      <c r="I257" s="730"/>
      <c r="J257" s="728"/>
      <c r="K257" s="161">
        <f>-D257*E257*H256</f>
        <v>0</v>
      </c>
      <c r="L257" s="162"/>
      <c r="M257" s="147"/>
      <c r="N257" s="163"/>
      <c r="O257" s="164"/>
      <c r="P257" s="165"/>
      <c r="Q257" s="165"/>
      <c r="R257" s="166"/>
      <c r="S257" s="167"/>
      <c r="T257" s="168">
        <f t="shared" si="45"/>
        <v>0</v>
      </c>
      <c r="U257" s="169"/>
      <c r="V257" s="155"/>
      <c r="W257" s="155"/>
      <c r="X257" s="156"/>
      <c r="Y257" s="156"/>
      <c r="Z257" s="156"/>
      <c r="AA257" s="156"/>
      <c r="AB257" s="156"/>
    </row>
    <row r="258" spans="1:28" ht="9" hidden="1" customHeight="1">
      <c r="A258" s="885"/>
      <c r="B258" s="740"/>
      <c r="C258" s="170">
        <f>C256</f>
        <v>0</v>
      </c>
      <c r="D258" s="142">
        <f>$D$9</f>
        <v>0</v>
      </c>
      <c r="E258" s="143">
        <f>$E$9</f>
        <v>0</v>
      </c>
      <c r="F258" s="896"/>
      <c r="G258" s="144">
        <f>D258*E258*F258</f>
        <v>0</v>
      </c>
      <c r="H258" s="892">
        <f>I258+J258</f>
        <v>0</v>
      </c>
      <c r="I258" s="729"/>
      <c r="J258" s="727"/>
      <c r="K258" s="145">
        <f>-D258*E258*H258</f>
        <v>0</v>
      </c>
      <c r="L258" s="146"/>
      <c r="M258" s="147"/>
      <c r="N258" s="163"/>
      <c r="O258" s="164"/>
      <c r="P258" s="165"/>
      <c r="Q258" s="165"/>
      <c r="R258" s="166"/>
      <c r="S258" s="167"/>
      <c r="T258" s="168">
        <f t="shared" si="45"/>
        <v>0</v>
      </c>
      <c r="U258" s="169"/>
      <c r="V258" s="155"/>
      <c r="W258" s="155"/>
      <c r="X258" s="136"/>
      <c r="Y258" s="136"/>
      <c r="Z258" s="136"/>
      <c r="AA258" s="136"/>
      <c r="AB258" s="136"/>
    </row>
    <row r="259" spans="1:28" ht="9" hidden="1" customHeight="1" thickBot="1">
      <c r="A259" s="885"/>
      <c r="B259" s="889"/>
      <c r="C259" s="157">
        <f>C257</f>
        <v>0</v>
      </c>
      <c r="D259" s="158">
        <f>$D$10</f>
        <v>0</v>
      </c>
      <c r="E259" s="159">
        <f>$E$10</f>
        <v>0</v>
      </c>
      <c r="F259" s="749"/>
      <c r="G259" s="160">
        <f>D259*E259*F258</f>
        <v>0</v>
      </c>
      <c r="H259" s="893"/>
      <c r="I259" s="730"/>
      <c r="J259" s="728"/>
      <c r="K259" s="161">
        <f>-D259*E259*H258</f>
        <v>0</v>
      </c>
      <c r="L259" s="162"/>
      <c r="M259" s="147"/>
      <c r="N259" s="163"/>
      <c r="O259" s="164"/>
      <c r="P259" s="165"/>
      <c r="Q259" s="165"/>
      <c r="R259" s="166"/>
      <c r="S259" s="167"/>
      <c r="T259" s="168">
        <f t="shared" si="45"/>
        <v>0</v>
      </c>
      <c r="U259" s="169"/>
      <c r="V259" s="155"/>
      <c r="W259" s="155"/>
      <c r="X259" s="156"/>
      <c r="Y259" s="156"/>
      <c r="Z259" s="136"/>
      <c r="AA259" s="136"/>
      <c r="AB259" s="136"/>
    </row>
    <row r="260" spans="1:28" ht="9" hidden="1" customHeight="1">
      <c r="A260" s="885"/>
      <c r="B260" s="903"/>
      <c r="C260" s="170">
        <f>C256</f>
        <v>0</v>
      </c>
      <c r="D260" s="142">
        <f>$D$11</f>
        <v>0</v>
      </c>
      <c r="E260" s="143">
        <f>$E$11</f>
        <v>0</v>
      </c>
      <c r="F260" s="748"/>
      <c r="G260" s="144">
        <f>D260*E260*F260</f>
        <v>0</v>
      </c>
      <c r="H260" s="892">
        <f>I260+J260</f>
        <v>0</v>
      </c>
      <c r="I260" s="729"/>
      <c r="J260" s="727"/>
      <c r="K260" s="145">
        <f>-D260*E260*H260</f>
        <v>0</v>
      </c>
      <c r="L260" s="146"/>
      <c r="M260" s="147"/>
      <c r="N260" s="163"/>
      <c r="O260" s="164"/>
      <c r="P260" s="165"/>
      <c r="Q260" s="165"/>
      <c r="R260" s="166"/>
      <c r="S260" s="167"/>
      <c r="T260" s="168">
        <f t="shared" si="45"/>
        <v>0</v>
      </c>
      <c r="U260" s="169"/>
      <c r="V260" s="155"/>
      <c r="W260" s="155"/>
      <c r="X260" s="156"/>
      <c r="Y260" s="156"/>
      <c r="Z260" s="136"/>
      <c r="AA260" s="136"/>
      <c r="AB260" s="136"/>
    </row>
    <row r="261" spans="1:28" ht="9" hidden="1" customHeight="1">
      <c r="A261" s="885"/>
      <c r="B261" s="750"/>
      <c r="C261" s="202">
        <f>C257</f>
        <v>0</v>
      </c>
      <c r="D261" s="158">
        <f>$D$12</f>
        <v>0</v>
      </c>
      <c r="E261" s="175">
        <f>$E$12</f>
        <v>0</v>
      </c>
      <c r="F261" s="748"/>
      <c r="G261" s="160">
        <f>D261*E261*F260</f>
        <v>0</v>
      </c>
      <c r="H261" s="893"/>
      <c r="I261" s="730"/>
      <c r="J261" s="728"/>
      <c r="K261" s="161">
        <f>-D261*E261*H260</f>
        <v>0</v>
      </c>
      <c r="L261" s="162"/>
      <c r="M261" s="147"/>
      <c r="N261" s="163"/>
      <c r="O261" s="164"/>
      <c r="P261" s="165"/>
      <c r="Q261" s="165"/>
      <c r="R261" s="166"/>
      <c r="S261" s="167"/>
      <c r="T261" s="168">
        <f t="shared" si="45"/>
        <v>0</v>
      </c>
      <c r="U261" s="169"/>
      <c r="V261" s="155"/>
      <c r="W261" s="155"/>
      <c r="X261" s="156"/>
      <c r="Y261" s="156"/>
      <c r="Z261" s="136"/>
      <c r="AA261" s="136"/>
      <c r="AB261" s="136"/>
    </row>
    <row r="262" spans="1:28" ht="9" hidden="1" customHeight="1">
      <c r="A262" s="885"/>
      <c r="B262" s="738"/>
      <c r="C262" s="170">
        <f>C256</f>
        <v>0</v>
      </c>
      <c r="D262" s="142">
        <f>$D$13</f>
        <v>0</v>
      </c>
      <c r="E262" s="143">
        <f>$E$13</f>
        <v>0</v>
      </c>
      <c r="F262" s="896"/>
      <c r="G262" s="144">
        <f>D262*E262*F262</f>
        <v>0</v>
      </c>
      <c r="H262" s="892">
        <f>I262+J262</f>
        <v>0</v>
      </c>
      <c r="I262" s="729"/>
      <c r="J262" s="727"/>
      <c r="K262" s="145">
        <f>-D262*E262*H262</f>
        <v>0</v>
      </c>
      <c r="L262" s="146"/>
      <c r="M262" s="147"/>
      <c r="N262" s="163"/>
      <c r="O262" s="164"/>
      <c r="P262" s="165"/>
      <c r="Q262" s="165"/>
      <c r="R262" s="166"/>
      <c r="S262" s="167"/>
      <c r="T262" s="168">
        <f t="shared" si="45"/>
        <v>0</v>
      </c>
      <c r="U262" s="169"/>
      <c r="V262" s="155"/>
      <c r="W262" s="155"/>
    </row>
    <row r="263" spans="1:28" ht="9" hidden="1" customHeight="1">
      <c r="A263" s="885"/>
      <c r="B263" s="739"/>
      <c r="C263" s="157">
        <f>C257</f>
        <v>0</v>
      </c>
      <c r="D263" s="158">
        <f>$D$14</f>
        <v>0</v>
      </c>
      <c r="E263" s="159">
        <f>$E$14</f>
        <v>0</v>
      </c>
      <c r="F263" s="749"/>
      <c r="G263" s="160">
        <f>D263*E263*F262</f>
        <v>0</v>
      </c>
      <c r="H263" s="893"/>
      <c r="I263" s="730"/>
      <c r="J263" s="728"/>
      <c r="K263" s="161">
        <f>-D263*E263*H262</f>
        <v>0</v>
      </c>
      <c r="L263" s="162"/>
      <c r="M263" s="147"/>
      <c r="N263" s="163"/>
      <c r="O263" s="164"/>
      <c r="P263" s="165"/>
      <c r="Q263" s="165"/>
      <c r="R263" s="166"/>
      <c r="S263" s="167"/>
      <c r="T263" s="168">
        <f t="shared" si="45"/>
        <v>0</v>
      </c>
      <c r="U263" s="169"/>
      <c r="V263" s="155"/>
      <c r="W263" s="155"/>
    </row>
    <row r="264" spans="1:28" ht="9" hidden="1" customHeight="1">
      <c r="A264" s="885"/>
      <c r="B264" s="750"/>
      <c r="C264" s="170">
        <f>C256</f>
        <v>0</v>
      </c>
      <c r="D264" s="142">
        <f>$D$15</f>
        <v>0</v>
      </c>
      <c r="E264" s="143">
        <f>$E$15</f>
        <v>0</v>
      </c>
      <c r="F264" s="748"/>
      <c r="G264" s="144">
        <f>D264*E264*F264</f>
        <v>0</v>
      </c>
      <c r="H264" s="892">
        <f>I264+J264</f>
        <v>0</v>
      </c>
      <c r="I264" s="729"/>
      <c r="J264" s="727"/>
      <c r="K264" s="145">
        <f>-D264*E264*H264</f>
        <v>0</v>
      </c>
      <c r="L264" s="146"/>
      <c r="M264" s="147"/>
      <c r="N264" s="163"/>
      <c r="O264" s="164"/>
      <c r="P264" s="165"/>
      <c r="Q264" s="165"/>
      <c r="R264" s="166"/>
      <c r="S264" s="167"/>
      <c r="T264" s="168">
        <f t="shared" si="45"/>
        <v>0</v>
      </c>
      <c r="U264" s="169"/>
      <c r="V264" s="155"/>
      <c r="X264" s="908" t="s">
        <v>81</v>
      </c>
      <c r="Y264" s="909"/>
      <c r="Z264" s="909"/>
      <c r="AA264" s="909"/>
      <c r="AB264" s="910"/>
    </row>
    <row r="265" spans="1:28" ht="9" hidden="1" customHeight="1" thickBot="1">
      <c r="A265" s="885"/>
      <c r="B265" s="751"/>
      <c r="C265" s="157">
        <f>C257</f>
        <v>0</v>
      </c>
      <c r="D265" s="158">
        <f>$D$16</f>
        <v>0</v>
      </c>
      <c r="E265" s="175">
        <f>$E$16</f>
        <v>0</v>
      </c>
      <c r="F265" s="749"/>
      <c r="G265" s="160">
        <f>D265*E265*F264</f>
        <v>0</v>
      </c>
      <c r="H265" s="893"/>
      <c r="I265" s="730"/>
      <c r="J265" s="728"/>
      <c r="K265" s="161">
        <f>-D265*E265*H264</f>
        <v>0</v>
      </c>
      <c r="L265" s="162"/>
      <c r="M265" s="147"/>
      <c r="N265" s="177"/>
      <c r="O265" s="178"/>
      <c r="P265" s="179"/>
      <c r="Q265" s="179"/>
      <c r="R265" s="180"/>
      <c r="S265" s="181"/>
      <c r="T265" s="182">
        <f t="shared" si="45"/>
        <v>0</v>
      </c>
      <c r="U265" s="183"/>
      <c r="V265" s="184"/>
      <c r="X265" s="905">
        <f>G266+K266+T266</f>
        <v>0</v>
      </c>
      <c r="Y265" s="906"/>
      <c r="Z265" s="906"/>
      <c r="AA265" s="906"/>
      <c r="AB265" s="214" t="s">
        <v>82</v>
      </c>
    </row>
    <row r="266" spans="1:28" ht="9" hidden="1" customHeight="1" thickBot="1">
      <c r="A266" s="882" t="s">
        <v>53</v>
      </c>
      <c r="B266" s="883"/>
      <c r="C266" s="186"/>
      <c r="D266" s="187">
        <f>IF(C256="往",(E256+E257)*(F256-H256)+(E258+E259)*(F258-H258),E256*(F256-H256)+E258*(F258-H258))</f>
        <v>0</v>
      </c>
      <c r="E266" s="188">
        <f>IF(C256="往",(E256+E257)*(F256-H256)+(E258+E259)*(F258-H258)+(E260+E261)*(F260-H260)+(E262+E263)*(F262-H262)+(E264+E265)*(F264-H264),E256*(F256-H256)+E258*(F258-H258)+E260*(F260-H260)+E262*(F262-H262)+E264*(F264-H264))</f>
        <v>0</v>
      </c>
      <c r="F266" s="189">
        <f t="shared" ref="F266:K266" si="46">SUM(F256:F265)</f>
        <v>0</v>
      </c>
      <c r="G266" s="190">
        <f t="shared" si="46"/>
        <v>0</v>
      </c>
      <c r="H266" s="186">
        <f t="shared" si="46"/>
        <v>0</v>
      </c>
      <c r="I266" s="191">
        <f t="shared" si="46"/>
        <v>0</v>
      </c>
      <c r="J266" s="187">
        <f t="shared" si="46"/>
        <v>0</v>
      </c>
      <c r="K266" s="192">
        <f t="shared" si="46"/>
        <v>0</v>
      </c>
      <c r="L266" s="187"/>
      <c r="M266" s="193"/>
      <c r="N266" s="194"/>
      <c r="O266" s="195">
        <f t="shared" ref="O266:T266" si="47">SUM(O256:O265)</f>
        <v>0</v>
      </c>
      <c r="P266" s="196">
        <f t="shared" si="47"/>
        <v>0</v>
      </c>
      <c r="Q266" s="196">
        <f t="shared" si="47"/>
        <v>0</v>
      </c>
      <c r="R266" s="197">
        <f t="shared" si="47"/>
        <v>0</v>
      </c>
      <c r="S266" s="198">
        <f t="shared" si="47"/>
        <v>0</v>
      </c>
      <c r="T266" s="199">
        <f t="shared" si="47"/>
        <v>0</v>
      </c>
      <c r="U266" s="186"/>
      <c r="V266" s="907" t="s">
        <v>83</v>
      </c>
      <c r="W266" s="858"/>
      <c r="X266" s="858"/>
      <c r="Y266" s="858"/>
      <c r="Z266" s="858"/>
      <c r="AA266" s="858"/>
      <c r="AB266" s="859"/>
    </row>
    <row r="267" spans="1:28" ht="9" hidden="1" customHeight="1" thickBot="1">
      <c r="A267" s="715" t="s">
        <v>112</v>
      </c>
      <c r="B267" s="716"/>
      <c r="C267" s="716"/>
      <c r="D267" s="717">
        <f>$C$1</f>
        <v>0</v>
      </c>
      <c r="E267" s="716"/>
      <c r="F267" s="716"/>
      <c r="G267" s="716"/>
      <c r="H267" s="716" t="s">
        <v>54</v>
      </c>
      <c r="I267" s="716"/>
      <c r="J267" s="716" t="s">
        <v>148</v>
      </c>
      <c r="K267" s="716"/>
      <c r="L267" s="717">
        <f>$M$1</f>
        <v>0</v>
      </c>
      <c r="M267" s="716"/>
      <c r="N267" s="716"/>
      <c r="O267" s="716"/>
      <c r="P267" s="716"/>
      <c r="Q267" s="718"/>
      <c r="R267" s="203"/>
      <c r="S267" s="203"/>
      <c r="T267" s="204"/>
      <c r="U267" s="136"/>
      <c r="V267" s="911">
        <f>X16+X32+X48+X64+X83+X99+X115+X131+X150+X166+X182+X198+X217+X233+X249+X265</f>
        <v>0</v>
      </c>
      <c r="W267" s="912"/>
      <c r="X267" s="912"/>
      <c r="Y267" s="912"/>
      <c r="Z267" s="912"/>
      <c r="AA267" s="912"/>
      <c r="AB267" s="205" t="s">
        <v>11</v>
      </c>
    </row>
    <row r="268" spans="1:28" ht="9" hidden="1" customHeight="1">
      <c r="I268" s="206"/>
      <c r="J268" s="207"/>
      <c r="K268" s="207"/>
      <c r="L268" s="208"/>
      <c r="N268" s="136"/>
      <c r="O268" s="136"/>
      <c r="P268" s="136"/>
    </row>
    <row r="269" spans="1:28" ht="9" customHeight="1">
      <c r="L269" s="209"/>
      <c r="N269" s="210"/>
      <c r="O269" s="211"/>
      <c r="P269" s="211"/>
      <c r="Q269" s="211"/>
      <c r="R269" s="211"/>
      <c r="S269" s="211"/>
      <c r="T269" s="136"/>
      <c r="U269" s="207"/>
    </row>
    <row r="270" spans="1:28" ht="9" customHeight="1">
      <c r="L270" s="209"/>
      <c r="N270" s="210"/>
      <c r="O270" s="211"/>
      <c r="P270" s="211"/>
      <c r="Q270" s="211"/>
      <c r="R270" s="211"/>
      <c r="S270" s="211"/>
      <c r="T270" s="136"/>
      <c r="U270" s="207"/>
    </row>
    <row r="271" spans="1:28" ht="9" customHeight="1">
      <c r="L271" s="209"/>
      <c r="N271" s="210"/>
      <c r="O271" s="211"/>
      <c r="P271" s="211"/>
      <c r="Q271" s="211"/>
      <c r="R271" s="211"/>
      <c r="S271" s="211"/>
      <c r="T271" s="136"/>
      <c r="U271" s="207"/>
    </row>
    <row r="272" spans="1:28" ht="9" customHeight="1">
      <c r="L272" s="209"/>
      <c r="N272" s="210"/>
      <c r="O272" s="211"/>
      <c r="P272" s="211"/>
      <c r="Q272" s="211"/>
      <c r="R272" s="211"/>
      <c r="S272" s="211"/>
      <c r="T272" s="136"/>
      <c r="U272" s="207"/>
    </row>
    <row r="273" spans="8:23" ht="9" customHeight="1">
      <c r="L273" s="209"/>
      <c r="N273" s="210"/>
      <c r="O273" s="211"/>
      <c r="P273" s="211"/>
      <c r="Q273" s="211"/>
      <c r="R273" s="211"/>
      <c r="S273" s="211"/>
      <c r="T273" s="136"/>
      <c r="U273" s="207"/>
    </row>
    <row r="274" spans="8:23" ht="9" customHeight="1">
      <c r="I274" s="816" t="s">
        <v>112</v>
      </c>
      <c r="J274" s="817"/>
      <c r="K274" s="817"/>
      <c r="L274" s="820">
        <f>$C$1</f>
        <v>0</v>
      </c>
      <c r="M274" s="820"/>
      <c r="N274" s="820"/>
      <c r="O274" s="820"/>
      <c r="P274" s="820"/>
      <c r="Q274" s="820"/>
      <c r="R274" s="820"/>
      <c r="S274" s="821"/>
      <c r="U274" s="215"/>
    </row>
    <row r="275" spans="8:23" ht="9" customHeight="1">
      <c r="I275" s="818"/>
      <c r="J275" s="819"/>
      <c r="K275" s="819"/>
      <c r="L275" s="822"/>
      <c r="M275" s="822"/>
      <c r="N275" s="822"/>
      <c r="O275" s="822"/>
      <c r="P275" s="822"/>
      <c r="Q275" s="822"/>
      <c r="R275" s="822"/>
      <c r="S275" s="823"/>
      <c r="U275" s="215"/>
    </row>
    <row r="276" spans="8:23" ht="9" customHeight="1">
      <c r="H276" s="214"/>
      <c r="I276" s="824" t="s">
        <v>150</v>
      </c>
      <c r="J276" s="825"/>
      <c r="K276" s="825"/>
      <c r="L276" s="827">
        <f>$M$1</f>
        <v>0</v>
      </c>
      <c r="M276" s="827"/>
      <c r="N276" s="827"/>
      <c r="O276" s="827"/>
      <c r="P276" s="827"/>
      <c r="Q276" s="827"/>
      <c r="R276" s="827"/>
      <c r="S276" s="828"/>
      <c r="U276" s="215"/>
    </row>
    <row r="277" spans="8:23" ht="9" customHeight="1">
      <c r="H277" s="214"/>
      <c r="I277" s="826"/>
      <c r="J277" s="819"/>
      <c r="K277" s="819"/>
      <c r="L277" s="829"/>
      <c r="M277" s="829"/>
      <c r="N277" s="829"/>
      <c r="O277" s="829"/>
      <c r="P277" s="829"/>
      <c r="Q277" s="829"/>
      <c r="R277" s="829"/>
      <c r="S277" s="830"/>
      <c r="U277" s="215"/>
    </row>
    <row r="278" spans="8:23" ht="9" customHeight="1">
      <c r="U278" s="215"/>
    </row>
    <row r="279" spans="8:23" ht="9" customHeight="1">
      <c r="U279" s="215"/>
    </row>
    <row r="280" spans="8:23" ht="9" customHeight="1">
      <c r="I280" s="868"/>
      <c r="J280" s="868"/>
      <c r="K280" s="868"/>
      <c r="L280" s="868"/>
      <c r="M280" s="868"/>
      <c r="N280" s="831" t="s">
        <v>93</v>
      </c>
      <c r="O280" s="831"/>
      <c r="P280" s="831"/>
      <c r="Q280" s="831" t="s">
        <v>104</v>
      </c>
      <c r="R280" s="831"/>
      <c r="S280" s="831"/>
      <c r="U280" s="215"/>
    </row>
    <row r="281" spans="8:23" ht="9" customHeight="1">
      <c r="I281" s="868"/>
      <c r="J281" s="868"/>
      <c r="K281" s="868"/>
      <c r="L281" s="868"/>
      <c r="M281" s="868"/>
      <c r="N281" s="831"/>
      <c r="O281" s="831"/>
      <c r="P281" s="831"/>
      <c r="Q281" s="831"/>
      <c r="R281" s="831"/>
      <c r="S281" s="831"/>
      <c r="U281" s="215"/>
    </row>
    <row r="282" spans="8:23" ht="9" customHeight="1">
      <c r="I282" s="838" t="s">
        <v>209</v>
      </c>
      <c r="J282" s="839"/>
      <c r="K282" s="839"/>
      <c r="L282" s="839"/>
      <c r="M282" s="840"/>
      <c r="N282" s="832">
        <f>F17+F33+F49+F65+F84+F100+F116+F132+F151+F167+F183+F199+F218+F234+F250+F266</f>
        <v>0</v>
      </c>
      <c r="O282" s="833"/>
      <c r="P282" s="719" t="s">
        <v>1</v>
      </c>
      <c r="Q282" s="832">
        <f>IF(U301="有",F7+F23+F39+F55+F74+F90+F106+F122+F141+F157+F173+F189+F208+F224+F240+F256+F9+F25+F41+F57+F76+F92+F108+F124+F143+F159+F175+F191+F210+F226+F242+F258,)</f>
        <v>0</v>
      </c>
      <c r="R282" s="833"/>
      <c r="S282" s="719" t="s">
        <v>1</v>
      </c>
      <c r="T282" s="215"/>
      <c r="U282" s="136"/>
      <c r="W282" s="133"/>
    </row>
    <row r="283" spans="8:23" ht="9" customHeight="1">
      <c r="I283" s="841"/>
      <c r="J283" s="842"/>
      <c r="K283" s="842"/>
      <c r="L283" s="842"/>
      <c r="M283" s="843"/>
      <c r="N283" s="834"/>
      <c r="O283" s="835"/>
      <c r="P283" s="720"/>
      <c r="Q283" s="834"/>
      <c r="R283" s="835"/>
      <c r="S283" s="720"/>
      <c r="T283" s="215"/>
      <c r="U283" s="136"/>
      <c r="W283" s="133"/>
    </row>
    <row r="284" spans="8:23" ht="9" customHeight="1">
      <c r="I284" s="844" t="s">
        <v>91</v>
      </c>
      <c r="J284" s="866" t="s">
        <v>90</v>
      </c>
      <c r="K284" s="866"/>
      <c r="L284" s="866"/>
      <c r="M284" s="866"/>
      <c r="N284" s="836">
        <f>I17+I33+I49+I65+I84+I100+I116+I132+I151+I167+I183+I199+I218+I234+I250+I266</f>
        <v>0</v>
      </c>
      <c r="O284" s="837"/>
      <c r="P284" s="719" t="s">
        <v>1</v>
      </c>
      <c r="Q284" s="836">
        <f>IF(U301="有",I7+I23+I39+I55+I74+I90+I106+I122+I141+I157+I173+I189+I208+I224+I240+I256+I9+I25+I41+I57+I76+I92+I108+I124+I143+I159+I175+I191+I210+I226+I242+I258,)</f>
        <v>0</v>
      </c>
      <c r="R284" s="837"/>
      <c r="S284" s="719" t="s">
        <v>1</v>
      </c>
      <c r="T284" s="215"/>
      <c r="U284" s="136"/>
      <c r="W284" s="133"/>
    </row>
    <row r="285" spans="8:23" ht="9" customHeight="1">
      <c r="I285" s="845"/>
      <c r="J285" s="866"/>
      <c r="K285" s="866"/>
      <c r="L285" s="866"/>
      <c r="M285" s="866"/>
      <c r="N285" s="781"/>
      <c r="O285" s="782"/>
      <c r="P285" s="720"/>
      <c r="Q285" s="781"/>
      <c r="R285" s="782"/>
      <c r="S285" s="720"/>
      <c r="T285" s="215"/>
      <c r="U285" s="136"/>
      <c r="W285" s="133"/>
    </row>
    <row r="286" spans="8:23" ht="9" customHeight="1">
      <c r="I286" s="845"/>
      <c r="J286" s="867" t="s">
        <v>97</v>
      </c>
      <c r="K286" s="867"/>
      <c r="L286" s="867"/>
      <c r="M286" s="867"/>
      <c r="N286" s="783">
        <f>J17+J33+J49+J65+J84+J100+J116+J132+J151+J167+J183+J199+J218+J234+J250+J266</f>
        <v>0</v>
      </c>
      <c r="O286" s="784"/>
      <c r="P286" s="719" t="s">
        <v>1</v>
      </c>
      <c r="Q286" s="783">
        <f>IF(U301="有",J7+J23+J39+J55+J74+J90+J106+J122+J141+J157+J173+J189+J208+J224+J240+J256+J9+J25+J41+J57+J76+J92+J108+J124+J143+J159+J175+J191+J210+J226+J242+J258,)</f>
        <v>0</v>
      </c>
      <c r="R286" s="784"/>
      <c r="S286" s="719" t="s">
        <v>1</v>
      </c>
      <c r="T286" s="216"/>
      <c r="U286" s="136"/>
      <c r="W286" s="133"/>
    </row>
    <row r="287" spans="8:23" ht="9" customHeight="1">
      <c r="I287" s="845"/>
      <c r="J287" s="867"/>
      <c r="K287" s="867"/>
      <c r="L287" s="867"/>
      <c r="M287" s="867"/>
      <c r="N287" s="785"/>
      <c r="O287" s="786"/>
      <c r="P287" s="720"/>
      <c r="Q287" s="785"/>
      <c r="R287" s="786"/>
      <c r="S287" s="720"/>
      <c r="T287" s="215"/>
      <c r="U287" s="136"/>
      <c r="W287" s="133"/>
    </row>
    <row r="288" spans="8:23" ht="9" customHeight="1">
      <c r="I288" s="721" t="s">
        <v>210</v>
      </c>
      <c r="J288" s="721"/>
      <c r="K288" s="721"/>
      <c r="L288" s="721"/>
      <c r="M288" s="721"/>
      <c r="N288" s="783">
        <f>N282-N286</f>
        <v>0</v>
      </c>
      <c r="O288" s="784"/>
      <c r="P288" s="719" t="s">
        <v>1</v>
      </c>
      <c r="Q288" s="783">
        <f>Q282-Q286</f>
        <v>0</v>
      </c>
      <c r="R288" s="784"/>
      <c r="S288" s="719" t="s">
        <v>1</v>
      </c>
      <c r="T288" s="215"/>
      <c r="U288" s="136"/>
      <c r="W288" s="133"/>
    </row>
    <row r="289" spans="9:24" ht="9" customHeight="1" thickBot="1">
      <c r="I289" s="722"/>
      <c r="J289" s="722"/>
      <c r="K289" s="722"/>
      <c r="L289" s="722"/>
      <c r="M289" s="722"/>
      <c r="N289" s="796"/>
      <c r="O289" s="797"/>
      <c r="P289" s="723"/>
      <c r="Q289" s="796"/>
      <c r="R289" s="797"/>
      <c r="S289" s="723"/>
      <c r="T289" s="215"/>
      <c r="U289" s="136"/>
      <c r="W289" s="133"/>
    </row>
    <row r="290" spans="9:24" ht="9" customHeight="1" thickTop="1">
      <c r="I290" s="852" t="s">
        <v>92</v>
      </c>
      <c r="J290" s="810" t="s">
        <v>85</v>
      </c>
      <c r="K290" s="811"/>
      <c r="L290" s="811"/>
      <c r="M290" s="812"/>
      <c r="N290" s="779">
        <f>O17+O33+O49+O65+O84+O100+O116+O132+O151+O167+O183+O199+O218+O234+O250+O266</f>
        <v>0</v>
      </c>
      <c r="O290" s="780"/>
      <c r="P290" s="787" t="s">
        <v>86</v>
      </c>
      <c r="Q290" s="794">
        <f>IF(U301="有",SUM(O7:O10,O23:O26,O39:O42,O55:O58,O74:O77,O90:O93,O106:O109,O122:O125,O141:O144,O157:O160,O173:O176,O189:O192,O208:O211,O224:O227,O240:O243,O256:O259),)</f>
        <v>0</v>
      </c>
      <c r="R290" s="795"/>
      <c r="S290" s="787" t="s">
        <v>86</v>
      </c>
      <c r="T290" s="217"/>
      <c r="U290" s="218"/>
      <c r="W290" s="133"/>
    </row>
    <row r="291" spans="9:24" ht="9" customHeight="1">
      <c r="I291" s="852"/>
      <c r="J291" s="813"/>
      <c r="K291" s="814"/>
      <c r="L291" s="814"/>
      <c r="M291" s="815"/>
      <c r="N291" s="781"/>
      <c r="O291" s="782"/>
      <c r="P291" s="720"/>
      <c r="Q291" s="781"/>
      <c r="R291" s="782"/>
      <c r="S291" s="720"/>
      <c r="T291" s="217"/>
      <c r="U291" s="218"/>
      <c r="W291" s="133"/>
    </row>
    <row r="292" spans="9:24" ht="9" customHeight="1">
      <c r="I292" s="852"/>
      <c r="J292" s="804" t="s">
        <v>87</v>
      </c>
      <c r="K292" s="805"/>
      <c r="L292" s="805"/>
      <c r="M292" s="806"/>
      <c r="N292" s="783">
        <f>P17+P33+P49+P65+P84+P100+P116+P132+P151+P167+P183+P199+P218+P234+P250+P266</f>
        <v>0</v>
      </c>
      <c r="O292" s="784"/>
      <c r="P292" s="719" t="s">
        <v>86</v>
      </c>
      <c r="Q292" s="783">
        <f>IF(U301="有",SUM(P7:P10,P23:P26,P39:P42,P55:P58,P74:P77,P90:P93,P106:P109,P122:P125,P141:P144,P157:P160,P173:P176,P189:P192,P208:P211,P224:P227,P240:P243,P256:P259),0)</f>
        <v>0</v>
      </c>
      <c r="R292" s="784"/>
      <c r="S292" s="719" t="s">
        <v>86</v>
      </c>
      <c r="U292" s="712" t="s">
        <v>260</v>
      </c>
      <c r="W292" s="133"/>
    </row>
    <row r="293" spans="9:24" ht="9" customHeight="1">
      <c r="I293" s="853"/>
      <c r="J293" s="807"/>
      <c r="K293" s="808"/>
      <c r="L293" s="808"/>
      <c r="M293" s="809"/>
      <c r="N293" s="785"/>
      <c r="O293" s="786"/>
      <c r="P293" s="720"/>
      <c r="Q293" s="785"/>
      <c r="R293" s="786"/>
      <c r="S293" s="720"/>
      <c r="U293" s="712"/>
      <c r="W293" s="133"/>
    </row>
    <row r="294" spans="9:24" ht="9" customHeight="1">
      <c r="I294" s="846" t="s">
        <v>88</v>
      </c>
      <c r="J294" s="847"/>
      <c r="K294" s="847"/>
      <c r="L294" s="847"/>
      <c r="M294" s="848"/>
      <c r="N294" s="788">
        <f>Q17+Q33+Q49+Q65+Q84+Q100+Q116+Q132+Q151+Q167+Q183+Q199+Q218+Q234+Q250+Q266</f>
        <v>0</v>
      </c>
      <c r="O294" s="789"/>
      <c r="P294" s="719" t="s">
        <v>86</v>
      </c>
      <c r="Q294" s="788">
        <f>IF(U301="有",SUM(Q7:Q10,Q23:Q26,Q39:Q42,Q55:Q58,Q74:Q77,Q90:Q93,Q106:Q109,Q122:Q125,Q141:Q144,Q157:Q160,Q173:Q176,Q189:Q192,Q208:Q211,Q224:Q227,Q240:Q243,Q256:Q259),0)</f>
        <v>0</v>
      </c>
      <c r="R294" s="789"/>
      <c r="S294" s="719" t="s">
        <v>86</v>
      </c>
      <c r="U294" s="713">
        <f>$V$267</f>
        <v>0</v>
      </c>
      <c r="W294" s="133"/>
    </row>
    <row r="295" spans="9:24" ht="9" customHeight="1">
      <c r="I295" s="849"/>
      <c r="J295" s="850"/>
      <c r="K295" s="850"/>
      <c r="L295" s="850"/>
      <c r="M295" s="851"/>
      <c r="N295" s="785"/>
      <c r="O295" s="786"/>
      <c r="P295" s="720"/>
      <c r="Q295" s="785"/>
      <c r="R295" s="786"/>
      <c r="S295" s="720"/>
      <c r="U295" s="714"/>
      <c r="W295" s="133"/>
    </row>
    <row r="296" spans="9:24" ht="9" customHeight="1">
      <c r="I296" s="798" t="s">
        <v>211</v>
      </c>
      <c r="J296" s="799"/>
      <c r="K296" s="799"/>
      <c r="L296" s="799"/>
      <c r="M296" s="800"/>
      <c r="N296" s="790">
        <f>IF(C7="往",ROUNDDOWN((E17+E33+E49+E65+E84+E100+E116+E132+E151+E167+E183+E199+E218+E234+E250+E266-N290+N294)/2,1),IF(C7="循",ROUNDDOWN(E17+E33+E49+E65+E84+E100+E116+E132+E151+E167+E183+E199+E218+E234+E250+E266-N290+N294,1),))</f>
        <v>0</v>
      </c>
      <c r="O296" s="791"/>
      <c r="P296" s="719" t="s">
        <v>86</v>
      </c>
      <c r="Q296" s="790">
        <f>IF(U301="有",IF(C7="往",ROUNDDOWN((D17+D33+D49+D65+D84+D100+D116+D132+D151+D167+D183+D199+D218+D234+D250+D266-Q290+Q294)/2,1),IF(C7="循",ROUNDDOWN(D17+D33+D49+D65+D84+D100+D116+D132+D151+D167+D183+D199+D218+D234+D250+D266-Q290+Q294,1),)),)</f>
        <v>0</v>
      </c>
      <c r="R296" s="791"/>
      <c r="S296" s="719" t="s">
        <v>86</v>
      </c>
      <c r="U296" s="136"/>
      <c r="W296" s="133"/>
    </row>
    <row r="297" spans="9:24" ht="9" customHeight="1" thickBot="1">
      <c r="I297" s="801"/>
      <c r="J297" s="802"/>
      <c r="K297" s="802"/>
      <c r="L297" s="802"/>
      <c r="M297" s="803"/>
      <c r="N297" s="792"/>
      <c r="O297" s="793"/>
      <c r="P297" s="720"/>
      <c r="Q297" s="792"/>
      <c r="R297" s="793"/>
      <c r="S297" s="720"/>
      <c r="U297" s="136"/>
      <c r="W297" s="133"/>
    </row>
    <row r="298" spans="9:24" ht="9" customHeight="1">
      <c r="I298" s="773" t="s">
        <v>212</v>
      </c>
      <c r="J298" s="774"/>
      <c r="K298" s="774"/>
      <c r="L298" s="774"/>
      <c r="M298" s="775"/>
      <c r="N298" s="759">
        <f>IF(OR(N296=0,N288=0),,ROUNDDOWN(N296/N288,1))</f>
        <v>0</v>
      </c>
      <c r="O298" s="760"/>
      <c r="P298" s="763" t="s">
        <v>86</v>
      </c>
      <c r="Q298" s="759">
        <f>IF(OR(Q296=0,Q288=0),,ROUNDDOWN(Q296/Q288,1))</f>
        <v>0</v>
      </c>
      <c r="R298" s="760"/>
      <c r="S298" s="763" t="s">
        <v>86</v>
      </c>
      <c r="U298" s="771" t="s">
        <v>375</v>
      </c>
      <c r="W298" s="133"/>
    </row>
    <row r="299" spans="9:24" ht="9" customHeight="1" thickBot="1">
      <c r="I299" s="776"/>
      <c r="J299" s="777"/>
      <c r="K299" s="777"/>
      <c r="L299" s="777"/>
      <c r="M299" s="778"/>
      <c r="N299" s="761"/>
      <c r="O299" s="762"/>
      <c r="P299" s="764"/>
      <c r="Q299" s="761"/>
      <c r="R299" s="762"/>
      <c r="S299" s="764"/>
      <c r="U299" s="771"/>
      <c r="V299" s="219"/>
      <c r="W299" s="219"/>
      <c r="X299" s="220" t="s">
        <v>95</v>
      </c>
    </row>
    <row r="300" spans="9:24" ht="9" customHeight="1" thickBot="1">
      <c r="Q300" s="221"/>
      <c r="R300" s="221"/>
      <c r="U300" s="771"/>
      <c r="V300" s="219"/>
      <c r="W300" s="219"/>
      <c r="X300" s="220" t="s">
        <v>96</v>
      </c>
    </row>
    <row r="301" spans="9:24" ht="9" customHeight="1">
      <c r="I301" s="765" t="s">
        <v>94</v>
      </c>
      <c r="J301" s="766"/>
      <c r="K301" s="766"/>
      <c r="L301" s="766"/>
      <c r="M301" s="766"/>
      <c r="N301" s="766"/>
      <c r="O301" s="766"/>
      <c r="P301" s="767"/>
      <c r="Q301" s="759">
        <f>IF(U301="有",IF(N298&lt;3,Q298,N298),N298)</f>
        <v>0</v>
      </c>
      <c r="R301" s="760"/>
      <c r="S301" s="763" t="s">
        <v>86</v>
      </c>
      <c r="U301" s="772"/>
      <c r="W301" s="133"/>
    </row>
    <row r="302" spans="9:24" ht="9" customHeight="1" thickBot="1">
      <c r="I302" s="768"/>
      <c r="J302" s="769"/>
      <c r="K302" s="769"/>
      <c r="L302" s="769"/>
      <c r="M302" s="769"/>
      <c r="N302" s="769"/>
      <c r="O302" s="769"/>
      <c r="P302" s="770"/>
      <c r="Q302" s="761"/>
      <c r="R302" s="762"/>
      <c r="S302" s="764"/>
      <c r="U302" s="772"/>
      <c r="W302" s="133"/>
    </row>
  </sheetData>
  <mergeCells count="941">
    <mergeCell ref="A141:A150"/>
    <mergeCell ref="H141:H142"/>
    <mergeCell ref="F168:F172"/>
    <mergeCell ref="A173:A182"/>
    <mergeCell ref="B181:B182"/>
    <mergeCell ref="B173:B174"/>
    <mergeCell ref="F149:F150"/>
    <mergeCell ref="B149:B150"/>
    <mergeCell ref="F179:F180"/>
    <mergeCell ref="F181:F182"/>
    <mergeCell ref="B179:B180"/>
    <mergeCell ref="H149:H150"/>
    <mergeCell ref="B147:B148"/>
    <mergeCell ref="F147:F148"/>
    <mergeCell ref="F173:F174"/>
    <mergeCell ref="B175:B176"/>
    <mergeCell ref="F175:F176"/>
    <mergeCell ref="B177:B178"/>
    <mergeCell ref="F177:F178"/>
    <mergeCell ref="J147:J148"/>
    <mergeCell ref="J78:J79"/>
    <mergeCell ref="H76:H77"/>
    <mergeCell ref="I76:I77"/>
    <mergeCell ref="H82:H83"/>
    <mergeCell ref="H87:H89"/>
    <mergeCell ref="H94:H95"/>
    <mergeCell ref="I94:I95"/>
    <mergeCell ref="J94:J95"/>
    <mergeCell ref="H92:H93"/>
    <mergeCell ref="I92:I93"/>
    <mergeCell ref="H80:H81"/>
    <mergeCell ref="I80:I81"/>
    <mergeCell ref="J80:J81"/>
    <mergeCell ref="H126:H127"/>
    <mergeCell ref="H124:H125"/>
    <mergeCell ref="I122:I123"/>
    <mergeCell ref="J122:J123"/>
    <mergeCell ref="J128:J129"/>
    <mergeCell ref="J126:J127"/>
    <mergeCell ref="I124:I125"/>
    <mergeCell ref="J124:J125"/>
    <mergeCell ref="I126:I127"/>
    <mergeCell ref="I128:I129"/>
    <mergeCell ref="X83:AA83"/>
    <mergeCell ref="X114:AB114"/>
    <mergeCell ref="X115:AA115"/>
    <mergeCell ref="J74:J75"/>
    <mergeCell ref="H138:H140"/>
    <mergeCell ref="F141:F142"/>
    <mergeCell ref="H136:L136"/>
    <mergeCell ref="X82:AB82"/>
    <mergeCell ref="N85:U85"/>
    <mergeCell ref="T86:T89"/>
    <mergeCell ref="U86:U89"/>
    <mergeCell ref="Q87:Q89"/>
    <mergeCell ref="O86:S86"/>
    <mergeCell ref="S87:S89"/>
    <mergeCell ref="N86:N89"/>
    <mergeCell ref="O87:P87"/>
    <mergeCell ref="P104:P105"/>
    <mergeCell ref="O104:O105"/>
    <mergeCell ref="Q103:Q105"/>
    <mergeCell ref="R103:R105"/>
    <mergeCell ref="S103:S105"/>
    <mergeCell ref="H90:H91"/>
    <mergeCell ref="P88:P89"/>
    <mergeCell ref="O88:O89"/>
    <mergeCell ref="H69:L69"/>
    <mergeCell ref="J114:J115"/>
    <mergeCell ref="I112:I113"/>
    <mergeCell ref="K118:K121"/>
    <mergeCell ref="H112:H113"/>
    <mergeCell ref="J108:J109"/>
    <mergeCell ref="H110:H111"/>
    <mergeCell ref="I110:I111"/>
    <mergeCell ref="J110:J111"/>
    <mergeCell ref="H108:H109"/>
    <mergeCell ref="I108:I109"/>
    <mergeCell ref="J76:J77"/>
    <mergeCell ref="J106:J107"/>
    <mergeCell ref="J112:J113"/>
    <mergeCell ref="J92:J93"/>
    <mergeCell ref="H98:H99"/>
    <mergeCell ref="H106:H107"/>
    <mergeCell ref="I106:I107"/>
    <mergeCell ref="H96:H97"/>
    <mergeCell ref="H114:H115"/>
    <mergeCell ref="I114:I115"/>
    <mergeCell ref="H117:L117"/>
    <mergeCell ref="L118:L121"/>
    <mergeCell ref="J90:J91"/>
    <mergeCell ref="I149:I150"/>
    <mergeCell ref="H74:H75"/>
    <mergeCell ref="I74:I75"/>
    <mergeCell ref="H78:H79"/>
    <mergeCell ref="I78:I79"/>
    <mergeCell ref="H63:H64"/>
    <mergeCell ref="I63:I64"/>
    <mergeCell ref="H147:H148"/>
    <mergeCell ref="I147:I148"/>
    <mergeCell ref="I96:I97"/>
    <mergeCell ref="H137:J137"/>
    <mergeCell ref="H119:H121"/>
    <mergeCell ref="I119:I121"/>
    <mergeCell ref="J119:J121"/>
    <mergeCell ref="H118:J118"/>
    <mergeCell ref="H85:L85"/>
    <mergeCell ref="H86:J86"/>
    <mergeCell ref="K86:K89"/>
    <mergeCell ref="I87:I89"/>
    <mergeCell ref="J87:J89"/>
    <mergeCell ref="I82:I83"/>
    <mergeCell ref="J82:J83"/>
    <mergeCell ref="J138:J140"/>
    <mergeCell ref="H122:H123"/>
    <mergeCell ref="A218:B218"/>
    <mergeCell ref="A219:A223"/>
    <mergeCell ref="H221:H223"/>
    <mergeCell ref="I221:I223"/>
    <mergeCell ref="D219:D223"/>
    <mergeCell ref="E219:E223"/>
    <mergeCell ref="F219:F223"/>
    <mergeCell ref="B219:B223"/>
    <mergeCell ref="U220:U223"/>
    <mergeCell ref="G219:G223"/>
    <mergeCell ref="H219:L219"/>
    <mergeCell ref="J221:J223"/>
    <mergeCell ref="O220:S220"/>
    <mergeCell ref="N220:N223"/>
    <mergeCell ref="K220:K223"/>
    <mergeCell ref="L220:L223"/>
    <mergeCell ref="N219:U219"/>
    <mergeCell ref="H220:J220"/>
    <mergeCell ref="T220:T223"/>
    <mergeCell ref="O221:P221"/>
    <mergeCell ref="Q221:Q223"/>
    <mergeCell ref="R221:R223"/>
    <mergeCell ref="S221:S223"/>
    <mergeCell ref="O222:O223"/>
    <mergeCell ref="R4:R6"/>
    <mergeCell ref="S4:S6"/>
    <mergeCell ref="O5:O6"/>
    <mergeCell ref="P5:P6"/>
    <mergeCell ref="I9:I10"/>
    <mergeCell ref="J9:J10"/>
    <mergeCell ref="N2:U2"/>
    <mergeCell ref="U3:U6"/>
    <mergeCell ref="Q4:Q6"/>
    <mergeCell ref="O4:P4"/>
    <mergeCell ref="T3:T6"/>
    <mergeCell ref="H3:J3"/>
    <mergeCell ref="K3:K6"/>
    <mergeCell ref="L3:L6"/>
    <mergeCell ref="N3:N6"/>
    <mergeCell ref="O3:S3"/>
    <mergeCell ref="I4:I6"/>
    <mergeCell ref="J4:J6"/>
    <mergeCell ref="X15:AB15"/>
    <mergeCell ref="X16:AA16"/>
    <mergeCell ref="I11:I12"/>
    <mergeCell ref="J11:J12"/>
    <mergeCell ref="J13:J14"/>
    <mergeCell ref="J15:J16"/>
    <mergeCell ref="H15:H16"/>
    <mergeCell ref="A7:A16"/>
    <mergeCell ref="B7:B8"/>
    <mergeCell ref="I15:I16"/>
    <mergeCell ref="H13:H14"/>
    <mergeCell ref="I13:I14"/>
    <mergeCell ref="H11:H12"/>
    <mergeCell ref="H7:H8"/>
    <mergeCell ref="I7:I8"/>
    <mergeCell ref="J7:J8"/>
    <mergeCell ref="B11:B12"/>
    <mergeCell ref="F11:F12"/>
    <mergeCell ref="B13:B14"/>
    <mergeCell ref="F13:F14"/>
    <mergeCell ref="N18:U18"/>
    <mergeCell ref="H19:J19"/>
    <mergeCell ref="K19:K22"/>
    <mergeCell ref="H18:L18"/>
    <mergeCell ref="T19:T22"/>
    <mergeCell ref="B18:B22"/>
    <mergeCell ref="D18:D22"/>
    <mergeCell ref="E18:E22"/>
    <mergeCell ref="F18:F22"/>
    <mergeCell ref="G18:G22"/>
    <mergeCell ref="I20:I22"/>
    <mergeCell ref="J20:J22"/>
    <mergeCell ref="O20:P20"/>
    <mergeCell ref="Q20:Q22"/>
    <mergeCell ref="R20:R22"/>
    <mergeCell ref="O21:O22"/>
    <mergeCell ref="P21:P22"/>
    <mergeCell ref="S20:S22"/>
    <mergeCell ref="H20:H22"/>
    <mergeCell ref="U19:U22"/>
    <mergeCell ref="X31:AB31"/>
    <mergeCell ref="X32:AA32"/>
    <mergeCell ref="N34:U34"/>
    <mergeCell ref="H31:H32"/>
    <mergeCell ref="I31:I32"/>
    <mergeCell ref="H34:L34"/>
    <mergeCell ref="L19:L22"/>
    <mergeCell ref="N19:N22"/>
    <mergeCell ref="O19:S19"/>
    <mergeCell ref="A33:B33"/>
    <mergeCell ref="B31:B32"/>
    <mergeCell ref="F31:F32"/>
    <mergeCell ref="A34:A38"/>
    <mergeCell ref="G34:G38"/>
    <mergeCell ref="H35:J35"/>
    <mergeCell ref="A23:A32"/>
    <mergeCell ref="B23:B24"/>
    <mergeCell ref="F23:F24"/>
    <mergeCell ref="H23:H24"/>
    <mergeCell ref="I23:I24"/>
    <mergeCell ref="J23:J24"/>
    <mergeCell ref="B25:B26"/>
    <mergeCell ref="F25:F26"/>
    <mergeCell ref="H25:H26"/>
    <mergeCell ref="I25:I26"/>
    <mergeCell ref="J25:J26"/>
    <mergeCell ref="B29:B30"/>
    <mergeCell ref="B27:B28"/>
    <mergeCell ref="F27:F28"/>
    <mergeCell ref="H27:H28"/>
    <mergeCell ref="I27:I28"/>
    <mergeCell ref="J27:J28"/>
    <mergeCell ref="J31:J32"/>
    <mergeCell ref="N69:U69"/>
    <mergeCell ref="H70:J70"/>
    <mergeCell ref="G69:G73"/>
    <mergeCell ref="I47:I48"/>
    <mergeCell ref="H45:H46"/>
    <mergeCell ref="H47:H48"/>
    <mergeCell ref="I45:I46"/>
    <mergeCell ref="J45:J46"/>
    <mergeCell ref="J47:J48"/>
    <mergeCell ref="S52:S54"/>
    <mergeCell ref="O53:O54"/>
    <mergeCell ref="P53:P54"/>
    <mergeCell ref="K70:K73"/>
    <mergeCell ref="L70:L73"/>
    <mergeCell ref="N70:N73"/>
    <mergeCell ref="O70:S70"/>
    <mergeCell ref="T70:T73"/>
    <mergeCell ref="U70:U73"/>
    <mergeCell ref="H71:H73"/>
    <mergeCell ref="I71:I73"/>
    <mergeCell ref="J71:J73"/>
    <mergeCell ref="O71:P71"/>
    <mergeCell ref="Q71:Q73"/>
    <mergeCell ref="R71:R73"/>
    <mergeCell ref="I90:I91"/>
    <mergeCell ref="J96:J97"/>
    <mergeCell ref="I98:I99"/>
    <mergeCell ref="J98:J99"/>
    <mergeCell ref="O120:O121"/>
    <mergeCell ref="N117:U117"/>
    <mergeCell ref="U118:U121"/>
    <mergeCell ref="O119:P119"/>
    <mergeCell ref="Q119:Q121"/>
    <mergeCell ref="O118:S118"/>
    <mergeCell ref="P120:P121"/>
    <mergeCell ref="T118:T121"/>
    <mergeCell ref="R119:R121"/>
    <mergeCell ref="S119:S121"/>
    <mergeCell ref="N118:N121"/>
    <mergeCell ref="H128:H129"/>
    <mergeCell ref="H130:H131"/>
    <mergeCell ref="O137:S137"/>
    <mergeCell ref="U137:U140"/>
    <mergeCell ref="Q138:Q140"/>
    <mergeCell ref="R138:R140"/>
    <mergeCell ref="S138:S140"/>
    <mergeCell ref="T137:T140"/>
    <mergeCell ref="O138:P138"/>
    <mergeCell ref="O139:O140"/>
    <mergeCell ref="P139:P140"/>
    <mergeCell ref="K137:K140"/>
    <mergeCell ref="I138:I140"/>
    <mergeCell ref="I181:I182"/>
    <mergeCell ref="J181:J182"/>
    <mergeCell ref="H179:H180"/>
    <mergeCell ref="I179:I180"/>
    <mergeCell ref="J179:J180"/>
    <mergeCell ref="H181:H182"/>
    <mergeCell ref="K169:K172"/>
    <mergeCell ref="L169:L172"/>
    <mergeCell ref="H169:J169"/>
    <mergeCell ref="H173:H174"/>
    <mergeCell ref="H170:H172"/>
    <mergeCell ref="J173:J174"/>
    <mergeCell ref="H175:H176"/>
    <mergeCell ref="I175:I176"/>
    <mergeCell ref="J175:J176"/>
    <mergeCell ref="H177:H178"/>
    <mergeCell ref="I177:I178"/>
    <mergeCell ref="J177:J178"/>
    <mergeCell ref="I173:I174"/>
    <mergeCell ref="P187:P188"/>
    <mergeCell ref="S186:S188"/>
    <mergeCell ref="O187:O188"/>
    <mergeCell ref="J186:J188"/>
    <mergeCell ref="O186:P186"/>
    <mergeCell ref="Q186:Q188"/>
    <mergeCell ref="R186:R188"/>
    <mergeCell ref="V199:AB199"/>
    <mergeCell ref="L200:Q200"/>
    <mergeCell ref="V200:AA200"/>
    <mergeCell ref="J195:J196"/>
    <mergeCell ref="X232:AB232"/>
    <mergeCell ref="X233:AA233"/>
    <mergeCell ref="I232:I233"/>
    <mergeCell ref="I230:I231"/>
    <mergeCell ref="J230:J231"/>
    <mergeCell ref="F230:F231"/>
    <mergeCell ref="X216:AB216"/>
    <mergeCell ref="X217:AA217"/>
    <mergeCell ref="H216:H217"/>
    <mergeCell ref="I216:I217"/>
    <mergeCell ref="J216:J217"/>
    <mergeCell ref="P222:P223"/>
    <mergeCell ref="Q237:Q239"/>
    <mergeCell ref="H236:J236"/>
    <mergeCell ref="K236:K239"/>
    <mergeCell ref="L236:L239"/>
    <mergeCell ref="N236:N239"/>
    <mergeCell ref="A235:A239"/>
    <mergeCell ref="B235:B239"/>
    <mergeCell ref="D235:D239"/>
    <mergeCell ref="G235:G239"/>
    <mergeCell ref="E235:E239"/>
    <mergeCell ref="F235:F239"/>
    <mergeCell ref="J237:J239"/>
    <mergeCell ref="X248:AB248"/>
    <mergeCell ref="X249:AA249"/>
    <mergeCell ref="H251:L251"/>
    <mergeCell ref="N251:U251"/>
    <mergeCell ref="H252:J252"/>
    <mergeCell ref="K252:K255"/>
    <mergeCell ref="L252:L255"/>
    <mergeCell ref="N252:N255"/>
    <mergeCell ref="T252:T255"/>
    <mergeCell ref="U252:U255"/>
    <mergeCell ref="H253:H255"/>
    <mergeCell ref="I253:I255"/>
    <mergeCell ref="O252:S252"/>
    <mergeCell ref="I248:I249"/>
    <mergeCell ref="J248:J249"/>
    <mergeCell ref="H248:H249"/>
    <mergeCell ref="J253:J255"/>
    <mergeCell ref="O253:P253"/>
    <mergeCell ref="Q253:Q255"/>
    <mergeCell ref="R253:R255"/>
    <mergeCell ref="S253:S255"/>
    <mergeCell ref="O254:O255"/>
    <mergeCell ref="P254:P255"/>
    <mergeCell ref="I246:I247"/>
    <mergeCell ref="I244:I245"/>
    <mergeCell ref="J244:J245"/>
    <mergeCell ref="J246:J247"/>
    <mergeCell ref="I242:I243"/>
    <mergeCell ref="J240:J241"/>
    <mergeCell ref="J242:J243"/>
    <mergeCell ref="O237:P237"/>
    <mergeCell ref="H235:L235"/>
    <mergeCell ref="I240:I241"/>
    <mergeCell ref="H246:H247"/>
    <mergeCell ref="H240:H241"/>
    <mergeCell ref="H244:H245"/>
    <mergeCell ref="H242:H243"/>
    <mergeCell ref="N235:U235"/>
    <mergeCell ref="U236:U239"/>
    <mergeCell ref="R237:R239"/>
    <mergeCell ref="S237:S239"/>
    <mergeCell ref="O238:O239"/>
    <mergeCell ref="P238:P239"/>
    <mergeCell ref="O236:S236"/>
    <mergeCell ref="T236:T239"/>
    <mergeCell ref="H237:H239"/>
    <mergeCell ref="I237:I239"/>
    <mergeCell ref="J284:M285"/>
    <mergeCell ref="N284:O285"/>
    <mergeCell ref="P284:P285"/>
    <mergeCell ref="Q284:R285"/>
    <mergeCell ref="Q290:R291"/>
    <mergeCell ref="N286:O287"/>
    <mergeCell ref="P286:P287"/>
    <mergeCell ref="Q286:R287"/>
    <mergeCell ref="S286:S287"/>
    <mergeCell ref="I288:M289"/>
    <mergeCell ref="N288:O289"/>
    <mergeCell ref="P288:P289"/>
    <mergeCell ref="Q288:R289"/>
    <mergeCell ref="M1:U1"/>
    <mergeCell ref="B141:B142"/>
    <mergeCell ref="A84:B84"/>
    <mergeCell ref="F63:F64"/>
    <mergeCell ref="A69:A73"/>
    <mergeCell ref="B69:B73"/>
    <mergeCell ref="D69:D73"/>
    <mergeCell ref="E69:E73"/>
    <mergeCell ref="A39:A48"/>
    <mergeCell ref="B39:B40"/>
    <mergeCell ref="F39:F40"/>
    <mergeCell ref="B45:B46"/>
    <mergeCell ref="F45:F46"/>
    <mergeCell ref="B47:B48"/>
    <mergeCell ref="F47:F48"/>
    <mergeCell ref="B63:B64"/>
    <mergeCell ref="F34:F38"/>
    <mergeCell ref="E34:E38"/>
    <mergeCell ref="B34:B38"/>
    <mergeCell ref="D34:D38"/>
    <mergeCell ref="F69:F73"/>
    <mergeCell ref="N136:U136"/>
    <mergeCell ref="L137:L140"/>
    <mergeCell ref="N137:N140"/>
    <mergeCell ref="F29:F30"/>
    <mergeCell ref="H29:H30"/>
    <mergeCell ref="I29:I30"/>
    <mergeCell ref="J29:J30"/>
    <mergeCell ref="A1:B1"/>
    <mergeCell ref="C1:H1"/>
    <mergeCell ref="H4:H6"/>
    <mergeCell ref="A2:A6"/>
    <mergeCell ref="B2:B6"/>
    <mergeCell ref="D2:D6"/>
    <mergeCell ref="E2:E6"/>
    <mergeCell ref="F2:F6"/>
    <mergeCell ref="G2:G6"/>
    <mergeCell ref="H2:L2"/>
    <mergeCell ref="I1:J1"/>
    <mergeCell ref="F7:F8"/>
    <mergeCell ref="B9:B10"/>
    <mergeCell ref="F9:F10"/>
    <mergeCell ref="B15:B16"/>
    <mergeCell ref="F15:F16"/>
    <mergeCell ref="H9:H10"/>
    <mergeCell ref="A17:B17"/>
    <mergeCell ref="A18:A22"/>
    <mergeCell ref="T35:T38"/>
    <mergeCell ref="U35:U38"/>
    <mergeCell ref="H36:H38"/>
    <mergeCell ref="I36:I38"/>
    <mergeCell ref="J36:J38"/>
    <mergeCell ref="O36:P36"/>
    <mergeCell ref="Q36:Q38"/>
    <mergeCell ref="R36:R38"/>
    <mergeCell ref="S36:S38"/>
    <mergeCell ref="O37:O38"/>
    <mergeCell ref="P37:P38"/>
    <mergeCell ref="K35:K38"/>
    <mergeCell ref="L35:L38"/>
    <mergeCell ref="N35:N38"/>
    <mergeCell ref="O35:S35"/>
    <mergeCell ref="B41:B42"/>
    <mergeCell ref="F41:F42"/>
    <mergeCell ref="H41:H42"/>
    <mergeCell ref="I41:I42"/>
    <mergeCell ref="J41:J42"/>
    <mergeCell ref="B43:B44"/>
    <mergeCell ref="F43:F44"/>
    <mergeCell ref="H43:H44"/>
    <mergeCell ref="I43:I44"/>
    <mergeCell ref="J43:J44"/>
    <mergeCell ref="T51:T54"/>
    <mergeCell ref="U51:U54"/>
    <mergeCell ref="H52:H54"/>
    <mergeCell ref="I52:I54"/>
    <mergeCell ref="J52:J54"/>
    <mergeCell ref="O52:P52"/>
    <mergeCell ref="Q52:Q54"/>
    <mergeCell ref="R52:R54"/>
    <mergeCell ref="H39:H40"/>
    <mergeCell ref="I39:I40"/>
    <mergeCell ref="J39:J40"/>
    <mergeCell ref="I59:I60"/>
    <mergeCell ref="J59:J60"/>
    <mergeCell ref="B61:B62"/>
    <mergeCell ref="F61:F62"/>
    <mergeCell ref="H61:H62"/>
    <mergeCell ref="I61:I62"/>
    <mergeCell ref="J61:J62"/>
    <mergeCell ref="J63:J64"/>
    <mergeCell ref="X47:AB47"/>
    <mergeCell ref="X48:AA48"/>
    <mergeCell ref="A49:B49"/>
    <mergeCell ref="A50:A54"/>
    <mergeCell ref="B50:B54"/>
    <mergeCell ref="D50:D54"/>
    <mergeCell ref="E50:E54"/>
    <mergeCell ref="F50:F54"/>
    <mergeCell ref="G50:G54"/>
    <mergeCell ref="H50:L50"/>
    <mergeCell ref="N50:U50"/>
    <mergeCell ref="H51:J51"/>
    <mergeCell ref="K51:K54"/>
    <mergeCell ref="L51:L54"/>
    <mergeCell ref="N51:N54"/>
    <mergeCell ref="O51:S51"/>
    <mergeCell ref="X63:AB63"/>
    <mergeCell ref="X64:AA64"/>
    <mergeCell ref="A65:B65"/>
    <mergeCell ref="V65:AB65"/>
    <mergeCell ref="A66:C66"/>
    <mergeCell ref="D66:G66"/>
    <mergeCell ref="H66:I66"/>
    <mergeCell ref="J66:K66"/>
    <mergeCell ref="L66:Q66"/>
    <mergeCell ref="V66:AA66"/>
    <mergeCell ref="A55:A64"/>
    <mergeCell ref="B55:B56"/>
    <mergeCell ref="F55:F56"/>
    <mergeCell ref="H55:H56"/>
    <mergeCell ref="I55:I56"/>
    <mergeCell ref="J55:J56"/>
    <mergeCell ref="B57:B58"/>
    <mergeCell ref="F57:F58"/>
    <mergeCell ref="H57:H58"/>
    <mergeCell ref="I57:I58"/>
    <mergeCell ref="J57:J58"/>
    <mergeCell ref="B59:B60"/>
    <mergeCell ref="F59:F60"/>
    <mergeCell ref="H59:H60"/>
    <mergeCell ref="S71:S73"/>
    <mergeCell ref="O72:O73"/>
    <mergeCell ref="P72:P73"/>
    <mergeCell ref="A85:A89"/>
    <mergeCell ref="B85:B89"/>
    <mergeCell ref="D85:D89"/>
    <mergeCell ref="E85:E89"/>
    <mergeCell ref="F85:F89"/>
    <mergeCell ref="G85:G89"/>
    <mergeCell ref="A74:A83"/>
    <mergeCell ref="B74:B75"/>
    <mergeCell ref="F74:F75"/>
    <mergeCell ref="B76:B77"/>
    <mergeCell ref="F76:F77"/>
    <mergeCell ref="B78:B79"/>
    <mergeCell ref="F78:F79"/>
    <mergeCell ref="B80:B81"/>
    <mergeCell ref="F80:F81"/>
    <mergeCell ref="B82:B83"/>
    <mergeCell ref="F82:F83"/>
    <mergeCell ref="R87:R89"/>
    <mergeCell ref="L86:L89"/>
    <mergeCell ref="F90:F91"/>
    <mergeCell ref="B92:B93"/>
    <mergeCell ref="F92:F93"/>
    <mergeCell ref="B94:B95"/>
    <mergeCell ref="F94:F95"/>
    <mergeCell ref="B96:B97"/>
    <mergeCell ref="F96:F97"/>
    <mergeCell ref="B98:B99"/>
    <mergeCell ref="F98:F99"/>
    <mergeCell ref="X98:AB98"/>
    <mergeCell ref="X99:AA99"/>
    <mergeCell ref="A100:B100"/>
    <mergeCell ref="A101:A105"/>
    <mergeCell ref="B101:B105"/>
    <mergeCell ref="D101:D105"/>
    <mergeCell ref="E101:E105"/>
    <mergeCell ref="F101:F105"/>
    <mergeCell ref="G101:G105"/>
    <mergeCell ref="H101:L101"/>
    <mergeCell ref="N101:U101"/>
    <mergeCell ref="H102:J102"/>
    <mergeCell ref="K102:K105"/>
    <mergeCell ref="L102:L105"/>
    <mergeCell ref="N102:N105"/>
    <mergeCell ref="O102:S102"/>
    <mergeCell ref="T102:T105"/>
    <mergeCell ref="U102:U105"/>
    <mergeCell ref="H103:H105"/>
    <mergeCell ref="I103:I105"/>
    <mergeCell ref="J103:J105"/>
    <mergeCell ref="O103:P103"/>
    <mergeCell ref="A90:A99"/>
    <mergeCell ref="B90:B91"/>
    <mergeCell ref="G117:G121"/>
    <mergeCell ref="A106:A115"/>
    <mergeCell ref="B106:B107"/>
    <mergeCell ref="F106:F107"/>
    <mergeCell ref="B108:B109"/>
    <mergeCell ref="F108:F109"/>
    <mergeCell ref="B110:B111"/>
    <mergeCell ref="F110:F111"/>
    <mergeCell ref="B112:B113"/>
    <mergeCell ref="F112:F113"/>
    <mergeCell ref="B114:B115"/>
    <mergeCell ref="F114:F115"/>
    <mergeCell ref="F126:F127"/>
    <mergeCell ref="B128:B129"/>
    <mergeCell ref="F128:F129"/>
    <mergeCell ref="B130:B131"/>
    <mergeCell ref="F130:F131"/>
    <mergeCell ref="A116:B116"/>
    <mergeCell ref="A117:A121"/>
    <mergeCell ref="B117:B121"/>
    <mergeCell ref="D117:D121"/>
    <mergeCell ref="E117:E121"/>
    <mergeCell ref="F117:F121"/>
    <mergeCell ref="A136:A140"/>
    <mergeCell ref="B136:B140"/>
    <mergeCell ref="D136:D140"/>
    <mergeCell ref="E136:E140"/>
    <mergeCell ref="F136:F140"/>
    <mergeCell ref="G136:G140"/>
    <mergeCell ref="I130:I131"/>
    <mergeCell ref="J130:J131"/>
    <mergeCell ref="X130:AB130"/>
    <mergeCell ref="X131:AA131"/>
    <mergeCell ref="A132:B132"/>
    <mergeCell ref="V132:AB132"/>
    <mergeCell ref="A133:C133"/>
    <mergeCell ref="D133:G133"/>
    <mergeCell ref="H133:I133"/>
    <mergeCell ref="J133:K133"/>
    <mergeCell ref="L133:Q133"/>
    <mergeCell ref="V133:AA133"/>
    <mergeCell ref="A122:A131"/>
    <mergeCell ref="B122:B123"/>
    <mergeCell ref="F122:F123"/>
    <mergeCell ref="B124:B125"/>
    <mergeCell ref="F124:F125"/>
    <mergeCell ref="B126:B127"/>
    <mergeCell ref="I141:I142"/>
    <mergeCell ref="J141:J142"/>
    <mergeCell ref="B143:B144"/>
    <mergeCell ref="F143:F144"/>
    <mergeCell ref="H143:H144"/>
    <mergeCell ref="I143:I144"/>
    <mergeCell ref="J143:J144"/>
    <mergeCell ref="B145:B146"/>
    <mergeCell ref="F145:F146"/>
    <mergeCell ref="H145:H146"/>
    <mergeCell ref="I145:I146"/>
    <mergeCell ref="J145:J146"/>
    <mergeCell ref="J149:J150"/>
    <mergeCell ref="X149:AB149"/>
    <mergeCell ref="X150:AA150"/>
    <mergeCell ref="A151:B151"/>
    <mergeCell ref="A152:A156"/>
    <mergeCell ref="B152:B156"/>
    <mergeCell ref="D152:D156"/>
    <mergeCell ref="E152:E156"/>
    <mergeCell ref="F152:F156"/>
    <mergeCell ref="G152:G156"/>
    <mergeCell ref="H152:L152"/>
    <mergeCell ref="N152:U152"/>
    <mergeCell ref="H153:J153"/>
    <mergeCell ref="K153:K156"/>
    <mergeCell ref="L153:L156"/>
    <mergeCell ref="N153:N156"/>
    <mergeCell ref="O153:S153"/>
    <mergeCell ref="T153:T156"/>
    <mergeCell ref="U153:U156"/>
    <mergeCell ref="H154:H156"/>
    <mergeCell ref="I154:I156"/>
    <mergeCell ref="J154:J156"/>
    <mergeCell ref="O154:P154"/>
    <mergeCell ref="Q154:Q156"/>
    <mergeCell ref="R154:R156"/>
    <mergeCell ref="S154:S156"/>
    <mergeCell ref="O155:O156"/>
    <mergeCell ref="P155:P156"/>
    <mergeCell ref="A157:A166"/>
    <mergeCell ref="B157:B158"/>
    <mergeCell ref="F157:F158"/>
    <mergeCell ref="H157:H158"/>
    <mergeCell ref="I157:I158"/>
    <mergeCell ref="J157:J158"/>
    <mergeCell ref="B159:B160"/>
    <mergeCell ref="F159:F160"/>
    <mergeCell ref="H159:H160"/>
    <mergeCell ref="I159:I160"/>
    <mergeCell ref="J159:J160"/>
    <mergeCell ref="B161:B162"/>
    <mergeCell ref="F161:F162"/>
    <mergeCell ref="H161:H162"/>
    <mergeCell ref="I161:I162"/>
    <mergeCell ref="J161:J162"/>
    <mergeCell ref="B163:B164"/>
    <mergeCell ref="F163:F164"/>
    <mergeCell ref="H163:H164"/>
    <mergeCell ref="I163:I164"/>
    <mergeCell ref="O170:P170"/>
    <mergeCell ref="J163:J164"/>
    <mergeCell ref="B165:B166"/>
    <mergeCell ref="F165:F166"/>
    <mergeCell ref="H165:H166"/>
    <mergeCell ref="I165:I166"/>
    <mergeCell ref="J165:J166"/>
    <mergeCell ref="X165:AB165"/>
    <mergeCell ref="X166:AA166"/>
    <mergeCell ref="A167:B167"/>
    <mergeCell ref="A168:A172"/>
    <mergeCell ref="B168:B172"/>
    <mergeCell ref="D168:D172"/>
    <mergeCell ref="E168:E172"/>
    <mergeCell ref="G168:G172"/>
    <mergeCell ref="H168:L168"/>
    <mergeCell ref="N168:U168"/>
    <mergeCell ref="O169:S169"/>
    <mergeCell ref="S170:S172"/>
    <mergeCell ref="O171:O172"/>
    <mergeCell ref="N169:N172"/>
    <mergeCell ref="I170:I172"/>
    <mergeCell ref="J170:J172"/>
    <mergeCell ref="U169:U172"/>
    <mergeCell ref="T169:T172"/>
    <mergeCell ref="Q170:Q172"/>
    <mergeCell ref="R170:R172"/>
    <mergeCell ref="P171:P172"/>
    <mergeCell ref="X181:AB181"/>
    <mergeCell ref="X182:AA182"/>
    <mergeCell ref="A183:B183"/>
    <mergeCell ref="A184:A188"/>
    <mergeCell ref="B184:B188"/>
    <mergeCell ref="D184:D188"/>
    <mergeCell ref="E184:E188"/>
    <mergeCell ref="F184:F188"/>
    <mergeCell ref="G184:G188"/>
    <mergeCell ref="H184:L184"/>
    <mergeCell ref="N184:U184"/>
    <mergeCell ref="H185:J185"/>
    <mergeCell ref="K185:K188"/>
    <mergeCell ref="L185:L188"/>
    <mergeCell ref="N185:N188"/>
    <mergeCell ref="O185:S185"/>
    <mergeCell ref="T185:T188"/>
    <mergeCell ref="U185:U188"/>
    <mergeCell ref="H186:H188"/>
    <mergeCell ref="I186:I188"/>
    <mergeCell ref="A203:A207"/>
    <mergeCell ref="I189:I190"/>
    <mergeCell ref="J189:J190"/>
    <mergeCell ref="B191:B192"/>
    <mergeCell ref="F191:F192"/>
    <mergeCell ref="H191:H192"/>
    <mergeCell ref="I191:I192"/>
    <mergeCell ref="J191:J192"/>
    <mergeCell ref="B193:B194"/>
    <mergeCell ref="F193:F194"/>
    <mergeCell ref="H193:H194"/>
    <mergeCell ref="I193:I194"/>
    <mergeCell ref="J193:J194"/>
    <mergeCell ref="F189:F190"/>
    <mergeCell ref="B189:B190"/>
    <mergeCell ref="H189:H190"/>
    <mergeCell ref="A199:B199"/>
    <mergeCell ref="B195:B196"/>
    <mergeCell ref="A189:A198"/>
    <mergeCell ref="H195:H196"/>
    <mergeCell ref="A200:C200"/>
    <mergeCell ref="D200:G200"/>
    <mergeCell ref="H200:I200"/>
    <mergeCell ref="J200:K200"/>
    <mergeCell ref="F195:F196"/>
    <mergeCell ref="B203:B207"/>
    <mergeCell ref="D203:D207"/>
    <mergeCell ref="E203:E207"/>
    <mergeCell ref="F203:F207"/>
    <mergeCell ref="G203:G207"/>
    <mergeCell ref="H203:L203"/>
    <mergeCell ref="N203:U203"/>
    <mergeCell ref="H204:J204"/>
    <mergeCell ref="K204:K207"/>
    <mergeCell ref="L204:L207"/>
    <mergeCell ref="N204:N207"/>
    <mergeCell ref="O204:S204"/>
    <mergeCell ref="T204:T207"/>
    <mergeCell ref="U204:U207"/>
    <mergeCell ref="H205:H207"/>
    <mergeCell ref="O205:P205"/>
    <mergeCell ref="I195:I196"/>
    <mergeCell ref="Q205:Q207"/>
    <mergeCell ref="R205:R207"/>
    <mergeCell ref="S205:S207"/>
    <mergeCell ref="O206:O207"/>
    <mergeCell ref="P206:P207"/>
    <mergeCell ref="I205:I207"/>
    <mergeCell ref="J214:J215"/>
    <mergeCell ref="B216:B217"/>
    <mergeCell ref="B197:B198"/>
    <mergeCell ref="F197:F198"/>
    <mergeCell ref="H197:H198"/>
    <mergeCell ref="I197:I198"/>
    <mergeCell ref="J197:J198"/>
    <mergeCell ref="X197:AB197"/>
    <mergeCell ref="X198:AA198"/>
    <mergeCell ref="F214:F215"/>
    <mergeCell ref="A234:B234"/>
    <mergeCell ref="B232:B233"/>
    <mergeCell ref="J205:J207"/>
    <mergeCell ref="A208:A217"/>
    <mergeCell ref="B208:B209"/>
    <mergeCell ref="F208:F209"/>
    <mergeCell ref="H208:H209"/>
    <mergeCell ref="I208:I209"/>
    <mergeCell ref="J208:J209"/>
    <mergeCell ref="B210:B211"/>
    <mergeCell ref="F210:F211"/>
    <mergeCell ref="H210:H211"/>
    <mergeCell ref="I210:I211"/>
    <mergeCell ref="J210:J211"/>
    <mergeCell ref="B212:B213"/>
    <mergeCell ref="F212:F213"/>
    <mergeCell ref="H212:H213"/>
    <mergeCell ref="I212:I213"/>
    <mergeCell ref="J212:J213"/>
    <mergeCell ref="B214:B215"/>
    <mergeCell ref="H214:H215"/>
    <mergeCell ref="I214:I215"/>
    <mergeCell ref="F216:F217"/>
    <mergeCell ref="A224:A233"/>
    <mergeCell ref="B224:B225"/>
    <mergeCell ref="F224:F225"/>
    <mergeCell ref="H224:H225"/>
    <mergeCell ref="I224:I225"/>
    <mergeCell ref="J224:J225"/>
    <mergeCell ref="B226:B227"/>
    <mergeCell ref="F226:F227"/>
    <mergeCell ref="H226:H227"/>
    <mergeCell ref="I226:I227"/>
    <mergeCell ref="J226:J227"/>
    <mergeCell ref="B228:B229"/>
    <mergeCell ref="F228:F229"/>
    <mergeCell ref="H228:H229"/>
    <mergeCell ref="I228:I229"/>
    <mergeCell ref="J228:J229"/>
    <mergeCell ref="B230:B231"/>
    <mergeCell ref="F232:F233"/>
    <mergeCell ref="H232:H233"/>
    <mergeCell ref="H230:H231"/>
    <mergeCell ref="J232:J233"/>
    <mergeCell ref="B248:B249"/>
    <mergeCell ref="F248:F249"/>
    <mergeCell ref="A250:B250"/>
    <mergeCell ref="A251:A255"/>
    <mergeCell ref="B251:B255"/>
    <mergeCell ref="D251:D255"/>
    <mergeCell ref="E251:E255"/>
    <mergeCell ref="F251:F255"/>
    <mergeCell ref="G251:G255"/>
    <mergeCell ref="A240:A249"/>
    <mergeCell ref="B244:B245"/>
    <mergeCell ref="F244:F245"/>
    <mergeCell ref="B246:B247"/>
    <mergeCell ref="F246:F247"/>
    <mergeCell ref="F240:F241"/>
    <mergeCell ref="B242:B243"/>
    <mergeCell ref="F242:F243"/>
    <mergeCell ref="B240:B241"/>
    <mergeCell ref="J256:J257"/>
    <mergeCell ref="X264:AB264"/>
    <mergeCell ref="X265:AA265"/>
    <mergeCell ref="A266:B266"/>
    <mergeCell ref="V266:AB266"/>
    <mergeCell ref="H258:H259"/>
    <mergeCell ref="I258:I259"/>
    <mergeCell ref="J258:J259"/>
    <mergeCell ref="B260:B261"/>
    <mergeCell ref="F260:F261"/>
    <mergeCell ref="H260:H261"/>
    <mergeCell ref="I260:I261"/>
    <mergeCell ref="A267:C267"/>
    <mergeCell ref="D267:G267"/>
    <mergeCell ref="H267:I267"/>
    <mergeCell ref="J267:K267"/>
    <mergeCell ref="L267:Q267"/>
    <mergeCell ref="V267:AA267"/>
    <mergeCell ref="A256:A265"/>
    <mergeCell ref="J260:J261"/>
    <mergeCell ref="B262:B263"/>
    <mergeCell ref="H262:H263"/>
    <mergeCell ref="I262:I263"/>
    <mergeCell ref="J262:J263"/>
    <mergeCell ref="I264:I265"/>
    <mergeCell ref="J264:J265"/>
    <mergeCell ref="H264:H265"/>
    <mergeCell ref="F262:F263"/>
    <mergeCell ref="B264:B265"/>
    <mergeCell ref="F264:F265"/>
    <mergeCell ref="B258:B259"/>
    <mergeCell ref="F258:F259"/>
    <mergeCell ref="B256:B257"/>
    <mergeCell ref="F256:F257"/>
    <mergeCell ref="H256:H257"/>
    <mergeCell ref="I256:I257"/>
    <mergeCell ref="J292:M293"/>
    <mergeCell ref="I274:K275"/>
    <mergeCell ref="L274:S275"/>
    <mergeCell ref="I276:K277"/>
    <mergeCell ref="L276:S277"/>
    <mergeCell ref="I280:M281"/>
    <mergeCell ref="N280:P281"/>
    <mergeCell ref="Q280:S281"/>
    <mergeCell ref="I282:M283"/>
    <mergeCell ref="N282:O283"/>
    <mergeCell ref="P282:P283"/>
    <mergeCell ref="Q282:R283"/>
    <mergeCell ref="S282:S283"/>
    <mergeCell ref="S284:S285"/>
    <mergeCell ref="J286:M287"/>
    <mergeCell ref="S290:S291"/>
    <mergeCell ref="I290:I293"/>
    <mergeCell ref="P292:P293"/>
    <mergeCell ref="Q292:R293"/>
    <mergeCell ref="S292:S293"/>
    <mergeCell ref="J290:M291"/>
    <mergeCell ref="N290:O291"/>
    <mergeCell ref="P290:P291"/>
    <mergeCell ref="I284:I287"/>
    <mergeCell ref="N292:O293"/>
    <mergeCell ref="S288:S289"/>
    <mergeCell ref="I298:M299"/>
    <mergeCell ref="N298:O299"/>
    <mergeCell ref="P298:P299"/>
    <mergeCell ref="U298:U300"/>
    <mergeCell ref="I301:P302"/>
    <mergeCell ref="Q301:R302"/>
    <mergeCell ref="S301:S302"/>
    <mergeCell ref="U301:U302"/>
    <mergeCell ref="U292:U293"/>
    <mergeCell ref="I294:M295"/>
    <mergeCell ref="N294:O295"/>
    <mergeCell ref="P294:P295"/>
    <mergeCell ref="Q294:R295"/>
    <mergeCell ref="S294:S295"/>
    <mergeCell ref="U294:U295"/>
    <mergeCell ref="I296:M297"/>
    <mergeCell ref="N296:O297"/>
    <mergeCell ref="P296:P297"/>
    <mergeCell ref="Q296:R297"/>
    <mergeCell ref="S296:S297"/>
    <mergeCell ref="S298:S299"/>
    <mergeCell ref="Q298:R299"/>
  </mergeCells>
  <phoneticPr fontId="2"/>
  <dataValidations count="2">
    <dataValidation type="list" allowBlank="1" showInputMessage="1" showErrorMessage="1" sqref="C7">
      <formula1>$C$2:$C$4</formula1>
    </dataValidation>
    <dataValidation type="list" allowBlank="1" showInputMessage="1" showErrorMessage="1" sqref="U301:U302">
      <formula1>$X$299:$X$300</formula1>
    </dataValidation>
  </dataValidations>
  <pageMargins left="0.39370078740157483" right="0.19685039370078741" top="0.39370078740157483" bottom="0.19685039370078741" header="0.19685039370078741" footer="0.11811023622047245"/>
  <pageSetup paperSize="9" scale="96" orientation="landscape" r:id="rId1"/>
  <headerFooter alignWithMargins="0">
    <oddHeader>&amp;C計画実車走行キロ算定表</oddHeader>
    <oddFooter>&amp;C&amp;P／&amp;N</oddFooter>
  </headerFooter>
  <rowBreaks count="2" manualBreakCount="2">
    <brk id="67" max="27" man="1"/>
    <brk id="134" max="27"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B302"/>
  <sheetViews>
    <sheetView showZeros="0" view="pageBreakPreview" zoomScaleNormal="100" zoomScaleSheetLayoutView="100" workbookViewId="0">
      <selection activeCell="AH322" sqref="AH322"/>
    </sheetView>
  </sheetViews>
  <sheetFormatPr defaultColWidth="9.33203125" defaultRowHeight="9" customHeight="1"/>
  <cols>
    <col min="1" max="2" width="6" style="133" customWidth="1"/>
    <col min="3" max="3" width="2" style="133" customWidth="1"/>
    <col min="4" max="6" width="6" style="133" customWidth="1"/>
    <col min="7" max="7" width="8" style="133" customWidth="1"/>
    <col min="8" max="10" width="6" style="133" customWidth="1"/>
    <col min="11" max="11" width="8" style="133" customWidth="1"/>
    <col min="12" max="12" width="22" style="133" customWidth="1"/>
    <col min="13" max="13" width="0.77734375" style="136" customWidth="1"/>
    <col min="14" max="19" width="6" style="133" customWidth="1"/>
    <col min="20" max="20" width="8" style="133" customWidth="1"/>
    <col min="21" max="21" width="25.44140625" style="133" customWidth="1"/>
    <col min="22" max="23" width="2" style="136" customWidth="1"/>
    <col min="24" max="28" width="2.44140625" style="133" customWidth="1"/>
    <col min="29" max="16384" width="9.33203125" style="133"/>
  </cols>
  <sheetData>
    <row r="1" spans="1:28" ht="22.5" customHeight="1" thickBot="1">
      <c r="A1" s="734" t="s">
        <v>112</v>
      </c>
      <c r="B1" s="735"/>
      <c r="C1" s="736">
        <f>表２【R7計画】!F3</f>
        <v>0</v>
      </c>
      <c r="D1" s="737"/>
      <c r="E1" s="737"/>
      <c r="F1" s="737"/>
      <c r="G1" s="737"/>
      <c r="H1" s="737"/>
      <c r="I1" s="734" t="s">
        <v>149</v>
      </c>
      <c r="J1" s="735"/>
      <c r="K1" s="129">
        <v>3</v>
      </c>
      <c r="L1" s="130" t="s">
        <v>148</v>
      </c>
      <c r="M1" s="731">
        <f>【R7計画】輸送量見込・平均乗車密度!B21</f>
        <v>0</v>
      </c>
      <c r="N1" s="732"/>
      <c r="O1" s="732"/>
      <c r="P1" s="732"/>
      <c r="Q1" s="732"/>
      <c r="R1" s="732"/>
      <c r="S1" s="732"/>
      <c r="T1" s="732"/>
      <c r="U1" s="732"/>
      <c r="V1" s="131"/>
      <c r="W1" s="131"/>
      <c r="X1" s="132"/>
      <c r="Y1" s="132"/>
      <c r="Z1" s="132"/>
      <c r="AA1" s="132"/>
      <c r="AB1" s="132"/>
    </row>
    <row r="2" spans="1:28" ht="9" customHeight="1">
      <c r="A2" s="886" t="s">
        <v>55</v>
      </c>
      <c r="B2" s="742" t="s">
        <v>56</v>
      </c>
      <c r="C2" s="134"/>
      <c r="D2" s="745" t="s">
        <v>57</v>
      </c>
      <c r="E2" s="745" t="s">
        <v>58</v>
      </c>
      <c r="F2" s="890" t="s">
        <v>59</v>
      </c>
      <c r="G2" s="894" t="s">
        <v>60</v>
      </c>
      <c r="H2" s="899" t="s">
        <v>61</v>
      </c>
      <c r="I2" s="899"/>
      <c r="J2" s="899"/>
      <c r="K2" s="899"/>
      <c r="L2" s="900"/>
      <c r="M2" s="135"/>
      <c r="N2" s="857" t="s">
        <v>62</v>
      </c>
      <c r="O2" s="858"/>
      <c r="P2" s="858"/>
      <c r="Q2" s="858"/>
      <c r="R2" s="858"/>
      <c r="S2" s="858"/>
      <c r="T2" s="858"/>
      <c r="U2" s="859"/>
    </row>
    <row r="3" spans="1:28" ht="9" customHeight="1">
      <c r="A3" s="887"/>
      <c r="B3" s="743"/>
      <c r="C3" s="137" t="s">
        <v>24</v>
      </c>
      <c r="D3" s="746"/>
      <c r="E3" s="746"/>
      <c r="F3" s="891"/>
      <c r="G3" s="864"/>
      <c r="H3" s="860" t="s">
        <v>63</v>
      </c>
      <c r="I3" s="861"/>
      <c r="J3" s="862"/>
      <c r="K3" s="863" t="s">
        <v>64</v>
      </c>
      <c r="L3" s="874" t="s">
        <v>65</v>
      </c>
      <c r="M3" s="138"/>
      <c r="N3" s="863" t="s">
        <v>66</v>
      </c>
      <c r="O3" s="877" t="s">
        <v>67</v>
      </c>
      <c r="P3" s="878"/>
      <c r="Q3" s="878"/>
      <c r="R3" s="878"/>
      <c r="S3" s="879"/>
      <c r="T3" s="724" t="s">
        <v>68</v>
      </c>
      <c r="U3" s="854" t="s">
        <v>65</v>
      </c>
    </row>
    <row r="4" spans="1:28" ht="9" customHeight="1">
      <c r="A4" s="887"/>
      <c r="B4" s="743"/>
      <c r="C4" s="137" t="s">
        <v>69</v>
      </c>
      <c r="D4" s="746"/>
      <c r="E4" s="746"/>
      <c r="F4" s="891"/>
      <c r="G4" s="864"/>
      <c r="H4" s="880" t="s">
        <v>70</v>
      </c>
      <c r="I4" s="897" t="s">
        <v>71</v>
      </c>
      <c r="J4" s="901" t="s">
        <v>72</v>
      </c>
      <c r="K4" s="864"/>
      <c r="L4" s="875"/>
      <c r="M4" s="138"/>
      <c r="N4" s="864"/>
      <c r="O4" s="869" t="s">
        <v>73</v>
      </c>
      <c r="P4" s="754"/>
      <c r="Q4" s="754" t="s">
        <v>74</v>
      </c>
      <c r="R4" s="757" t="s">
        <v>75</v>
      </c>
      <c r="S4" s="752" t="s">
        <v>76</v>
      </c>
      <c r="T4" s="725"/>
      <c r="U4" s="855"/>
    </row>
    <row r="5" spans="1:28" ht="9" customHeight="1">
      <c r="A5" s="887"/>
      <c r="B5" s="743"/>
      <c r="C5" s="139" t="s">
        <v>77</v>
      </c>
      <c r="D5" s="746"/>
      <c r="E5" s="746"/>
      <c r="F5" s="891"/>
      <c r="G5" s="864"/>
      <c r="H5" s="880"/>
      <c r="I5" s="897"/>
      <c r="J5" s="901"/>
      <c r="K5" s="864"/>
      <c r="L5" s="875"/>
      <c r="M5" s="138"/>
      <c r="N5" s="864"/>
      <c r="O5" s="870" t="s">
        <v>71</v>
      </c>
      <c r="P5" s="872" t="s">
        <v>72</v>
      </c>
      <c r="Q5" s="755"/>
      <c r="R5" s="757"/>
      <c r="S5" s="752"/>
      <c r="T5" s="725"/>
      <c r="U5" s="855"/>
    </row>
    <row r="6" spans="1:28" ht="9" customHeight="1">
      <c r="A6" s="888"/>
      <c r="B6" s="744"/>
      <c r="C6" s="140" t="s">
        <v>78</v>
      </c>
      <c r="D6" s="747"/>
      <c r="E6" s="876"/>
      <c r="F6" s="726"/>
      <c r="G6" s="895"/>
      <c r="H6" s="881"/>
      <c r="I6" s="898"/>
      <c r="J6" s="902"/>
      <c r="K6" s="865"/>
      <c r="L6" s="876"/>
      <c r="N6" s="865"/>
      <c r="O6" s="871"/>
      <c r="P6" s="873"/>
      <c r="Q6" s="756"/>
      <c r="R6" s="758"/>
      <c r="S6" s="753"/>
      <c r="T6" s="726"/>
      <c r="U6" s="856"/>
    </row>
    <row r="7" spans="1:28" ht="9" customHeight="1">
      <c r="A7" s="884" t="s">
        <v>136</v>
      </c>
      <c r="B7" s="740" t="s">
        <v>80</v>
      </c>
      <c r="C7" s="141"/>
      <c r="D7" s="142"/>
      <c r="E7" s="143"/>
      <c r="F7" s="896"/>
      <c r="G7" s="144">
        <f>D7*E7*F7</f>
        <v>0</v>
      </c>
      <c r="H7" s="892">
        <f>I7+J7</f>
        <v>0</v>
      </c>
      <c r="I7" s="729"/>
      <c r="J7" s="727"/>
      <c r="K7" s="145">
        <f>-D7*E7*H7</f>
        <v>0</v>
      </c>
      <c r="L7" s="146"/>
      <c r="M7" s="147"/>
      <c r="N7" s="148"/>
      <c r="O7" s="149"/>
      <c r="P7" s="150"/>
      <c r="Q7" s="150"/>
      <c r="R7" s="151"/>
      <c r="S7" s="152"/>
      <c r="T7" s="153">
        <f>IF(AND(P7=0,Q7=0,R7=0,S7=0),N7*-O7,IF(AND(O7=0,Q7=0,R7=0,S7=0),N7*-P7,IF(AND(O7=0,P7=0,R7=0,S7=0),N7*Q7,IF(AND(O7=0,P7=0,Q7=0,S7=0),N7*-R7,IF(AND(O7=0,P7=0,Q7=0,R7=0),N7*S7,IF(AND(O7=0,P7=0,Q7=0,R7=0),,"入力オーバー"))))))</f>
        <v>0</v>
      </c>
      <c r="U7" s="154"/>
      <c r="V7" s="155"/>
      <c r="W7" s="155"/>
      <c r="X7" s="156"/>
      <c r="Y7" s="156"/>
      <c r="Z7" s="156"/>
      <c r="AA7" s="156"/>
      <c r="AB7" s="156"/>
    </row>
    <row r="8" spans="1:28" ht="9" customHeight="1">
      <c r="A8" s="885"/>
      <c r="B8" s="741"/>
      <c r="C8" s="157">
        <f>IF(C7="往","復",)</f>
        <v>0</v>
      </c>
      <c r="D8" s="158"/>
      <c r="E8" s="159"/>
      <c r="F8" s="749"/>
      <c r="G8" s="160">
        <f>D8*E8*F7</f>
        <v>0</v>
      </c>
      <c r="H8" s="893"/>
      <c r="I8" s="730"/>
      <c r="J8" s="728"/>
      <c r="K8" s="161">
        <f>-D8*E8*H7</f>
        <v>0</v>
      </c>
      <c r="L8" s="162"/>
      <c r="M8" s="147"/>
      <c r="N8" s="163"/>
      <c r="O8" s="164"/>
      <c r="P8" s="165"/>
      <c r="Q8" s="165"/>
      <c r="R8" s="166"/>
      <c r="S8" s="167"/>
      <c r="T8" s="168">
        <f>IF(AND(P8=0,Q8=0,R8=0,S8=0),N8*-O8,IF(AND(O8=0,Q8=0,R8=0,S8=0),N8*-P8,IF(AND(O8=0,P8=0,R8=0,S8=0),N8*Q8,IF(AND(O8=0,P8=0,Q8=0,S8=0),N8*-R8,IF(AND(O8=0,P8=0,Q8=0,R8=0),N8*S8,IF(AND(O8=0,P8=0,Q8=0,R8=0),,"入力オーバー"))))))</f>
        <v>0</v>
      </c>
      <c r="U8" s="169"/>
      <c r="V8" s="155"/>
      <c r="W8" s="155"/>
      <c r="X8" s="156"/>
      <c r="Y8" s="156"/>
      <c r="Z8" s="156"/>
      <c r="AA8" s="156"/>
      <c r="AB8" s="156"/>
    </row>
    <row r="9" spans="1:28" ht="9" customHeight="1">
      <c r="A9" s="885"/>
      <c r="B9" s="740" t="s">
        <v>346</v>
      </c>
      <c r="C9" s="170">
        <f>C7</f>
        <v>0</v>
      </c>
      <c r="D9" s="142"/>
      <c r="E9" s="143"/>
      <c r="F9" s="896"/>
      <c r="G9" s="144">
        <f>D9*E9*F9</f>
        <v>0</v>
      </c>
      <c r="H9" s="892">
        <f>I9+J9</f>
        <v>0</v>
      </c>
      <c r="I9" s="729"/>
      <c r="J9" s="727"/>
      <c r="K9" s="145">
        <f>-D9*E9*H9</f>
        <v>0</v>
      </c>
      <c r="L9" s="146"/>
      <c r="M9" s="147"/>
      <c r="N9" s="163"/>
      <c r="O9" s="164"/>
      <c r="P9" s="165"/>
      <c r="Q9" s="165"/>
      <c r="R9" s="166"/>
      <c r="S9" s="167"/>
      <c r="T9" s="168">
        <f t="shared" ref="T9:T16" si="0">IF(AND(P9=0,Q9=0,R9=0,S9=0),N9*-O9,IF(AND(O9=0,Q9=0,R9=0,S9=0),N9*-P9,IF(AND(O9=0,P9=0,R9=0,S9=0),N9*Q9,IF(AND(O9=0,P9=0,Q9=0,S9=0),N9*-R9,IF(AND(O9=0,P9=0,Q9=0,R9=0),N9*S9,IF(AND(O9=0,P9=0,Q9=0,R9=0),,"入力オーバー"))))))</f>
        <v>0</v>
      </c>
      <c r="U9" s="169"/>
      <c r="V9" s="155"/>
      <c r="W9" s="155"/>
      <c r="X9" s="136"/>
      <c r="Y9" s="136"/>
      <c r="Z9" s="136"/>
      <c r="AA9" s="136"/>
      <c r="AB9" s="136"/>
    </row>
    <row r="10" spans="1:28" ht="9" customHeight="1" thickBot="1">
      <c r="A10" s="885"/>
      <c r="B10" s="889"/>
      <c r="C10" s="157">
        <f>C8</f>
        <v>0</v>
      </c>
      <c r="D10" s="158"/>
      <c r="E10" s="159"/>
      <c r="F10" s="749"/>
      <c r="G10" s="160">
        <f>D10*E10*F9</f>
        <v>0</v>
      </c>
      <c r="H10" s="893"/>
      <c r="I10" s="730"/>
      <c r="J10" s="728"/>
      <c r="K10" s="161">
        <f>-D10*E10*H9</f>
        <v>0</v>
      </c>
      <c r="L10" s="162"/>
      <c r="M10" s="147"/>
      <c r="N10" s="171"/>
      <c r="O10" s="164"/>
      <c r="P10" s="165"/>
      <c r="Q10" s="165"/>
      <c r="R10" s="166"/>
      <c r="S10" s="167"/>
      <c r="T10" s="168">
        <f t="shared" si="0"/>
        <v>0</v>
      </c>
      <c r="U10" s="169"/>
      <c r="V10" s="155"/>
      <c r="W10" s="155"/>
      <c r="X10" s="156"/>
      <c r="Y10" s="156"/>
      <c r="Z10" s="136"/>
      <c r="AA10" s="136"/>
      <c r="AB10" s="136"/>
    </row>
    <row r="11" spans="1:28" ht="9" customHeight="1">
      <c r="A11" s="885"/>
      <c r="B11" s="903" t="s">
        <v>347</v>
      </c>
      <c r="C11" s="172">
        <f>C7</f>
        <v>0</v>
      </c>
      <c r="D11" s="173"/>
      <c r="E11" s="143"/>
      <c r="F11" s="748"/>
      <c r="G11" s="144">
        <f>D11*E11*F11</f>
        <v>0</v>
      </c>
      <c r="H11" s="892">
        <f>I11+J11</f>
        <v>0</v>
      </c>
      <c r="I11" s="729"/>
      <c r="J11" s="727"/>
      <c r="K11" s="145">
        <f>-D11*E11*H11</f>
        <v>0</v>
      </c>
      <c r="L11" s="146"/>
      <c r="M11" s="147"/>
      <c r="N11" s="163"/>
      <c r="O11" s="164"/>
      <c r="P11" s="165"/>
      <c r="Q11" s="165"/>
      <c r="R11" s="166"/>
      <c r="S11" s="167"/>
      <c r="T11" s="168">
        <f t="shared" si="0"/>
        <v>0</v>
      </c>
      <c r="U11" s="169"/>
      <c r="V11" s="155"/>
      <c r="W11" s="155"/>
      <c r="X11" s="156"/>
      <c r="Y11" s="156"/>
      <c r="Z11" s="136"/>
      <c r="AA11" s="136"/>
      <c r="AB11" s="136"/>
    </row>
    <row r="12" spans="1:28" ht="9" customHeight="1">
      <c r="A12" s="885"/>
      <c r="B12" s="750"/>
      <c r="C12" s="174">
        <f>C8</f>
        <v>0</v>
      </c>
      <c r="D12" s="173"/>
      <c r="E12" s="175"/>
      <c r="F12" s="748"/>
      <c r="G12" s="160">
        <f>D12*E12*F11</f>
        <v>0</v>
      </c>
      <c r="H12" s="893"/>
      <c r="I12" s="730"/>
      <c r="J12" s="728"/>
      <c r="K12" s="161">
        <f>-D12*E12*H11</f>
        <v>0</v>
      </c>
      <c r="L12" s="162"/>
      <c r="M12" s="147"/>
      <c r="N12" s="163"/>
      <c r="O12" s="164"/>
      <c r="P12" s="165"/>
      <c r="Q12" s="165"/>
      <c r="R12" s="166"/>
      <c r="S12" s="167"/>
      <c r="T12" s="168">
        <f t="shared" si="0"/>
        <v>0</v>
      </c>
      <c r="U12" s="169"/>
      <c r="V12" s="155"/>
      <c r="W12" s="155"/>
    </row>
    <row r="13" spans="1:28" ht="9" customHeight="1">
      <c r="A13" s="885"/>
      <c r="B13" s="738" t="s">
        <v>348</v>
      </c>
      <c r="C13" s="172">
        <f>C7</f>
        <v>0</v>
      </c>
      <c r="D13" s="142"/>
      <c r="E13" s="143"/>
      <c r="F13" s="896"/>
      <c r="G13" s="144">
        <f>D13*E13*F13</f>
        <v>0</v>
      </c>
      <c r="H13" s="892">
        <f>I13+J13</f>
        <v>0</v>
      </c>
      <c r="I13" s="729"/>
      <c r="J13" s="727"/>
      <c r="K13" s="145">
        <f>-D13*E13*H13</f>
        <v>0</v>
      </c>
      <c r="L13" s="146"/>
      <c r="M13" s="147"/>
      <c r="N13" s="163"/>
      <c r="O13" s="164"/>
      <c r="P13" s="165"/>
      <c r="Q13" s="165"/>
      <c r="R13" s="166"/>
      <c r="S13" s="167"/>
      <c r="T13" s="168">
        <f t="shared" si="0"/>
        <v>0</v>
      </c>
      <c r="U13" s="169"/>
      <c r="V13" s="155"/>
      <c r="W13" s="155"/>
    </row>
    <row r="14" spans="1:28" ht="9" customHeight="1">
      <c r="A14" s="885"/>
      <c r="B14" s="739"/>
      <c r="C14" s="176">
        <f>C8</f>
        <v>0</v>
      </c>
      <c r="D14" s="158"/>
      <c r="E14" s="159"/>
      <c r="F14" s="749"/>
      <c r="G14" s="160">
        <f>D14*E14*F13</f>
        <v>0</v>
      </c>
      <c r="H14" s="893"/>
      <c r="I14" s="730"/>
      <c r="J14" s="728"/>
      <c r="K14" s="161">
        <f>-D14*E14*H13</f>
        <v>0</v>
      </c>
      <c r="L14" s="162"/>
      <c r="M14" s="147"/>
      <c r="N14" s="163"/>
      <c r="O14" s="164"/>
      <c r="P14" s="165"/>
      <c r="Q14" s="165"/>
      <c r="R14" s="166"/>
      <c r="S14" s="167"/>
      <c r="T14" s="168">
        <f t="shared" si="0"/>
        <v>0</v>
      </c>
      <c r="U14" s="169"/>
      <c r="V14" s="155"/>
      <c r="W14" s="155"/>
    </row>
    <row r="15" spans="1:28" ht="9" customHeight="1">
      <c r="A15" s="885"/>
      <c r="B15" s="750" t="s">
        <v>349</v>
      </c>
      <c r="C15" s="172">
        <f>C7</f>
        <v>0</v>
      </c>
      <c r="D15" s="142"/>
      <c r="E15" s="143"/>
      <c r="F15" s="748"/>
      <c r="G15" s="144">
        <f>D15*E15*F15</f>
        <v>0</v>
      </c>
      <c r="H15" s="892">
        <f>I15+J15</f>
        <v>0</v>
      </c>
      <c r="I15" s="729"/>
      <c r="J15" s="727"/>
      <c r="K15" s="145">
        <f>-D15*E15*H15</f>
        <v>0</v>
      </c>
      <c r="L15" s="146"/>
      <c r="M15" s="147"/>
      <c r="N15" s="163"/>
      <c r="O15" s="164"/>
      <c r="P15" s="165"/>
      <c r="Q15" s="165"/>
      <c r="R15" s="166"/>
      <c r="S15" s="167"/>
      <c r="T15" s="168">
        <f t="shared" si="0"/>
        <v>0</v>
      </c>
      <c r="U15" s="169"/>
      <c r="V15" s="155"/>
      <c r="W15" s="155"/>
      <c r="X15" s="908" t="s">
        <v>81</v>
      </c>
      <c r="Y15" s="909"/>
      <c r="Z15" s="909"/>
      <c r="AA15" s="909"/>
      <c r="AB15" s="910"/>
    </row>
    <row r="16" spans="1:28" ht="9" customHeight="1" thickBot="1">
      <c r="A16" s="885"/>
      <c r="B16" s="751"/>
      <c r="C16" s="176">
        <f>C8</f>
        <v>0</v>
      </c>
      <c r="D16" s="158"/>
      <c r="E16" s="175"/>
      <c r="F16" s="749"/>
      <c r="G16" s="160">
        <f>D16*E16*F15</f>
        <v>0</v>
      </c>
      <c r="H16" s="893"/>
      <c r="I16" s="730"/>
      <c r="J16" s="728"/>
      <c r="K16" s="161">
        <f>-D16*E16*H15</f>
        <v>0</v>
      </c>
      <c r="L16" s="162"/>
      <c r="M16" s="147"/>
      <c r="N16" s="177"/>
      <c r="O16" s="178"/>
      <c r="P16" s="179"/>
      <c r="Q16" s="179"/>
      <c r="R16" s="180"/>
      <c r="S16" s="181"/>
      <c r="T16" s="182">
        <f t="shared" si="0"/>
        <v>0</v>
      </c>
      <c r="U16" s="183"/>
      <c r="V16" s="184"/>
      <c r="W16" s="155"/>
      <c r="X16" s="905">
        <f>G17+K17+T17</f>
        <v>0</v>
      </c>
      <c r="Y16" s="906"/>
      <c r="Z16" s="906"/>
      <c r="AA16" s="906"/>
      <c r="AB16" s="185" t="s">
        <v>82</v>
      </c>
    </row>
    <row r="17" spans="1:28" ht="9" customHeight="1" thickBot="1">
      <c r="A17" s="882" t="s">
        <v>53</v>
      </c>
      <c r="B17" s="883"/>
      <c r="C17" s="186"/>
      <c r="D17" s="187">
        <f>IF(C7="往",(E7+E8)*(F7-H7)+(E9+E10)*(F9-H9),E7*(F7-H7)+E9*(F9-H9))</f>
        <v>0</v>
      </c>
      <c r="E17" s="188">
        <f>IF(C7="往",(E7+E8)*(F7-H7)+(E9+E10)*(F9-H9)+(E11+E12)*(F11-H11)+(E13+E14)*(F13-H13)+(E15+E16)*(F15-H15),E7*(F7-H7)+E9*(F9-H9)+E11*(F11-H11)+E13*(F13-H13)+E15*(F15-H15))</f>
        <v>0</v>
      </c>
      <c r="F17" s="189">
        <f t="shared" ref="F17:K17" si="1">SUM(F7:F16)</f>
        <v>0</v>
      </c>
      <c r="G17" s="190">
        <f t="shared" si="1"/>
        <v>0</v>
      </c>
      <c r="H17" s="186">
        <f t="shared" si="1"/>
        <v>0</v>
      </c>
      <c r="I17" s="191">
        <f t="shared" si="1"/>
        <v>0</v>
      </c>
      <c r="J17" s="187">
        <f t="shared" si="1"/>
        <v>0</v>
      </c>
      <c r="K17" s="192">
        <f t="shared" si="1"/>
        <v>0</v>
      </c>
      <c r="L17" s="187"/>
      <c r="M17" s="193"/>
      <c r="N17" s="194"/>
      <c r="O17" s="195">
        <f t="shared" ref="O17:T17" si="2">SUM(O7:O16)</f>
        <v>0</v>
      </c>
      <c r="P17" s="196">
        <f t="shared" si="2"/>
        <v>0</v>
      </c>
      <c r="Q17" s="196">
        <f t="shared" si="2"/>
        <v>0</v>
      </c>
      <c r="R17" s="197">
        <f t="shared" si="2"/>
        <v>0</v>
      </c>
      <c r="S17" s="198">
        <f t="shared" si="2"/>
        <v>0</v>
      </c>
      <c r="T17" s="199">
        <f t="shared" si="2"/>
        <v>0</v>
      </c>
      <c r="U17" s="200"/>
    </row>
    <row r="18" spans="1:28" ht="9" customHeight="1">
      <c r="A18" s="886" t="s">
        <v>55</v>
      </c>
      <c r="B18" s="742" t="s">
        <v>56</v>
      </c>
      <c r="C18" s="134"/>
      <c r="D18" s="745" t="s">
        <v>57</v>
      </c>
      <c r="E18" s="745" t="s">
        <v>58</v>
      </c>
      <c r="F18" s="890" t="s">
        <v>59</v>
      </c>
      <c r="G18" s="894" t="s">
        <v>60</v>
      </c>
      <c r="H18" s="899" t="s">
        <v>61</v>
      </c>
      <c r="I18" s="899"/>
      <c r="J18" s="899"/>
      <c r="K18" s="899"/>
      <c r="L18" s="900"/>
      <c r="M18" s="135"/>
      <c r="N18" s="857" t="s">
        <v>62</v>
      </c>
      <c r="O18" s="858"/>
      <c r="P18" s="858"/>
      <c r="Q18" s="858"/>
      <c r="R18" s="858"/>
      <c r="S18" s="858"/>
      <c r="T18" s="858"/>
      <c r="U18" s="859"/>
    </row>
    <row r="19" spans="1:28" ht="9" customHeight="1">
      <c r="A19" s="887"/>
      <c r="B19" s="743"/>
      <c r="C19" s="137" t="s">
        <v>24</v>
      </c>
      <c r="D19" s="746"/>
      <c r="E19" s="746"/>
      <c r="F19" s="891"/>
      <c r="G19" s="864"/>
      <c r="H19" s="860" t="s">
        <v>63</v>
      </c>
      <c r="I19" s="861"/>
      <c r="J19" s="862"/>
      <c r="K19" s="863" t="s">
        <v>64</v>
      </c>
      <c r="L19" s="874" t="s">
        <v>65</v>
      </c>
      <c r="M19" s="138"/>
      <c r="N19" s="863" t="s">
        <v>66</v>
      </c>
      <c r="O19" s="877" t="s">
        <v>67</v>
      </c>
      <c r="P19" s="878"/>
      <c r="Q19" s="878"/>
      <c r="R19" s="878"/>
      <c r="S19" s="879"/>
      <c r="T19" s="724" t="s">
        <v>68</v>
      </c>
      <c r="U19" s="854" t="s">
        <v>65</v>
      </c>
    </row>
    <row r="20" spans="1:28" ht="9" customHeight="1">
      <c r="A20" s="887"/>
      <c r="B20" s="743"/>
      <c r="C20" s="137" t="s">
        <v>69</v>
      </c>
      <c r="D20" s="746"/>
      <c r="E20" s="746"/>
      <c r="F20" s="891"/>
      <c r="G20" s="864"/>
      <c r="H20" s="880" t="s">
        <v>70</v>
      </c>
      <c r="I20" s="897" t="s">
        <v>71</v>
      </c>
      <c r="J20" s="901" t="s">
        <v>72</v>
      </c>
      <c r="K20" s="864"/>
      <c r="L20" s="875"/>
      <c r="M20" s="138"/>
      <c r="N20" s="864"/>
      <c r="O20" s="869" t="s">
        <v>73</v>
      </c>
      <c r="P20" s="754"/>
      <c r="Q20" s="754" t="s">
        <v>74</v>
      </c>
      <c r="R20" s="757" t="s">
        <v>75</v>
      </c>
      <c r="S20" s="752" t="s">
        <v>76</v>
      </c>
      <c r="T20" s="725"/>
      <c r="U20" s="855"/>
    </row>
    <row r="21" spans="1:28" ht="9" customHeight="1">
      <c r="A21" s="887"/>
      <c r="B21" s="743"/>
      <c r="C21" s="139" t="s">
        <v>77</v>
      </c>
      <c r="D21" s="746"/>
      <c r="E21" s="746"/>
      <c r="F21" s="891"/>
      <c r="G21" s="864"/>
      <c r="H21" s="880"/>
      <c r="I21" s="897"/>
      <c r="J21" s="901"/>
      <c r="K21" s="864"/>
      <c r="L21" s="875"/>
      <c r="M21" s="138"/>
      <c r="N21" s="864"/>
      <c r="O21" s="870" t="s">
        <v>71</v>
      </c>
      <c r="P21" s="872" t="s">
        <v>72</v>
      </c>
      <c r="Q21" s="755"/>
      <c r="R21" s="757"/>
      <c r="S21" s="752"/>
      <c r="T21" s="725"/>
      <c r="U21" s="855"/>
    </row>
    <row r="22" spans="1:28" ht="9" customHeight="1">
      <c r="A22" s="888"/>
      <c r="B22" s="744"/>
      <c r="C22" s="140" t="s">
        <v>78</v>
      </c>
      <c r="D22" s="747"/>
      <c r="E22" s="876"/>
      <c r="F22" s="726"/>
      <c r="G22" s="895"/>
      <c r="H22" s="881"/>
      <c r="I22" s="898"/>
      <c r="J22" s="902"/>
      <c r="K22" s="865"/>
      <c r="L22" s="876"/>
      <c r="N22" s="865"/>
      <c r="O22" s="871"/>
      <c r="P22" s="873"/>
      <c r="Q22" s="756"/>
      <c r="R22" s="758"/>
      <c r="S22" s="753"/>
      <c r="T22" s="726"/>
      <c r="U22" s="856"/>
    </row>
    <row r="23" spans="1:28" ht="9" customHeight="1">
      <c r="A23" s="884" t="s">
        <v>137</v>
      </c>
      <c r="B23" s="740" t="str">
        <f>$B$7</f>
        <v>平日</v>
      </c>
      <c r="C23" s="201">
        <f>C7</f>
        <v>0</v>
      </c>
      <c r="D23" s="142">
        <f>$D$7</f>
        <v>0</v>
      </c>
      <c r="E23" s="143">
        <f>$E$7</f>
        <v>0</v>
      </c>
      <c r="F23" s="896"/>
      <c r="G23" s="144">
        <f>D23*E23*F23</f>
        <v>0</v>
      </c>
      <c r="H23" s="892">
        <f>I23+J23</f>
        <v>0</v>
      </c>
      <c r="I23" s="729"/>
      <c r="J23" s="727"/>
      <c r="K23" s="145">
        <f>-D23*E23*H23</f>
        <v>0</v>
      </c>
      <c r="L23" s="146"/>
      <c r="M23" s="147"/>
      <c r="N23" s="148"/>
      <c r="O23" s="149"/>
      <c r="P23" s="150"/>
      <c r="Q23" s="150"/>
      <c r="R23" s="151"/>
      <c r="S23" s="152"/>
      <c r="T23" s="153">
        <f>IF(AND(P23=0,Q23=0,R23=0,S23=0),N23*-O23,IF(AND(O23=0,Q23=0,R23=0,S23=0),N23*-P23,IF(AND(O23=0,P23=0,R23=0,S23=0),N23*Q23,IF(AND(O23=0,P23=0,Q23=0,S23=0),N23*-R23,IF(AND(O23=0,P23=0,Q23=0,R23=0),N23*S23,IF(AND(O23=0,P23=0,Q23=0,R23=0),,"入力オーバー"))))))</f>
        <v>0</v>
      </c>
      <c r="U23" s="154"/>
      <c r="V23" s="155"/>
      <c r="W23" s="155"/>
      <c r="X23" s="156"/>
      <c r="Y23" s="156"/>
      <c r="Z23" s="156"/>
      <c r="AA23" s="156"/>
      <c r="AB23" s="156"/>
    </row>
    <row r="24" spans="1:28" ht="9" customHeight="1">
      <c r="A24" s="885"/>
      <c r="B24" s="741"/>
      <c r="C24" s="157">
        <f>IF(C23="往","復",)</f>
        <v>0</v>
      </c>
      <c r="D24" s="158">
        <f>$D$8</f>
        <v>0</v>
      </c>
      <c r="E24" s="159">
        <f>$E$8</f>
        <v>0</v>
      </c>
      <c r="F24" s="749"/>
      <c r="G24" s="160">
        <f>D24*E24*F23</f>
        <v>0</v>
      </c>
      <c r="H24" s="893"/>
      <c r="I24" s="730"/>
      <c r="J24" s="728"/>
      <c r="K24" s="161">
        <f>-D24*E24*H23</f>
        <v>0</v>
      </c>
      <c r="L24" s="162"/>
      <c r="M24" s="147"/>
      <c r="N24" s="163"/>
      <c r="O24" s="164"/>
      <c r="P24" s="165"/>
      <c r="Q24" s="165"/>
      <c r="R24" s="166"/>
      <c r="S24" s="167"/>
      <c r="T24" s="168">
        <f>IF(AND(P24=0,Q24=0,R24=0,S24=0),N24*-O24,IF(AND(O24=0,Q24=0,R24=0,S24=0),N24*-P24,IF(AND(O24=0,P24=0,R24=0,S24=0),N24*Q24,IF(AND(O24=0,P24=0,Q24=0,S24=0),N24*-R24,IF(AND(O24=0,P24=0,Q24=0,R24=0),N24*S24,IF(AND(O24=0,P24=0,Q24=0,R24=0),,"入力オーバー"))))))</f>
        <v>0</v>
      </c>
      <c r="U24" s="169"/>
      <c r="V24" s="155"/>
      <c r="W24" s="155"/>
      <c r="X24" s="156"/>
      <c r="Y24" s="156"/>
      <c r="Z24" s="156"/>
      <c r="AA24" s="156"/>
      <c r="AB24" s="156"/>
    </row>
    <row r="25" spans="1:28" ht="9" customHeight="1">
      <c r="A25" s="885"/>
      <c r="B25" s="740" t="str">
        <f>$B$9</f>
        <v>土曜</v>
      </c>
      <c r="C25" s="170">
        <f>C23</f>
        <v>0</v>
      </c>
      <c r="D25" s="142">
        <f>$D$9</f>
        <v>0</v>
      </c>
      <c r="E25" s="143">
        <f>$E$9</f>
        <v>0</v>
      </c>
      <c r="F25" s="896"/>
      <c r="G25" s="144">
        <f>D25*E25*F25</f>
        <v>0</v>
      </c>
      <c r="H25" s="892">
        <f>I25+J25</f>
        <v>0</v>
      </c>
      <c r="I25" s="729"/>
      <c r="J25" s="727"/>
      <c r="K25" s="145">
        <f>-D25*E25*H25</f>
        <v>0</v>
      </c>
      <c r="L25" s="146"/>
      <c r="M25" s="147"/>
      <c r="N25" s="163"/>
      <c r="O25" s="164"/>
      <c r="P25" s="165"/>
      <c r="Q25" s="165"/>
      <c r="R25" s="166"/>
      <c r="S25" s="167"/>
      <c r="T25" s="168">
        <f t="shared" ref="T25:T32" si="3">IF(AND(P25=0,Q25=0,R25=0,S25=0),N25*-O25,IF(AND(O25=0,Q25=0,R25=0,S25=0),N25*-P25,IF(AND(O25=0,P25=0,R25=0,S25=0),N25*Q25,IF(AND(O25=0,P25=0,Q25=0,S25=0),N25*-R25,IF(AND(O25=0,P25=0,Q25=0,R25=0),N25*S25,IF(AND(O25=0,P25=0,Q25=0,R25=0),,"入力オーバー"))))))</f>
        <v>0</v>
      </c>
      <c r="U25" s="169"/>
      <c r="V25" s="155"/>
      <c r="W25" s="155"/>
      <c r="X25" s="136"/>
      <c r="Y25" s="136"/>
      <c r="Z25" s="136"/>
      <c r="AA25" s="136"/>
      <c r="AB25" s="136"/>
    </row>
    <row r="26" spans="1:28" ht="9" customHeight="1" thickBot="1">
      <c r="A26" s="885"/>
      <c r="B26" s="904"/>
      <c r="C26" s="157">
        <f>C24</f>
        <v>0</v>
      </c>
      <c r="D26" s="158">
        <f>$D$10</f>
        <v>0</v>
      </c>
      <c r="E26" s="159">
        <f>$E$10</f>
        <v>0</v>
      </c>
      <c r="F26" s="749"/>
      <c r="G26" s="160">
        <f>D26*E26*F25</f>
        <v>0</v>
      </c>
      <c r="H26" s="893"/>
      <c r="I26" s="730"/>
      <c r="J26" s="728"/>
      <c r="K26" s="161">
        <f>-D26*E26*H25</f>
        <v>0</v>
      </c>
      <c r="L26" s="162"/>
      <c r="M26" s="147"/>
      <c r="N26" s="163"/>
      <c r="O26" s="164"/>
      <c r="P26" s="165"/>
      <c r="Q26" s="165"/>
      <c r="R26" s="166"/>
      <c r="S26" s="167"/>
      <c r="T26" s="168">
        <f t="shared" si="3"/>
        <v>0</v>
      </c>
      <c r="U26" s="169"/>
      <c r="V26" s="155"/>
      <c r="W26" s="155"/>
      <c r="X26" s="156"/>
      <c r="Y26" s="156"/>
      <c r="Z26" s="136"/>
      <c r="AA26" s="136"/>
      <c r="AB26" s="136"/>
    </row>
    <row r="27" spans="1:28" ht="9" customHeight="1">
      <c r="A27" s="885"/>
      <c r="B27" s="903" t="str">
        <f>$B$11</f>
        <v>日祝</v>
      </c>
      <c r="C27" s="170">
        <f>C23</f>
        <v>0</v>
      </c>
      <c r="D27" s="142">
        <f>$D$11</f>
        <v>0</v>
      </c>
      <c r="E27" s="143">
        <f>$E$11</f>
        <v>0</v>
      </c>
      <c r="F27" s="748"/>
      <c r="G27" s="144">
        <f>D27*E27*F27</f>
        <v>0</v>
      </c>
      <c r="H27" s="892">
        <f>I27+J27</f>
        <v>0</v>
      </c>
      <c r="I27" s="729"/>
      <c r="J27" s="727"/>
      <c r="K27" s="145">
        <f>-D27*E27*H27</f>
        <v>0</v>
      </c>
      <c r="L27" s="146"/>
      <c r="M27" s="147"/>
      <c r="N27" s="163"/>
      <c r="O27" s="164"/>
      <c r="P27" s="165"/>
      <c r="Q27" s="165"/>
      <c r="R27" s="166"/>
      <c r="S27" s="167"/>
      <c r="T27" s="168">
        <f t="shared" si="3"/>
        <v>0</v>
      </c>
      <c r="U27" s="169"/>
      <c r="V27" s="155"/>
      <c r="W27" s="155"/>
      <c r="X27" s="156"/>
      <c r="Y27" s="156"/>
      <c r="Z27" s="136"/>
      <c r="AA27" s="136"/>
      <c r="AB27" s="136"/>
    </row>
    <row r="28" spans="1:28" ht="9" customHeight="1">
      <c r="A28" s="885"/>
      <c r="B28" s="739"/>
      <c r="C28" s="202">
        <f>C24</f>
        <v>0</v>
      </c>
      <c r="D28" s="158">
        <f>$D$12</f>
        <v>0</v>
      </c>
      <c r="E28" s="175">
        <f>$E$12</f>
        <v>0</v>
      </c>
      <c r="F28" s="748"/>
      <c r="G28" s="160">
        <f>D28*E28*F27</f>
        <v>0</v>
      </c>
      <c r="H28" s="893"/>
      <c r="I28" s="730"/>
      <c r="J28" s="728"/>
      <c r="K28" s="161">
        <f>-D28*E28*H27</f>
        <v>0</v>
      </c>
      <c r="L28" s="162"/>
      <c r="M28" s="147"/>
      <c r="N28" s="163"/>
      <c r="O28" s="164"/>
      <c r="P28" s="165"/>
      <c r="Q28" s="165"/>
      <c r="R28" s="166"/>
      <c r="S28" s="167"/>
      <c r="T28" s="168">
        <f t="shared" si="3"/>
        <v>0</v>
      </c>
      <c r="U28" s="169"/>
      <c r="V28" s="155"/>
      <c r="W28" s="155"/>
      <c r="X28" s="156"/>
      <c r="Y28" s="156"/>
      <c r="Z28" s="136"/>
      <c r="AA28" s="136"/>
      <c r="AB28" s="136"/>
    </row>
    <row r="29" spans="1:28" ht="9" customHeight="1">
      <c r="A29" s="885"/>
      <c r="B29" s="738" t="str">
        <f>$B$13</f>
        <v>学平日</v>
      </c>
      <c r="C29" s="170">
        <f>C23</f>
        <v>0</v>
      </c>
      <c r="D29" s="142">
        <f>$D$13</f>
        <v>0</v>
      </c>
      <c r="E29" s="143">
        <f>$E$13</f>
        <v>0</v>
      </c>
      <c r="F29" s="896"/>
      <c r="G29" s="144">
        <f>D29*E29*F29</f>
        <v>0</v>
      </c>
      <c r="H29" s="892">
        <f>I29+J29</f>
        <v>0</v>
      </c>
      <c r="I29" s="729"/>
      <c r="J29" s="727"/>
      <c r="K29" s="145">
        <f>-D29*E29*H29</f>
        <v>0</v>
      </c>
      <c r="L29" s="146"/>
      <c r="M29" s="147"/>
      <c r="N29" s="163"/>
      <c r="O29" s="164"/>
      <c r="P29" s="165"/>
      <c r="Q29" s="165"/>
      <c r="R29" s="166"/>
      <c r="S29" s="167"/>
      <c r="T29" s="168">
        <f t="shared" si="3"/>
        <v>0</v>
      </c>
      <c r="U29" s="169"/>
      <c r="V29" s="155"/>
      <c r="W29" s="155"/>
    </row>
    <row r="30" spans="1:28" ht="9" customHeight="1">
      <c r="A30" s="885"/>
      <c r="B30" s="739"/>
      <c r="C30" s="157">
        <f>C24</f>
        <v>0</v>
      </c>
      <c r="D30" s="158">
        <f>$D$14</f>
        <v>0</v>
      </c>
      <c r="E30" s="159">
        <f>$E$14</f>
        <v>0</v>
      </c>
      <c r="F30" s="749"/>
      <c r="G30" s="160">
        <f>D30*E30*F29</f>
        <v>0</v>
      </c>
      <c r="H30" s="893"/>
      <c r="I30" s="730"/>
      <c r="J30" s="728"/>
      <c r="K30" s="161">
        <f>-D30*E30*H29</f>
        <v>0</v>
      </c>
      <c r="L30" s="162"/>
      <c r="M30" s="147"/>
      <c r="N30" s="163"/>
      <c r="O30" s="164"/>
      <c r="P30" s="165"/>
      <c r="Q30" s="165"/>
      <c r="R30" s="166"/>
      <c r="S30" s="167"/>
      <c r="T30" s="168">
        <f t="shared" si="3"/>
        <v>0</v>
      </c>
      <c r="U30" s="169"/>
      <c r="V30" s="155"/>
      <c r="W30" s="155"/>
    </row>
    <row r="31" spans="1:28" ht="9" customHeight="1">
      <c r="A31" s="885"/>
      <c r="B31" s="738" t="str">
        <f>$B$15</f>
        <v>学休土</v>
      </c>
      <c r="C31" s="170">
        <f>C23</f>
        <v>0</v>
      </c>
      <c r="D31" s="142">
        <f>$D$15</f>
        <v>0</v>
      </c>
      <c r="E31" s="143">
        <f>$E$15</f>
        <v>0</v>
      </c>
      <c r="F31" s="748"/>
      <c r="G31" s="144">
        <f>D31*E31*F31</f>
        <v>0</v>
      </c>
      <c r="H31" s="892">
        <f>I31+J31</f>
        <v>0</v>
      </c>
      <c r="I31" s="729"/>
      <c r="J31" s="727"/>
      <c r="K31" s="145">
        <f>-D31*E31*H31</f>
        <v>0</v>
      </c>
      <c r="L31" s="146"/>
      <c r="M31" s="147"/>
      <c r="N31" s="163"/>
      <c r="O31" s="164"/>
      <c r="P31" s="165"/>
      <c r="Q31" s="165"/>
      <c r="R31" s="166"/>
      <c r="S31" s="167"/>
      <c r="T31" s="168">
        <f t="shared" si="3"/>
        <v>0</v>
      </c>
      <c r="U31" s="169"/>
      <c r="V31" s="155"/>
      <c r="W31" s="155"/>
      <c r="X31" s="908" t="s">
        <v>81</v>
      </c>
      <c r="Y31" s="909"/>
      <c r="Z31" s="909"/>
      <c r="AA31" s="909"/>
      <c r="AB31" s="910"/>
    </row>
    <row r="32" spans="1:28" ht="9" customHeight="1" thickBot="1">
      <c r="A32" s="885"/>
      <c r="B32" s="751"/>
      <c r="C32" s="157">
        <f>C24</f>
        <v>0</v>
      </c>
      <c r="D32" s="158">
        <f>$D$16</f>
        <v>0</v>
      </c>
      <c r="E32" s="175">
        <f>$E$16</f>
        <v>0</v>
      </c>
      <c r="F32" s="749"/>
      <c r="G32" s="160">
        <f>D32*E32*F31</f>
        <v>0</v>
      </c>
      <c r="H32" s="893"/>
      <c r="I32" s="730"/>
      <c r="J32" s="728"/>
      <c r="K32" s="161">
        <f>-D32*E32*H31</f>
        <v>0</v>
      </c>
      <c r="L32" s="162"/>
      <c r="M32" s="147"/>
      <c r="N32" s="177"/>
      <c r="O32" s="178"/>
      <c r="P32" s="179"/>
      <c r="Q32" s="179"/>
      <c r="R32" s="180"/>
      <c r="S32" s="181"/>
      <c r="T32" s="182">
        <f t="shared" si="3"/>
        <v>0</v>
      </c>
      <c r="U32" s="183"/>
      <c r="V32" s="184"/>
      <c r="W32" s="155"/>
      <c r="X32" s="905">
        <f>G33+K33+T33</f>
        <v>0</v>
      </c>
      <c r="Y32" s="906"/>
      <c r="Z32" s="906"/>
      <c r="AA32" s="906"/>
      <c r="AB32" s="185" t="s">
        <v>82</v>
      </c>
    </row>
    <row r="33" spans="1:28" ht="9" customHeight="1" thickBot="1">
      <c r="A33" s="882" t="s">
        <v>53</v>
      </c>
      <c r="B33" s="883"/>
      <c r="C33" s="186"/>
      <c r="D33" s="187">
        <f>IF(C23="往",(E23+E24)*(F23-H23)+(E25+E26)*(F25-H25),E23*(F23-H23)+E25*(F25-H25))</f>
        <v>0</v>
      </c>
      <c r="E33" s="188">
        <f>IF(C23="往",(E23+E24)*(F23-H23)+(E25+E26)*(F25-H25)+(E27+E28)*(F27-H27)+(E29+E30)*(F29-H29)+(E31+E32)*(F31-H31),E23*(F23-H23)+E25*(F25-H25)+E27*(F27-H27)+E29*(F29-H29)+E31*(F31-H31))</f>
        <v>0</v>
      </c>
      <c r="F33" s="189">
        <f t="shared" ref="F33:K33" si="4">SUM(F23:F32)</f>
        <v>0</v>
      </c>
      <c r="G33" s="190">
        <f t="shared" si="4"/>
        <v>0</v>
      </c>
      <c r="H33" s="186">
        <f t="shared" si="4"/>
        <v>0</v>
      </c>
      <c r="I33" s="191">
        <f t="shared" si="4"/>
        <v>0</v>
      </c>
      <c r="J33" s="187">
        <f t="shared" si="4"/>
        <v>0</v>
      </c>
      <c r="K33" s="192">
        <f t="shared" si="4"/>
        <v>0</v>
      </c>
      <c r="L33" s="187"/>
      <c r="M33" s="193"/>
      <c r="N33" s="194"/>
      <c r="O33" s="195">
        <f t="shared" ref="O33:T33" si="5">SUM(O23:O32)</f>
        <v>0</v>
      </c>
      <c r="P33" s="196">
        <f t="shared" si="5"/>
        <v>0</v>
      </c>
      <c r="Q33" s="196">
        <f t="shared" si="5"/>
        <v>0</v>
      </c>
      <c r="R33" s="197">
        <f t="shared" si="5"/>
        <v>0</v>
      </c>
      <c r="S33" s="198">
        <f t="shared" si="5"/>
        <v>0</v>
      </c>
      <c r="T33" s="199">
        <f t="shared" si="5"/>
        <v>0</v>
      </c>
      <c r="U33" s="200"/>
    </row>
    <row r="34" spans="1:28" ht="9" customHeight="1">
      <c r="A34" s="886" t="s">
        <v>55</v>
      </c>
      <c r="B34" s="742" t="s">
        <v>56</v>
      </c>
      <c r="C34" s="134"/>
      <c r="D34" s="745" t="s">
        <v>57</v>
      </c>
      <c r="E34" s="745" t="s">
        <v>58</v>
      </c>
      <c r="F34" s="890" t="s">
        <v>59</v>
      </c>
      <c r="G34" s="894" t="s">
        <v>60</v>
      </c>
      <c r="H34" s="899" t="s">
        <v>61</v>
      </c>
      <c r="I34" s="899"/>
      <c r="J34" s="899"/>
      <c r="K34" s="899"/>
      <c r="L34" s="900"/>
      <c r="M34" s="135"/>
      <c r="N34" s="857" t="s">
        <v>62</v>
      </c>
      <c r="O34" s="858"/>
      <c r="P34" s="858"/>
      <c r="Q34" s="858"/>
      <c r="R34" s="858"/>
      <c r="S34" s="858"/>
      <c r="T34" s="858"/>
      <c r="U34" s="859"/>
    </row>
    <row r="35" spans="1:28" ht="9" customHeight="1">
      <c r="A35" s="887"/>
      <c r="B35" s="743"/>
      <c r="C35" s="137" t="s">
        <v>24</v>
      </c>
      <c r="D35" s="746"/>
      <c r="E35" s="746"/>
      <c r="F35" s="891"/>
      <c r="G35" s="864"/>
      <c r="H35" s="860" t="s">
        <v>63</v>
      </c>
      <c r="I35" s="861"/>
      <c r="J35" s="862"/>
      <c r="K35" s="863" t="s">
        <v>64</v>
      </c>
      <c r="L35" s="874" t="s">
        <v>65</v>
      </c>
      <c r="M35" s="138"/>
      <c r="N35" s="863" t="s">
        <v>66</v>
      </c>
      <c r="O35" s="877" t="s">
        <v>67</v>
      </c>
      <c r="P35" s="878"/>
      <c r="Q35" s="878"/>
      <c r="R35" s="878"/>
      <c r="S35" s="879"/>
      <c r="T35" s="724" t="s">
        <v>68</v>
      </c>
      <c r="U35" s="854" t="s">
        <v>65</v>
      </c>
    </row>
    <row r="36" spans="1:28" ht="9" customHeight="1">
      <c r="A36" s="887"/>
      <c r="B36" s="743"/>
      <c r="C36" s="137" t="s">
        <v>69</v>
      </c>
      <c r="D36" s="746"/>
      <c r="E36" s="746"/>
      <c r="F36" s="891"/>
      <c r="G36" s="864"/>
      <c r="H36" s="880" t="s">
        <v>70</v>
      </c>
      <c r="I36" s="897" t="s">
        <v>71</v>
      </c>
      <c r="J36" s="901" t="s">
        <v>72</v>
      </c>
      <c r="K36" s="864"/>
      <c r="L36" s="875"/>
      <c r="M36" s="138"/>
      <c r="N36" s="864"/>
      <c r="O36" s="869" t="s">
        <v>73</v>
      </c>
      <c r="P36" s="754"/>
      <c r="Q36" s="754" t="s">
        <v>74</v>
      </c>
      <c r="R36" s="757" t="s">
        <v>75</v>
      </c>
      <c r="S36" s="752" t="s">
        <v>76</v>
      </c>
      <c r="T36" s="725"/>
      <c r="U36" s="855"/>
    </row>
    <row r="37" spans="1:28" ht="9" customHeight="1">
      <c r="A37" s="887"/>
      <c r="B37" s="743"/>
      <c r="C37" s="139" t="s">
        <v>77</v>
      </c>
      <c r="D37" s="746"/>
      <c r="E37" s="746"/>
      <c r="F37" s="891"/>
      <c r="G37" s="864"/>
      <c r="H37" s="880"/>
      <c r="I37" s="897"/>
      <c r="J37" s="901"/>
      <c r="K37" s="864"/>
      <c r="L37" s="875"/>
      <c r="M37" s="138"/>
      <c r="N37" s="864"/>
      <c r="O37" s="870" t="s">
        <v>71</v>
      </c>
      <c r="P37" s="872" t="s">
        <v>72</v>
      </c>
      <c r="Q37" s="755"/>
      <c r="R37" s="757"/>
      <c r="S37" s="752"/>
      <c r="T37" s="725"/>
      <c r="U37" s="855"/>
    </row>
    <row r="38" spans="1:28" ht="9" customHeight="1">
      <c r="A38" s="888"/>
      <c r="B38" s="744"/>
      <c r="C38" s="140" t="s">
        <v>78</v>
      </c>
      <c r="D38" s="747"/>
      <c r="E38" s="876"/>
      <c r="F38" s="726"/>
      <c r="G38" s="895"/>
      <c r="H38" s="881"/>
      <c r="I38" s="898"/>
      <c r="J38" s="902"/>
      <c r="K38" s="865"/>
      <c r="L38" s="876"/>
      <c r="N38" s="865"/>
      <c r="O38" s="871"/>
      <c r="P38" s="873"/>
      <c r="Q38" s="756"/>
      <c r="R38" s="758"/>
      <c r="S38" s="753"/>
      <c r="T38" s="726"/>
      <c r="U38" s="856"/>
    </row>
    <row r="39" spans="1:28" ht="9" customHeight="1">
      <c r="A39" s="884" t="s">
        <v>138</v>
      </c>
      <c r="B39" s="740" t="str">
        <f>$B$7</f>
        <v>平日</v>
      </c>
      <c r="C39" s="201">
        <f>C23</f>
        <v>0</v>
      </c>
      <c r="D39" s="142">
        <f>$D$7</f>
        <v>0</v>
      </c>
      <c r="E39" s="143">
        <f>$E$7</f>
        <v>0</v>
      </c>
      <c r="F39" s="896"/>
      <c r="G39" s="144">
        <f>D39*E39*F39</f>
        <v>0</v>
      </c>
      <c r="H39" s="892">
        <f>I39+J39</f>
        <v>0</v>
      </c>
      <c r="I39" s="729"/>
      <c r="J39" s="727"/>
      <c r="K39" s="145">
        <f>-D39*E39*H39</f>
        <v>0</v>
      </c>
      <c r="L39" s="146"/>
      <c r="M39" s="147"/>
      <c r="N39" s="148"/>
      <c r="O39" s="149"/>
      <c r="P39" s="150"/>
      <c r="Q39" s="150"/>
      <c r="R39" s="151"/>
      <c r="S39" s="152"/>
      <c r="T39" s="153">
        <f>IF(AND(P39=0,Q39=0,R39=0,S39=0),N39*-O39,IF(AND(O39=0,Q39=0,R39=0,S39=0),N39*-P39,IF(AND(O39=0,P39=0,R39=0,S39=0),N39*Q39,IF(AND(O39=0,P39=0,Q39=0,S39=0),N39*-R39,IF(AND(O39=0,P39=0,Q39=0,R39=0),N39*S39,IF(AND(O39=0,P39=0,Q39=0,R39=0),,"入力オーバー"))))))</f>
        <v>0</v>
      </c>
      <c r="U39" s="154"/>
      <c r="V39" s="155"/>
      <c r="W39" s="155"/>
      <c r="X39" s="156"/>
      <c r="Y39" s="156"/>
      <c r="Z39" s="156"/>
      <c r="AA39" s="156"/>
      <c r="AB39" s="156"/>
    </row>
    <row r="40" spans="1:28" ht="9" customHeight="1">
      <c r="A40" s="885"/>
      <c r="B40" s="741"/>
      <c r="C40" s="157">
        <f>IF(C39="往","復",)</f>
        <v>0</v>
      </c>
      <c r="D40" s="158">
        <f>$D$8</f>
        <v>0</v>
      </c>
      <c r="E40" s="159">
        <f>$E$8</f>
        <v>0</v>
      </c>
      <c r="F40" s="749"/>
      <c r="G40" s="160">
        <f>D40*E40*F39</f>
        <v>0</v>
      </c>
      <c r="H40" s="893"/>
      <c r="I40" s="730"/>
      <c r="J40" s="728"/>
      <c r="K40" s="161">
        <f>-D40*E40*H39</f>
        <v>0</v>
      </c>
      <c r="L40" s="162"/>
      <c r="M40" s="147"/>
      <c r="N40" s="163"/>
      <c r="O40" s="164"/>
      <c r="P40" s="165"/>
      <c r="Q40" s="165"/>
      <c r="R40" s="166"/>
      <c r="S40" s="167"/>
      <c r="T40" s="168">
        <f>IF(AND(P40=0,Q40=0,R40=0,S40=0),N40*-O40,IF(AND(O40=0,Q40=0,R40=0,S40=0),N40*-P40,IF(AND(O40=0,P40=0,R40=0,S40=0),N40*Q40,IF(AND(O40=0,P40=0,Q40=0,S40=0),N40*-R40,IF(AND(O40=0,P40=0,Q40=0,R40=0),N40*S40,IF(AND(O40=0,P40=0,Q40=0,R40=0),,"入力オーバー"))))))</f>
        <v>0</v>
      </c>
      <c r="U40" s="169"/>
      <c r="V40" s="155"/>
      <c r="W40" s="155"/>
      <c r="X40" s="156"/>
      <c r="Y40" s="156"/>
      <c r="Z40" s="156"/>
      <c r="AA40" s="156"/>
      <c r="AB40" s="156"/>
    </row>
    <row r="41" spans="1:28" ht="9" customHeight="1">
      <c r="A41" s="885"/>
      <c r="B41" s="740" t="str">
        <f>$B$9</f>
        <v>土曜</v>
      </c>
      <c r="C41" s="170">
        <f>C39</f>
        <v>0</v>
      </c>
      <c r="D41" s="142">
        <f>$D$9</f>
        <v>0</v>
      </c>
      <c r="E41" s="143">
        <f>$E$9</f>
        <v>0</v>
      </c>
      <c r="F41" s="896"/>
      <c r="G41" s="144">
        <f>D41*E41*F41</f>
        <v>0</v>
      </c>
      <c r="H41" s="892">
        <f>I41+J41</f>
        <v>0</v>
      </c>
      <c r="I41" s="729"/>
      <c r="J41" s="727"/>
      <c r="K41" s="145">
        <f>-D41*E41*H41</f>
        <v>0</v>
      </c>
      <c r="L41" s="146"/>
      <c r="M41" s="147"/>
      <c r="N41" s="163"/>
      <c r="O41" s="164"/>
      <c r="P41" s="165"/>
      <c r="Q41" s="165"/>
      <c r="R41" s="166"/>
      <c r="S41" s="167"/>
      <c r="T41" s="168">
        <f t="shared" ref="T41:T48" si="6">IF(AND(P41=0,Q41=0,R41=0,S41=0),N41*-O41,IF(AND(O41=0,Q41=0,R41=0,S41=0),N41*-P41,IF(AND(O41=0,P41=0,R41=0,S41=0),N41*Q41,IF(AND(O41=0,P41=0,Q41=0,S41=0),N41*-R41,IF(AND(O41=0,P41=0,Q41=0,R41=0),N41*S41,IF(AND(O41=0,P41=0,Q41=0,R41=0),,"入力オーバー"))))))</f>
        <v>0</v>
      </c>
      <c r="U41" s="169"/>
      <c r="V41" s="155"/>
      <c r="W41" s="155"/>
      <c r="X41" s="136"/>
      <c r="Y41" s="136"/>
      <c r="Z41" s="136"/>
      <c r="AA41" s="136"/>
      <c r="AB41" s="136"/>
    </row>
    <row r="42" spans="1:28" ht="9" customHeight="1" thickBot="1">
      <c r="A42" s="885"/>
      <c r="B42" s="904"/>
      <c r="C42" s="157">
        <f>C40</f>
        <v>0</v>
      </c>
      <c r="D42" s="158">
        <f>$D$10</f>
        <v>0</v>
      </c>
      <c r="E42" s="159">
        <f>$E$10</f>
        <v>0</v>
      </c>
      <c r="F42" s="749"/>
      <c r="G42" s="160">
        <f>D42*E42*F41</f>
        <v>0</v>
      </c>
      <c r="H42" s="893"/>
      <c r="I42" s="730"/>
      <c r="J42" s="728"/>
      <c r="K42" s="161">
        <f>-D42*E42*H41</f>
        <v>0</v>
      </c>
      <c r="L42" s="162"/>
      <c r="M42" s="147"/>
      <c r="N42" s="163"/>
      <c r="O42" s="164"/>
      <c r="P42" s="165"/>
      <c r="Q42" s="165"/>
      <c r="R42" s="166"/>
      <c r="S42" s="167"/>
      <c r="T42" s="168">
        <f t="shared" si="6"/>
        <v>0</v>
      </c>
      <c r="U42" s="169"/>
      <c r="V42" s="155"/>
      <c r="W42" s="155"/>
      <c r="X42" s="156"/>
      <c r="Y42" s="156"/>
      <c r="Z42" s="136"/>
      <c r="AA42" s="136"/>
      <c r="AB42" s="136"/>
    </row>
    <row r="43" spans="1:28" ht="9" customHeight="1">
      <c r="A43" s="885"/>
      <c r="B43" s="903" t="str">
        <f>$B$11</f>
        <v>日祝</v>
      </c>
      <c r="C43" s="170">
        <f>C39</f>
        <v>0</v>
      </c>
      <c r="D43" s="142">
        <f>$D$11</f>
        <v>0</v>
      </c>
      <c r="E43" s="143">
        <f>$E$11</f>
        <v>0</v>
      </c>
      <c r="F43" s="748"/>
      <c r="G43" s="144">
        <f>D43*E43*F43</f>
        <v>0</v>
      </c>
      <c r="H43" s="892">
        <f>I43+J43</f>
        <v>0</v>
      </c>
      <c r="I43" s="729"/>
      <c r="J43" s="727"/>
      <c r="K43" s="145">
        <f>-D43*E43*H43</f>
        <v>0</v>
      </c>
      <c r="L43" s="146"/>
      <c r="M43" s="147"/>
      <c r="N43" s="163"/>
      <c r="O43" s="164"/>
      <c r="P43" s="165"/>
      <c r="Q43" s="165"/>
      <c r="R43" s="166"/>
      <c r="S43" s="167"/>
      <c r="T43" s="168">
        <f t="shared" si="6"/>
        <v>0</v>
      </c>
      <c r="U43" s="169"/>
      <c r="V43" s="155"/>
      <c r="W43" s="155"/>
      <c r="X43" s="156"/>
      <c r="Y43" s="156"/>
      <c r="Z43" s="136"/>
      <c r="AA43" s="136"/>
      <c r="AB43" s="136"/>
    </row>
    <row r="44" spans="1:28" ht="9" customHeight="1">
      <c r="A44" s="885"/>
      <c r="B44" s="739"/>
      <c r="C44" s="202">
        <f>C40</f>
        <v>0</v>
      </c>
      <c r="D44" s="158">
        <f>$D$12</f>
        <v>0</v>
      </c>
      <c r="E44" s="175">
        <f>$E$12</f>
        <v>0</v>
      </c>
      <c r="F44" s="748"/>
      <c r="G44" s="160">
        <f>D44*E44*F43</f>
        <v>0</v>
      </c>
      <c r="H44" s="893"/>
      <c r="I44" s="730"/>
      <c r="J44" s="728"/>
      <c r="K44" s="161">
        <f>-D44*E44*H43</f>
        <v>0</v>
      </c>
      <c r="L44" s="162"/>
      <c r="M44" s="147"/>
      <c r="N44" s="163"/>
      <c r="O44" s="164"/>
      <c r="P44" s="165"/>
      <c r="Q44" s="165"/>
      <c r="R44" s="166"/>
      <c r="S44" s="167"/>
      <c r="T44" s="168">
        <f t="shared" si="6"/>
        <v>0</v>
      </c>
      <c r="U44" s="169"/>
      <c r="V44" s="155"/>
      <c r="W44" s="155"/>
      <c r="X44" s="156"/>
      <c r="Y44" s="156"/>
      <c r="Z44" s="136"/>
      <c r="AA44" s="136"/>
      <c r="AB44" s="136"/>
    </row>
    <row r="45" spans="1:28" ht="9" customHeight="1">
      <c r="A45" s="885"/>
      <c r="B45" s="738" t="str">
        <f>$B$13</f>
        <v>学平日</v>
      </c>
      <c r="C45" s="170">
        <f>C39</f>
        <v>0</v>
      </c>
      <c r="D45" s="142">
        <f>$D$13</f>
        <v>0</v>
      </c>
      <c r="E45" s="143">
        <f>$E$13</f>
        <v>0</v>
      </c>
      <c r="F45" s="896"/>
      <c r="G45" s="144">
        <f>D45*E45*F45</f>
        <v>0</v>
      </c>
      <c r="H45" s="892">
        <f>I45+J45</f>
        <v>0</v>
      </c>
      <c r="I45" s="729"/>
      <c r="J45" s="727"/>
      <c r="K45" s="145">
        <f>-D45*E45*H45</f>
        <v>0</v>
      </c>
      <c r="L45" s="146"/>
      <c r="M45" s="147"/>
      <c r="N45" s="163"/>
      <c r="O45" s="164"/>
      <c r="P45" s="165"/>
      <c r="Q45" s="165"/>
      <c r="R45" s="166"/>
      <c r="S45" s="167"/>
      <c r="T45" s="168">
        <f t="shared" si="6"/>
        <v>0</v>
      </c>
      <c r="U45" s="169"/>
      <c r="V45" s="155"/>
      <c r="W45" s="155"/>
    </row>
    <row r="46" spans="1:28" ht="9" customHeight="1">
      <c r="A46" s="885"/>
      <c r="B46" s="739"/>
      <c r="C46" s="157">
        <f>C40</f>
        <v>0</v>
      </c>
      <c r="D46" s="158">
        <f>$D$14</f>
        <v>0</v>
      </c>
      <c r="E46" s="159">
        <f>$E$14</f>
        <v>0</v>
      </c>
      <c r="F46" s="749"/>
      <c r="G46" s="160">
        <f>D46*E46*F45</f>
        <v>0</v>
      </c>
      <c r="H46" s="893"/>
      <c r="I46" s="730"/>
      <c r="J46" s="728"/>
      <c r="K46" s="161">
        <f>-D46*E46*H45</f>
        <v>0</v>
      </c>
      <c r="L46" s="162"/>
      <c r="M46" s="147"/>
      <c r="N46" s="163"/>
      <c r="O46" s="164"/>
      <c r="P46" s="165"/>
      <c r="Q46" s="165"/>
      <c r="R46" s="166"/>
      <c r="S46" s="167"/>
      <c r="T46" s="168">
        <f t="shared" si="6"/>
        <v>0</v>
      </c>
      <c r="U46" s="169"/>
      <c r="V46" s="155"/>
      <c r="W46" s="155"/>
    </row>
    <row r="47" spans="1:28" ht="9" customHeight="1">
      <c r="A47" s="885"/>
      <c r="B47" s="738" t="str">
        <f>$B$15</f>
        <v>学休土</v>
      </c>
      <c r="C47" s="170">
        <f>C39</f>
        <v>0</v>
      </c>
      <c r="D47" s="142">
        <f>$D$15</f>
        <v>0</v>
      </c>
      <c r="E47" s="143">
        <f>$E$15</f>
        <v>0</v>
      </c>
      <c r="F47" s="748"/>
      <c r="G47" s="144">
        <f>D47*E47*F47</f>
        <v>0</v>
      </c>
      <c r="H47" s="892">
        <f>I47+J47</f>
        <v>0</v>
      </c>
      <c r="I47" s="729"/>
      <c r="J47" s="727"/>
      <c r="K47" s="145">
        <f>-D47*E47*H47</f>
        <v>0</v>
      </c>
      <c r="L47" s="146"/>
      <c r="M47" s="147"/>
      <c r="N47" s="163"/>
      <c r="O47" s="164"/>
      <c r="P47" s="165"/>
      <c r="Q47" s="165"/>
      <c r="R47" s="166"/>
      <c r="S47" s="167"/>
      <c r="T47" s="168">
        <f t="shared" si="6"/>
        <v>0</v>
      </c>
      <c r="U47" s="169"/>
      <c r="V47" s="155"/>
      <c r="W47" s="155"/>
      <c r="X47" s="908" t="s">
        <v>81</v>
      </c>
      <c r="Y47" s="909"/>
      <c r="Z47" s="909"/>
      <c r="AA47" s="909"/>
      <c r="AB47" s="910"/>
    </row>
    <row r="48" spans="1:28" ht="9" customHeight="1" thickBot="1">
      <c r="A48" s="885"/>
      <c r="B48" s="751"/>
      <c r="C48" s="157">
        <f>C40</f>
        <v>0</v>
      </c>
      <c r="D48" s="158">
        <f>$D$16</f>
        <v>0</v>
      </c>
      <c r="E48" s="175">
        <f>$E$16</f>
        <v>0</v>
      </c>
      <c r="F48" s="749"/>
      <c r="G48" s="160">
        <f>D48*E48*F47</f>
        <v>0</v>
      </c>
      <c r="H48" s="893"/>
      <c r="I48" s="730"/>
      <c r="J48" s="728"/>
      <c r="K48" s="161">
        <f>-D48*E48*H47</f>
        <v>0</v>
      </c>
      <c r="L48" s="162"/>
      <c r="M48" s="147"/>
      <c r="N48" s="177"/>
      <c r="O48" s="178"/>
      <c r="P48" s="179"/>
      <c r="Q48" s="179"/>
      <c r="R48" s="180"/>
      <c r="S48" s="181"/>
      <c r="T48" s="182">
        <f t="shared" si="6"/>
        <v>0</v>
      </c>
      <c r="U48" s="183"/>
      <c r="V48" s="184"/>
      <c r="W48" s="155"/>
      <c r="X48" s="905">
        <f>G49+K49+T49</f>
        <v>0</v>
      </c>
      <c r="Y48" s="906"/>
      <c r="Z48" s="906"/>
      <c r="AA48" s="906"/>
      <c r="AB48" s="185" t="s">
        <v>82</v>
      </c>
    </row>
    <row r="49" spans="1:28" ht="9" customHeight="1" thickBot="1">
      <c r="A49" s="882" t="s">
        <v>53</v>
      </c>
      <c r="B49" s="883"/>
      <c r="C49" s="186"/>
      <c r="D49" s="187">
        <f>IF(C39="往",(E39+E40)*(F39-H39)+(E41+E42)*(F41-H41),E39*(F39-H39)+E41*(F41-H41))</f>
        <v>0</v>
      </c>
      <c r="E49" s="188">
        <f>IF(C39="往",(E39+E40)*(F39-H39)+(E41+E42)*(F41-H41)+(E43+E44)*(F43-H43)+(E45+E46)*(F45-H45)+(E47+E48)*(F47-H47),E39*(F39-H39)+E41*(F41-H41)+E43*(F43-H43)+E45*(F45-H45)+E47*(F47-H47))</f>
        <v>0</v>
      </c>
      <c r="F49" s="189">
        <f t="shared" ref="F49:K49" si="7">SUM(F39:F48)</f>
        <v>0</v>
      </c>
      <c r="G49" s="190">
        <f t="shared" si="7"/>
        <v>0</v>
      </c>
      <c r="H49" s="186">
        <f t="shared" si="7"/>
        <v>0</v>
      </c>
      <c r="I49" s="191">
        <f t="shared" si="7"/>
        <v>0</v>
      </c>
      <c r="J49" s="187">
        <f t="shared" si="7"/>
        <v>0</v>
      </c>
      <c r="K49" s="192">
        <f t="shared" si="7"/>
        <v>0</v>
      </c>
      <c r="L49" s="187"/>
      <c r="M49" s="193"/>
      <c r="N49" s="194"/>
      <c r="O49" s="195">
        <f t="shared" ref="O49:T49" si="8">SUM(O39:O48)</f>
        <v>0</v>
      </c>
      <c r="P49" s="196">
        <f t="shared" si="8"/>
        <v>0</v>
      </c>
      <c r="Q49" s="196">
        <f t="shared" si="8"/>
        <v>0</v>
      </c>
      <c r="R49" s="197">
        <f t="shared" si="8"/>
        <v>0</v>
      </c>
      <c r="S49" s="198">
        <f t="shared" si="8"/>
        <v>0</v>
      </c>
      <c r="T49" s="199">
        <f t="shared" si="8"/>
        <v>0</v>
      </c>
      <c r="U49" s="200"/>
    </row>
    <row r="50" spans="1:28" ht="9" customHeight="1">
      <c r="A50" s="886" t="s">
        <v>55</v>
      </c>
      <c r="B50" s="742" t="s">
        <v>56</v>
      </c>
      <c r="C50" s="134"/>
      <c r="D50" s="745" t="s">
        <v>57</v>
      </c>
      <c r="E50" s="745" t="s">
        <v>58</v>
      </c>
      <c r="F50" s="890" t="s">
        <v>59</v>
      </c>
      <c r="G50" s="894" t="s">
        <v>60</v>
      </c>
      <c r="H50" s="899" t="s">
        <v>61</v>
      </c>
      <c r="I50" s="899"/>
      <c r="J50" s="899"/>
      <c r="K50" s="899"/>
      <c r="L50" s="900"/>
      <c r="M50" s="135"/>
      <c r="N50" s="857" t="s">
        <v>62</v>
      </c>
      <c r="O50" s="858"/>
      <c r="P50" s="858"/>
      <c r="Q50" s="858"/>
      <c r="R50" s="858"/>
      <c r="S50" s="858"/>
      <c r="T50" s="858"/>
      <c r="U50" s="859"/>
    </row>
    <row r="51" spans="1:28" ht="9" customHeight="1">
      <c r="A51" s="887"/>
      <c r="B51" s="743"/>
      <c r="C51" s="137" t="s">
        <v>24</v>
      </c>
      <c r="D51" s="746"/>
      <c r="E51" s="746"/>
      <c r="F51" s="891"/>
      <c r="G51" s="864"/>
      <c r="H51" s="860" t="s">
        <v>63</v>
      </c>
      <c r="I51" s="861"/>
      <c r="J51" s="862"/>
      <c r="K51" s="863" t="s">
        <v>64</v>
      </c>
      <c r="L51" s="874" t="s">
        <v>65</v>
      </c>
      <c r="M51" s="138"/>
      <c r="N51" s="863" t="s">
        <v>66</v>
      </c>
      <c r="O51" s="877" t="s">
        <v>67</v>
      </c>
      <c r="P51" s="878"/>
      <c r="Q51" s="878"/>
      <c r="R51" s="878"/>
      <c r="S51" s="879"/>
      <c r="T51" s="724" t="s">
        <v>68</v>
      </c>
      <c r="U51" s="854" t="s">
        <v>65</v>
      </c>
    </row>
    <row r="52" spans="1:28" ht="9" customHeight="1">
      <c r="A52" s="887"/>
      <c r="B52" s="743"/>
      <c r="C52" s="137" t="s">
        <v>69</v>
      </c>
      <c r="D52" s="746"/>
      <c r="E52" s="746"/>
      <c r="F52" s="891"/>
      <c r="G52" s="864"/>
      <c r="H52" s="880" t="s">
        <v>70</v>
      </c>
      <c r="I52" s="897" t="s">
        <v>71</v>
      </c>
      <c r="J52" s="901" t="s">
        <v>72</v>
      </c>
      <c r="K52" s="864"/>
      <c r="L52" s="875"/>
      <c r="M52" s="138"/>
      <c r="N52" s="864"/>
      <c r="O52" s="869" t="s">
        <v>73</v>
      </c>
      <c r="P52" s="754"/>
      <c r="Q52" s="754" t="s">
        <v>74</v>
      </c>
      <c r="R52" s="757" t="s">
        <v>75</v>
      </c>
      <c r="S52" s="752" t="s">
        <v>76</v>
      </c>
      <c r="T52" s="725"/>
      <c r="U52" s="855"/>
    </row>
    <row r="53" spans="1:28" ht="9" customHeight="1">
      <c r="A53" s="887"/>
      <c r="B53" s="743"/>
      <c r="C53" s="139" t="s">
        <v>77</v>
      </c>
      <c r="D53" s="746"/>
      <c r="E53" s="746"/>
      <c r="F53" s="891"/>
      <c r="G53" s="864"/>
      <c r="H53" s="880"/>
      <c r="I53" s="897"/>
      <c r="J53" s="901"/>
      <c r="K53" s="864"/>
      <c r="L53" s="875"/>
      <c r="M53" s="138"/>
      <c r="N53" s="864"/>
      <c r="O53" s="870" t="s">
        <v>71</v>
      </c>
      <c r="P53" s="872" t="s">
        <v>72</v>
      </c>
      <c r="Q53" s="755"/>
      <c r="R53" s="757"/>
      <c r="S53" s="752"/>
      <c r="T53" s="725"/>
      <c r="U53" s="855"/>
    </row>
    <row r="54" spans="1:28" ht="9" customHeight="1">
      <c r="A54" s="888"/>
      <c r="B54" s="744"/>
      <c r="C54" s="140" t="s">
        <v>78</v>
      </c>
      <c r="D54" s="747"/>
      <c r="E54" s="876"/>
      <c r="F54" s="726"/>
      <c r="G54" s="895"/>
      <c r="H54" s="881"/>
      <c r="I54" s="898"/>
      <c r="J54" s="902"/>
      <c r="K54" s="865"/>
      <c r="L54" s="876"/>
      <c r="N54" s="865"/>
      <c r="O54" s="871"/>
      <c r="P54" s="873"/>
      <c r="Q54" s="756"/>
      <c r="R54" s="758"/>
      <c r="S54" s="753"/>
      <c r="T54" s="726"/>
      <c r="U54" s="856"/>
    </row>
    <row r="55" spans="1:28" ht="9" customHeight="1">
      <c r="A55" s="884" t="s">
        <v>139</v>
      </c>
      <c r="B55" s="740" t="str">
        <f>$B$7</f>
        <v>平日</v>
      </c>
      <c r="C55" s="201">
        <f>C39</f>
        <v>0</v>
      </c>
      <c r="D55" s="142">
        <f>$D$7</f>
        <v>0</v>
      </c>
      <c r="E55" s="143">
        <f>$E$7</f>
        <v>0</v>
      </c>
      <c r="F55" s="896"/>
      <c r="G55" s="144">
        <f>D55*E55*F55</f>
        <v>0</v>
      </c>
      <c r="H55" s="892">
        <f>I55+J55</f>
        <v>0</v>
      </c>
      <c r="I55" s="729"/>
      <c r="J55" s="727"/>
      <c r="K55" s="145">
        <f>-D55*E55*H55</f>
        <v>0</v>
      </c>
      <c r="L55" s="146"/>
      <c r="M55" s="147"/>
      <c r="N55" s="148"/>
      <c r="O55" s="149"/>
      <c r="P55" s="150"/>
      <c r="Q55" s="150"/>
      <c r="R55" s="151"/>
      <c r="S55" s="152"/>
      <c r="T55" s="153">
        <f>IF(AND(P55=0,Q55=0,R55=0,S55=0),N55*-O55,IF(AND(O55=0,Q55=0,R55=0,S55=0),N55*-P55,IF(AND(O55=0,P55=0,R55=0,S55=0),N55*Q55,IF(AND(O55=0,P55=0,Q55=0,S55=0),N55*-R55,IF(AND(O55=0,P55=0,Q55=0,R55=0),N55*S55,IF(AND(O55=0,P55=0,Q55=0,R55=0),,"入力オーバー"))))))</f>
        <v>0</v>
      </c>
      <c r="U55" s="154"/>
      <c r="V55" s="155"/>
      <c r="W55" s="155"/>
      <c r="X55" s="156"/>
      <c r="Y55" s="156"/>
      <c r="Z55" s="156"/>
      <c r="AA55" s="156"/>
      <c r="AB55" s="156"/>
    </row>
    <row r="56" spans="1:28" ht="9" customHeight="1">
      <c r="A56" s="885"/>
      <c r="B56" s="741"/>
      <c r="C56" s="157">
        <f>IF(C55="往","復",)</f>
        <v>0</v>
      </c>
      <c r="D56" s="158">
        <f>$D$8</f>
        <v>0</v>
      </c>
      <c r="E56" s="159">
        <f>$E$8</f>
        <v>0</v>
      </c>
      <c r="F56" s="749"/>
      <c r="G56" s="160">
        <f>D56*E56*F55</f>
        <v>0</v>
      </c>
      <c r="H56" s="893"/>
      <c r="I56" s="730"/>
      <c r="J56" s="728"/>
      <c r="K56" s="161">
        <f>-D56*E56*H55</f>
        <v>0</v>
      </c>
      <c r="L56" s="162"/>
      <c r="M56" s="147"/>
      <c r="N56" s="163"/>
      <c r="O56" s="164"/>
      <c r="P56" s="165"/>
      <c r="Q56" s="165"/>
      <c r="R56" s="166"/>
      <c r="S56" s="167"/>
      <c r="T56" s="168">
        <f>IF(AND(P56=0,Q56=0,R56=0,S56=0),N56*-O56,IF(AND(O56=0,Q56=0,R56=0,S56=0),N56*-P56,IF(AND(O56=0,P56=0,R56=0,S56=0),N56*Q56,IF(AND(O56=0,P56=0,Q56=0,S56=0),N56*-R56,IF(AND(O56=0,P56=0,Q56=0,R56=0),N56*S56,IF(AND(O56=0,P56=0,Q56=0,R56=0),,"入力オーバー"))))))</f>
        <v>0</v>
      </c>
      <c r="U56" s="169"/>
      <c r="V56" s="155"/>
      <c r="W56" s="155"/>
      <c r="X56" s="156"/>
      <c r="Y56" s="156"/>
      <c r="Z56" s="156"/>
      <c r="AA56" s="156"/>
      <c r="AB56" s="156"/>
    </row>
    <row r="57" spans="1:28" ht="9" customHeight="1">
      <c r="A57" s="885"/>
      <c r="B57" s="740" t="str">
        <f>$B$9</f>
        <v>土曜</v>
      </c>
      <c r="C57" s="170">
        <f>C55</f>
        <v>0</v>
      </c>
      <c r="D57" s="142">
        <f>$D$9</f>
        <v>0</v>
      </c>
      <c r="E57" s="143">
        <f>$E$9</f>
        <v>0</v>
      </c>
      <c r="F57" s="896"/>
      <c r="G57" s="144">
        <f>D57*E57*F57</f>
        <v>0</v>
      </c>
      <c r="H57" s="892">
        <f>I57+J57</f>
        <v>0</v>
      </c>
      <c r="I57" s="729"/>
      <c r="J57" s="727"/>
      <c r="K57" s="145">
        <f>-D57*E57*H57</f>
        <v>0</v>
      </c>
      <c r="L57" s="146"/>
      <c r="M57" s="147"/>
      <c r="N57" s="163"/>
      <c r="O57" s="164"/>
      <c r="P57" s="165"/>
      <c r="Q57" s="165"/>
      <c r="R57" s="166"/>
      <c r="S57" s="167"/>
      <c r="T57" s="168">
        <f t="shared" ref="T57:T64" si="9">IF(AND(P57=0,Q57=0,R57=0,S57=0),N57*-O57,IF(AND(O57=0,Q57=0,R57=0,S57=0),N57*-P57,IF(AND(O57=0,P57=0,R57=0,S57=0),N57*Q57,IF(AND(O57=0,P57=0,Q57=0,S57=0),N57*-R57,IF(AND(O57=0,P57=0,Q57=0,R57=0),N57*S57,IF(AND(O57=0,P57=0,Q57=0,R57=0),,"入力オーバー"))))))</f>
        <v>0</v>
      </c>
      <c r="U57" s="169"/>
      <c r="V57" s="155"/>
      <c r="W57" s="155"/>
      <c r="X57" s="136"/>
      <c r="Y57" s="136"/>
      <c r="Z57" s="136"/>
      <c r="AA57" s="136"/>
      <c r="AB57" s="136"/>
    </row>
    <row r="58" spans="1:28" ht="9" customHeight="1" thickBot="1">
      <c r="A58" s="885"/>
      <c r="B58" s="904"/>
      <c r="C58" s="157">
        <f>C56</f>
        <v>0</v>
      </c>
      <c r="D58" s="158">
        <f>$D$10</f>
        <v>0</v>
      </c>
      <c r="E58" s="159">
        <f>$E$10</f>
        <v>0</v>
      </c>
      <c r="F58" s="749"/>
      <c r="G58" s="160">
        <f>D58*E58*F57</f>
        <v>0</v>
      </c>
      <c r="H58" s="893"/>
      <c r="I58" s="730"/>
      <c r="J58" s="728"/>
      <c r="K58" s="161">
        <f>-D58*E58*H57</f>
        <v>0</v>
      </c>
      <c r="L58" s="162"/>
      <c r="M58" s="147"/>
      <c r="N58" s="163"/>
      <c r="O58" s="164"/>
      <c r="P58" s="165"/>
      <c r="Q58" s="165"/>
      <c r="R58" s="166"/>
      <c r="S58" s="167"/>
      <c r="T58" s="168">
        <f t="shared" si="9"/>
        <v>0</v>
      </c>
      <c r="U58" s="169"/>
      <c r="V58" s="155"/>
      <c r="W58" s="155"/>
      <c r="X58" s="156"/>
      <c r="Y58" s="156"/>
      <c r="Z58" s="136"/>
      <c r="AA58" s="136"/>
      <c r="AB58" s="136"/>
    </row>
    <row r="59" spans="1:28" ht="9" customHeight="1">
      <c r="A59" s="885"/>
      <c r="B59" s="903" t="str">
        <f>$B$11</f>
        <v>日祝</v>
      </c>
      <c r="C59" s="170">
        <f>C55</f>
        <v>0</v>
      </c>
      <c r="D59" s="142">
        <f>$D$11</f>
        <v>0</v>
      </c>
      <c r="E59" s="143">
        <f>$E$11</f>
        <v>0</v>
      </c>
      <c r="F59" s="748"/>
      <c r="G59" s="144">
        <f>D59*E59*F59</f>
        <v>0</v>
      </c>
      <c r="H59" s="892">
        <f>I59+J59</f>
        <v>0</v>
      </c>
      <c r="I59" s="729"/>
      <c r="J59" s="727"/>
      <c r="K59" s="145">
        <f>-D59*E59*H59</f>
        <v>0</v>
      </c>
      <c r="L59" s="146"/>
      <c r="M59" s="147"/>
      <c r="N59" s="163"/>
      <c r="O59" s="164"/>
      <c r="P59" s="165"/>
      <c r="Q59" s="165"/>
      <c r="R59" s="166"/>
      <c r="S59" s="167"/>
      <c r="T59" s="168">
        <f t="shared" si="9"/>
        <v>0</v>
      </c>
      <c r="U59" s="169"/>
      <c r="V59" s="155"/>
      <c r="W59" s="155"/>
      <c r="X59" s="156"/>
      <c r="Y59" s="156"/>
      <c r="Z59" s="136"/>
      <c r="AA59" s="136"/>
      <c r="AB59" s="136"/>
    </row>
    <row r="60" spans="1:28" ht="9" customHeight="1">
      <c r="A60" s="885"/>
      <c r="B60" s="739"/>
      <c r="C60" s="202">
        <f>C56</f>
        <v>0</v>
      </c>
      <c r="D60" s="158">
        <f>$D$12</f>
        <v>0</v>
      </c>
      <c r="E60" s="175">
        <f>$E$12</f>
        <v>0</v>
      </c>
      <c r="F60" s="748"/>
      <c r="G60" s="160">
        <f>D60*E60*F59</f>
        <v>0</v>
      </c>
      <c r="H60" s="893"/>
      <c r="I60" s="730"/>
      <c r="J60" s="728"/>
      <c r="K60" s="161">
        <f>-D60*E60*H59</f>
        <v>0</v>
      </c>
      <c r="L60" s="162"/>
      <c r="M60" s="147"/>
      <c r="N60" s="163"/>
      <c r="O60" s="164"/>
      <c r="P60" s="165"/>
      <c r="Q60" s="165"/>
      <c r="R60" s="166"/>
      <c r="S60" s="167"/>
      <c r="T60" s="168">
        <f t="shared" si="9"/>
        <v>0</v>
      </c>
      <c r="U60" s="169"/>
      <c r="V60" s="155"/>
      <c r="W60" s="155"/>
      <c r="X60" s="156"/>
      <c r="Y60" s="156"/>
      <c r="Z60" s="136"/>
      <c r="AA60" s="136"/>
      <c r="AB60" s="136"/>
    </row>
    <row r="61" spans="1:28" ht="9" customHeight="1">
      <c r="A61" s="885"/>
      <c r="B61" s="738" t="str">
        <f>$B$13</f>
        <v>学平日</v>
      </c>
      <c r="C61" s="170">
        <f>C55</f>
        <v>0</v>
      </c>
      <c r="D61" s="142">
        <f>$D$13</f>
        <v>0</v>
      </c>
      <c r="E61" s="143">
        <f>$E$13</f>
        <v>0</v>
      </c>
      <c r="F61" s="896"/>
      <c r="G61" s="144">
        <f>D61*E61*F61</f>
        <v>0</v>
      </c>
      <c r="H61" s="892">
        <f>I61+J61</f>
        <v>0</v>
      </c>
      <c r="I61" s="729"/>
      <c r="J61" s="727"/>
      <c r="K61" s="145">
        <f>-D61*E61*H61</f>
        <v>0</v>
      </c>
      <c r="L61" s="146"/>
      <c r="M61" s="147"/>
      <c r="N61" s="163"/>
      <c r="O61" s="164"/>
      <c r="P61" s="165"/>
      <c r="Q61" s="165"/>
      <c r="R61" s="166"/>
      <c r="S61" s="167"/>
      <c r="T61" s="168">
        <f t="shared" si="9"/>
        <v>0</v>
      </c>
      <c r="U61" s="169"/>
      <c r="V61" s="155"/>
      <c r="W61" s="155"/>
    </row>
    <row r="62" spans="1:28" ht="9" customHeight="1">
      <c r="A62" s="885"/>
      <c r="B62" s="739"/>
      <c r="C62" s="157">
        <f>C56</f>
        <v>0</v>
      </c>
      <c r="D62" s="158">
        <f>$D$14</f>
        <v>0</v>
      </c>
      <c r="E62" s="159">
        <f>$E$14</f>
        <v>0</v>
      </c>
      <c r="F62" s="749"/>
      <c r="G62" s="160">
        <f>D62*E62*F61</f>
        <v>0</v>
      </c>
      <c r="H62" s="893"/>
      <c r="I62" s="730"/>
      <c r="J62" s="728"/>
      <c r="K62" s="161">
        <f>-D62*E62*H61</f>
        <v>0</v>
      </c>
      <c r="L62" s="162"/>
      <c r="M62" s="147"/>
      <c r="N62" s="163"/>
      <c r="O62" s="164"/>
      <c r="P62" s="165"/>
      <c r="Q62" s="165"/>
      <c r="R62" s="166"/>
      <c r="S62" s="167"/>
      <c r="T62" s="168">
        <f t="shared" si="9"/>
        <v>0</v>
      </c>
      <c r="U62" s="169"/>
      <c r="V62" s="155"/>
      <c r="W62" s="155"/>
    </row>
    <row r="63" spans="1:28" ht="9" customHeight="1">
      <c r="A63" s="885"/>
      <c r="B63" s="738" t="str">
        <f>$B$15</f>
        <v>学休土</v>
      </c>
      <c r="C63" s="170">
        <f>C55</f>
        <v>0</v>
      </c>
      <c r="D63" s="142">
        <f>$D$15</f>
        <v>0</v>
      </c>
      <c r="E63" s="143">
        <f>$E$15</f>
        <v>0</v>
      </c>
      <c r="F63" s="748"/>
      <c r="G63" s="144">
        <f>D63*E63*F63</f>
        <v>0</v>
      </c>
      <c r="H63" s="892">
        <f>I63+J63</f>
        <v>0</v>
      </c>
      <c r="I63" s="729"/>
      <c r="J63" s="727"/>
      <c r="K63" s="145">
        <f>-D63*E63*H63</f>
        <v>0</v>
      </c>
      <c r="L63" s="146"/>
      <c r="M63" s="147"/>
      <c r="N63" s="163"/>
      <c r="O63" s="164"/>
      <c r="P63" s="165"/>
      <c r="Q63" s="165"/>
      <c r="R63" s="166"/>
      <c r="S63" s="167"/>
      <c r="T63" s="168">
        <f t="shared" si="9"/>
        <v>0</v>
      </c>
      <c r="U63" s="169"/>
      <c r="V63" s="155"/>
      <c r="W63" s="155"/>
      <c r="X63" s="908" t="s">
        <v>81</v>
      </c>
      <c r="Y63" s="909"/>
      <c r="Z63" s="909"/>
      <c r="AA63" s="909"/>
      <c r="AB63" s="910"/>
    </row>
    <row r="64" spans="1:28" ht="9" customHeight="1" thickBot="1">
      <c r="A64" s="885"/>
      <c r="B64" s="751"/>
      <c r="C64" s="157">
        <f>C56</f>
        <v>0</v>
      </c>
      <c r="D64" s="158">
        <f>$D$16</f>
        <v>0</v>
      </c>
      <c r="E64" s="175">
        <f>$E$16</f>
        <v>0</v>
      </c>
      <c r="F64" s="749"/>
      <c r="G64" s="160">
        <f>D64*E64*F63</f>
        <v>0</v>
      </c>
      <c r="H64" s="893"/>
      <c r="I64" s="730"/>
      <c r="J64" s="728"/>
      <c r="K64" s="161">
        <f>-D64*E64*H63</f>
        <v>0</v>
      </c>
      <c r="L64" s="162"/>
      <c r="M64" s="147"/>
      <c r="N64" s="177"/>
      <c r="O64" s="178"/>
      <c r="P64" s="179"/>
      <c r="Q64" s="179"/>
      <c r="R64" s="180"/>
      <c r="S64" s="181"/>
      <c r="T64" s="182">
        <f t="shared" si="9"/>
        <v>0</v>
      </c>
      <c r="U64" s="183"/>
      <c r="V64" s="184"/>
      <c r="W64" s="155"/>
      <c r="X64" s="905">
        <f>G65+K65+T65</f>
        <v>0</v>
      </c>
      <c r="Y64" s="906"/>
      <c r="Z64" s="906"/>
      <c r="AA64" s="906"/>
      <c r="AB64" s="185" t="s">
        <v>82</v>
      </c>
    </row>
    <row r="65" spans="1:28" ht="9" customHeight="1" thickBot="1">
      <c r="A65" s="882" t="s">
        <v>53</v>
      </c>
      <c r="B65" s="883"/>
      <c r="C65" s="186"/>
      <c r="D65" s="187">
        <f>IF(C55="往",(E55+E56)*(F55-H55)+(E57+E58)*(F57-H57),E55*(F55-H55)+E57*(F57-H57))</f>
        <v>0</v>
      </c>
      <c r="E65" s="188">
        <f>IF(C55="往",(E55+E56)*(F55-H55)+(E57+E58)*(F57-H57)+(E59+E60)*(F59-H59)+(E61+E62)*(F61-H61)+(E63+E64)*(F63-H63),E55*(F55-H55)+E57*(F57-H57)+E59*(F59-H59)+E61*(F61-H61)+E63*(F63-H63))</f>
        <v>0</v>
      </c>
      <c r="F65" s="189">
        <f t="shared" ref="F65:K65" si="10">SUM(F55:F64)</f>
        <v>0</v>
      </c>
      <c r="G65" s="190">
        <f t="shared" si="10"/>
        <v>0</v>
      </c>
      <c r="H65" s="186">
        <f t="shared" si="10"/>
        <v>0</v>
      </c>
      <c r="I65" s="191">
        <f t="shared" si="10"/>
        <v>0</v>
      </c>
      <c r="J65" s="187">
        <f t="shared" si="10"/>
        <v>0</v>
      </c>
      <c r="K65" s="192">
        <f t="shared" si="10"/>
        <v>0</v>
      </c>
      <c r="L65" s="187"/>
      <c r="M65" s="193"/>
      <c r="N65" s="194"/>
      <c r="O65" s="195">
        <f t="shared" ref="O65:T65" si="11">SUM(O55:O64)</f>
        <v>0</v>
      </c>
      <c r="P65" s="196">
        <f t="shared" si="11"/>
        <v>0</v>
      </c>
      <c r="Q65" s="196">
        <f t="shared" si="11"/>
        <v>0</v>
      </c>
      <c r="R65" s="197">
        <f t="shared" si="11"/>
        <v>0</v>
      </c>
      <c r="S65" s="198">
        <f t="shared" si="11"/>
        <v>0</v>
      </c>
      <c r="T65" s="199">
        <f t="shared" si="11"/>
        <v>0</v>
      </c>
      <c r="U65" s="200"/>
      <c r="V65" s="907" t="s">
        <v>83</v>
      </c>
      <c r="W65" s="858"/>
      <c r="X65" s="858"/>
      <c r="Y65" s="858"/>
      <c r="Z65" s="858"/>
      <c r="AA65" s="858"/>
      <c r="AB65" s="859"/>
    </row>
    <row r="66" spans="1:28" ht="9" customHeight="1" thickBot="1">
      <c r="A66" s="715" t="s">
        <v>112</v>
      </c>
      <c r="B66" s="716"/>
      <c r="C66" s="716"/>
      <c r="D66" s="717">
        <f>$C$1</f>
        <v>0</v>
      </c>
      <c r="E66" s="716"/>
      <c r="F66" s="716"/>
      <c r="G66" s="716"/>
      <c r="H66" s="733">
        <f>$K$1</f>
        <v>3</v>
      </c>
      <c r="I66" s="733"/>
      <c r="J66" s="716" t="s">
        <v>148</v>
      </c>
      <c r="K66" s="716"/>
      <c r="L66" s="717">
        <f>$M$1</f>
        <v>0</v>
      </c>
      <c r="M66" s="716"/>
      <c r="N66" s="716"/>
      <c r="O66" s="716"/>
      <c r="P66" s="716"/>
      <c r="Q66" s="718"/>
      <c r="R66" s="203"/>
      <c r="S66" s="203"/>
      <c r="T66" s="204"/>
      <c r="U66" s="136"/>
      <c r="V66" s="911">
        <f>V267</f>
        <v>0</v>
      </c>
      <c r="W66" s="912"/>
      <c r="X66" s="912"/>
      <c r="Y66" s="912"/>
      <c r="Z66" s="912"/>
      <c r="AA66" s="912"/>
      <c r="AB66" s="205" t="s">
        <v>11</v>
      </c>
    </row>
    <row r="67" spans="1:28" ht="9" customHeight="1">
      <c r="I67" s="206"/>
      <c r="J67" s="207"/>
      <c r="K67" s="207"/>
      <c r="L67" s="208"/>
      <c r="N67" s="136"/>
      <c r="O67" s="136"/>
      <c r="P67" s="136"/>
      <c r="V67" s="133"/>
      <c r="W67" s="133"/>
    </row>
    <row r="68" spans="1:28" ht="9" customHeight="1" thickBot="1">
      <c r="L68" s="209"/>
      <c r="N68" s="210"/>
      <c r="O68" s="211"/>
      <c r="P68" s="211"/>
      <c r="Q68" s="211"/>
      <c r="R68" s="211"/>
      <c r="S68" s="211"/>
      <c r="T68" s="136"/>
      <c r="U68" s="207"/>
      <c r="V68" s="207"/>
      <c r="W68" s="207"/>
      <c r="X68" s="212"/>
      <c r="Y68" s="212"/>
      <c r="Z68" s="212"/>
      <c r="AA68" s="212"/>
      <c r="AB68" s="136"/>
    </row>
    <row r="69" spans="1:28" ht="9" customHeight="1">
      <c r="A69" s="886" t="s">
        <v>55</v>
      </c>
      <c r="B69" s="742" t="s">
        <v>56</v>
      </c>
      <c r="C69" s="134"/>
      <c r="D69" s="745" t="s">
        <v>57</v>
      </c>
      <c r="E69" s="745" t="s">
        <v>58</v>
      </c>
      <c r="F69" s="890" t="s">
        <v>59</v>
      </c>
      <c r="G69" s="894" t="s">
        <v>60</v>
      </c>
      <c r="H69" s="899" t="s">
        <v>61</v>
      </c>
      <c r="I69" s="899"/>
      <c r="J69" s="899"/>
      <c r="K69" s="899"/>
      <c r="L69" s="900"/>
      <c r="M69" s="135"/>
      <c r="N69" s="857" t="s">
        <v>62</v>
      </c>
      <c r="O69" s="858"/>
      <c r="P69" s="858"/>
      <c r="Q69" s="858"/>
      <c r="R69" s="858"/>
      <c r="S69" s="858"/>
      <c r="T69" s="858"/>
      <c r="U69" s="859"/>
    </row>
    <row r="70" spans="1:28" ht="9" customHeight="1">
      <c r="A70" s="887"/>
      <c r="B70" s="743"/>
      <c r="C70" s="137" t="s">
        <v>24</v>
      </c>
      <c r="D70" s="746"/>
      <c r="E70" s="746"/>
      <c r="F70" s="891"/>
      <c r="G70" s="864"/>
      <c r="H70" s="860" t="s">
        <v>63</v>
      </c>
      <c r="I70" s="861"/>
      <c r="J70" s="862"/>
      <c r="K70" s="863" t="s">
        <v>64</v>
      </c>
      <c r="L70" s="874" t="s">
        <v>65</v>
      </c>
      <c r="M70" s="138"/>
      <c r="N70" s="863" t="s">
        <v>66</v>
      </c>
      <c r="O70" s="877" t="s">
        <v>67</v>
      </c>
      <c r="P70" s="878"/>
      <c r="Q70" s="878"/>
      <c r="R70" s="878"/>
      <c r="S70" s="879"/>
      <c r="T70" s="724" t="s">
        <v>68</v>
      </c>
      <c r="U70" s="854" t="s">
        <v>65</v>
      </c>
    </row>
    <row r="71" spans="1:28" ht="9" customHeight="1">
      <c r="A71" s="887"/>
      <c r="B71" s="743"/>
      <c r="C71" s="137" t="s">
        <v>69</v>
      </c>
      <c r="D71" s="746"/>
      <c r="E71" s="746"/>
      <c r="F71" s="891"/>
      <c r="G71" s="864"/>
      <c r="H71" s="880" t="s">
        <v>70</v>
      </c>
      <c r="I71" s="897" t="s">
        <v>71</v>
      </c>
      <c r="J71" s="901" t="s">
        <v>72</v>
      </c>
      <c r="K71" s="864"/>
      <c r="L71" s="875"/>
      <c r="M71" s="138"/>
      <c r="N71" s="864"/>
      <c r="O71" s="869" t="s">
        <v>73</v>
      </c>
      <c r="P71" s="754"/>
      <c r="Q71" s="754" t="s">
        <v>74</v>
      </c>
      <c r="R71" s="757" t="s">
        <v>75</v>
      </c>
      <c r="S71" s="752" t="s">
        <v>76</v>
      </c>
      <c r="T71" s="725"/>
      <c r="U71" s="855"/>
    </row>
    <row r="72" spans="1:28" ht="9" customHeight="1">
      <c r="A72" s="887"/>
      <c r="B72" s="743"/>
      <c r="C72" s="139" t="s">
        <v>77</v>
      </c>
      <c r="D72" s="746"/>
      <c r="E72" s="746"/>
      <c r="F72" s="891"/>
      <c r="G72" s="864"/>
      <c r="H72" s="880"/>
      <c r="I72" s="897"/>
      <c r="J72" s="901"/>
      <c r="K72" s="864"/>
      <c r="L72" s="875"/>
      <c r="M72" s="138"/>
      <c r="N72" s="864"/>
      <c r="O72" s="870" t="s">
        <v>71</v>
      </c>
      <c r="P72" s="872" t="s">
        <v>72</v>
      </c>
      <c r="Q72" s="755"/>
      <c r="R72" s="757"/>
      <c r="S72" s="752"/>
      <c r="T72" s="725"/>
      <c r="U72" s="855"/>
    </row>
    <row r="73" spans="1:28" ht="9" customHeight="1">
      <c r="A73" s="888"/>
      <c r="B73" s="744"/>
      <c r="C73" s="140" t="s">
        <v>78</v>
      </c>
      <c r="D73" s="747"/>
      <c r="E73" s="876"/>
      <c r="F73" s="726"/>
      <c r="G73" s="895"/>
      <c r="H73" s="881"/>
      <c r="I73" s="898"/>
      <c r="J73" s="902"/>
      <c r="K73" s="865"/>
      <c r="L73" s="876"/>
      <c r="N73" s="865"/>
      <c r="O73" s="871"/>
      <c r="P73" s="873"/>
      <c r="Q73" s="756"/>
      <c r="R73" s="758"/>
      <c r="S73" s="753"/>
      <c r="T73" s="726"/>
      <c r="U73" s="856"/>
    </row>
    <row r="74" spans="1:28" ht="9" customHeight="1">
      <c r="A74" s="884" t="s">
        <v>140</v>
      </c>
      <c r="B74" s="740" t="str">
        <f>$B$7</f>
        <v>平日</v>
      </c>
      <c r="C74" s="201">
        <f>C7</f>
        <v>0</v>
      </c>
      <c r="D74" s="142">
        <f>$D$7</f>
        <v>0</v>
      </c>
      <c r="E74" s="143">
        <f>$E$7</f>
        <v>0</v>
      </c>
      <c r="F74" s="896"/>
      <c r="G74" s="144">
        <f>D74*E74*F74</f>
        <v>0</v>
      </c>
      <c r="H74" s="892">
        <f>I74+J74</f>
        <v>0</v>
      </c>
      <c r="I74" s="729"/>
      <c r="J74" s="727"/>
      <c r="K74" s="145">
        <f>-D74*E74*H74</f>
        <v>0</v>
      </c>
      <c r="L74" s="146"/>
      <c r="M74" s="147"/>
      <c r="N74" s="148"/>
      <c r="O74" s="149"/>
      <c r="P74" s="150"/>
      <c r="Q74" s="150"/>
      <c r="R74" s="151"/>
      <c r="S74" s="152"/>
      <c r="T74" s="153">
        <f>IF(AND(P74=0,Q74=0,R74=0,S74=0),N74*-O74,IF(AND(O74=0,Q74=0,R74=0,S74=0),N74*-P74,IF(AND(O74=0,P74=0,R74=0,S74=0),N74*Q74,IF(AND(O74=0,P74=0,Q74=0,S74=0),N74*-R74,IF(AND(O74=0,P74=0,Q74=0,R74=0),N74*S74,IF(AND(O74=0,P74=0,Q74=0,R74=0),,"入力オーバー"))))))</f>
        <v>0</v>
      </c>
      <c r="U74" s="154"/>
      <c r="V74" s="155"/>
      <c r="W74" s="155"/>
      <c r="X74" s="156"/>
      <c r="Y74" s="156"/>
      <c r="Z74" s="156"/>
      <c r="AA74" s="156"/>
      <c r="AB74" s="156"/>
    </row>
    <row r="75" spans="1:28" ht="9" customHeight="1">
      <c r="A75" s="885"/>
      <c r="B75" s="741"/>
      <c r="C75" s="157">
        <f>IF(C74="往","復",)</f>
        <v>0</v>
      </c>
      <c r="D75" s="158">
        <f>$D$8</f>
        <v>0</v>
      </c>
      <c r="E75" s="159">
        <f>$E$8</f>
        <v>0</v>
      </c>
      <c r="F75" s="749"/>
      <c r="G75" s="160">
        <f>D75*E75*F74</f>
        <v>0</v>
      </c>
      <c r="H75" s="893"/>
      <c r="I75" s="730"/>
      <c r="J75" s="728"/>
      <c r="K75" s="161">
        <f>-D75*E75*H74</f>
        <v>0</v>
      </c>
      <c r="L75" s="162"/>
      <c r="M75" s="147"/>
      <c r="N75" s="163"/>
      <c r="O75" s="164"/>
      <c r="P75" s="165"/>
      <c r="Q75" s="165"/>
      <c r="R75" s="166"/>
      <c r="S75" s="167"/>
      <c r="T75" s="168">
        <f>IF(AND(P75=0,Q75=0,R75=0,S75=0),N75*-O75,IF(AND(O75=0,Q75=0,R75=0,S75=0),N75*-P75,IF(AND(O75=0,P75=0,R75=0,S75=0),N75*Q75,IF(AND(O75=0,P75=0,Q75=0,S75=0),N75*-R75,IF(AND(O75=0,P75=0,Q75=0,R75=0),N75*S75,IF(AND(O75=0,P75=0,Q75=0,R75=0),,"入力オーバー"))))))</f>
        <v>0</v>
      </c>
      <c r="U75" s="169"/>
      <c r="V75" s="155"/>
      <c r="W75" s="155"/>
      <c r="X75" s="156"/>
      <c r="Y75" s="156"/>
      <c r="Z75" s="156"/>
      <c r="AA75" s="156"/>
      <c r="AB75" s="156"/>
    </row>
    <row r="76" spans="1:28" ht="9" customHeight="1">
      <c r="A76" s="885"/>
      <c r="B76" s="740" t="str">
        <f>$B$9</f>
        <v>土曜</v>
      </c>
      <c r="C76" s="170">
        <f>C74</f>
        <v>0</v>
      </c>
      <c r="D76" s="142">
        <f>$D$9</f>
        <v>0</v>
      </c>
      <c r="E76" s="143">
        <f>$E$9</f>
        <v>0</v>
      </c>
      <c r="F76" s="896"/>
      <c r="G76" s="144">
        <f>D76*E76*F76</f>
        <v>0</v>
      </c>
      <c r="H76" s="892">
        <f>I76+J76</f>
        <v>0</v>
      </c>
      <c r="I76" s="729"/>
      <c r="J76" s="727"/>
      <c r="K76" s="145">
        <f>-D76*E76*H76</f>
        <v>0</v>
      </c>
      <c r="L76" s="146"/>
      <c r="M76" s="147"/>
      <c r="N76" s="163"/>
      <c r="O76" s="164"/>
      <c r="P76" s="165"/>
      <c r="Q76" s="165"/>
      <c r="R76" s="166"/>
      <c r="S76" s="167"/>
      <c r="T76" s="168">
        <f t="shared" ref="T76:T83" si="12">IF(AND(P76=0,Q76=0,R76=0,S76=0),N76*-O76,IF(AND(O76=0,Q76=0,R76=0,S76=0),N76*-P76,IF(AND(O76=0,P76=0,R76=0,S76=0),N76*Q76,IF(AND(O76=0,P76=0,Q76=0,S76=0),N76*-R76,IF(AND(O76=0,P76=0,Q76=0,R76=0),N76*S76,IF(AND(O76=0,P76=0,Q76=0,R76=0),,"入力オーバー"))))))</f>
        <v>0</v>
      </c>
      <c r="U76" s="169"/>
      <c r="V76" s="155"/>
      <c r="W76" s="155"/>
      <c r="X76" s="136"/>
      <c r="Y76" s="136"/>
      <c r="Z76" s="136"/>
      <c r="AA76" s="136"/>
      <c r="AB76" s="136"/>
    </row>
    <row r="77" spans="1:28" ht="9" customHeight="1" thickBot="1">
      <c r="A77" s="885"/>
      <c r="B77" s="904"/>
      <c r="C77" s="157">
        <f>C75</f>
        <v>0</v>
      </c>
      <c r="D77" s="158">
        <f>$D$10</f>
        <v>0</v>
      </c>
      <c r="E77" s="159">
        <f>$E$10</f>
        <v>0</v>
      </c>
      <c r="F77" s="749"/>
      <c r="G77" s="160">
        <f>D77*E77*F76</f>
        <v>0</v>
      </c>
      <c r="H77" s="893"/>
      <c r="I77" s="730"/>
      <c r="J77" s="728"/>
      <c r="K77" s="161">
        <f>-D77*E77*H76</f>
        <v>0</v>
      </c>
      <c r="L77" s="162"/>
      <c r="M77" s="147"/>
      <c r="N77" s="163"/>
      <c r="O77" s="164"/>
      <c r="P77" s="165"/>
      <c r="Q77" s="165"/>
      <c r="R77" s="166"/>
      <c r="S77" s="167"/>
      <c r="T77" s="168">
        <f t="shared" si="12"/>
        <v>0</v>
      </c>
      <c r="U77" s="169"/>
      <c r="V77" s="155"/>
      <c r="W77" s="155"/>
      <c r="X77" s="156"/>
      <c r="Y77" s="156"/>
      <c r="Z77" s="136"/>
      <c r="AA77" s="136"/>
      <c r="AB77" s="136"/>
    </row>
    <row r="78" spans="1:28" ht="9" customHeight="1">
      <c r="A78" s="885"/>
      <c r="B78" s="903" t="str">
        <f>$B$11</f>
        <v>日祝</v>
      </c>
      <c r="C78" s="170">
        <f>C74</f>
        <v>0</v>
      </c>
      <c r="D78" s="142">
        <f>$D$11</f>
        <v>0</v>
      </c>
      <c r="E78" s="143">
        <f>$E$11</f>
        <v>0</v>
      </c>
      <c r="F78" s="748"/>
      <c r="G78" s="144">
        <f>D78*E78*F78</f>
        <v>0</v>
      </c>
      <c r="H78" s="892">
        <f>I78+J78</f>
        <v>0</v>
      </c>
      <c r="I78" s="729"/>
      <c r="J78" s="727"/>
      <c r="K78" s="145">
        <f>-D78*E78*H78</f>
        <v>0</v>
      </c>
      <c r="L78" s="146"/>
      <c r="M78" s="147"/>
      <c r="N78" s="163"/>
      <c r="O78" s="164"/>
      <c r="P78" s="165"/>
      <c r="Q78" s="165"/>
      <c r="R78" s="166"/>
      <c r="S78" s="167"/>
      <c r="T78" s="168">
        <f t="shared" si="12"/>
        <v>0</v>
      </c>
      <c r="U78" s="169"/>
      <c r="V78" s="155"/>
      <c r="W78" s="155"/>
      <c r="X78" s="156"/>
      <c r="Y78" s="156"/>
      <c r="Z78" s="136"/>
      <c r="AA78" s="136"/>
      <c r="AB78" s="136"/>
    </row>
    <row r="79" spans="1:28" ht="9" customHeight="1">
      <c r="A79" s="885"/>
      <c r="B79" s="739"/>
      <c r="C79" s="202">
        <f>C75</f>
        <v>0</v>
      </c>
      <c r="D79" s="158">
        <f>$D$12</f>
        <v>0</v>
      </c>
      <c r="E79" s="175">
        <f>$E$12</f>
        <v>0</v>
      </c>
      <c r="F79" s="748"/>
      <c r="G79" s="160">
        <f>D79*E79*F78</f>
        <v>0</v>
      </c>
      <c r="H79" s="893"/>
      <c r="I79" s="730"/>
      <c r="J79" s="728"/>
      <c r="K79" s="161">
        <f>-D79*E79*H78</f>
        <v>0</v>
      </c>
      <c r="L79" s="162"/>
      <c r="M79" s="147"/>
      <c r="N79" s="163"/>
      <c r="O79" s="164"/>
      <c r="P79" s="165"/>
      <c r="Q79" s="165"/>
      <c r="R79" s="166"/>
      <c r="S79" s="167"/>
      <c r="T79" s="168">
        <f t="shared" si="12"/>
        <v>0</v>
      </c>
      <c r="U79" s="169"/>
      <c r="V79" s="155"/>
      <c r="W79" s="155"/>
      <c r="X79" s="156"/>
      <c r="Y79" s="156"/>
      <c r="Z79" s="136"/>
      <c r="AA79" s="136"/>
      <c r="AB79" s="136"/>
    </row>
    <row r="80" spans="1:28" ht="9" customHeight="1">
      <c r="A80" s="885"/>
      <c r="B80" s="738" t="str">
        <f>$B$13</f>
        <v>学平日</v>
      </c>
      <c r="C80" s="170">
        <f>C74</f>
        <v>0</v>
      </c>
      <c r="D80" s="142">
        <f>$D$13</f>
        <v>0</v>
      </c>
      <c r="E80" s="143">
        <f>$E$13</f>
        <v>0</v>
      </c>
      <c r="F80" s="896"/>
      <c r="G80" s="144">
        <f>D80*E80*F80</f>
        <v>0</v>
      </c>
      <c r="H80" s="892">
        <f>I80+J80</f>
        <v>0</v>
      </c>
      <c r="I80" s="729"/>
      <c r="J80" s="727"/>
      <c r="K80" s="145">
        <f>-D80*E80*H80</f>
        <v>0</v>
      </c>
      <c r="L80" s="146"/>
      <c r="M80" s="147"/>
      <c r="N80" s="163"/>
      <c r="O80" s="164"/>
      <c r="P80" s="165"/>
      <c r="Q80" s="165"/>
      <c r="R80" s="166"/>
      <c r="S80" s="167"/>
      <c r="T80" s="168">
        <f t="shared" si="12"/>
        <v>0</v>
      </c>
      <c r="U80" s="169"/>
      <c r="V80" s="155"/>
      <c r="W80" s="155"/>
      <c r="X80" s="156"/>
      <c r="Y80" s="156"/>
      <c r="Z80" s="136"/>
      <c r="AA80" s="136"/>
      <c r="AB80" s="136"/>
    </row>
    <row r="81" spans="1:28" ht="9" customHeight="1">
      <c r="A81" s="885"/>
      <c r="B81" s="739"/>
      <c r="C81" s="157">
        <f>C75</f>
        <v>0</v>
      </c>
      <c r="D81" s="158">
        <f>$D$14</f>
        <v>0</v>
      </c>
      <c r="E81" s="159">
        <f>$E$14</f>
        <v>0</v>
      </c>
      <c r="F81" s="749"/>
      <c r="G81" s="160">
        <f>D81*E81*F80</f>
        <v>0</v>
      </c>
      <c r="H81" s="893"/>
      <c r="I81" s="730"/>
      <c r="J81" s="728"/>
      <c r="K81" s="161">
        <f>-D81*E81*H80</f>
        <v>0</v>
      </c>
      <c r="L81" s="162"/>
      <c r="M81" s="147"/>
      <c r="N81" s="163"/>
      <c r="O81" s="164"/>
      <c r="P81" s="165"/>
      <c r="Q81" s="165"/>
      <c r="R81" s="166"/>
      <c r="S81" s="167"/>
      <c r="T81" s="168">
        <f t="shared" si="12"/>
        <v>0</v>
      </c>
      <c r="U81" s="169"/>
      <c r="V81" s="155"/>
      <c r="W81" s="155"/>
      <c r="X81" s="156"/>
      <c r="Y81" s="156"/>
      <c r="Z81" s="136"/>
      <c r="AA81" s="136"/>
      <c r="AB81" s="136"/>
    </row>
    <row r="82" spans="1:28" ht="9" customHeight="1">
      <c r="A82" s="885"/>
      <c r="B82" s="738" t="str">
        <f>$B$15</f>
        <v>学休土</v>
      </c>
      <c r="C82" s="170">
        <f>C74</f>
        <v>0</v>
      </c>
      <c r="D82" s="142">
        <f>$D$15</f>
        <v>0</v>
      </c>
      <c r="E82" s="143">
        <f>$E$15</f>
        <v>0</v>
      </c>
      <c r="F82" s="748"/>
      <c r="G82" s="144">
        <f>D82*E82*F82</f>
        <v>0</v>
      </c>
      <c r="H82" s="892">
        <f>I82+J82</f>
        <v>0</v>
      </c>
      <c r="I82" s="729"/>
      <c r="J82" s="727"/>
      <c r="K82" s="145">
        <f>-D82*E82*H82</f>
        <v>0</v>
      </c>
      <c r="L82" s="146"/>
      <c r="M82" s="147"/>
      <c r="N82" s="163"/>
      <c r="O82" s="164"/>
      <c r="P82" s="165"/>
      <c r="Q82" s="165"/>
      <c r="R82" s="166"/>
      <c r="S82" s="167"/>
      <c r="T82" s="168">
        <f t="shared" si="12"/>
        <v>0</v>
      </c>
      <c r="U82" s="169"/>
      <c r="V82" s="155"/>
      <c r="W82" s="155"/>
      <c r="X82" s="908" t="s">
        <v>81</v>
      </c>
      <c r="Y82" s="909"/>
      <c r="Z82" s="909"/>
      <c r="AA82" s="909"/>
      <c r="AB82" s="910"/>
    </row>
    <row r="83" spans="1:28" ht="9" customHeight="1" thickBot="1">
      <c r="A83" s="885"/>
      <c r="B83" s="751"/>
      <c r="C83" s="157">
        <f>C75</f>
        <v>0</v>
      </c>
      <c r="D83" s="158">
        <f>$D$16</f>
        <v>0</v>
      </c>
      <c r="E83" s="175">
        <f>$E$16</f>
        <v>0</v>
      </c>
      <c r="F83" s="749"/>
      <c r="G83" s="160">
        <f>D83*E83*F82</f>
        <v>0</v>
      </c>
      <c r="H83" s="893"/>
      <c r="I83" s="730"/>
      <c r="J83" s="728"/>
      <c r="K83" s="161">
        <f>-D83*E83*H82</f>
        <v>0</v>
      </c>
      <c r="L83" s="162"/>
      <c r="M83" s="147"/>
      <c r="N83" s="177"/>
      <c r="O83" s="178"/>
      <c r="P83" s="179"/>
      <c r="Q83" s="179"/>
      <c r="R83" s="180"/>
      <c r="S83" s="181"/>
      <c r="T83" s="182">
        <f t="shared" si="12"/>
        <v>0</v>
      </c>
      <c r="U83" s="183"/>
      <c r="V83" s="184"/>
      <c r="W83" s="155"/>
      <c r="X83" s="905">
        <f>G84+K84+T84</f>
        <v>0</v>
      </c>
      <c r="Y83" s="906"/>
      <c r="Z83" s="906"/>
      <c r="AA83" s="906"/>
      <c r="AB83" s="185" t="s">
        <v>82</v>
      </c>
    </row>
    <row r="84" spans="1:28" ht="9" customHeight="1" thickBot="1">
      <c r="A84" s="882" t="s">
        <v>53</v>
      </c>
      <c r="B84" s="883"/>
      <c r="C84" s="186"/>
      <c r="D84" s="187">
        <f>IF(C74="往",(E74+E75)*(F74-H74)+(E76+E77)*(F76-H76),E74*(F74-H74)+E76*(F76-H76))</f>
        <v>0</v>
      </c>
      <c r="E84" s="188">
        <f>IF(C74="往",(E74+E75)*(F74-H74)+(E76+E77)*(F76-H76)+(E78+E79)*(F78-H78)+(E80+E81)*(F80-H80)+(E82+E83)*(F82-H82),E74*(F74-H74)+E76*(F76-H76)+E78*(F78-H78)+E80*(F80-H80)+E82*(F82-H82))</f>
        <v>0</v>
      </c>
      <c r="F84" s="189">
        <f t="shared" ref="F84:K84" si="13">SUM(F74:F83)</f>
        <v>0</v>
      </c>
      <c r="G84" s="190">
        <f t="shared" si="13"/>
        <v>0</v>
      </c>
      <c r="H84" s="186">
        <f t="shared" si="13"/>
        <v>0</v>
      </c>
      <c r="I84" s="191">
        <f t="shared" si="13"/>
        <v>0</v>
      </c>
      <c r="J84" s="187">
        <f t="shared" si="13"/>
        <v>0</v>
      </c>
      <c r="K84" s="192">
        <f t="shared" si="13"/>
        <v>0</v>
      </c>
      <c r="L84" s="187"/>
      <c r="M84" s="193"/>
      <c r="N84" s="194"/>
      <c r="O84" s="195">
        <f t="shared" ref="O84:T84" si="14">SUM(O74:O83)</f>
        <v>0</v>
      </c>
      <c r="P84" s="196">
        <f t="shared" si="14"/>
        <v>0</v>
      </c>
      <c r="Q84" s="196">
        <f t="shared" si="14"/>
        <v>0</v>
      </c>
      <c r="R84" s="197">
        <f t="shared" si="14"/>
        <v>0</v>
      </c>
      <c r="S84" s="198">
        <f t="shared" si="14"/>
        <v>0</v>
      </c>
      <c r="T84" s="199">
        <f t="shared" si="14"/>
        <v>0</v>
      </c>
      <c r="U84" s="200"/>
    </row>
    <row r="85" spans="1:28" ht="9" customHeight="1">
      <c r="A85" s="886" t="s">
        <v>55</v>
      </c>
      <c r="B85" s="742" t="s">
        <v>56</v>
      </c>
      <c r="C85" s="134"/>
      <c r="D85" s="745" t="s">
        <v>57</v>
      </c>
      <c r="E85" s="745" t="s">
        <v>58</v>
      </c>
      <c r="F85" s="890" t="s">
        <v>59</v>
      </c>
      <c r="G85" s="894" t="s">
        <v>60</v>
      </c>
      <c r="H85" s="899" t="s">
        <v>61</v>
      </c>
      <c r="I85" s="899"/>
      <c r="J85" s="899"/>
      <c r="K85" s="899"/>
      <c r="L85" s="900"/>
      <c r="M85" s="135"/>
      <c r="N85" s="857" t="s">
        <v>62</v>
      </c>
      <c r="O85" s="858"/>
      <c r="P85" s="858"/>
      <c r="Q85" s="858"/>
      <c r="R85" s="858"/>
      <c r="S85" s="858"/>
      <c r="T85" s="858"/>
      <c r="U85" s="859"/>
    </row>
    <row r="86" spans="1:28" ht="9" customHeight="1">
      <c r="A86" s="887"/>
      <c r="B86" s="743"/>
      <c r="C86" s="137" t="s">
        <v>24</v>
      </c>
      <c r="D86" s="746"/>
      <c r="E86" s="746"/>
      <c r="F86" s="891"/>
      <c r="G86" s="864"/>
      <c r="H86" s="860" t="s">
        <v>63</v>
      </c>
      <c r="I86" s="861"/>
      <c r="J86" s="862"/>
      <c r="K86" s="863" t="s">
        <v>64</v>
      </c>
      <c r="L86" s="874" t="s">
        <v>65</v>
      </c>
      <c r="M86" s="138"/>
      <c r="N86" s="863" t="s">
        <v>66</v>
      </c>
      <c r="O86" s="877" t="s">
        <v>67</v>
      </c>
      <c r="P86" s="878"/>
      <c r="Q86" s="878"/>
      <c r="R86" s="878"/>
      <c r="S86" s="879"/>
      <c r="T86" s="724" t="s">
        <v>68</v>
      </c>
      <c r="U86" s="854" t="s">
        <v>65</v>
      </c>
    </row>
    <row r="87" spans="1:28" ht="9" customHeight="1">
      <c r="A87" s="887"/>
      <c r="B87" s="743"/>
      <c r="C87" s="137" t="s">
        <v>69</v>
      </c>
      <c r="D87" s="746"/>
      <c r="E87" s="746"/>
      <c r="F87" s="891"/>
      <c r="G87" s="864"/>
      <c r="H87" s="880" t="s">
        <v>70</v>
      </c>
      <c r="I87" s="897" t="s">
        <v>71</v>
      </c>
      <c r="J87" s="901" t="s">
        <v>72</v>
      </c>
      <c r="K87" s="864"/>
      <c r="L87" s="875"/>
      <c r="M87" s="138"/>
      <c r="N87" s="864"/>
      <c r="O87" s="869" t="s">
        <v>73</v>
      </c>
      <c r="P87" s="754"/>
      <c r="Q87" s="754" t="s">
        <v>74</v>
      </c>
      <c r="R87" s="757" t="s">
        <v>75</v>
      </c>
      <c r="S87" s="752" t="s">
        <v>76</v>
      </c>
      <c r="T87" s="725"/>
      <c r="U87" s="855"/>
    </row>
    <row r="88" spans="1:28" ht="9" customHeight="1">
      <c r="A88" s="887"/>
      <c r="B88" s="743"/>
      <c r="C88" s="139" t="s">
        <v>77</v>
      </c>
      <c r="D88" s="746"/>
      <c r="E88" s="746"/>
      <c r="F88" s="891"/>
      <c r="G88" s="864"/>
      <c r="H88" s="880"/>
      <c r="I88" s="897"/>
      <c r="J88" s="901"/>
      <c r="K88" s="864"/>
      <c r="L88" s="875"/>
      <c r="M88" s="138"/>
      <c r="N88" s="864"/>
      <c r="O88" s="870" t="s">
        <v>71</v>
      </c>
      <c r="P88" s="872" t="s">
        <v>72</v>
      </c>
      <c r="Q88" s="755"/>
      <c r="R88" s="757"/>
      <c r="S88" s="752"/>
      <c r="T88" s="725"/>
      <c r="U88" s="855"/>
    </row>
    <row r="89" spans="1:28" ht="9" customHeight="1">
      <c r="A89" s="888"/>
      <c r="B89" s="744"/>
      <c r="C89" s="140" t="s">
        <v>78</v>
      </c>
      <c r="D89" s="747"/>
      <c r="E89" s="876"/>
      <c r="F89" s="726"/>
      <c r="G89" s="895"/>
      <c r="H89" s="881"/>
      <c r="I89" s="898"/>
      <c r="J89" s="902"/>
      <c r="K89" s="865"/>
      <c r="L89" s="876"/>
      <c r="N89" s="865"/>
      <c r="O89" s="871"/>
      <c r="P89" s="873"/>
      <c r="Q89" s="756"/>
      <c r="R89" s="758"/>
      <c r="S89" s="753"/>
      <c r="T89" s="726"/>
      <c r="U89" s="856"/>
    </row>
    <row r="90" spans="1:28" ht="9" customHeight="1">
      <c r="A90" s="884" t="s">
        <v>141</v>
      </c>
      <c r="B90" s="740" t="str">
        <f>$B$7</f>
        <v>平日</v>
      </c>
      <c r="C90" s="201">
        <f>C74</f>
        <v>0</v>
      </c>
      <c r="D90" s="142">
        <f>$D$7</f>
        <v>0</v>
      </c>
      <c r="E90" s="143">
        <f>$E$7</f>
        <v>0</v>
      </c>
      <c r="F90" s="896"/>
      <c r="G90" s="144">
        <f>D90*E90*F90</f>
        <v>0</v>
      </c>
      <c r="H90" s="892">
        <f>I90+J90</f>
        <v>0</v>
      </c>
      <c r="I90" s="729"/>
      <c r="J90" s="727"/>
      <c r="K90" s="145">
        <f>-D90*E90*H90</f>
        <v>0</v>
      </c>
      <c r="L90" s="146"/>
      <c r="M90" s="147"/>
      <c r="N90" s="148"/>
      <c r="O90" s="149"/>
      <c r="P90" s="150"/>
      <c r="Q90" s="150"/>
      <c r="R90" s="151"/>
      <c r="S90" s="152"/>
      <c r="T90" s="153">
        <f>IF(AND(P90=0,Q90=0,R90=0,S90=0),N90*-O90,IF(AND(O90=0,Q90=0,R90=0,S90=0),N90*-P90,IF(AND(O90=0,P90=0,R90=0,S90=0),N90*Q90,IF(AND(O90=0,P90=0,Q90=0,S90=0),N90*-R90,IF(AND(O90=0,P90=0,Q90=0,R90=0),N90*S90,IF(AND(O90=0,P90=0,Q90=0,R90=0),,"入力オーバー"))))))</f>
        <v>0</v>
      </c>
      <c r="U90" s="154"/>
      <c r="V90" s="155"/>
      <c r="W90" s="155"/>
      <c r="X90" s="156"/>
      <c r="Y90" s="156"/>
      <c r="Z90" s="156"/>
      <c r="AA90" s="156"/>
      <c r="AB90" s="156"/>
    </row>
    <row r="91" spans="1:28" ht="9" customHeight="1">
      <c r="A91" s="885"/>
      <c r="B91" s="741"/>
      <c r="C91" s="157">
        <f>IF(C90="往","復",)</f>
        <v>0</v>
      </c>
      <c r="D91" s="158">
        <f>$D$8</f>
        <v>0</v>
      </c>
      <c r="E91" s="159">
        <f>$E$8</f>
        <v>0</v>
      </c>
      <c r="F91" s="749"/>
      <c r="G91" s="160">
        <f>D91*E91*F90</f>
        <v>0</v>
      </c>
      <c r="H91" s="893"/>
      <c r="I91" s="730"/>
      <c r="J91" s="728"/>
      <c r="K91" s="161">
        <f>-D91*E91*H90</f>
        <v>0</v>
      </c>
      <c r="L91" s="162"/>
      <c r="M91" s="147"/>
      <c r="N91" s="163"/>
      <c r="O91" s="164"/>
      <c r="P91" s="165"/>
      <c r="Q91" s="165"/>
      <c r="R91" s="166"/>
      <c r="S91" s="167"/>
      <c r="T91" s="168">
        <f>IF(AND(P91=0,Q91=0,R91=0,S91=0),N91*-O91,IF(AND(O91=0,Q91=0,R91=0,S91=0),N91*-P91,IF(AND(O91=0,P91=0,R91=0,S91=0),N91*Q91,IF(AND(O91=0,P91=0,Q91=0,S91=0),N91*-R91,IF(AND(O91=0,P91=0,Q91=0,R91=0),N91*S91,IF(AND(O91=0,P91=0,Q91=0,R91=0),,"入力オーバー"))))))</f>
        <v>0</v>
      </c>
      <c r="U91" s="169"/>
      <c r="V91" s="155"/>
      <c r="W91" s="155"/>
      <c r="X91" s="156"/>
      <c r="Y91" s="156"/>
      <c r="Z91" s="156"/>
      <c r="AA91" s="156"/>
      <c r="AB91" s="156"/>
    </row>
    <row r="92" spans="1:28" ht="9" customHeight="1">
      <c r="A92" s="885"/>
      <c r="B92" s="740" t="str">
        <f>$B$9</f>
        <v>土曜</v>
      </c>
      <c r="C92" s="170">
        <f>C90</f>
        <v>0</v>
      </c>
      <c r="D92" s="142">
        <f>$D$9</f>
        <v>0</v>
      </c>
      <c r="E92" s="143">
        <f>$E$9</f>
        <v>0</v>
      </c>
      <c r="F92" s="896"/>
      <c r="G92" s="144">
        <f>D92*E92*F92</f>
        <v>0</v>
      </c>
      <c r="H92" s="892">
        <f>I92+J92</f>
        <v>0</v>
      </c>
      <c r="I92" s="729"/>
      <c r="J92" s="727"/>
      <c r="K92" s="145">
        <f>-D92*E92*H92</f>
        <v>0</v>
      </c>
      <c r="L92" s="146"/>
      <c r="M92" s="147"/>
      <c r="N92" s="163"/>
      <c r="O92" s="164"/>
      <c r="P92" s="165"/>
      <c r="Q92" s="165"/>
      <c r="R92" s="166"/>
      <c r="S92" s="167"/>
      <c r="T92" s="168">
        <f t="shared" ref="T92:T99" si="15">IF(AND(P92=0,Q92=0,R92=0,S92=0),N92*-O92,IF(AND(O92=0,Q92=0,R92=0,S92=0),N92*-P92,IF(AND(O92=0,P92=0,R92=0,S92=0),N92*Q92,IF(AND(O92=0,P92=0,Q92=0,S92=0),N92*-R92,IF(AND(O92=0,P92=0,Q92=0,R92=0),N92*S92,IF(AND(O92=0,P92=0,Q92=0,R92=0),,"入力オーバー"))))))</f>
        <v>0</v>
      </c>
      <c r="U92" s="169"/>
      <c r="V92" s="155"/>
      <c r="W92" s="155"/>
      <c r="X92" s="136"/>
      <c r="Y92" s="136"/>
      <c r="Z92" s="136"/>
      <c r="AA92" s="136"/>
      <c r="AB92" s="136"/>
    </row>
    <row r="93" spans="1:28" ht="9" customHeight="1" thickBot="1">
      <c r="A93" s="885"/>
      <c r="B93" s="904"/>
      <c r="C93" s="157">
        <f>C91</f>
        <v>0</v>
      </c>
      <c r="D93" s="158">
        <f>$D$10</f>
        <v>0</v>
      </c>
      <c r="E93" s="159">
        <f>$E$10</f>
        <v>0</v>
      </c>
      <c r="F93" s="749"/>
      <c r="G93" s="160">
        <f>D93*E93*F92</f>
        <v>0</v>
      </c>
      <c r="H93" s="893"/>
      <c r="I93" s="730"/>
      <c r="J93" s="728"/>
      <c r="K93" s="161">
        <f>-D93*E93*H92</f>
        <v>0</v>
      </c>
      <c r="L93" s="162"/>
      <c r="M93" s="147"/>
      <c r="N93" s="163"/>
      <c r="O93" s="164"/>
      <c r="P93" s="165"/>
      <c r="Q93" s="165"/>
      <c r="R93" s="166"/>
      <c r="S93" s="167"/>
      <c r="T93" s="168">
        <f t="shared" si="15"/>
        <v>0</v>
      </c>
      <c r="U93" s="169"/>
      <c r="V93" s="155"/>
      <c r="W93" s="155"/>
      <c r="X93" s="156"/>
      <c r="Y93" s="156"/>
      <c r="Z93" s="136"/>
      <c r="AA93" s="136"/>
      <c r="AB93" s="136"/>
    </row>
    <row r="94" spans="1:28" ht="9" customHeight="1">
      <c r="A94" s="885"/>
      <c r="B94" s="903" t="str">
        <f>$B$11</f>
        <v>日祝</v>
      </c>
      <c r="C94" s="170">
        <f>C90</f>
        <v>0</v>
      </c>
      <c r="D94" s="142">
        <f>$D$11</f>
        <v>0</v>
      </c>
      <c r="E94" s="143">
        <f>$E$11</f>
        <v>0</v>
      </c>
      <c r="F94" s="748"/>
      <c r="G94" s="144">
        <f>D94*E94*F94</f>
        <v>0</v>
      </c>
      <c r="H94" s="892">
        <f>I94+J94</f>
        <v>0</v>
      </c>
      <c r="I94" s="729"/>
      <c r="J94" s="727"/>
      <c r="K94" s="145">
        <f>-D94*E94*H94</f>
        <v>0</v>
      </c>
      <c r="L94" s="146"/>
      <c r="M94" s="147"/>
      <c r="N94" s="163"/>
      <c r="O94" s="164"/>
      <c r="P94" s="165"/>
      <c r="Q94" s="165"/>
      <c r="R94" s="166"/>
      <c r="S94" s="167"/>
      <c r="T94" s="168">
        <f t="shared" si="15"/>
        <v>0</v>
      </c>
      <c r="U94" s="169"/>
      <c r="V94" s="155"/>
      <c r="W94" s="155"/>
      <c r="X94" s="156"/>
      <c r="Y94" s="156"/>
      <c r="Z94" s="136"/>
      <c r="AA94" s="136"/>
      <c r="AB94" s="136"/>
    </row>
    <row r="95" spans="1:28" ht="9" customHeight="1">
      <c r="A95" s="885"/>
      <c r="B95" s="739"/>
      <c r="C95" s="202">
        <f>C91</f>
        <v>0</v>
      </c>
      <c r="D95" s="158">
        <f>$D$12</f>
        <v>0</v>
      </c>
      <c r="E95" s="175">
        <f>$E$12</f>
        <v>0</v>
      </c>
      <c r="F95" s="748"/>
      <c r="G95" s="160">
        <f>D95*E95*F94</f>
        <v>0</v>
      </c>
      <c r="H95" s="893"/>
      <c r="I95" s="730"/>
      <c r="J95" s="728"/>
      <c r="K95" s="161">
        <f>-D95*E95*H94</f>
        <v>0</v>
      </c>
      <c r="L95" s="162"/>
      <c r="M95" s="147"/>
      <c r="N95" s="163"/>
      <c r="O95" s="164"/>
      <c r="P95" s="165"/>
      <c r="Q95" s="165"/>
      <c r="R95" s="166"/>
      <c r="S95" s="167"/>
      <c r="T95" s="168">
        <f t="shared" si="15"/>
        <v>0</v>
      </c>
      <c r="U95" s="169"/>
      <c r="V95" s="155"/>
      <c r="W95" s="155"/>
      <c r="X95" s="156"/>
      <c r="Y95" s="156"/>
      <c r="Z95" s="136"/>
      <c r="AA95" s="136"/>
      <c r="AB95" s="136"/>
    </row>
    <row r="96" spans="1:28" ht="9" customHeight="1">
      <c r="A96" s="885"/>
      <c r="B96" s="738" t="str">
        <f>$B$13</f>
        <v>学平日</v>
      </c>
      <c r="C96" s="170">
        <f>C90</f>
        <v>0</v>
      </c>
      <c r="D96" s="142">
        <f>$D$13</f>
        <v>0</v>
      </c>
      <c r="E96" s="143">
        <f>$E$13</f>
        <v>0</v>
      </c>
      <c r="F96" s="896"/>
      <c r="G96" s="144">
        <f>D96*E96*F96</f>
        <v>0</v>
      </c>
      <c r="H96" s="892">
        <f>I96+J96</f>
        <v>0</v>
      </c>
      <c r="I96" s="729"/>
      <c r="J96" s="727"/>
      <c r="K96" s="145">
        <f>-D96*E96*H96</f>
        <v>0</v>
      </c>
      <c r="L96" s="146"/>
      <c r="M96" s="147"/>
      <c r="N96" s="163"/>
      <c r="O96" s="164"/>
      <c r="P96" s="165"/>
      <c r="Q96" s="165"/>
      <c r="R96" s="166"/>
      <c r="S96" s="167"/>
      <c r="T96" s="168">
        <f t="shared" si="15"/>
        <v>0</v>
      </c>
      <c r="U96" s="169"/>
      <c r="V96" s="155"/>
      <c r="W96" s="155"/>
    </row>
    <row r="97" spans="1:28" ht="9" customHeight="1">
      <c r="A97" s="885"/>
      <c r="B97" s="739"/>
      <c r="C97" s="157">
        <f>C91</f>
        <v>0</v>
      </c>
      <c r="D97" s="158">
        <f>$D$14</f>
        <v>0</v>
      </c>
      <c r="E97" s="159">
        <f>$E$14</f>
        <v>0</v>
      </c>
      <c r="F97" s="749"/>
      <c r="G97" s="160">
        <f>D97*E97*F96</f>
        <v>0</v>
      </c>
      <c r="H97" s="893"/>
      <c r="I97" s="730"/>
      <c r="J97" s="728"/>
      <c r="K97" s="161">
        <f>-D97*E97*H96</f>
        <v>0</v>
      </c>
      <c r="L97" s="162"/>
      <c r="M97" s="147"/>
      <c r="N97" s="163"/>
      <c r="O97" s="164"/>
      <c r="P97" s="165"/>
      <c r="Q97" s="165"/>
      <c r="R97" s="166"/>
      <c r="S97" s="167"/>
      <c r="T97" s="168">
        <f t="shared" si="15"/>
        <v>0</v>
      </c>
      <c r="U97" s="169"/>
      <c r="V97" s="155"/>
      <c r="W97" s="155"/>
    </row>
    <row r="98" spans="1:28" ht="9" customHeight="1">
      <c r="A98" s="885"/>
      <c r="B98" s="738" t="str">
        <f>$B$15</f>
        <v>学休土</v>
      </c>
      <c r="C98" s="170">
        <f>C90</f>
        <v>0</v>
      </c>
      <c r="D98" s="142">
        <f>$D$15</f>
        <v>0</v>
      </c>
      <c r="E98" s="143">
        <f>$E$15</f>
        <v>0</v>
      </c>
      <c r="F98" s="748"/>
      <c r="G98" s="144">
        <f>D98*E98*F98</f>
        <v>0</v>
      </c>
      <c r="H98" s="892">
        <f>I98+J98</f>
        <v>0</v>
      </c>
      <c r="I98" s="729"/>
      <c r="J98" s="727"/>
      <c r="K98" s="145">
        <f>-D98*E98*H98</f>
        <v>0</v>
      </c>
      <c r="L98" s="146"/>
      <c r="M98" s="147"/>
      <c r="N98" s="163"/>
      <c r="O98" s="164"/>
      <c r="P98" s="165"/>
      <c r="Q98" s="165"/>
      <c r="R98" s="166"/>
      <c r="S98" s="167"/>
      <c r="T98" s="168">
        <f t="shared" si="15"/>
        <v>0</v>
      </c>
      <c r="U98" s="169"/>
      <c r="V98" s="155"/>
      <c r="W98" s="155"/>
      <c r="X98" s="908" t="s">
        <v>81</v>
      </c>
      <c r="Y98" s="909"/>
      <c r="Z98" s="909"/>
      <c r="AA98" s="909"/>
      <c r="AB98" s="910"/>
    </row>
    <row r="99" spans="1:28" ht="9" customHeight="1" thickBot="1">
      <c r="A99" s="885"/>
      <c r="B99" s="751"/>
      <c r="C99" s="157">
        <f>C91</f>
        <v>0</v>
      </c>
      <c r="D99" s="158">
        <f>$D$16</f>
        <v>0</v>
      </c>
      <c r="E99" s="175">
        <f>$E$16</f>
        <v>0</v>
      </c>
      <c r="F99" s="749"/>
      <c r="G99" s="160">
        <f>D99*E99*F98</f>
        <v>0</v>
      </c>
      <c r="H99" s="893"/>
      <c r="I99" s="730"/>
      <c r="J99" s="728"/>
      <c r="K99" s="161">
        <f>-D99*E99*H98</f>
        <v>0</v>
      </c>
      <c r="L99" s="162"/>
      <c r="M99" s="147"/>
      <c r="N99" s="177"/>
      <c r="O99" s="178"/>
      <c r="P99" s="179"/>
      <c r="Q99" s="179"/>
      <c r="R99" s="180"/>
      <c r="S99" s="181"/>
      <c r="T99" s="182">
        <f t="shared" si="15"/>
        <v>0</v>
      </c>
      <c r="U99" s="183"/>
      <c r="V99" s="184"/>
      <c r="W99" s="155"/>
      <c r="X99" s="905">
        <f>G100+K100+T100</f>
        <v>0</v>
      </c>
      <c r="Y99" s="906"/>
      <c r="Z99" s="906"/>
      <c r="AA99" s="906"/>
      <c r="AB99" s="185" t="s">
        <v>82</v>
      </c>
    </row>
    <row r="100" spans="1:28" ht="9" customHeight="1" thickBot="1">
      <c r="A100" s="882" t="s">
        <v>53</v>
      </c>
      <c r="B100" s="883"/>
      <c r="C100" s="186"/>
      <c r="D100" s="187">
        <f>IF(C90="往",(E90+E91)*(F90-H90)+(E92+E93)*(F92-H92),E90*(F90-H90)+E92*(F92-H92))</f>
        <v>0</v>
      </c>
      <c r="E100" s="188">
        <f>IF(C90="往",(E90+E91)*(F90-H90)+(E92+E93)*(F92-H92)+(E94+E95)*(F94-H94)+(E96+E97)*(F96-H96)+(E98+E99)*(F98-H98),E90*(F90-H90)+E92*(F92-H92)+E94*(F94-H94)+E96*(F96-H96)+E98*(F98-H98))</f>
        <v>0</v>
      </c>
      <c r="F100" s="189">
        <f t="shared" ref="F100:K100" si="16">SUM(F90:F99)</f>
        <v>0</v>
      </c>
      <c r="G100" s="190">
        <f t="shared" si="16"/>
        <v>0</v>
      </c>
      <c r="H100" s="186">
        <f t="shared" si="16"/>
        <v>0</v>
      </c>
      <c r="I100" s="191">
        <f t="shared" si="16"/>
        <v>0</v>
      </c>
      <c r="J100" s="187">
        <f t="shared" si="16"/>
        <v>0</v>
      </c>
      <c r="K100" s="192">
        <f t="shared" si="16"/>
        <v>0</v>
      </c>
      <c r="L100" s="187"/>
      <c r="M100" s="193"/>
      <c r="N100" s="194"/>
      <c r="O100" s="195">
        <f t="shared" ref="O100:T100" si="17">SUM(O90:O99)</f>
        <v>0</v>
      </c>
      <c r="P100" s="196">
        <f t="shared" si="17"/>
        <v>0</v>
      </c>
      <c r="Q100" s="196">
        <f t="shared" si="17"/>
        <v>0</v>
      </c>
      <c r="R100" s="197">
        <f t="shared" si="17"/>
        <v>0</v>
      </c>
      <c r="S100" s="198">
        <f t="shared" si="17"/>
        <v>0</v>
      </c>
      <c r="T100" s="199">
        <f t="shared" si="17"/>
        <v>0</v>
      </c>
      <c r="U100" s="200"/>
    </row>
    <row r="101" spans="1:28" ht="9" customHeight="1">
      <c r="A101" s="886" t="s">
        <v>55</v>
      </c>
      <c r="B101" s="742" t="s">
        <v>56</v>
      </c>
      <c r="C101" s="134"/>
      <c r="D101" s="745" t="s">
        <v>57</v>
      </c>
      <c r="E101" s="745" t="s">
        <v>58</v>
      </c>
      <c r="F101" s="890" t="s">
        <v>59</v>
      </c>
      <c r="G101" s="894" t="s">
        <v>60</v>
      </c>
      <c r="H101" s="899" t="s">
        <v>61</v>
      </c>
      <c r="I101" s="899"/>
      <c r="J101" s="899"/>
      <c r="K101" s="899"/>
      <c r="L101" s="900"/>
      <c r="M101" s="135"/>
      <c r="N101" s="857" t="s">
        <v>62</v>
      </c>
      <c r="O101" s="858"/>
      <c r="P101" s="858"/>
      <c r="Q101" s="858"/>
      <c r="R101" s="858"/>
      <c r="S101" s="858"/>
      <c r="T101" s="858"/>
      <c r="U101" s="859"/>
    </row>
    <row r="102" spans="1:28" ht="9" customHeight="1">
      <c r="A102" s="887"/>
      <c r="B102" s="743"/>
      <c r="C102" s="137" t="s">
        <v>24</v>
      </c>
      <c r="D102" s="746"/>
      <c r="E102" s="746"/>
      <c r="F102" s="891"/>
      <c r="G102" s="864"/>
      <c r="H102" s="860" t="s">
        <v>63</v>
      </c>
      <c r="I102" s="861"/>
      <c r="J102" s="862"/>
      <c r="K102" s="863" t="s">
        <v>64</v>
      </c>
      <c r="L102" s="874" t="s">
        <v>65</v>
      </c>
      <c r="M102" s="138"/>
      <c r="N102" s="863" t="s">
        <v>66</v>
      </c>
      <c r="O102" s="877" t="s">
        <v>67</v>
      </c>
      <c r="P102" s="878"/>
      <c r="Q102" s="878"/>
      <c r="R102" s="878"/>
      <c r="S102" s="879"/>
      <c r="T102" s="724" t="s">
        <v>68</v>
      </c>
      <c r="U102" s="854" t="s">
        <v>65</v>
      </c>
    </row>
    <row r="103" spans="1:28" ht="9" customHeight="1">
      <c r="A103" s="887"/>
      <c r="B103" s="743"/>
      <c r="C103" s="137" t="s">
        <v>69</v>
      </c>
      <c r="D103" s="746"/>
      <c r="E103" s="746"/>
      <c r="F103" s="891"/>
      <c r="G103" s="864"/>
      <c r="H103" s="880" t="s">
        <v>70</v>
      </c>
      <c r="I103" s="897" t="s">
        <v>71</v>
      </c>
      <c r="J103" s="901" t="s">
        <v>72</v>
      </c>
      <c r="K103" s="864"/>
      <c r="L103" s="875"/>
      <c r="M103" s="138"/>
      <c r="N103" s="864"/>
      <c r="O103" s="869" t="s">
        <v>73</v>
      </c>
      <c r="P103" s="754"/>
      <c r="Q103" s="754" t="s">
        <v>74</v>
      </c>
      <c r="R103" s="757" t="s">
        <v>75</v>
      </c>
      <c r="S103" s="752" t="s">
        <v>76</v>
      </c>
      <c r="T103" s="725"/>
      <c r="U103" s="855"/>
    </row>
    <row r="104" spans="1:28" ht="9" customHeight="1">
      <c r="A104" s="887"/>
      <c r="B104" s="743"/>
      <c r="C104" s="139" t="s">
        <v>77</v>
      </c>
      <c r="D104" s="746"/>
      <c r="E104" s="746"/>
      <c r="F104" s="891"/>
      <c r="G104" s="864"/>
      <c r="H104" s="880"/>
      <c r="I104" s="897"/>
      <c r="J104" s="901"/>
      <c r="K104" s="864"/>
      <c r="L104" s="875"/>
      <c r="M104" s="138"/>
      <c r="N104" s="864"/>
      <c r="O104" s="870" t="s">
        <v>71</v>
      </c>
      <c r="P104" s="872" t="s">
        <v>72</v>
      </c>
      <c r="Q104" s="755"/>
      <c r="R104" s="757"/>
      <c r="S104" s="752"/>
      <c r="T104" s="725"/>
      <c r="U104" s="855"/>
    </row>
    <row r="105" spans="1:28" ht="9" customHeight="1">
      <c r="A105" s="888"/>
      <c r="B105" s="744"/>
      <c r="C105" s="140" t="s">
        <v>78</v>
      </c>
      <c r="D105" s="747"/>
      <c r="E105" s="876"/>
      <c r="F105" s="726"/>
      <c r="G105" s="895"/>
      <c r="H105" s="881"/>
      <c r="I105" s="898"/>
      <c r="J105" s="902"/>
      <c r="K105" s="865"/>
      <c r="L105" s="876"/>
      <c r="N105" s="865"/>
      <c r="O105" s="871"/>
      <c r="P105" s="873"/>
      <c r="Q105" s="756"/>
      <c r="R105" s="758"/>
      <c r="S105" s="753"/>
      <c r="T105" s="726"/>
      <c r="U105" s="856"/>
    </row>
    <row r="106" spans="1:28" ht="9" customHeight="1">
      <c r="A106" s="884" t="s">
        <v>142</v>
      </c>
      <c r="B106" s="740" t="str">
        <f>$B$7</f>
        <v>平日</v>
      </c>
      <c r="C106" s="201">
        <f>C90</f>
        <v>0</v>
      </c>
      <c r="D106" s="142">
        <f>$D$7</f>
        <v>0</v>
      </c>
      <c r="E106" s="143">
        <f>$E$7</f>
        <v>0</v>
      </c>
      <c r="F106" s="896"/>
      <c r="G106" s="144">
        <f>D106*E106*F106</f>
        <v>0</v>
      </c>
      <c r="H106" s="892">
        <f>I106+J106</f>
        <v>0</v>
      </c>
      <c r="I106" s="729"/>
      <c r="J106" s="727"/>
      <c r="K106" s="145">
        <f>-D106*E106*H106</f>
        <v>0</v>
      </c>
      <c r="L106" s="146"/>
      <c r="M106" s="147"/>
      <c r="N106" s="148"/>
      <c r="O106" s="149"/>
      <c r="P106" s="150"/>
      <c r="Q106" s="150"/>
      <c r="R106" s="151"/>
      <c r="S106" s="152"/>
      <c r="T106" s="153">
        <f>IF(AND(P106=0,Q106=0,R106=0,S106=0),N106*-O106,IF(AND(O106=0,Q106=0,R106=0,S106=0),N106*-P106,IF(AND(O106=0,P106=0,R106=0,S106=0),N106*Q106,IF(AND(O106=0,P106=0,Q106=0,S106=0),N106*-R106,IF(AND(O106=0,P106=0,Q106=0,R106=0),N106*S106,IF(AND(O106=0,P106=0,Q106=0,R106=0),,"入力オーバー"))))))</f>
        <v>0</v>
      </c>
      <c r="U106" s="154"/>
      <c r="V106" s="155"/>
      <c r="W106" s="155"/>
      <c r="X106" s="156"/>
      <c r="Y106" s="156"/>
      <c r="Z106" s="156"/>
      <c r="AA106" s="156"/>
      <c r="AB106" s="156"/>
    </row>
    <row r="107" spans="1:28" ht="9" customHeight="1">
      <c r="A107" s="885"/>
      <c r="B107" s="741"/>
      <c r="C107" s="157">
        <f>IF(C106="往","復",)</f>
        <v>0</v>
      </c>
      <c r="D107" s="158">
        <f>$D$8</f>
        <v>0</v>
      </c>
      <c r="E107" s="159">
        <f>$E$8</f>
        <v>0</v>
      </c>
      <c r="F107" s="749"/>
      <c r="G107" s="160">
        <f>D107*E107*F106</f>
        <v>0</v>
      </c>
      <c r="H107" s="893"/>
      <c r="I107" s="730"/>
      <c r="J107" s="728"/>
      <c r="K107" s="161">
        <f>-D107*E107*H106</f>
        <v>0</v>
      </c>
      <c r="L107" s="162"/>
      <c r="M107" s="147"/>
      <c r="N107" s="163"/>
      <c r="O107" s="164"/>
      <c r="P107" s="165"/>
      <c r="Q107" s="165"/>
      <c r="R107" s="166"/>
      <c r="S107" s="167"/>
      <c r="T107" s="168">
        <f>IF(AND(P107=0,Q107=0,R107=0,S107=0),N107*-O107,IF(AND(O107=0,Q107=0,R107=0,S107=0),N107*-P107,IF(AND(O107=0,P107=0,R107=0,S107=0),N107*Q107,IF(AND(O107=0,P107=0,Q107=0,S107=0),N107*-R107,IF(AND(O107=0,P107=0,Q107=0,R107=0),N107*S107,IF(AND(O107=0,P107=0,Q107=0,R107=0),,"入力オーバー"))))))</f>
        <v>0</v>
      </c>
      <c r="U107" s="169"/>
      <c r="V107" s="155"/>
      <c r="W107" s="155"/>
      <c r="X107" s="156"/>
      <c r="Y107" s="156"/>
      <c r="Z107" s="156"/>
      <c r="AA107" s="156"/>
      <c r="AB107" s="156"/>
    </row>
    <row r="108" spans="1:28" ht="9" customHeight="1">
      <c r="A108" s="885"/>
      <c r="B108" s="740" t="str">
        <f>$B$9</f>
        <v>土曜</v>
      </c>
      <c r="C108" s="170">
        <f>C106</f>
        <v>0</v>
      </c>
      <c r="D108" s="142">
        <f>$D$9</f>
        <v>0</v>
      </c>
      <c r="E108" s="143">
        <f>$E$9</f>
        <v>0</v>
      </c>
      <c r="F108" s="896"/>
      <c r="G108" s="144">
        <f>D108*E108*F108</f>
        <v>0</v>
      </c>
      <c r="H108" s="892">
        <f>I108+J108</f>
        <v>0</v>
      </c>
      <c r="I108" s="729"/>
      <c r="J108" s="727"/>
      <c r="K108" s="145">
        <f>-D108*E108*H108</f>
        <v>0</v>
      </c>
      <c r="L108" s="146"/>
      <c r="M108" s="147"/>
      <c r="N108" s="163"/>
      <c r="O108" s="164"/>
      <c r="P108" s="165"/>
      <c r="Q108" s="165"/>
      <c r="R108" s="166"/>
      <c r="S108" s="167"/>
      <c r="T108" s="168">
        <f t="shared" ref="T108:T115" si="18">IF(AND(P108=0,Q108=0,R108=0,S108=0),N108*-O108,IF(AND(O108=0,Q108=0,R108=0,S108=0),N108*-P108,IF(AND(O108=0,P108=0,R108=0,S108=0),N108*Q108,IF(AND(O108=0,P108=0,Q108=0,S108=0),N108*-R108,IF(AND(O108=0,P108=0,Q108=0,R108=0),N108*S108,IF(AND(O108=0,P108=0,Q108=0,R108=0),,"入力オーバー"))))))</f>
        <v>0</v>
      </c>
      <c r="U108" s="169"/>
      <c r="V108" s="155"/>
      <c r="W108" s="155"/>
      <c r="X108" s="136"/>
      <c r="Y108" s="136"/>
      <c r="Z108" s="136"/>
      <c r="AA108" s="136"/>
      <c r="AB108" s="136"/>
    </row>
    <row r="109" spans="1:28" ht="9" customHeight="1" thickBot="1">
      <c r="A109" s="885"/>
      <c r="B109" s="904"/>
      <c r="C109" s="157">
        <f>C107</f>
        <v>0</v>
      </c>
      <c r="D109" s="158">
        <f>$D$10</f>
        <v>0</v>
      </c>
      <c r="E109" s="159">
        <f>$E$10</f>
        <v>0</v>
      </c>
      <c r="F109" s="749"/>
      <c r="G109" s="160">
        <f>D109*E109*F108</f>
        <v>0</v>
      </c>
      <c r="H109" s="893"/>
      <c r="I109" s="730"/>
      <c r="J109" s="728"/>
      <c r="K109" s="161">
        <f>-D109*E109*H108</f>
        <v>0</v>
      </c>
      <c r="L109" s="162"/>
      <c r="M109" s="147"/>
      <c r="N109" s="163"/>
      <c r="O109" s="164"/>
      <c r="P109" s="165"/>
      <c r="Q109" s="165"/>
      <c r="R109" s="166"/>
      <c r="S109" s="167"/>
      <c r="T109" s="168">
        <f t="shared" si="18"/>
        <v>0</v>
      </c>
      <c r="U109" s="169"/>
      <c r="V109" s="155"/>
      <c r="W109" s="155"/>
      <c r="X109" s="156"/>
      <c r="Y109" s="156"/>
      <c r="Z109" s="136"/>
      <c r="AA109" s="136"/>
      <c r="AB109" s="136"/>
    </row>
    <row r="110" spans="1:28" ht="9" customHeight="1">
      <c r="A110" s="885"/>
      <c r="B110" s="903" t="str">
        <f>$B$11</f>
        <v>日祝</v>
      </c>
      <c r="C110" s="170">
        <f>C106</f>
        <v>0</v>
      </c>
      <c r="D110" s="142">
        <f>$D$11</f>
        <v>0</v>
      </c>
      <c r="E110" s="143">
        <f>$E$11</f>
        <v>0</v>
      </c>
      <c r="F110" s="748"/>
      <c r="G110" s="144">
        <f>D110*E110*F110</f>
        <v>0</v>
      </c>
      <c r="H110" s="892">
        <f>I110+J110</f>
        <v>0</v>
      </c>
      <c r="I110" s="729"/>
      <c r="J110" s="727"/>
      <c r="K110" s="145">
        <f>-D110*E110*H110</f>
        <v>0</v>
      </c>
      <c r="L110" s="146"/>
      <c r="M110" s="147"/>
      <c r="N110" s="163"/>
      <c r="O110" s="164"/>
      <c r="P110" s="165"/>
      <c r="Q110" s="165"/>
      <c r="R110" s="166"/>
      <c r="S110" s="167"/>
      <c r="T110" s="168">
        <f t="shared" si="18"/>
        <v>0</v>
      </c>
      <c r="U110" s="169"/>
      <c r="V110" s="155"/>
      <c r="W110" s="155"/>
      <c r="X110" s="156"/>
      <c r="Y110" s="156"/>
      <c r="Z110" s="136"/>
      <c r="AA110" s="136"/>
      <c r="AB110" s="136"/>
    </row>
    <row r="111" spans="1:28" ht="9" customHeight="1">
      <c r="A111" s="885"/>
      <c r="B111" s="739"/>
      <c r="C111" s="202">
        <f>C107</f>
        <v>0</v>
      </c>
      <c r="D111" s="158">
        <f>$D$12</f>
        <v>0</v>
      </c>
      <c r="E111" s="175">
        <f>$E$12</f>
        <v>0</v>
      </c>
      <c r="F111" s="748"/>
      <c r="G111" s="160">
        <f>D111*E111*F110</f>
        <v>0</v>
      </c>
      <c r="H111" s="893"/>
      <c r="I111" s="730"/>
      <c r="J111" s="728"/>
      <c r="K111" s="161">
        <f>-D111*E111*H110</f>
        <v>0</v>
      </c>
      <c r="L111" s="162"/>
      <c r="M111" s="147"/>
      <c r="N111" s="163"/>
      <c r="O111" s="164"/>
      <c r="P111" s="165"/>
      <c r="Q111" s="165"/>
      <c r="R111" s="166"/>
      <c r="S111" s="167"/>
      <c r="T111" s="168">
        <f t="shared" si="18"/>
        <v>0</v>
      </c>
      <c r="U111" s="169"/>
      <c r="V111" s="155"/>
      <c r="W111" s="155"/>
      <c r="X111" s="156"/>
      <c r="Y111" s="156"/>
      <c r="Z111" s="136"/>
      <c r="AA111" s="136"/>
      <c r="AB111" s="136"/>
    </row>
    <row r="112" spans="1:28" ht="9" customHeight="1">
      <c r="A112" s="885"/>
      <c r="B112" s="738" t="str">
        <f>$B$13</f>
        <v>学平日</v>
      </c>
      <c r="C112" s="170">
        <f>C106</f>
        <v>0</v>
      </c>
      <c r="D112" s="142">
        <f>$D$13</f>
        <v>0</v>
      </c>
      <c r="E112" s="143">
        <f>$E$13</f>
        <v>0</v>
      </c>
      <c r="F112" s="896"/>
      <c r="G112" s="144">
        <f>D112*E112*F112</f>
        <v>0</v>
      </c>
      <c r="H112" s="892">
        <f>I112+J112</f>
        <v>0</v>
      </c>
      <c r="I112" s="729"/>
      <c r="J112" s="727"/>
      <c r="K112" s="145">
        <f>-D112*E112*H112</f>
        <v>0</v>
      </c>
      <c r="L112" s="146"/>
      <c r="M112" s="147"/>
      <c r="N112" s="163"/>
      <c r="O112" s="164"/>
      <c r="P112" s="165"/>
      <c r="Q112" s="165"/>
      <c r="R112" s="166"/>
      <c r="S112" s="167"/>
      <c r="T112" s="168">
        <f t="shared" si="18"/>
        <v>0</v>
      </c>
      <c r="U112" s="169"/>
      <c r="V112" s="155"/>
      <c r="W112" s="155"/>
    </row>
    <row r="113" spans="1:28" ht="9" customHeight="1">
      <c r="A113" s="885"/>
      <c r="B113" s="739"/>
      <c r="C113" s="157">
        <f>C107</f>
        <v>0</v>
      </c>
      <c r="D113" s="158">
        <f>$D$14</f>
        <v>0</v>
      </c>
      <c r="E113" s="159">
        <f>$E$14</f>
        <v>0</v>
      </c>
      <c r="F113" s="749"/>
      <c r="G113" s="160">
        <f>D113*E113*F112</f>
        <v>0</v>
      </c>
      <c r="H113" s="893"/>
      <c r="I113" s="730"/>
      <c r="J113" s="728"/>
      <c r="K113" s="161">
        <f>-D113*E113*H112</f>
        <v>0</v>
      </c>
      <c r="L113" s="162"/>
      <c r="M113" s="147"/>
      <c r="N113" s="163"/>
      <c r="O113" s="164"/>
      <c r="P113" s="165"/>
      <c r="Q113" s="165"/>
      <c r="R113" s="166"/>
      <c r="S113" s="167"/>
      <c r="T113" s="168">
        <f t="shared" si="18"/>
        <v>0</v>
      </c>
      <c r="U113" s="169"/>
      <c r="V113" s="155"/>
      <c r="W113" s="155"/>
    </row>
    <row r="114" spans="1:28" ht="9" customHeight="1">
      <c r="A114" s="885"/>
      <c r="B114" s="738" t="str">
        <f>$B$15</f>
        <v>学休土</v>
      </c>
      <c r="C114" s="170">
        <f>C106</f>
        <v>0</v>
      </c>
      <c r="D114" s="142">
        <f>$D$15</f>
        <v>0</v>
      </c>
      <c r="E114" s="143">
        <f>$E$15</f>
        <v>0</v>
      </c>
      <c r="F114" s="748"/>
      <c r="G114" s="144">
        <f>D114*E114*F114</f>
        <v>0</v>
      </c>
      <c r="H114" s="892">
        <f>I114+J114</f>
        <v>0</v>
      </c>
      <c r="I114" s="729"/>
      <c r="J114" s="727"/>
      <c r="K114" s="145">
        <f>-D114*E114*H114</f>
        <v>0</v>
      </c>
      <c r="L114" s="146"/>
      <c r="M114" s="147"/>
      <c r="N114" s="163"/>
      <c r="O114" s="164"/>
      <c r="P114" s="165"/>
      <c r="Q114" s="165"/>
      <c r="R114" s="166"/>
      <c r="S114" s="167"/>
      <c r="T114" s="168">
        <f t="shared" si="18"/>
        <v>0</v>
      </c>
      <c r="U114" s="169"/>
      <c r="V114" s="155"/>
      <c r="W114" s="155"/>
      <c r="X114" s="908" t="s">
        <v>81</v>
      </c>
      <c r="Y114" s="909"/>
      <c r="Z114" s="909"/>
      <c r="AA114" s="909"/>
      <c r="AB114" s="910"/>
    </row>
    <row r="115" spans="1:28" ht="9" customHeight="1" thickBot="1">
      <c r="A115" s="885"/>
      <c r="B115" s="751"/>
      <c r="C115" s="157">
        <f>C107</f>
        <v>0</v>
      </c>
      <c r="D115" s="158">
        <f>$D$16</f>
        <v>0</v>
      </c>
      <c r="E115" s="175">
        <f>$E$16</f>
        <v>0</v>
      </c>
      <c r="F115" s="749"/>
      <c r="G115" s="160">
        <f>D115*E115*F114</f>
        <v>0</v>
      </c>
      <c r="H115" s="893"/>
      <c r="I115" s="730"/>
      <c r="J115" s="728"/>
      <c r="K115" s="161">
        <f>-D115*E115*H114</f>
        <v>0</v>
      </c>
      <c r="L115" s="162"/>
      <c r="M115" s="147"/>
      <c r="N115" s="177"/>
      <c r="O115" s="178"/>
      <c r="P115" s="179"/>
      <c r="Q115" s="179"/>
      <c r="R115" s="180"/>
      <c r="S115" s="181"/>
      <c r="T115" s="182">
        <f t="shared" si="18"/>
        <v>0</v>
      </c>
      <c r="U115" s="183"/>
      <c r="V115" s="184"/>
      <c r="W115" s="155"/>
      <c r="X115" s="905">
        <f>G116+K116+T116</f>
        <v>0</v>
      </c>
      <c r="Y115" s="906"/>
      <c r="Z115" s="906"/>
      <c r="AA115" s="906"/>
      <c r="AB115" s="185" t="s">
        <v>82</v>
      </c>
    </row>
    <row r="116" spans="1:28" ht="9" customHeight="1" thickBot="1">
      <c r="A116" s="882" t="s">
        <v>53</v>
      </c>
      <c r="B116" s="883"/>
      <c r="C116" s="186"/>
      <c r="D116" s="187">
        <f>IF(C106="往",(E106+E107)*(F106-H106)+(E108+E109)*(F108-H108),E106*(F106-H106)+E108*(F108-H108))</f>
        <v>0</v>
      </c>
      <c r="E116" s="188">
        <f>IF(C106="往",(E106+E107)*(F106-H106)+(E108+E109)*(F108-H108)+(E110+E111)*(F110-H110)+(E112+E113)*(F112-H112)+(E114+E115)*(F114-H114),E106*(F106-H106)+E108*(F108-H108)+E110*(F110-H110)+E112*(F112-H112)+E114*(F114-H114))</f>
        <v>0</v>
      </c>
      <c r="F116" s="189">
        <f t="shared" ref="F116:K116" si="19">SUM(F106:F115)</f>
        <v>0</v>
      </c>
      <c r="G116" s="190">
        <f t="shared" si="19"/>
        <v>0</v>
      </c>
      <c r="H116" s="186">
        <f t="shared" si="19"/>
        <v>0</v>
      </c>
      <c r="I116" s="191">
        <f t="shared" si="19"/>
        <v>0</v>
      </c>
      <c r="J116" s="187">
        <f t="shared" si="19"/>
        <v>0</v>
      </c>
      <c r="K116" s="192">
        <f t="shared" si="19"/>
        <v>0</v>
      </c>
      <c r="L116" s="187"/>
      <c r="M116" s="193"/>
      <c r="N116" s="194"/>
      <c r="O116" s="195">
        <f t="shared" ref="O116:T116" si="20">SUM(O106:O115)</f>
        <v>0</v>
      </c>
      <c r="P116" s="196">
        <f t="shared" si="20"/>
        <v>0</v>
      </c>
      <c r="Q116" s="196">
        <f t="shared" si="20"/>
        <v>0</v>
      </c>
      <c r="R116" s="197">
        <f t="shared" si="20"/>
        <v>0</v>
      </c>
      <c r="S116" s="198">
        <f t="shared" si="20"/>
        <v>0</v>
      </c>
      <c r="T116" s="199">
        <f t="shared" si="20"/>
        <v>0</v>
      </c>
      <c r="U116" s="200"/>
    </row>
    <row r="117" spans="1:28" ht="9" customHeight="1">
      <c r="A117" s="886" t="s">
        <v>55</v>
      </c>
      <c r="B117" s="742" t="s">
        <v>56</v>
      </c>
      <c r="C117" s="134"/>
      <c r="D117" s="745" t="s">
        <v>57</v>
      </c>
      <c r="E117" s="745" t="s">
        <v>58</v>
      </c>
      <c r="F117" s="890" t="s">
        <v>59</v>
      </c>
      <c r="G117" s="894" t="s">
        <v>60</v>
      </c>
      <c r="H117" s="899" t="s">
        <v>61</v>
      </c>
      <c r="I117" s="899"/>
      <c r="J117" s="899"/>
      <c r="K117" s="899"/>
      <c r="L117" s="900"/>
      <c r="M117" s="135"/>
      <c r="N117" s="857" t="s">
        <v>62</v>
      </c>
      <c r="O117" s="858"/>
      <c r="P117" s="858"/>
      <c r="Q117" s="858"/>
      <c r="R117" s="858"/>
      <c r="S117" s="858"/>
      <c r="T117" s="858"/>
      <c r="U117" s="859"/>
    </row>
    <row r="118" spans="1:28" ht="9" customHeight="1">
      <c r="A118" s="887"/>
      <c r="B118" s="743"/>
      <c r="C118" s="137" t="s">
        <v>24</v>
      </c>
      <c r="D118" s="746"/>
      <c r="E118" s="746"/>
      <c r="F118" s="891"/>
      <c r="G118" s="864"/>
      <c r="H118" s="860" t="s">
        <v>63</v>
      </c>
      <c r="I118" s="861"/>
      <c r="J118" s="862"/>
      <c r="K118" s="863" t="s">
        <v>64</v>
      </c>
      <c r="L118" s="874" t="s">
        <v>65</v>
      </c>
      <c r="M118" s="138"/>
      <c r="N118" s="863" t="s">
        <v>66</v>
      </c>
      <c r="O118" s="877" t="s">
        <v>67</v>
      </c>
      <c r="P118" s="878"/>
      <c r="Q118" s="878"/>
      <c r="R118" s="878"/>
      <c r="S118" s="879"/>
      <c r="T118" s="724" t="s">
        <v>68</v>
      </c>
      <c r="U118" s="854" t="s">
        <v>65</v>
      </c>
    </row>
    <row r="119" spans="1:28" ht="9" customHeight="1">
      <c r="A119" s="887"/>
      <c r="B119" s="743"/>
      <c r="C119" s="137" t="s">
        <v>69</v>
      </c>
      <c r="D119" s="746"/>
      <c r="E119" s="746"/>
      <c r="F119" s="891"/>
      <c r="G119" s="864"/>
      <c r="H119" s="880" t="s">
        <v>70</v>
      </c>
      <c r="I119" s="897" t="s">
        <v>71</v>
      </c>
      <c r="J119" s="901" t="s">
        <v>72</v>
      </c>
      <c r="K119" s="864"/>
      <c r="L119" s="875"/>
      <c r="M119" s="138"/>
      <c r="N119" s="864"/>
      <c r="O119" s="869" t="s">
        <v>73</v>
      </c>
      <c r="P119" s="754"/>
      <c r="Q119" s="754" t="s">
        <v>74</v>
      </c>
      <c r="R119" s="757" t="s">
        <v>75</v>
      </c>
      <c r="S119" s="752" t="s">
        <v>76</v>
      </c>
      <c r="T119" s="725"/>
      <c r="U119" s="855"/>
    </row>
    <row r="120" spans="1:28" ht="9" customHeight="1">
      <c r="A120" s="887"/>
      <c r="B120" s="743"/>
      <c r="C120" s="139" t="s">
        <v>77</v>
      </c>
      <c r="D120" s="746"/>
      <c r="E120" s="746"/>
      <c r="F120" s="891"/>
      <c r="G120" s="864"/>
      <c r="H120" s="880"/>
      <c r="I120" s="897"/>
      <c r="J120" s="901"/>
      <c r="K120" s="864"/>
      <c r="L120" s="875"/>
      <c r="M120" s="138"/>
      <c r="N120" s="864"/>
      <c r="O120" s="870" t="s">
        <v>71</v>
      </c>
      <c r="P120" s="872" t="s">
        <v>72</v>
      </c>
      <c r="Q120" s="755"/>
      <c r="R120" s="757"/>
      <c r="S120" s="752"/>
      <c r="T120" s="725"/>
      <c r="U120" s="855"/>
    </row>
    <row r="121" spans="1:28" ht="9" customHeight="1">
      <c r="A121" s="888"/>
      <c r="B121" s="744"/>
      <c r="C121" s="140" t="s">
        <v>78</v>
      </c>
      <c r="D121" s="747"/>
      <c r="E121" s="876"/>
      <c r="F121" s="726"/>
      <c r="G121" s="895"/>
      <c r="H121" s="881"/>
      <c r="I121" s="898"/>
      <c r="J121" s="902"/>
      <c r="K121" s="865"/>
      <c r="L121" s="876"/>
      <c r="N121" s="865"/>
      <c r="O121" s="871"/>
      <c r="P121" s="873"/>
      <c r="Q121" s="756"/>
      <c r="R121" s="758"/>
      <c r="S121" s="753"/>
      <c r="T121" s="726"/>
      <c r="U121" s="856"/>
    </row>
    <row r="122" spans="1:28" ht="9" customHeight="1">
      <c r="A122" s="884" t="s">
        <v>143</v>
      </c>
      <c r="B122" s="740" t="str">
        <f>$B$7</f>
        <v>平日</v>
      </c>
      <c r="C122" s="201">
        <f>C106</f>
        <v>0</v>
      </c>
      <c r="D122" s="142">
        <f>$D$7</f>
        <v>0</v>
      </c>
      <c r="E122" s="143">
        <f>$E$7</f>
        <v>0</v>
      </c>
      <c r="F122" s="896"/>
      <c r="G122" s="144">
        <f>D122*E122*F122</f>
        <v>0</v>
      </c>
      <c r="H122" s="892">
        <f>I122+J122</f>
        <v>0</v>
      </c>
      <c r="I122" s="729"/>
      <c r="J122" s="727"/>
      <c r="K122" s="145">
        <f>-D122*E122*H122</f>
        <v>0</v>
      </c>
      <c r="L122" s="146"/>
      <c r="M122" s="147"/>
      <c r="N122" s="148"/>
      <c r="O122" s="149"/>
      <c r="P122" s="150"/>
      <c r="Q122" s="150"/>
      <c r="R122" s="151"/>
      <c r="S122" s="152"/>
      <c r="T122" s="153">
        <f>IF(AND(P122=0,Q122=0,R122=0,S122=0),N122*-O122,IF(AND(O122=0,Q122=0,R122=0,S122=0),N122*-P122,IF(AND(O122=0,P122=0,R122=0,S122=0),N122*Q122,IF(AND(O122=0,P122=0,Q122=0,S122=0),N122*-R122,IF(AND(O122=0,P122=0,Q122=0,R122=0),N122*S122,IF(AND(O122=0,P122=0,Q122=0,R122=0),,"入力オーバー"))))))</f>
        <v>0</v>
      </c>
      <c r="U122" s="154"/>
      <c r="V122" s="155"/>
      <c r="W122" s="155"/>
      <c r="X122" s="156"/>
      <c r="Y122" s="156"/>
      <c r="Z122" s="156"/>
      <c r="AA122" s="156"/>
      <c r="AB122" s="156"/>
    </row>
    <row r="123" spans="1:28" ht="9" customHeight="1">
      <c r="A123" s="885"/>
      <c r="B123" s="741"/>
      <c r="C123" s="157">
        <f>IF(C122="往","復",)</f>
        <v>0</v>
      </c>
      <c r="D123" s="158">
        <f>$D$8</f>
        <v>0</v>
      </c>
      <c r="E123" s="159">
        <f>$E$8</f>
        <v>0</v>
      </c>
      <c r="F123" s="749"/>
      <c r="G123" s="160">
        <f>D123*E123*F122</f>
        <v>0</v>
      </c>
      <c r="H123" s="893"/>
      <c r="I123" s="730"/>
      <c r="J123" s="728"/>
      <c r="K123" s="161">
        <f>-D123*E123*H122</f>
        <v>0</v>
      </c>
      <c r="L123" s="162"/>
      <c r="M123" s="147"/>
      <c r="N123" s="163"/>
      <c r="O123" s="164"/>
      <c r="P123" s="165"/>
      <c r="Q123" s="165"/>
      <c r="R123" s="166"/>
      <c r="S123" s="167"/>
      <c r="T123" s="168">
        <f>IF(AND(P123=0,Q123=0,R123=0,S123=0),N123*-O123,IF(AND(O123=0,Q123=0,R123=0,S123=0),N123*-P123,IF(AND(O123=0,P123=0,R123=0,S123=0),N123*Q123,IF(AND(O123=0,P123=0,Q123=0,S123=0),N123*-R123,IF(AND(O123=0,P123=0,Q123=0,R123=0),N123*S123,IF(AND(O123=0,P123=0,Q123=0,R123=0),,"入力オーバー"))))))</f>
        <v>0</v>
      </c>
      <c r="U123" s="169"/>
      <c r="V123" s="155"/>
      <c r="W123" s="155"/>
      <c r="X123" s="156"/>
      <c r="Y123" s="156"/>
      <c r="Z123" s="156"/>
      <c r="AA123" s="156"/>
      <c r="AB123" s="156"/>
    </row>
    <row r="124" spans="1:28" ht="9" customHeight="1">
      <c r="A124" s="885"/>
      <c r="B124" s="740" t="str">
        <f>$B$9</f>
        <v>土曜</v>
      </c>
      <c r="C124" s="170">
        <f>C122</f>
        <v>0</v>
      </c>
      <c r="D124" s="142">
        <f>$D$9</f>
        <v>0</v>
      </c>
      <c r="E124" s="143">
        <f>$E$9</f>
        <v>0</v>
      </c>
      <c r="F124" s="896"/>
      <c r="G124" s="144">
        <f>D124*E124*F124</f>
        <v>0</v>
      </c>
      <c r="H124" s="892">
        <f>I124+J124</f>
        <v>0</v>
      </c>
      <c r="I124" s="729"/>
      <c r="J124" s="727"/>
      <c r="K124" s="145">
        <f>-D124*E124*H124</f>
        <v>0</v>
      </c>
      <c r="L124" s="146"/>
      <c r="M124" s="147"/>
      <c r="N124" s="163"/>
      <c r="O124" s="164"/>
      <c r="P124" s="165"/>
      <c r="Q124" s="165"/>
      <c r="R124" s="166"/>
      <c r="S124" s="167"/>
      <c r="T124" s="168">
        <f t="shared" ref="T124:T131" si="21">IF(AND(P124=0,Q124=0,R124=0,S124=0),N124*-O124,IF(AND(O124=0,Q124=0,R124=0,S124=0),N124*-P124,IF(AND(O124=0,P124=0,R124=0,S124=0),N124*Q124,IF(AND(O124=0,P124=0,Q124=0,S124=0),N124*-R124,IF(AND(O124=0,P124=0,Q124=0,R124=0),N124*S124,IF(AND(O124=0,P124=0,Q124=0,R124=0),,"入力オーバー"))))))</f>
        <v>0</v>
      </c>
      <c r="U124" s="169"/>
      <c r="V124" s="155"/>
      <c r="W124" s="155"/>
      <c r="X124" s="136"/>
      <c r="Y124" s="136"/>
      <c r="Z124" s="136"/>
      <c r="AA124" s="136"/>
      <c r="AB124" s="136"/>
    </row>
    <row r="125" spans="1:28" ht="9" customHeight="1" thickBot="1">
      <c r="A125" s="885"/>
      <c r="B125" s="904"/>
      <c r="C125" s="157">
        <f>C123</f>
        <v>0</v>
      </c>
      <c r="D125" s="158">
        <f>$D$10</f>
        <v>0</v>
      </c>
      <c r="E125" s="159">
        <f>$E$10</f>
        <v>0</v>
      </c>
      <c r="F125" s="749"/>
      <c r="G125" s="160">
        <f>D125*E125*F124</f>
        <v>0</v>
      </c>
      <c r="H125" s="893"/>
      <c r="I125" s="730"/>
      <c r="J125" s="728"/>
      <c r="K125" s="161">
        <f>-D125*E125*H124</f>
        <v>0</v>
      </c>
      <c r="L125" s="162"/>
      <c r="M125" s="147"/>
      <c r="N125" s="163"/>
      <c r="O125" s="164"/>
      <c r="P125" s="165"/>
      <c r="Q125" s="165"/>
      <c r="R125" s="166"/>
      <c r="S125" s="167"/>
      <c r="T125" s="168">
        <f t="shared" si="21"/>
        <v>0</v>
      </c>
      <c r="U125" s="169"/>
      <c r="V125" s="155"/>
      <c r="W125" s="155"/>
      <c r="X125" s="156"/>
      <c r="Y125" s="156"/>
      <c r="Z125" s="136"/>
      <c r="AA125" s="136"/>
      <c r="AB125" s="136"/>
    </row>
    <row r="126" spans="1:28" ht="9" customHeight="1">
      <c r="A126" s="885"/>
      <c r="B126" s="903" t="str">
        <f>$B$11</f>
        <v>日祝</v>
      </c>
      <c r="C126" s="170">
        <f>C122</f>
        <v>0</v>
      </c>
      <c r="D126" s="142">
        <f>$D$11</f>
        <v>0</v>
      </c>
      <c r="E126" s="143">
        <f>$E$11</f>
        <v>0</v>
      </c>
      <c r="F126" s="748"/>
      <c r="G126" s="144">
        <f>D126*E126*F126</f>
        <v>0</v>
      </c>
      <c r="H126" s="892">
        <f>I126+J126</f>
        <v>0</v>
      </c>
      <c r="I126" s="729"/>
      <c r="J126" s="727"/>
      <c r="K126" s="145">
        <f>-D126*E126*H126</f>
        <v>0</v>
      </c>
      <c r="L126" s="146"/>
      <c r="M126" s="147"/>
      <c r="N126" s="163"/>
      <c r="O126" s="164"/>
      <c r="P126" s="165"/>
      <c r="Q126" s="165"/>
      <c r="R126" s="166"/>
      <c r="S126" s="167"/>
      <c r="T126" s="168">
        <f t="shared" si="21"/>
        <v>0</v>
      </c>
      <c r="U126" s="169"/>
      <c r="V126" s="155"/>
      <c r="W126" s="155"/>
      <c r="X126" s="156"/>
      <c r="Y126" s="156"/>
      <c r="Z126" s="136"/>
      <c r="AA126" s="136"/>
      <c r="AB126" s="136"/>
    </row>
    <row r="127" spans="1:28" ht="9" customHeight="1">
      <c r="A127" s="885"/>
      <c r="B127" s="739"/>
      <c r="C127" s="202">
        <f>C123</f>
        <v>0</v>
      </c>
      <c r="D127" s="158">
        <f>$D$12</f>
        <v>0</v>
      </c>
      <c r="E127" s="175">
        <f>$E$12</f>
        <v>0</v>
      </c>
      <c r="F127" s="748"/>
      <c r="G127" s="160">
        <f>D127*E127*F126</f>
        <v>0</v>
      </c>
      <c r="H127" s="893"/>
      <c r="I127" s="730"/>
      <c r="J127" s="728"/>
      <c r="K127" s="161">
        <f>-D127*E127*H126</f>
        <v>0</v>
      </c>
      <c r="L127" s="162"/>
      <c r="M127" s="147"/>
      <c r="N127" s="163"/>
      <c r="O127" s="164"/>
      <c r="P127" s="165"/>
      <c r="Q127" s="165"/>
      <c r="R127" s="166"/>
      <c r="S127" s="167"/>
      <c r="T127" s="168">
        <f t="shared" si="21"/>
        <v>0</v>
      </c>
      <c r="U127" s="169"/>
      <c r="V127" s="155"/>
      <c r="W127" s="155"/>
      <c r="X127" s="156"/>
      <c r="Y127" s="156"/>
      <c r="Z127" s="136"/>
      <c r="AA127" s="136"/>
      <c r="AB127" s="136"/>
    </row>
    <row r="128" spans="1:28" ht="9" customHeight="1">
      <c r="A128" s="885"/>
      <c r="B128" s="738" t="str">
        <f>$B$13</f>
        <v>学平日</v>
      </c>
      <c r="C128" s="170">
        <f>C122</f>
        <v>0</v>
      </c>
      <c r="D128" s="142">
        <f>$D$13</f>
        <v>0</v>
      </c>
      <c r="E128" s="143">
        <f>$E$13</f>
        <v>0</v>
      </c>
      <c r="F128" s="896"/>
      <c r="G128" s="144">
        <f>D128*E128*F128</f>
        <v>0</v>
      </c>
      <c r="H128" s="892">
        <f>I128+J128</f>
        <v>0</v>
      </c>
      <c r="I128" s="729"/>
      <c r="J128" s="727"/>
      <c r="K128" s="145">
        <f>-D128*E128*H128</f>
        <v>0</v>
      </c>
      <c r="L128" s="146"/>
      <c r="M128" s="147"/>
      <c r="N128" s="163"/>
      <c r="O128" s="164"/>
      <c r="P128" s="165"/>
      <c r="Q128" s="165"/>
      <c r="R128" s="166"/>
      <c r="S128" s="167"/>
      <c r="T128" s="168">
        <f t="shared" si="21"/>
        <v>0</v>
      </c>
      <c r="U128" s="169"/>
      <c r="V128" s="155"/>
      <c r="W128" s="155"/>
    </row>
    <row r="129" spans="1:28" ht="9" customHeight="1">
      <c r="A129" s="885"/>
      <c r="B129" s="739"/>
      <c r="C129" s="157">
        <f>C123</f>
        <v>0</v>
      </c>
      <c r="D129" s="158">
        <f>$D$14</f>
        <v>0</v>
      </c>
      <c r="E129" s="159">
        <f>$E$14</f>
        <v>0</v>
      </c>
      <c r="F129" s="749"/>
      <c r="G129" s="160">
        <f>D129*E129*F128</f>
        <v>0</v>
      </c>
      <c r="H129" s="893"/>
      <c r="I129" s="730"/>
      <c r="J129" s="728"/>
      <c r="K129" s="161">
        <f>-D129*E129*H128</f>
        <v>0</v>
      </c>
      <c r="L129" s="162"/>
      <c r="M129" s="147"/>
      <c r="N129" s="163"/>
      <c r="O129" s="164"/>
      <c r="P129" s="165"/>
      <c r="Q129" s="165"/>
      <c r="R129" s="166"/>
      <c r="S129" s="167"/>
      <c r="T129" s="168">
        <f t="shared" si="21"/>
        <v>0</v>
      </c>
      <c r="U129" s="169"/>
      <c r="V129" s="155"/>
      <c r="W129" s="155"/>
    </row>
    <row r="130" spans="1:28" ht="9" customHeight="1">
      <c r="A130" s="885"/>
      <c r="B130" s="738" t="str">
        <f>$B$15</f>
        <v>学休土</v>
      </c>
      <c r="C130" s="170">
        <f>C122</f>
        <v>0</v>
      </c>
      <c r="D130" s="142">
        <f>$D$15</f>
        <v>0</v>
      </c>
      <c r="E130" s="143">
        <f>$E$15</f>
        <v>0</v>
      </c>
      <c r="F130" s="748"/>
      <c r="G130" s="144">
        <f>D130*E130*F130</f>
        <v>0</v>
      </c>
      <c r="H130" s="892">
        <f>I130+J130</f>
        <v>0</v>
      </c>
      <c r="I130" s="729"/>
      <c r="J130" s="727"/>
      <c r="K130" s="145">
        <f>-D130*E130*H130</f>
        <v>0</v>
      </c>
      <c r="L130" s="146"/>
      <c r="M130" s="147"/>
      <c r="N130" s="163"/>
      <c r="O130" s="164"/>
      <c r="P130" s="165"/>
      <c r="Q130" s="165"/>
      <c r="R130" s="166"/>
      <c r="S130" s="167"/>
      <c r="T130" s="168">
        <f t="shared" si="21"/>
        <v>0</v>
      </c>
      <c r="U130" s="169"/>
      <c r="V130" s="155"/>
      <c r="W130" s="155"/>
      <c r="X130" s="908" t="s">
        <v>81</v>
      </c>
      <c r="Y130" s="909"/>
      <c r="Z130" s="909"/>
      <c r="AA130" s="909"/>
      <c r="AB130" s="910"/>
    </row>
    <row r="131" spans="1:28" ht="9" customHeight="1" thickBot="1">
      <c r="A131" s="885"/>
      <c r="B131" s="751"/>
      <c r="C131" s="157">
        <f>C123</f>
        <v>0</v>
      </c>
      <c r="D131" s="158">
        <f>$D$16</f>
        <v>0</v>
      </c>
      <c r="E131" s="175">
        <f>$E$16</f>
        <v>0</v>
      </c>
      <c r="F131" s="749"/>
      <c r="G131" s="160">
        <f>D131*E131*F130</f>
        <v>0</v>
      </c>
      <c r="H131" s="893"/>
      <c r="I131" s="730"/>
      <c r="J131" s="728"/>
      <c r="K131" s="161">
        <f>-D131*E131*H130</f>
        <v>0</v>
      </c>
      <c r="L131" s="162"/>
      <c r="M131" s="147"/>
      <c r="N131" s="177"/>
      <c r="O131" s="178"/>
      <c r="P131" s="179"/>
      <c r="Q131" s="179"/>
      <c r="R131" s="180"/>
      <c r="S131" s="181"/>
      <c r="T131" s="182">
        <f t="shared" si="21"/>
        <v>0</v>
      </c>
      <c r="U131" s="183"/>
      <c r="V131" s="184"/>
      <c r="W131" s="155"/>
      <c r="X131" s="905">
        <f>G132+K132+T132</f>
        <v>0</v>
      </c>
      <c r="Y131" s="906"/>
      <c r="Z131" s="906"/>
      <c r="AA131" s="906"/>
      <c r="AB131" s="185" t="s">
        <v>82</v>
      </c>
    </row>
    <row r="132" spans="1:28" ht="9" customHeight="1" thickBot="1">
      <c r="A132" s="882" t="s">
        <v>53</v>
      </c>
      <c r="B132" s="883"/>
      <c r="C132" s="186"/>
      <c r="D132" s="187">
        <f>IF(C122="往",(E122+E123)*(F122-H122)+(E124+E125)*(F124-H124),E122*(F122-H122)+E124*(F124-H124))</f>
        <v>0</v>
      </c>
      <c r="E132" s="188">
        <f>IF(C122="往",(E122+E123)*(F122-H122)+(E124+E125)*(F124-H124)+(E126+E127)*(F126-H126)+(E128+E129)*(F128-H128)+(E130+E131)*(F130-H130),E122*(F122-H122)+E124*(F124-H124)+E126*(F126-H126)+E128*(F128-H128)+E130*(F130-H130))</f>
        <v>0</v>
      </c>
      <c r="F132" s="189">
        <f t="shared" ref="F132:K132" si="22">SUM(F122:F131)</f>
        <v>0</v>
      </c>
      <c r="G132" s="190">
        <f t="shared" si="22"/>
        <v>0</v>
      </c>
      <c r="H132" s="186">
        <f t="shared" si="22"/>
        <v>0</v>
      </c>
      <c r="I132" s="191">
        <f t="shared" si="22"/>
        <v>0</v>
      </c>
      <c r="J132" s="187">
        <f t="shared" si="22"/>
        <v>0</v>
      </c>
      <c r="K132" s="192">
        <f t="shared" si="22"/>
        <v>0</v>
      </c>
      <c r="L132" s="187"/>
      <c r="M132" s="193"/>
      <c r="N132" s="194"/>
      <c r="O132" s="195">
        <f t="shared" ref="O132:T132" si="23">SUM(O122:O131)</f>
        <v>0</v>
      </c>
      <c r="P132" s="196">
        <f t="shared" si="23"/>
        <v>0</v>
      </c>
      <c r="Q132" s="196">
        <f t="shared" si="23"/>
        <v>0</v>
      </c>
      <c r="R132" s="197">
        <f t="shared" si="23"/>
        <v>0</v>
      </c>
      <c r="S132" s="198">
        <f t="shared" si="23"/>
        <v>0</v>
      </c>
      <c r="T132" s="199">
        <f t="shared" si="23"/>
        <v>0</v>
      </c>
      <c r="U132" s="200"/>
      <c r="V132" s="907" t="s">
        <v>83</v>
      </c>
      <c r="W132" s="858"/>
      <c r="X132" s="858"/>
      <c r="Y132" s="858"/>
      <c r="Z132" s="858"/>
      <c r="AA132" s="858"/>
      <c r="AB132" s="859"/>
    </row>
    <row r="133" spans="1:28" ht="9" customHeight="1" thickBot="1">
      <c r="A133" s="715" t="s">
        <v>112</v>
      </c>
      <c r="B133" s="716"/>
      <c r="C133" s="716"/>
      <c r="D133" s="717">
        <f>$C$1</f>
        <v>0</v>
      </c>
      <c r="E133" s="716"/>
      <c r="F133" s="716"/>
      <c r="G133" s="716"/>
      <c r="H133" s="716" t="s">
        <v>373</v>
      </c>
      <c r="I133" s="716"/>
      <c r="J133" s="716" t="s">
        <v>148</v>
      </c>
      <c r="K133" s="716"/>
      <c r="L133" s="717">
        <f>$M$1</f>
        <v>0</v>
      </c>
      <c r="M133" s="716"/>
      <c r="N133" s="716"/>
      <c r="O133" s="716"/>
      <c r="P133" s="716"/>
      <c r="Q133" s="718"/>
      <c r="R133" s="203"/>
      <c r="S133" s="203"/>
      <c r="T133" s="204"/>
      <c r="U133" s="136"/>
      <c r="V133" s="911">
        <f>V267</f>
        <v>0</v>
      </c>
      <c r="W133" s="912"/>
      <c r="X133" s="912"/>
      <c r="Y133" s="912"/>
      <c r="Z133" s="912"/>
      <c r="AA133" s="912"/>
      <c r="AB133" s="205" t="s">
        <v>11</v>
      </c>
    </row>
    <row r="134" spans="1:28" ht="9" customHeight="1">
      <c r="I134" s="206"/>
      <c r="J134" s="207"/>
      <c r="K134" s="207"/>
      <c r="L134" s="208"/>
      <c r="N134" s="136"/>
      <c r="O134" s="136"/>
      <c r="P134" s="136"/>
      <c r="V134" s="207"/>
      <c r="W134" s="207"/>
      <c r="X134" s="136"/>
      <c r="Y134" s="136"/>
      <c r="Z134" s="136"/>
      <c r="AA134" s="136"/>
      <c r="AB134" s="136"/>
    </row>
    <row r="135" spans="1:28" ht="9" customHeight="1" thickBot="1">
      <c r="L135" s="209"/>
      <c r="N135" s="210"/>
      <c r="O135" s="211"/>
      <c r="P135" s="211"/>
      <c r="Q135" s="211"/>
      <c r="R135" s="211"/>
      <c r="S135" s="211"/>
      <c r="T135" s="136"/>
      <c r="U135" s="207"/>
      <c r="V135" s="207"/>
      <c r="W135" s="207"/>
      <c r="X135" s="212"/>
      <c r="Y135" s="212"/>
      <c r="Z135" s="212"/>
      <c r="AA135" s="212"/>
      <c r="AB135" s="136"/>
    </row>
    <row r="136" spans="1:28" ht="9" customHeight="1">
      <c r="A136" s="886" t="s">
        <v>55</v>
      </c>
      <c r="B136" s="742" t="s">
        <v>56</v>
      </c>
      <c r="C136" s="134"/>
      <c r="D136" s="745" t="s">
        <v>57</v>
      </c>
      <c r="E136" s="745" t="s">
        <v>58</v>
      </c>
      <c r="F136" s="890" t="s">
        <v>59</v>
      </c>
      <c r="G136" s="894" t="s">
        <v>60</v>
      </c>
      <c r="H136" s="899" t="s">
        <v>61</v>
      </c>
      <c r="I136" s="899"/>
      <c r="J136" s="899"/>
      <c r="K136" s="899"/>
      <c r="L136" s="900"/>
      <c r="M136" s="135"/>
      <c r="N136" s="857" t="s">
        <v>62</v>
      </c>
      <c r="O136" s="858"/>
      <c r="P136" s="858"/>
      <c r="Q136" s="858"/>
      <c r="R136" s="858"/>
      <c r="S136" s="858"/>
      <c r="T136" s="858"/>
      <c r="U136" s="859"/>
    </row>
    <row r="137" spans="1:28" ht="9" customHeight="1">
      <c r="A137" s="887"/>
      <c r="B137" s="743"/>
      <c r="C137" s="137" t="s">
        <v>24</v>
      </c>
      <c r="D137" s="746"/>
      <c r="E137" s="746"/>
      <c r="F137" s="891"/>
      <c r="G137" s="864"/>
      <c r="H137" s="860" t="s">
        <v>63</v>
      </c>
      <c r="I137" s="861"/>
      <c r="J137" s="862"/>
      <c r="K137" s="863" t="s">
        <v>64</v>
      </c>
      <c r="L137" s="874" t="s">
        <v>65</v>
      </c>
      <c r="M137" s="138"/>
      <c r="N137" s="863" t="s">
        <v>66</v>
      </c>
      <c r="O137" s="877" t="s">
        <v>67</v>
      </c>
      <c r="P137" s="878"/>
      <c r="Q137" s="878"/>
      <c r="R137" s="878"/>
      <c r="S137" s="879"/>
      <c r="T137" s="724" t="s">
        <v>68</v>
      </c>
      <c r="U137" s="854" t="s">
        <v>65</v>
      </c>
    </row>
    <row r="138" spans="1:28" ht="9" customHeight="1">
      <c r="A138" s="887"/>
      <c r="B138" s="743"/>
      <c r="C138" s="137" t="s">
        <v>69</v>
      </c>
      <c r="D138" s="746"/>
      <c r="E138" s="746"/>
      <c r="F138" s="891"/>
      <c r="G138" s="864"/>
      <c r="H138" s="880" t="s">
        <v>70</v>
      </c>
      <c r="I138" s="897" t="s">
        <v>71</v>
      </c>
      <c r="J138" s="901" t="s">
        <v>72</v>
      </c>
      <c r="K138" s="864"/>
      <c r="L138" s="875"/>
      <c r="M138" s="138"/>
      <c r="N138" s="864"/>
      <c r="O138" s="869" t="s">
        <v>73</v>
      </c>
      <c r="P138" s="754"/>
      <c r="Q138" s="754" t="s">
        <v>74</v>
      </c>
      <c r="R138" s="757" t="s">
        <v>75</v>
      </c>
      <c r="S138" s="752" t="s">
        <v>76</v>
      </c>
      <c r="T138" s="725"/>
      <c r="U138" s="855"/>
    </row>
    <row r="139" spans="1:28" ht="9" customHeight="1">
      <c r="A139" s="887"/>
      <c r="B139" s="743"/>
      <c r="C139" s="139" t="s">
        <v>77</v>
      </c>
      <c r="D139" s="746"/>
      <c r="E139" s="746"/>
      <c r="F139" s="891"/>
      <c r="G139" s="864"/>
      <c r="H139" s="880"/>
      <c r="I139" s="897"/>
      <c r="J139" s="901"/>
      <c r="K139" s="864"/>
      <c r="L139" s="875"/>
      <c r="M139" s="138"/>
      <c r="N139" s="864"/>
      <c r="O139" s="870" t="s">
        <v>71</v>
      </c>
      <c r="P139" s="872" t="s">
        <v>72</v>
      </c>
      <c r="Q139" s="755"/>
      <c r="R139" s="757"/>
      <c r="S139" s="752"/>
      <c r="T139" s="725"/>
      <c r="U139" s="855"/>
    </row>
    <row r="140" spans="1:28" ht="9" customHeight="1">
      <c r="A140" s="888"/>
      <c r="B140" s="744"/>
      <c r="C140" s="140" t="s">
        <v>78</v>
      </c>
      <c r="D140" s="747"/>
      <c r="E140" s="876"/>
      <c r="F140" s="726"/>
      <c r="G140" s="895"/>
      <c r="H140" s="881"/>
      <c r="I140" s="898"/>
      <c r="J140" s="902"/>
      <c r="K140" s="865"/>
      <c r="L140" s="876"/>
      <c r="N140" s="865"/>
      <c r="O140" s="871"/>
      <c r="P140" s="873"/>
      <c r="Q140" s="756"/>
      <c r="R140" s="758"/>
      <c r="S140" s="753"/>
      <c r="T140" s="726"/>
      <c r="U140" s="856"/>
    </row>
    <row r="141" spans="1:28" ht="9" customHeight="1">
      <c r="A141" s="884" t="s">
        <v>144</v>
      </c>
      <c r="B141" s="740" t="str">
        <f>$B$7</f>
        <v>平日</v>
      </c>
      <c r="C141" s="201">
        <f>C74</f>
        <v>0</v>
      </c>
      <c r="D141" s="142">
        <f>$D$7</f>
        <v>0</v>
      </c>
      <c r="E141" s="143">
        <f>$E$7</f>
        <v>0</v>
      </c>
      <c r="F141" s="896"/>
      <c r="G141" s="144">
        <f>D141*E141*F141</f>
        <v>0</v>
      </c>
      <c r="H141" s="892">
        <f>I141+J141</f>
        <v>0</v>
      </c>
      <c r="I141" s="729"/>
      <c r="J141" s="727"/>
      <c r="K141" s="145">
        <f>-D141*E141*H141</f>
        <v>0</v>
      </c>
      <c r="L141" s="146"/>
      <c r="M141" s="147"/>
      <c r="N141" s="148"/>
      <c r="O141" s="149"/>
      <c r="P141" s="150"/>
      <c r="Q141" s="150"/>
      <c r="R141" s="151"/>
      <c r="S141" s="152"/>
      <c r="T141" s="153">
        <f>IF(AND(P141=0,Q141=0,R141=0,S141=0),N141*-O141,IF(AND(O141=0,Q141=0,R141=0,S141=0),N141*-P141,IF(AND(O141=0,P141=0,R141=0,S141=0),N141*Q141,IF(AND(O141=0,P141=0,Q141=0,S141=0),N141*-R141,IF(AND(O141=0,P141=0,Q141=0,R141=0),N141*S141,IF(AND(O141=0,P141=0,Q141=0,R141=0),,"入力オーバー"))))))</f>
        <v>0</v>
      </c>
      <c r="U141" s="154"/>
      <c r="V141" s="155"/>
      <c r="W141" s="155"/>
      <c r="X141" s="156"/>
      <c r="Y141" s="156"/>
      <c r="Z141" s="156"/>
      <c r="AA141" s="156"/>
      <c r="AB141" s="156"/>
    </row>
    <row r="142" spans="1:28" ht="9" customHeight="1">
      <c r="A142" s="885"/>
      <c r="B142" s="741"/>
      <c r="C142" s="157">
        <f>IF(C141="往","復",)</f>
        <v>0</v>
      </c>
      <c r="D142" s="158">
        <f>$D$8</f>
        <v>0</v>
      </c>
      <c r="E142" s="159">
        <f>$E$8</f>
        <v>0</v>
      </c>
      <c r="F142" s="749"/>
      <c r="G142" s="160">
        <f>D142*E142*F141</f>
        <v>0</v>
      </c>
      <c r="H142" s="893"/>
      <c r="I142" s="730"/>
      <c r="J142" s="728"/>
      <c r="K142" s="161">
        <f>-D142*E142*H141</f>
        <v>0</v>
      </c>
      <c r="L142" s="162"/>
      <c r="M142" s="147"/>
      <c r="N142" s="163"/>
      <c r="O142" s="164"/>
      <c r="P142" s="165"/>
      <c r="Q142" s="165"/>
      <c r="R142" s="166"/>
      <c r="S142" s="167"/>
      <c r="T142" s="168">
        <f>IF(AND(P142=0,Q142=0,R142=0,S142=0),N142*-O142,IF(AND(O142=0,Q142=0,R142=0,S142=0),N142*-P142,IF(AND(O142=0,P142=0,R142=0,S142=0),N142*Q142,IF(AND(O142=0,P142=0,Q142=0,S142=0),N142*-R142,IF(AND(O142=0,P142=0,Q142=0,R142=0),N142*S142,IF(AND(O142=0,P142=0,Q142=0,R142=0),,"入力オーバー"))))))</f>
        <v>0</v>
      </c>
      <c r="U142" s="169"/>
      <c r="V142" s="155"/>
      <c r="W142" s="155"/>
      <c r="X142" s="156"/>
      <c r="Y142" s="156"/>
      <c r="Z142" s="156"/>
      <c r="AA142" s="156"/>
      <c r="AB142" s="156"/>
    </row>
    <row r="143" spans="1:28" ht="9" customHeight="1">
      <c r="A143" s="885"/>
      <c r="B143" s="740" t="str">
        <f>$B$9</f>
        <v>土曜</v>
      </c>
      <c r="C143" s="170">
        <f>C141</f>
        <v>0</v>
      </c>
      <c r="D143" s="142">
        <f>$D$9</f>
        <v>0</v>
      </c>
      <c r="E143" s="143">
        <f>$E$9</f>
        <v>0</v>
      </c>
      <c r="F143" s="896"/>
      <c r="G143" s="144">
        <f>D143*E143*F143</f>
        <v>0</v>
      </c>
      <c r="H143" s="892">
        <f>I143+J143</f>
        <v>0</v>
      </c>
      <c r="I143" s="729"/>
      <c r="J143" s="727"/>
      <c r="K143" s="145">
        <f>-D143*E143*H143</f>
        <v>0</v>
      </c>
      <c r="L143" s="146"/>
      <c r="M143" s="147"/>
      <c r="N143" s="163"/>
      <c r="O143" s="164"/>
      <c r="P143" s="165"/>
      <c r="Q143" s="165"/>
      <c r="R143" s="166"/>
      <c r="S143" s="167"/>
      <c r="T143" s="168">
        <f t="shared" ref="T143:T150" si="24">IF(AND(P143=0,Q143=0,R143=0,S143=0),N143*-O143,IF(AND(O143=0,Q143=0,R143=0,S143=0),N143*-P143,IF(AND(O143=0,P143=0,R143=0,S143=0),N143*Q143,IF(AND(O143=0,P143=0,Q143=0,S143=0),N143*-R143,IF(AND(O143=0,P143=0,Q143=0,R143=0),N143*S143,IF(AND(O143=0,P143=0,Q143=0,R143=0),,"入力オーバー"))))))</f>
        <v>0</v>
      </c>
      <c r="U143" s="169"/>
      <c r="V143" s="155"/>
      <c r="W143" s="155"/>
      <c r="X143" s="136"/>
      <c r="Y143" s="136"/>
      <c r="Z143" s="136"/>
      <c r="AA143" s="136"/>
      <c r="AB143" s="136"/>
    </row>
    <row r="144" spans="1:28" ht="9" customHeight="1" thickBot="1">
      <c r="A144" s="885"/>
      <c r="B144" s="904"/>
      <c r="C144" s="157">
        <f>C142</f>
        <v>0</v>
      </c>
      <c r="D144" s="158">
        <f>$D$10</f>
        <v>0</v>
      </c>
      <c r="E144" s="159">
        <f>$E$10</f>
        <v>0</v>
      </c>
      <c r="F144" s="749"/>
      <c r="G144" s="160">
        <f>D144*E144*F143</f>
        <v>0</v>
      </c>
      <c r="H144" s="893"/>
      <c r="I144" s="730"/>
      <c r="J144" s="728"/>
      <c r="K144" s="161">
        <f>-D144*E144*H143</f>
        <v>0</v>
      </c>
      <c r="L144" s="162"/>
      <c r="M144" s="147"/>
      <c r="N144" s="163"/>
      <c r="O144" s="164"/>
      <c r="P144" s="165"/>
      <c r="Q144" s="165"/>
      <c r="R144" s="166"/>
      <c r="S144" s="167"/>
      <c r="T144" s="168">
        <f t="shared" si="24"/>
        <v>0</v>
      </c>
      <c r="U144" s="169"/>
      <c r="V144" s="155"/>
      <c r="W144" s="155"/>
      <c r="X144" s="156"/>
      <c r="Y144" s="156"/>
      <c r="Z144" s="136"/>
      <c r="AA144" s="136"/>
      <c r="AB144" s="136"/>
    </row>
    <row r="145" spans="1:28" ht="9" customHeight="1">
      <c r="A145" s="885"/>
      <c r="B145" s="903" t="str">
        <f>$B$11</f>
        <v>日祝</v>
      </c>
      <c r="C145" s="170">
        <f>C141</f>
        <v>0</v>
      </c>
      <c r="D145" s="142">
        <f>$D$11</f>
        <v>0</v>
      </c>
      <c r="E145" s="143">
        <f>$E$11</f>
        <v>0</v>
      </c>
      <c r="F145" s="748"/>
      <c r="G145" s="144">
        <f>D145*E145*F145</f>
        <v>0</v>
      </c>
      <c r="H145" s="892">
        <f>I145+J145</f>
        <v>0</v>
      </c>
      <c r="I145" s="729"/>
      <c r="J145" s="727"/>
      <c r="K145" s="145">
        <f>-D145*E145*H145</f>
        <v>0</v>
      </c>
      <c r="L145" s="146"/>
      <c r="M145" s="147"/>
      <c r="N145" s="163"/>
      <c r="O145" s="164"/>
      <c r="P145" s="165"/>
      <c r="Q145" s="165"/>
      <c r="R145" s="166"/>
      <c r="S145" s="167"/>
      <c r="T145" s="168">
        <f t="shared" si="24"/>
        <v>0</v>
      </c>
      <c r="U145" s="169"/>
      <c r="V145" s="155"/>
      <c r="W145" s="155"/>
      <c r="X145" s="156"/>
      <c r="Y145" s="156"/>
      <c r="Z145" s="136"/>
      <c r="AA145" s="136"/>
      <c r="AB145" s="136"/>
    </row>
    <row r="146" spans="1:28" ht="9" customHeight="1">
      <c r="A146" s="885"/>
      <c r="B146" s="739"/>
      <c r="C146" s="202">
        <f>C142</f>
        <v>0</v>
      </c>
      <c r="D146" s="158">
        <f>$D$12</f>
        <v>0</v>
      </c>
      <c r="E146" s="175">
        <f>$E$12</f>
        <v>0</v>
      </c>
      <c r="F146" s="748"/>
      <c r="G146" s="160">
        <f>D146*E146*F145</f>
        <v>0</v>
      </c>
      <c r="H146" s="893"/>
      <c r="I146" s="730"/>
      <c r="J146" s="728"/>
      <c r="K146" s="161">
        <f>-D146*E146*H145</f>
        <v>0</v>
      </c>
      <c r="L146" s="162"/>
      <c r="M146" s="147"/>
      <c r="N146" s="163"/>
      <c r="O146" s="164"/>
      <c r="P146" s="165"/>
      <c r="Q146" s="165"/>
      <c r="R146" s="166"/>
      <c r="S146" s="167"/>
      <c r="T146" s="168">
        <f t="shared" si="24"/>
        <v>0</v>
      </c>
      <c r="U146" s="169"/>
      <c r="V146" s="155"/>
      <c r="W146" s="155"/>
      <c r="X146" s="156"/>
      <c r="Y146" s="156"/>
      <c r="Z146" s="136"/>
      <c r="AA146" s="136"/>
      <c r="AB146" s="136"/>
    </row>
    <row r="147" spans="1:28" ht="9" customHeight="1">
      <c r="A147" s="885"/>
      <c r="B147" s="738" t="str">
        <f>$B$13</f>
        <v>学平日</v>
      </c>
      <c r="C147" s="170">
        <f>C141</f>
        <v>0</v>
      </c>
      <c r="D147" s="142">
        <f>$D$13</f>
        <v>0</v>
      </c>
      <c r="E147" s="143">
        <f>$E$13</f>
        <v>0</v>
      </c>
      <c r="F147" s="896"/>
      <c r="G147" s="144">
        <f>D147*E147*F147</f>
        <v>0</v>
      </c>
      <c r="H147" s="892">
        <f>I147+J147</f>
        <v>0</v>
      </c>
      <c r="I147" s="729"/>
      <c r="J147" s="727"/>
      <c r="K147" s="145">
        <f>-D147*E147*H147</f>
        <v>0</v>
      </c>
      <c r="L147" s="146"/>
      <c r="M147" s="147"/>
      <c r="N147" s="163"/>
      <c r="O147" s="164"/>
      <c r="P147" s="165"/>
      <c r="Q147" s="165"/>
      <c r="R147" s="166"/>
      <c r="S147" s="167"/>
      <c r="T147" s="168">
        <f t="shared" si="24"/>
        <v>0</v>
      </c>
      <c r="U147" s="169"/>
      <c r="V147" s="155"/>
      <c r="W147" s="155"/>
      <c r="X147" s="156"/>
      <c r="Y147" s="156"/>
      <c r="Z147" s="136"/>
      <c r="AA147" s="136"/>
      <c r="AB147" s="136"/>
    </row>
    <row r="148" spans="1:28" ht="9" customHeight="1">
      <c r="A148" s="885"/>
      <c r="B148" s="739"/>
      <c r="C148" s="157">
        <f>C142</f>
        <v>0</v>
      </c>
      <c r="D148" s="158">
        <f>$D$14</f>
        <v>0</v>
      </c>
      <c r="E148" s="159">
        <f>$E$14</f>
        <v>0</v>
      </c>
      <c r="F148" s="749"/>
      <c r="G148" s="160">
        <f>D148*E148*F147</f>
        <v>0</v>
      </c>
      <c r="H148" s="893"/>
      <c r="I148" s="730"/>
      <c r="J148" s="728"/>
      <c r="K148" s="161">
        <f>-D148*E148*H147</f>
        <v>0</v>
      </c>
      <c r="L148" s="162"/>
      <c r="M148" s="147"/>
      <c r="N148" s="163"/>
      <c r="O148" s="164"/>
      <c r="P148" s="165"/>
      <c r="Q148" s="165"/>
      <c r="R148" s="166"/>
      <c r="S148" s="167"/>
      <c r="T148" s="168">
        <f t="shared" si="24"/>
        <v>0</v>
      </c>
      <c r="U148" s="169"/>
      <c r="V148" s="155"/>
      <c r="W148" s="155"/>
      <c r="X148" s="156"/>
      <c r="Y148" s="156"/>
      <c r="Z148" s="136"/>
      <c r="AA148" s="136"/>
      <c r="AB148" s="136"/>
    </row>
    <row r="149" spans="1:28" ht="9" customHeight="1">
      <c r="A149" s="885"/>
      <c r="B149" s="738" t="str">
        <f>$B$15</f>
        <v>学休土</v>
      </c>
      <c r="C149" s="170">
        <f>C141</f>
        <v>0</v>
      </c>
      <c r="D149" s="142">
        <f>$D$15</f>
        <v>0</v>
      </c>
      <c r="E149" s="143">
        <f>$E$15</f>
        <v>0</v>
      </c>
      <c r="F149" s="748"/>
      <c r="G149" s="144">
        <f>D149*E149*F149</f>
        <v>0</v>
      </c>
      <c r="H149" s="892">
        <f>I149+J149</f>
        <v>0</v>
      </c>
      <c r="I149" s="729"/>
      <c r="J149" s="727"/>
      <c r="K149" s="145">
        <f>-D149*E149*H149</f>
        <v>0</v>
      </c>
      <c r="L149" s="146"/>
      <c r="M149" s="147"/>
      <c r="N149" s="163"/>
      <c r="O149" s="164"/>
      <c r="P149" s="165"/>
      <c r="Q149" s="165"/>
      <c r="R149" s="166"/>
      <c r="S149" s="167"/>
      <c r="T149" s="168">
        <f t="shared" si="24"/>
        <v>0</v>
      </c>
      <c r="U149" s="169"/>
      <c r="V149" s="155"/>
      <c r="W149" s="155"/>
      <c r="X149" s="908" t="s">
        <v>81</v>
      </c>
      <c r="Y149" s="909"/>
      <c r="Z149" s="909"/>
      <c r="AA149" s="909"/>
      <c r="AB149" s="910"/>
    </row>
    <row r="150" spans="1:28" ht="9" customHeight="1" thickBot="1">
      <c r="A150" s="885"/>
      <c r="B150" s="751"/>
      <c r="C150" s="157">
        <f>C142</f>
        <v>0</v>
      </c>
      <c r="D150" s="158">
        <f>$D$16</f>
        <v>0</v>
      </c>
      <c r="E150" s="175">
        <f>$E$16</f>
        <v>0</v>
      </c>
      <c r="F150" s="749"/>
      <c r="G150" s="160">
        <f>D150*E150*F149</f>
        <v>0</v>
      </c>
      <c r="H150" s="893"/>
      <c r="I150" s="730"/>
      <c r="J150" s="728"/>
      <c r="K150" s="161">
        <f>-D150*E150*H149</f>
        <v>0</v>
      </c>
      <c r="L150" s="162"/>
      <c r="M150" s="147"/>
      <c r="N150" s="177"/>
      <c r="O150" s="178"/>
      <c r="P150" s="179"/>
      <c r="Q150" s="179"/>
      <c r="R150" s="180"/>
      <c r="S150" s="181"/>
      <c r="T150" s="182">
        <f t="shared" si="24"/>
        <v>0</v>
      </c>
      <c r="U150" s="183"/>
      <c r="V150" s="184"/>
      <c r="W150" s="155"/>
      <c r="X150" s="905">
        <f>G151+K151+T151</f>
        <v>0</v>
      </c>
      <c r="Y150" s="906"/>
      <c r="Z150" s="906"/>
      <c r="AA150" s="906"/>
      <c r="AB150" s="185" t="s">
        <v>82</v>
      </c>
    </row>
    <row r="151" spans="1:28" ht="9" customHeight="1" thickBot="1">
      <c r="A151" s="882" t="s">
        <v>53</v>
      </c>
      <c r="B151" s="883"/>
      <c r="C151" s="186"/>
      <c r="D151" s="187">
        <f>IF(C141="往",(E141+E142)*(F141-H141)+(E143+E144)*(F143-H143),E141*(F141-H141)+E143*(F143-H143))</f>
        <v>0</v>
      </c>
      <c r="E151" s="188">
        <f>IF(C141="往",(E141+E142)*(F141-H141)+(E143+E144)*(F143-H143)+(E145+E146)*(F145-H145)+(E147+E148)*(F147-H147)+(E149+E150)*(F149-H149),E141*(F141-H141)+E143*(F143-H143)+E145*(F145-H145)+E147*(F147-H147)+E149*(F149-H149))</f>
        <v>0</v>
      </c>
      <c r="F151" s="189">
        <f t="shared" ref="F151:K151" si="25">SUM(F141:F150)</f>
        <v>0</v>
      </c>
      <c r="G151" s="190">
        <f t="shared" si="25"/>
        <v>0</v>
      </c>
      <c r="H151" s="186">
        <f t="shared" si="25"/>
        <v>0</v>
      </c>
      <c r="I151" s="191">
        <f t="shared" si="25"/>
        <v>0</v>
      </c>
      <c r="J151" s="187">
        <f t="shared" si="25"/>
        <v>0</v>
      </c>
      <c r="K151" s="192">
        <f t="shared" si="25"/>
        <v>0</v>
      </c>
      <c r="L151" s="187"/>
      <c r="M151" s="193"/>
      <c r="N151" s="194"/>
      <c r="O151" s="195">
        <f t="shared" ref="O151:T151" si="26">SUM(O141:O150)</f>
        <v>0</v>
      </c>
      <c r="P151" s="196">
        <f t="shared" si="26"/>
        <v>0</v>
      </c>
      <c r="Q151" s="196">
        <f t="shared" si="26"/>
        <v>0</v>
      </c>
      <c r="R151" s="197">
        <f t="shared" si="26"/>
        <v>0</v>
      </c>
      <c r="S151" s="198">
        <f t="shared" si="26"/>
        <v>0</v>
      </c>
      <c r="T151" s="199">
        <f t="shared" si="26"/>
        <v>0</v>
      </c>
      <c r="U151" s="200"/>
    </row>
    <row r="152" spans="1:28" ht="9" customHeight="1">
      <c r="A152" s="886" t="s">
        <v>55</v>
      </c>
      <c r="B152" s="742" t="s">
        <v>56</v>
      </c>
      <c r="C152" s="134"/>
      <c r="D152" s="745" t="s">
        <v>57</v>
      </c>
      <c r="E152" s="745" t="s">
        <v>58</v>
      </c>
      <c r="F152" s="890" t="s">
        <v>59</v>
      </c>
      <c r="G152" s="894" t="s">
        <v>60</v>
      </c>
      <c r="H152" s="899" t="s">
        <v>61</v>
      </c>
      <c r="I152" s="899"/>
      <c r="J152" s="899"/>
      <c r="K152" s="899"/>
      <c r="L152" s="900"/>
      <c r="M152" s="135"/>
      <c r="N152" s="857" t="s">
        <v>62</v>
      </c>
      <c r="O152" s="858"/>
      <c r="P152" s="858"/>
      <c r="Q152" s="858"/>
      <c r="R152" s="858"/>
      <c r="S152" s="858"/>
      <c r="T152" s="858"/>
      <c r="U152" s="859"/>
    </row>
    <row r="153" spans="1:28" ht="9" customHeight="1">
      <c r="A153" s="887"/>
      <c r="B153" s="743"/>
      <c r="C153" s="137" t="s">
        <v>24</v>
      </c>
      <c r="D153" s="746"/>
      <c r="E153" s="746"/>
      <c r="F153" s="891"/>
      <c r="G153" s="864"/>
      <c r="H153" s="860" t="s">
        <v>63</v>
      </c>
      <c r="I153" s="861"/>
      <c r="J153" s="862"/>
      <c r="K153" s="863" t="s">
        <v>64</v>
      </c>
      <c r="L153" s="874" t="s">
        <v>65</v>
      </c>
      <c r="M153" s="138"/>
      <c r="N153" s="863" t="s">
        <v>66</v>
      </c>
      <c r="O153" s="877" t="s">
        <v>67</v>
      </c>
      <c r="P153" s="878"/>
      <c r="Q153" s="878"/>
      <c r="R153" s="878"/>
      <c r="S153" s="879"/>
      <c r="T153" s="724" t="s">
        <v>68</v>
      </c>
      <c r="U153" s="854" t="s">
        <v>65</v>
      </c>
    </row>
    <row r="154" spans="1:28" ht="9" customHeight="1">
      <c r="A154" s="887"/>
      <c r="B154" s="743"/>
      <c r="C154" s="137" t="s">
        <v>69</v>
      </c>
      <c r="D154" s="746"/>
      <c r="E154" s="746"/>
      <c r="F154" s="891"/>
      <c r="G154" s="864"/>
      <c r="H154" s="880" t="s">
        <v>70</v>
      </c>
      <c r="I154" s="897" t="s">
        <v>71</v>
      </c>
      <c r="J154" s="901" t="s">
        <v>72</v>
      </c>
      <c r="K154" s="864"/>
      <c r="L154" s="875"/>
      <c r="M154" s="138"/>
      <c r="N154" s="864"/>
      <c r="O154" s="869" t="s">
        <v>73</v>
      </c>
      <c r="P154" s="754"/>
      <c r="Q154" s="754" t="s">
        <v>74</v>
      </c>
      <c r="R154" s="757" t="s">
        <v>75</v>
      </c>
      <c r="S154" s="752" t="s">
        <v>76</v>
      </c>
      <c r="T154" s="725"/>
      <c r="U154" s="855"/>
    </row>
    <row r="155" spans="1:28" ht="9" customHeight="1">
      <c r="A155" s="887"/>
      <c r="B155" s="743"/>
      <c r="C155" s="139" t="s">
        <v>77</v>
      </c>
      <c r="D155" s="746"/>
      <c r="E155" s="746"/>
      <c r="F155" s="891"/>
      <c r="G155" s="864"/>
      <c r="H155" s="880"/>
      <c r="I155" s="897"/>
      <c r="J155" s="901"/>
      <c r="K155" s="864"/>
      <c r="L155" s="875"/>
      <c r="M155" s="138"/>
      <c r="N155" s="864"/>
      <c r="O155" s="870" t="s">
        <v>71</v>
      </c>
      <c r="P155" s="872" t="s">
        <v>72</v>
      </c>
      <c r="Q155" s="755"/>
      <c r="R155" s="757"/>
      <c r="S155" s="752"/>
      <c r="T155" s="725"/>
      <c r="U155" s="855"/>
    </row>
    <row r="156" spans="1:28" ht="9" customHeight="1">
      <c r="A156" s="888"/>
      <c r="B156" s="744"/>
      <c r="C156" s="140" t="s">
        <v>78</v>
      </c>
      <c r="D156" s="747"/>
      <c r="E156" s="876"/>
      <c r="F156" s="726"/>
      <c r="G156" s="895"/>
      <c r="H156" s="881"/>
      <c r="I156" s="898"/>
      <c r="J156" s="902"/>
      <c r="K156" s="865"/>
      <c r="L156" s="876"/>
      <c r="N156" s="865"/>
      <c r="O156" s="871"/>
      <c r="P156" s="873"/>
      <c r="Q156" s="756"/>
      <c r="R156" s="758"/>
      <c r="S156" s="753"/>
      <c r="T156" s="726"/>
      <c r="U156" s="856"/>
    </row>
    <row r="157" spans="1:28" ht="9" customHeight="1">
      <c r="A157" s="884" t="s">
        <v>145</v>
      </c>
      <c r="B157" s="740" t="str">
        <f>$B$7</f>
        <v>平日</v>
      </c>
      <c r="C157" s="201">
        <f>C141</f>
        <v>0</v>
      </c>
      <c r="D157" s="142">
        <f>$D$7</f>
        <v>0</v>
      </c>
      <c r="E157" s="143">
        <f>$E$7</f>
        <v>0</v>
      </c>
      <c r="F157" s="896"/>
      <c r="G157" s="144">
        <f>D157*E157*F157</f>
        <v>0</v>
      </c>
      <c r="H157" s="892">
        <f>I157+J157</f>
        <v>0</v>
      </c>
      <c r="I157" s="729"/>
      <c r="J157" s="727"/>
      <c r="K157" s="145">
        <f>-D157*E157*H157</f>
        <v>0</v>
      </c>
      <c r="L157" s="146"/>
      <c r="M157" s="147"/>
      <c r="N157" s="148"/>
      <c r="O157" s="149"/>
      <c r="P157" s="150"/>
      <c r="Q157" s="150"/>
      <c r="R157" s="151"/>
      <c r="S157" s="152"/>
      <c r="T157" s="153">
        <f>IF(AND(P157=0,Q157=0,R157=0,S157=0),N157*-O157,IF(AND(O157=0,Q157=0,R157=0,S157=0),N157*-P157,IF(AND(O157=0,P157=0,R157=0,S157=0),N157*Q157,IF(AND(O157=0,P157=0,Q157=0,S157=0),N157*-R157,IF(AND(O157=0,P157=0,Q157=0,R157=0),N157*S157,IF(AND(O157=0,P157=0,Q157=0,R157=0),,"入力オーバー"))))))</f>
        <v>0</v>
      </c>
      <c r="U157" s="154"/>
      <c r="V157" s="155"/>
      <c r="W157" s="155"/>
      <c r="X157" s="156"/>
      <c r="Y157" s="156"/>
      <c r="Z157" s="156"/>
      <c r="AA157" s="156"/>
      <c r="AB157" s="156"/>
    </row>
    <row r="158" spans="1:28" ht="9" customHeight="1">
      <c r="A158" s="885"/>
      <c r="B158" s="741"/>
      <c r="C158" s="157">
        <f>IF(C157="往","復",)</f>
        <v>0</v>
      </c>
      <c r="D158" s="158">
        <f>$D$8</f>
        <v>0</v>
      </c>
      <c r="E158" s="159">
        <f>$E$8</f>
        <v>0</v>
      </c>
      <c r="F158" s="749"/>
      <c r="G158" s="160">
        <f>D158*E158*F157</f>
        <v>0</v>
      </c>
      <c r="H158" s="893"/>
      <c r="I158" s="730"/>
      <c r="J158" s="728"/>
      <c r="K158" s="161">
        <f>-D158*E158*H157</f>
        <v>0</v>
      </c>
      <c r="L158" s="162"/>
      <c r="M158" s="147"/>
      <c r="N158" s="163"/>
      <c r="O158" s="164"/>
      <c r="P158" s="165"/>
      <c r="Q158" s="165"/>
      <c r="R158" s="166"/>
      <c r="S158" s="167"/>
      <c r="T158" s="168">
        <f>IF(AND(P158=0,Q158=0,R158=0,S158=0),N158*-O158,IF(AND(O158=0,Q158=0,R158=0,S158=0),N158*-P158,IF(AND(O158=0,P158=0,R158=0,S158=0),N158*Q158,IF(AND(O158=0,P158=0,Q158=0,S158=0),N158*-R158,IF(AND(O158=0,P158=0,Q158=0,R158=0),N158*S158,IF(AND(O158=0,P158=0,Q158=0,R158=0),,"入力オーバー"))))))</f>
        <v>0</v>
      </c>
      <c r="U158" s="169"/>
      <c r="V158" s="155"/>
      <c r="W158" s="155"/>
      <c r="X158" s="156"/>
      <c r="Y158" s="156"/>
      <c r="Z158" s="156"/>
      <c r="AA158" s="156"/>
      <c r="AB158" s="156"/>
    </row>
    <row r="159" spans="1:28" ht="9" customHeight="1">
      <c r="A159" s="885"/>
      <c r="B159" s="740" t="str">
        <f>$B$9</f>
        <v>土曜</v>
      </c>
      <c r="C159" s="170">
        <f>C157</f>
        <v>0</v>
      </c>
      <c r="D159" s="142">
        <f>$D$9</f>
        <v>0</v>
      </c>
      <c r="E159" s="143">
        <f>$E$9</f>
        <v>0</v>
      </c>
      <c r="F159" s="896"/>
      <c r="G159" s="144">
        <f>D159*E159*F159</f>
        <v>0</v>
      </c>
      <c r="H159" s="892">
        <f>I159+J159</f>
        <v>0</v>
      </c>
      <c r="I159" s="729"/>
      <c r="J159" s="727"/>
      <c r="K159" s="145">
        <f>-D159*E159*H159</f>
        <v>0</v>
      </c>
      <c r="L159" s="146"/>
      <c r="M159" s="147"/>
      <c r="N159" s="163"/>
      <c r="O159" s="164"/>
      <c r="P159" s="165"/>
      <c r="Q159" s="165"/>
      <c r="R159" s="166"/>
      <c r="S159" s="167"/>
      <c r="T159" s="168">
        <f t="shared" ref="T159:T166" si="27">IF(AND(P159=0,Q159=0,R159=0,S159=0),N159*-O159,IF(AND(O159=0,Q159=0,R159=0,S159=0),N159*-P159,IF(AND(O159=0,P159=0,R159=0,S159=0),N159*Q159,IF(AND(O159=0,P159=0,Q159=0,S159=0),N159*-R159,IF(AND(O159=0,P159=0,Q159=0,R159=0),N159*S159,IF(AND(O159=0,P159=0,Q159=0,R159=0),,"入力オーバー"))))))</f>
        <v>0</v>
      </c>
      <c r="U159" s="169"/>
      <c r="V159" s="155"/>
      <c r="W159" s="155"/>
      <c r="X159" s="136"/>
      <c r="Y159" s="136"/>
      <c r="Z159" s="136"/>
      <c r="AA159" s="136"/>
      <c r="AB159" s="136"/>
    </row>
    <row r="160" spans="1:28" ht="9" customHeight="1" thickBot="1">
      <c r="A160" s="885"/>
      <c r="B160" s="904"/>
      <c r="C160" s="157">
        <f>C158</f>
        <v>0</v>
      </c>
      <c r="D160" s="158">
        <f>$D$10</f>
        <v>0</v>
      </c>
      <c r="E160" s="159">
        <f>$E$10</f>
        <v>0</v>
      </c>
      <c r="F160" s="749"/>
      <c r="G160" s="160">
        <f>D160*E160*F159</f>
        <v>0</v>
      </c>
      <c r="H160" s="893"/>
      <c r="I160" s="730"/>
      <c r="J160" s="728"/>
      <c r="K160" s="161">
        <f>-D160*E160*H159</f>
        <v>0</v>
      </c>
      <c r="L160" s="162"/>
      <c r="M160" s="147"/>
      <c r="N160" s="163"/>
      <c r="O160" s="164"/>
      <c r="P160" s="165"/>
      <c r="Q160" s="165"/>
      <c r="R160" s="166"/>
      <c r="S160" s="167"/>
      <c r="T160" s="168">
        <f t="shared" si="27"/>
        <v>0</v>
      </c>
      <c r="U160" s="169"/>
      <c r="V160" s="155"/>
      <c r="W160" s="155"/>
      <c r="X160" s="156"/>
      <c r="Y160" s="156"/>
      <c r="Z160" s="136"/>
      <c r="AA160" s="136"/>
      <c r="AB160" s="136"/>
    </row>
    <row r="161" spans="1:28" ht="9" customHeight="1">
      <c r="A161" s="885"/>
      <c r="B161" s="903" t="str">
        <f>$B$11</f>
        <v>日祝</v>
      </c>
      <c r="C161" s="170">
        <f>C157</f>
        <v>0</v>
      </c>
      <c r="D161" s="142">
        <f>$D$11</f>
        <v>0</v>
      </c>
      <c r="E161" s="143">
        <f>$E$11</f>
        <v>0</v>
      </c>
      <c r="F161" s="748"/>
      <c r="G161" s="144">
        <f>D161*E161*F161</f>
        <v>0</v>
      </c>
      <c r="H161" s="892">
        <f>I161+J161</f>
        <v>0</v>
      </c>
      <c r="I161" s="729"/>
      <c r="J161" s="727"/>
      <c r="K161" s="145">
        <f>-D161*E161*H161</f>
        <v>0</v>
      </c>
      <c r="L161" s="146"/>
      <c r="M161" s="147"/>
      <c r="N161" s="163"/>
      <c r="O161" s="164"/>
      <c r="P161" s="165"/>
      <c r="Q161" s="165"/>
      <c r="R161" s="166"/>
      <c r="S161" s="167"/>
      <c r="T161" s="168">
        <f t="shared" si="27"/>
        <v>0</v>
      </c>
      <c r="U161" s="169"/>
      <c r="V161" s="155"/>
      <c r="W161" s="155"/>
      <c r="X161" s="156"/>
      <c r="Y161" s="156"/>
      <c r="Z161" s="136"/>
      <c r="AA161" s="136"/>
      <c r="AB161" s="136"/>
    </row>
    <row r="162" spans="1:28" ht="9" customHeight="1">
      <c r="A162" s="885"/>
      <c r="B162" s="739"/>
      <c r="C162" s="202">
        <f>C158</f>
        <v>0</v>
      </c>
      <c r="D162" s="158">
        <f>$D$12</f>
        <v>0</v>
      </c>
      <c r="E162" s="175">
        <f>$E$12</f>
        <v>0</v>
      </c>
      <c r="F162" s="748"/>
      <c r="G162" s="160">
        <f>D162*E162*F161</f>
        <v>0</v>
      </c>
      <c r="H162" s="893"/>
      <c r="I162" s="730"/>
      <c r="J162" s="728"/>
      <c r="K162" s="161">
        <f>-D162*E162*H161</f>
        <v>0</v>
      </c>
      <c r="L162" s="162"/>
      <c r="M162" s="147"/>
      <c r="N162" s="163"/>
      <c r="O162" s="164"/>
      <c r="P162" s="165"/>
      <c r="Q162" s="165"/>
      <c r="R162" s="166"/>
      <c r="S162" s="167"/>
      <c r="T162" s="168">
        <f t="shared" si="27"/>
        <v>0</v>
      </c>
      <c r="U162" s="169"/>
      <c r="V162" s="155"/>
      <c r="W162" s="155"/>
      <c r="X162" s="156"/>
      <c r="Y162" s="156"/>
      <c r="Z162" s="136"/>
      <c r="AA162" s="136"/>
      <c r="AB162" s="136"/>
    </row>
    <row r="163" spans="1:28" ht="9" customHeight="1">
      <c r="A163" s="885"/>
      <c r="B163" s="738" t="str">
        <f>$B$13</f>
        <v>学平日</v>
      </c>
      <c r="C163" s="170">
        <f>C157</f>
        <v>0</v>
      </c>
      <c r="D163" s="142">
        <f>$D$13</f>
        <v>0</v>
      </c>
      <c r="E163" s="143">
        <f>$E$13</f>
        <v>0</v>
      </c>
      <c r="F163" s="896"/>
      <c r="G163" s="144">
        <f>D163*E163*F163</f>
        <v>0</v>
      </c>
      <c r="H163" s="892">
        <f>I163+J163</f>
        <v>0</v>
      </c>
      <c r="I163" s="729"/>
      <c r="J163" s="727"/>
      <c r="K163" s="145">
        <f>-D163*E163*H163</f>
        <v>0</v>
      </c>
      <c r="L163" s="146"/>
      <c r="M163" s="147"/>
      <c r="N163" s="163"/>
      <c r="O163" s="164"/>
      <c r="P163" s="165"/>
      <c r="Q163" s="165"/>
      <c r="R163" s="166"/>
      <c r="S163" s="167"/>
      <c r="T163" s="168">
        <f t="shared" si="27"/>
        <v>0</v>
      </c>
      <c r="U163" s="169"/>
      <c r="V163" s="155"/>
      <c r="W163" s="155"/>
    </row>
    <row r="164" spans="1:28" ht="9" customHeight="1">
      <c r="A164" s="885"/>
      <c r="B164" s="739"/>
      <c r="C164" s="157">
        <f>C158</f>
        <v>0</v>
      </c>
      <c r="D164" s="158">
        <f>$D$14</f>
        <v>0</v>
      </c>
      <c r="E164" s="159">
        <f>$E$14</f>
        <v>0</v>
      </c>
      <c r="F164" s="749"/>
      <c r="G164" s="160">
        <f>D164*E164*F163</f>
        <v>0</v>
      </c>
      <c r="H164" s="893"/>
      <c r="I164" s="730"/>
      <c r="J164" s="728"/>
      <c r="K164" s="161">
        <f>-D164*E164*H163</f>
        <v>0</v>
      </c>
      <c r="L164" s="162"/>
      <c r="M164" s="147"/>
      <c r="N164" s="163"/>
      <c r="O164" s="164"/>
      <c r="P164" s="165"/>
      <c r="Q164" s="165"/>
      <c r="R164" s="166"/>
      <c r="S164" s="167"/>
      <c r="T164" s="168">
        <f t="shared" si="27"/>
        <v>0</v>
      </c>
      <c r="U164" s="169"/>
      <c r="V164" s="155"/>
      <c r="W164" s="155"/>
    </row>
    <row r="165" spans="1:28" ht="9" customHeight="1">
      <c r="A165" s="885"/>
      <c r="B165" s="738" t="str">
        <f>$B$15</f>
        <v>学休土</v>
      </c>
      <c r="C165" s="170">
        <f>C157</f>
        <v>0</v>
      </c>
      <c r="D165" s="142">
        <f>$D$15</f>
        <v>0</v>
      </c>
      <c r="E165" s="143">
        <f>$E$15</f>
        <v>0</v>
      </c>
      <c r="F165" s="748"/>
      <c r="G165" s="144">
        <f>D165*E165*F165</f>
        <v>0</v>
      </c>
      <c r="H165" s="892">
        <f>I165+J165</f>
        <v>0</v>
      </c>
      <c r="I165" s="729"/>
      <c r="J165" s="727"/>
      <c r="K165" s="145">
        <f>-D165*E165*H165</f>
        <v>0</v>
      </c>
      <c r="L165" s="146"/>
      <c r="M165" s="147"/>
      <c r="N165" s="163"/>
      <c r="O165" s="164"/>
      <c r="P165" s="165"/>
      <c r="Q165" s="165"/>
      <c r="R165" s="166"/>
      <c r="S165" s="167"/>
      <c r="T165" s="168">
        <f t="shared" si="27"/>
        <v>0</v>
      </c>
      <c r="U165" s="169"/>
      <c r="V165" s="155"/>
      <c r="W165" s="155"/>
      <c r="X165" s="908" t="s">
        <v>81</v>
      </c>
      <c r="Y165" s="909"/>
      <c r="Z165" s="909"/>
      <c r="AA165" s="909"/>
      <c r="AB165" s="910"/>
    </row>
    <row r="166" spans="1:28" ht="9" customHeight="1" thickBot="1">
      <c r="A166" s="885"/>
      <c r="B166" s="751"/>
      <c r="C166" s="157">
        <f>C158</f>
        <v>0</v>
      </c>
      <c r="D166" s="158">
        <f>$D$16</f>
        <v>0</v>
      </c>
      <c r="E166" s="175">
        <f>$E$16</f>
        <v>0</v>
      </c>
      <c r="F166" s="749"/>
      <c r="G166" s="160">
        <f>D166*E166*F165</f>
        <v>0</v>
      </c>
      <c r="H166" s="893"/>
      <c r="I166" s="730"/>
      <c r="J166" s="728"/>
      <c r="K166" s="161">
        <f>-D166*E166*H165</f>
        <v>0</v>
      </c>
      <c r="L166" s="162"/>
      <c r="M166" s="147"/>
      <c r="N166" s="177"/>
      <c r="O166" s="178"/>
      <c r="P166" s="179"/>
      <c r="Q166" s="179"/>
      <c r="R166" s="180"/>
      <c r="S166" s="181"/>
      <c r="T166" s="182">
        <f t="shared" si="27"/>
        <v>0</v>
      </c>
      <c r="U166" s="183"/>
      <c r="V166" s="184"/>
      <c r="W166" s="155"/>
      <c r="X166" s="905">
        <f>G167+K167+T167</f>
        <v>0</v>
      </c>
      <c r="Y166" s="906"/>
      <c r="Z166" s="906"/>
      <c r="AA166" s="906"/>
      <c r="AB166" s="185" t="s">
        <v>82</v>
      </c>
    </row>
    <row r="167" spans="1:28" ht="9" customHeight="1" thickBot="1">
      <c r="A167" s="882" t="s">
        <v>53</v>
      </c>
      <c r="B167" s="883"/>
      <c r="C167" s="186"/>
      <c r="D167" s="187">
        <f>IF(C157="往",(E157+E158)*(F157-H157)+(E159+E160)*(F159-H159),E157*(F157-H157)+E159*(F159-H159))</f>
        <v>0</v>
      </c>
      <c r="E167" s="188">
        <f>IF(C157="往",(E157+E158)*(F157-H157)+(E159+E160)*(F159-H159)+(E161+E162)*(F161-H161)+(E163+E164)*(F163-H163)+(E165+E166)*(F165-H165),E157*(F157-H157)+E159*(F159-H159)+E161*(F161-H161)+E163*(F163-H163)+E165*(F165-H165))</f>
        <v>0</v>
      </c>
      <c r="F167" s="189">
        <f t="shared" ref="F167:K167" si="28">SUM(F157:F166)</f>
        <v>0</v>
      </c>
      <c r="G167" s="190">
        <f t="shared" si="28"/>
        <v>0</v>
      </c>
      <c r="H167" s="186">
        <f t="shared" si="28"/>
        <v>0</v>
      </c>
      <c r="I167" s="191">
        <f t="shared" si="28"/>
        <v>0</v>
      </c>
      <c r="J167" s="187">
        <f t="shared" si="28"/>
        <v>0</v>
      </c>
      <c r="K167" s="192">
        <f t="shared" si="28"/>
        <v>0</v>
      </c>
      <c r="L167" s="187"/>
      <c r="M167" s="193"/>
      <c r="N167" s="194"/>
      <c r="O167" s="195">
        <f t="shared" ref="O167:T167" si="29">SUM(O157:O166)</f>
        <v>0</v>
      </c>
      <c r="P167" s="196">
        <f t="shared" si="29"/>
        <v>0</v>
      </c>
      <c r="Q167" s="196">
        <f t="shared" si="29"/>
        <v>0</v>
      </c>
      <c r="R167" s="197">
        <f t="shared" si="29"/>
        <v>0</v>
      </c>
      <c r="S167" s="198">
        <f t="shared" si="29"/>
        <v>0</v>
      </c>
      <c r="T167" s="199">
        <f t="shared" si="29"/>
        <v>0</v>
      </c>
      <c r="U167" s="200"/>
    </row>
    <row r="168" spans="1:28" ht="9" customHeight="1">
      <c r="A168" s="886" t="s">
        <v>55</v>
      </c>
      <c r="B168" s="742" t="s">
        <v>56</v>
      </c>
      <c r="C168" s="134"/>
      <c r="D168" s="745" t="s">
        <v>57</v>
      </c>
      <c r="E168" s="745" t="s">
        <v>58</v>
      </c>
      <c r="F168" s="890" t="s">
        <v>59</v>
      </c>
      <c r="G168" s="894" t="s">
        <v>60</v>
      </c>
      <c r="H168" s="899" t="s">
        <v>61</v>
      </c>
      <c r="I168" s="899"/>
      <c r="J168" s="899"/>
      <c r="K168" s="899"/>
      <c r="L168" s="900"/>
      <c r="M168" s="135"/>
      <c r="N168" s="857" t="s">
        <v>62</v>
      </c>
      <c r="O168" s="858"/>
      <c r="P168" s="858"/>
      <c r="Q168" s="858"/>
      <c r="R168" s="858"/>
      <c r="S168" s="858"/>
      <c r="T168" s="858"/>
      <c r="U168" s="859"/>
    </row>
    <row r="169" spans="1:28" ht="9" customHeight="1">
      <c r="A169" s="887"/>
      <c r="B169" s="743"/>
      <c r="C169" s="137" t="s">
        <v>24</v>
      </c>
      <c r="D169" s="746"/>
      <c r="E169" s="746"/>
      <c r="F169" s="891"/>
      <c r="G169" s="864"/>
      <c r="H169" s="860" t="s">
        <v>63</v>
      </c>
      <c r="I169" s="861"/>
      <c r="J169" s="862"/>
      <c r="K169" s="863" t="s">
        <v>64</v>
      </c>
      <c r="L169" s="874" t="s">
        <v>65</v>
      </c>
      <c r="M169" s="138"/>
      <c r="N169" s="863" t="s">
        <v>66</v>
      </c>
      <c r="O169" s="877" t="s">
        <v>67</v>
      </c>
      <c r="P169" s="878"/>
      <c r="Q169" s="878"/>
      <c r="R169" s="878"/>
      <c r="S169" s="879"/>
      <c r="T169" s="724" t="s">
        <v>68</v>
      </c>
      <c r="U169" s="854" t="s">
        <v>65</v>
      </c>
    </row>
    <row r="170" spans="1:28" ht="9" customHeight="1">
      <c r="A170" s="887"/>
      <c r="B170" s="743"/>
      <c r="C170" s="137" t="s">
        <v>69</v>
      </c>
      <c r="D170" s="746"/>
      <c r="E170" s="746"/>
      <c r="F170" s="891"/>
      <c r="G170" s="864"/>
      <c r="H170" s="880" t="s">
        <v>70</v>
      </c>
      <c r="I170" s="897" t="s">
        <v>71</v>
      </c>
      <c r="J170" s="901" t="s">
        <v>72</v>
      </c>
      <c r="K170" s="864"/>
      <c r="L170" s="875"/>
      <c r="M170" s="138"/>
      <c r="N170" s="864"/>
      <c r="O170" s="869" t="s">
        <v>73</v>
      </c>
      <c r="P170" s="754"/>
      <c r="Q170" s="754" t="s">
        <v>74</v>
      </c>
      <c r="R170" s="757" t="s">
        <v>75</v>
      </c>
      <c r="S170" s="752" t="s">
        <v>76</v>
      </c>
      <c r="T170" s="725"/>
      <c r="U170" s="855"/>
    </row>
    <row r="171" spans="1:28" ht="9" customHeight="1">
      <c r="A171" s="887"/>
      <c r="B171" s="743"/>
      <c r="C171" s="139" t="s">
        <v>77</v>
      </c>
      <c r="D171" s="746"/>
      <c r="E171" s="746"/>
      <c r="F171" s="891"/>
      <c r="G171" s="864"/>
      <c r="H171" s="880"/>
      <c r="I171" s="897"/>
      <c r="J171" s="901"/>
      <c r="K171" s="864"/>
      <c r="L171" s="875"/>
      <c r="M171" s="138"/>
      <c r="N171" s="864"/>
      <c r="O171" s="870" t="s">
        <v>71</v>
      </c>
      <c r="P171" s="872" t="s">
        <v>72</v>
      </c>
      <c r="Q171" s="755"/>
      <c r="R171" s="757"/>
      <c r="S171" s="752"/>
      <c r="T171" s="725"/>
      <c r="U171" s="855"/>
    </row>
    <row r="172" spans="1:28" ht="9" customHeight="1">
      <c r="A172" s="888"/>
      <c r="B172" s="744"/>
      <c r="C172" s="140" t="s">
        <v>78</v>
      </c>
      <c r="D172" s="747"/>
      <c r="E172" s="876"/>
      <c r="F172" s="726"/>
      <c r="G172" s="895"/>
      <c r="H172" s="881"/>
      <c r="I172" s="898"/>
      <c r="J172" s="902"/>
      <c r="K172" s="865"/>
      <c r="L172" s="876"/>
      <c r="N172" s="865"/>
      <c r="O172" s="871"/>
      <c r="P172" s="873"/>
      <c r="Q172" s="756"/>
      <c r="R172" s="758"/>
      <c r="S172" s="753"/>
      <c r="T172" s="726"/>
      <c r="U172" s="856"/>
    </row>
    <row r="173" spans="1:28" ht="9" customHeight="1">
      <c r="A173" s="884" t="s">
        <v>146</v>
      </c>
      <c r="B173" s="740" t="str">
        <f>$B$7</f>
        <v>平日</v>
      </c>
      <c r="C173" s="201">
        <f>C157</f>
        <v>0</v>
      </c>
      <c r="D173" s="142">
        <f>$D$7</f>
        <v>0</v>
      </c>
      <c r="E173" s="143">
        <f>$E$7</f>
        <v>0</v>
      </c>
      <c r="F173" s="896"/>
      <c r="G173" s="144">
        <f>D173*E173*F173</f>
        <v>0</v>
      </c>
      <c r="H173" s="892">
        <f>I173+J173</f>
        <v>0</v>
      </c>
      <c r="I173" s="729"/>
      <c r="J173" s="727"/>
      <c r="K173" s="145">
        <f>-D173*E173*H173</f>
        <v>0</v>
      </c>
      <c r="L173" s="146"/>
      <c r="M173" s="147"/>
      <c r="N173" s="148"/>
      <c r="O173" s="149"/>
      <c r="P173" s="150"/>
      <c r="Q173" s="150"/>
      <c r="R173" s="151"/>
      <c r="S173" s="152"/>
      <c r="T173" s="153">
        <f>IF(AND(P173=0,Q173=0,R173=0,S173=0),N173*-O173,IF(AND(O173=0,Q173=0,R173=0,S173=0),N173*-P173,IF(AND(O173=0,P173=0,R173=0,S173=0),N173*Q173,IF(AND(O173=0,P173=0,Q173=0,S173=0),N173*-R173,IF(AND(O173=0,P173=0,Q173=0,R173=0),N173*S173,IF(AND(O173=0,P173=0,Q173=0,R173=0),,"入力オーバー"))))))</f>
        <v>0</v>
      </c>
      <c r="U173" s="154"/>
      <c r="V173" s="155"/>
      <c r="W173" s="155"/>
      <c r="X173" s="156"/>
      <c r="Y173" s="156"/>
      <c r="Z173" s="156"/>
      <c r="AA173" s="156"/>
      <c r="AB173" s="156"/>
    </row>
    <row r="174" spans="1:28" ht="9" customHeight="1">
      <c r="A174" s="885"/>
      <c r="B174" s="741"/>
      <c r="C174" s="157">
        <f>IF(C173="往","復",)</f>
        <v>0</v>
      </c>
      <c r="D174" s="158">
        <f>$D$8</f>
        <v>0</v>
      </c>
      <c r="E174" s="159">
        <f>$E$8</f>
        <v>0</v>
      </c>
      <c r="F174" s="749"/>
      <c r="G174" s="160">
        <f>D174*E174*F173</f>
        <v>0</v>
      </c>
      <c r="H174" s="893"/>
      <c r="I174" s="730"/>
      <c r="J174" s="728"/>
      <c r="K174" s="161">
        <f>-D174*E174*H173</f>
        <v>0</v>
      </c>
      <c r="L174" s="162"/>
      <c r="M174" s="147"/>
      <c r="N174" s="163"/>
      <c r="O174" s="164"/>
      <c r="P174" s="165"/>
      <c r="Q174" s="165"/>
      <c r="R174" s="166"/>
      <c r="S174" s="167"/>
      <c r="T174" s="168">
        <f>IF(AND(P174=0,Q174=0,R174=0,S174=0),N174*-O174,IF(AND(O174=0,Q174=0,R174=0,S174=0),N174*-P174,IF(AND(O174=0,P174=0,R174=0,S174=0),N174*Q174,IF(AND(O174=0,P174=0,Q174=0,S174=0),N174*-R174,IF(AND(O174=0,P174=0,Q174=0,R174=0),N174*S174,IF(AND(O174=0,P174=0,Q174=0,R174=0),,"入力オーバー"))))))</f>
        <v>0</v>
      </c>
      <c r="U174" s="169"/>
      <c r="V174" s="155"/>
      <c r="W174" s="155"/>
      <c r="X174" s="156"/>
      <c r="Y174" s="156"/>
      <c r="Z174" s="156"/>
      <c r="AA174" s="156"/>
      <c r="AB174" s="156"/>
    </row>
    <row r="175" spans="1:28" ht="9" customHeight="1">
      <c r="A175" s="885"/>
      <c r="B175" s="740" t="str">
        <f>$B$9</f>
        <v>土曜</v>
      </c>
      <c r="C175" s="170">
        <f>C173</f>
        <v>0</v>
      </c>
      <c r="D175" s="142">
        <f>$D$9</f>
        <v>0</v>
      </c>
      <c r="E175" s="143">
        <f>$E$9</f>
        <v>0</v>
      </c>
      <c r="F175" s="896"/>
      <c r="G175" s="144">
        <f>D175*E175*F175</f>
        <v>0</v>
      </c>
      <c r="H175" s="892">
        <f>I175+J175</f>
        <v>0</v>
      </c>
      <c r="I175" s="729"/>
      <c r="J175" s="727"/>
      <c r="K175" s="145">
        <f>-D175*E175*H175</f>
        <v>0</v>
      </c>
      <c r="L175" s="146"/>
      <c r="M175" s="147"/>
      <c r="N175" s="163"/>
      <c r="O175" s="164"/>
      <c r="P175" s="165"/>
      <c r="Q175" s="165"/>
      <c r="R175" s="166"/>
      <c r="S175" s="167"/>
      <c r="T175" s="168">
        <f t="shared" ref="T175:T182" si="30">IF(AND(P175=0,Q175=0,R175=0,S175=0),N175*-O175,IF(AND(O175=0,Q175=0,R175=0,S175=0),N175*-P175,IF(AND(O175=0,P175=0,R175=0,S175=0),N175*Q175,IF(AND(O175=0,P175=0,Q175=0,S175=0),N175*-R175,IF(AND(O175=0,P175=0,Q175=0,R175=0),N175*S175,IF(AND(O175=0,P175=0,Q175=0,R175=0),,"入力オーバー"))))))</f>
        <v>0</v>
      </c>
      <c r="U175" s="169"/>
      <c r="V175" s="155"/>
      <c r="W175" s="155"/>
      <c r="X175" s="136"/>
      <c r="Y175" s="136"/>
      <c r="Z175" s="136"/>
      <c r="AA175" s="136"/>
      <c r="AB175" s="136"/>
    </row>
    <row r="176" spans="1:28" ht="9" customHeight="1" thickBot="1">
      <c r="A176" s="885"/>
      <c r="B176" s="904"/>
      <c r="C176" s="157">
        <f>C174</f>
        <v>0</v>
      </c>
      <c r="D176" s="158">
        <f>$D$10</f>
        <v>0</v>
      </c>
      <c r="E176" s="159">
        <f>$E$10</f>
        <v>0</v>
      </c>
      <c r="F176" s="749"/>
      <c r="G176" s="160">
        <f>D176*E176*F175</f>
        <v>0</v>
      </c>
      <c r="H176" s="893"/>
      <c r="I176" s="730"/>
      <c r="J176" s="728"/>
      <c r="K176" s="161">
        <f>-D176*E176*H175</f>
        <v>0</v>
      </c>
      <c r="L176" s="162"/>
      <c r="M176" s="147"/>
      <c r="N176" s="163"/>
      <c r="O176" s="164"/>
      <c r="P176" s="165"/>
      <c r="Q176" s="165"/>
      <c r="R176" s="166"/>
      <c r="S176" s="167"/>
      <c r="T176" s="168">
        <f t="shared" si="30"/>
        <v>0</v>
      </c>
      <c r="U176" s="169"/>
      <c r="V176" s="155"/>
      <c r="W176" s="155"/>
      <c r="X176" s="156"/>
      <c r="Y176" s="156"/>
      <c r="Z176" s="136"/>
      <c r="AA176" s="136"/>
      <c r="AB176" s="136"/>
    </row>
    <row r="177" spans="1:28" ht="9" customHeight="1">
      <c r="A177" s="885"/>
      <c r="B177" s="903" t="str">
        <f>$B$11</f>
        <v>日祝</v>
      </c>
      <c r="C177" s="170">
        <f>C173</f>
        <v>0</v>
      </c>
      <c r="D177" s="142">
        <f>$D$11</f>
        <v>0</v>
      </c>
      <c r="E177" s="143">
        <f>$E$11</f>
        <v>0</v>
      </c>
      <c r="F177" s="748"/>
      <c r="G177" s="144">
        <f>D177*E177*F177</f>
        <v>0</v>
      </c>
      <c r="H177" s="892">
        <f>I177+J177</f>
        <v>0</v>
      </c>
      <c r="I177" s="729"/>
      <c r="J177" s="727"/>
      <c r="K177" s="145">
        <f>-D177*E177*H177</f>
        <v>0</v>
      </c>
      <c r="L177" s="146"/>
      <c r="M177" s="147"/>
      <c r="N177" s="163"/>
      <c r="O177" s="164"/>
      <c r="P177" s="165"/>
      <c r="Q177" s="165"/>
      <c r="R177" s="166"/>
      <c r="S177" s="167"/>
      <c r="T177" s="168">
        <f t="shared" si="30"/>
        <v>0</v>
      </c>
      <c r="U177" s="169"/>
      <c r="V177" s="155"/>
      <c r="W177" s="155"/>
      <c r="X177" s="156"/>
      <c r="Y177" s="156"/>
      <c r="Z177" s="136"/>
      <c r="AA177" s="136"/>
      <c r="AB177" s="136"/>
    </row>
    <row r="178" spans="1:28" ht="9" customHeight="1">
      <c r="A178" s="885"/>
      <c r="B178" s="739"/>
      <c r="C178" s="202">
        <f>C174</f>
        <v>0</v>
      </c>
      <c r="D178" s="158">
        <f>$D$12</f>
        <v>0</v>
      </c>
      <c r="E178" s="175">
        <f>$E$12</f>
        <v>0</v>
      </c>
      <c r="F178" s="748"/>
      <c r="G178" s="160">
        <f>D178*E178*F177</f>
        <v>0</v>
      </c>
      <c r="H178" s="893"/>
      <c r="I178" s="730"/>
      <c r="J178" s="728"/>
      <c r="K178" s="161">
        <f>-D178*E178*H177</f>
        <v>0</v>
      </c>
      <c r="L178" s="162"/>
      <c r="M178" s="147"/>
      <c r="N178" s="163"/>
      <c r="O178" s="164"/>
      <c r="P178" s="165"/>
      <c r="Q178" s="165"/>
      <c r="R178" s="166"/>
      <c r="S178" s="167"/>
      <c r="T178" s="168">
        <f t="shared" si="30"/>
        <v>0</v>
      </c>
      <c r="U178" s="169"/>
      <c r="V178" s="155"/>
      <c r="W178" s="155"/>
      <c r="X178" s="156"/>
      <c r="Y178" s="156"/>
      <c r="Z178" s="136"/>
      <c r="AA178" s="136"/>
      <c r="AB178" s="136"/>
    </row>
    <row r="179" spans="1:28" ht="9" customHeight="1">
      <c r="A179" s="885"/>
      <c r="B179" s="738" t="str">
        <f>$B$13</f>
        <v>学平日</v>
      </c>
      <c r="C179" s="170">
        <f>C173</f>
        <v>0</v>
      </c>
      <c r="D179" s="142">
        <f>$D$13</f>
        <v>0</v>
      </c>
      <c r="E179" s="143">
        <f>$E$13</f>
        <v>0</v>
      </c>
      <c r="F179" s="896"/>
      <c r="G179" s="144">
        <f>D179*E179*F179</f>
        <v>0</v>
      </c>
      <c r="H179" s="892">
        <f>I179+J179</f>
        <v>0</v>
      </c>
      <c r="I179" s="729"/>
      <c r="J179" s="727"/>
      <c r="K179" s="145">
        <f>-D179*E179*H179</f>
        <v>0</v>
      </c>
      <c r="L179" s="146"/>
      <c r="M179" s="147"/>
      <c r="N179" s="163"/>
      <c r="O179" s="164"/>
      <c r="P179" s="165"/>
      <c r="Q179" s="165"/>
      <c r="R179" s="166"/>
      <c r="S179" s="167"/>
      <c r="T179" s="168">
        <f t="shared" si="30"/>
        <v>0</v>
      </c>
      <c r="U179" s="169"/>
      <c r="V179" s="155"/>
      <c r="W179" s="155"/>
    </row>
    <row r="180" spans="1:28" ht="9" customHeight="1">
      <c r="A180" s="885"/>
      <c r="B180" s="739"/>
      <c r="C180" s="157">
        <f>C174</f>
        <v>0</v>
      </c>
      <c r="D180" s="158">
        <f>$D$14</f>
        <v>0</v>
      </c>
      <c r="E180" s="159">
        <f>$E$14</f>
        <v>0</v>
      </c>
      <c r="F180" s="749"/>
      <c r="G180" s="160">
        <f>D180*E180*F179</f>
        <v>0</v>
      </c>
      <c r="H180" s="893"/>
      <c r="I180" s="730"/>
      <c r="J180" s="728"/>
      <c r="K180" s="161">
        <f>-D180*E180*H179</f>
        <v>0</v>
      </c>
      <c r="L180" s="162"/>
      <c r="M180" s="147"/>
      <c r="N180" s="163"/>
      <c r="O180" s="164"/>
      <c r="P180" s="165"/>
      <c r="Q180" s="165"/>
      <c r="R180" s="166"/>
      <c r="S180" s="167"/>
      <c r="T180" s="168">
        <f t="shared" si="30"/>
        <v>0</v>
      </c>
      <c r="U180" s="169"/>
      <c r="V180" s="155"/>
      <c r="W180" s="155"/>
    </row>
    <row r="181" spans="1:28" ht="9" customHeight="1">
      <c r="A181" s="885"/>
      <c r="B181" s="738" t="str">
        <f>$B$15</f>
        <v>学休土</v>
      </c>
      <c r="C181" s="170">
        <f>C173</f>
        <v>0</v>
      </c>
      <c r="D181" s="142">
        <f>$D$15</f>
        <v>0</v>
      </c>
      <c r="E181" s="143">
        <f>$E$15</f>
        <v>0</v>
      </c>
      <c r="F181" s="748"/>
      <c r="G181" s="144">
        <f>D181*E181*F181</f>
        <v>0</v>
      </c>
      <c r="H181" s="892">
        <f>I181+J181</f>
        <v>0</v>
      </c>
      <c r="I181" s="729"/>
      <c r="J181" s="727"/>
      <c r="K181" s="145">
        <f>-D181*E181*H181</f>
        <v>0</v>
      </c>
      <c r="L181" s="146"/>
      <c r="M181" s="147"/>
      <c r="N181" s="163"/>
      <c r="O181" s="164"/>
      <c r="P181" s="165"/>
      <c r="Q181" s="165"/>
      <c r="R181" s="166"/>
      <c r="S181" s="167"/>
      <c r="T181" s="168">
        <f t="shared" si="30"/>
        <v>0</v>
      </c>
      <c r="U181" s="169"/>
      <c r="V181" s="155"/>
      <c r="W181" s="155"/>
      <c r="X181" s="908" t="s">
        <v>81</v>
      </c>
      <c r="Y181" s="909"/>
      <c r="Z181" s="909"/>
      <c r="AA181" s="909"/>
      <c r="AB181" s="910"/>
    </row>
    <row r="182" spans="1:28" ht="9" customHeight="1" thickBot="1">
      <c r="A182" s="885"/>
      <c r="B182" s="751"/>
      <c r="C182" s="157">
        <f>C174</f>
        <v>0</v>
      </c>
      <c r="D182" s="158">
        <f>$D$16</f>
        <v>0</v>
      </c>
      <c r="E182" s="175">
        <f>$E$16</f>
        <v>0</v>
      </c>
      <c r="F182" s="749"/>
      <c r="G182" s="160">
        <f>D182*E182*F181</f>
        <v>0</v>
      </c>
      <c r="H182" s="893"/>
      <c r="I182" s="730"/>
      <c r="J182" s="728"/>
      <c r="K182" s="161">
        <f>-D182*E182*H181</f>
        <v>0</v>
      </c>
      <c r="L182" s="162"/>
      <c r="M182" s="147"/>
      <c r="N182" s="177"/>
      <c r="O182" s="178"/>
      <c r="P182" s="179"/>
      <c r="Q182" s="179"/>
      <c r="R182" s="180"/>
      <c r="S182" s="181"/>
      <c r="T182" s="182">
        <f t="shared" si="30"/>
        <v>0</v>
      </c>
      <c r="U182" s="183"/>
      <c r="V182" s="184"/>
      <c r="W182" s="155"/>
      <c r="X182" s="905">
        <f>G183+K183+T183</f>
        <v>0</v>
      </c>
      <c r="Y182" s="906"/>
      <c r="Z182" s="906"/>
      <c r="AA182" s="906"/>
      <c r="AB182" s="185" t="s">
        <v>82</v>
      </c>
    </row>
    <row r="183" spans="1:28" ht="9" customHeight="1" thickBot="1">
      <c r="A183" s="882" t="s">
        <v>53</v>
      </c>
      <c r="B183" s="883"/>
      <c r="C183" s="186"/>
      <c r="D183" s="187">
        <f>IF(C173="往",(E173+E174)*(F173-H173)+(E175+E176)*(F175-H175),E173*(F173-H173)+E175*(F175-H175))</f>
        <v>0</v>
      </c>
      <c r="E183" s="188">
        <f>IF(C173="往",(E173+E174)*(F173-H173)+(E175+E176)*(F175-H175)+(E177+E178)*(F177-H177)+(E179+E180)*(F179-H179)+(E181+E182)*(F181-H181),E173*(F173-H173)+E175*(F175-H175)+E177*(F177-H177)+E179*(F179-H179)+E181*(F181-H181))</f>
        <v>0</v>
      </c>
      <c r="F183" s="189">
        <f t="shared" ref="F183:K183" si="31">SUM(F173:F182)</f>
        <v>0</v>
      </c>
      <c r="G183" s="190">
        <f t="shared" si="31"/>
        <v>0</v>
      </c>
      <c r="H183" s="186">
        <f t="shared" si="31"/>
        <v>0</v>
      </c>
      <c r="I183" s="191">
        <f t="shared" si="31"/>
        <v>0</v>
      </c>
      <c r="J183" s="187">
        <f t="shared" si="31"/>
        <v>0</v>
      </c>
      <c r="K183" s="192">
        <f t="shared" si="31"/>
        <v>0</v>
      </c>
      <c r="L183" s="187"/>
      <c r="M183" s="193"/>
      <c r="N183" s="194"/>
      <c r="O183" s="195">
        <f t="shared" ref="O183:T183" si="32">SUM(O173:O182)</f>
        <v>0</v>
      </c>
      <c r="P183" s="196">
        <f t="shared" si="32"/>
        <v>0</v>
      </c>
      <c r="Q183" s="196">
        <f t="shared" si="32"/>
        <v>0</v>
      </c>
      <c r="R183" s="197">
        <f t="shared" si="32"/>
        <v>0</v>
      </c>
      <c r="S183" s="198">
        <f t="shared" si="32"/>
        <v>0</v>
      </c>
      <c r="T183" s="199">
        <f t="shared" si="32"/>
        <v>0</v>
      </c>
      <c r="U183" s="200"/>
    </row>
    <row r="184" spans="1:28" ht="9" customHeight="1">
      <c r="A184" s="886" t="s">
        <v>55</v>
      </c>
      <c r="B184" s="742" t="s">
        <v>56</v>
      </c>
      <c r="C184" s="134"/>
      <c r="D184" s="745" t="s">
        <v>57</v>
      </c>
      <c r="E184" s="745" t="s">
        <v>58</v>
      </c>
      <c r="F184" s="890" t="s">
        <v>59</v>
      </c>
      <c r="G184" s="894" t="s">
        <v>60</v>
      </c>
      <c r="H184" s="899" t="s">
        <v>61</v>
      </c>
      <c r="I184" s="899"/>
      <c r="J184" s="899"/>
      <c r="K184" s="899"/>
      <c r="L184" s="900"/>
      <c r="M184" s="135"/>
      <c r="N184" s="857" t="s">
        <v>62</v>
      </c>
      <c r="O184" s="858"/>
      <c r="P184" s="858"/>
      <c r="Q184" s="858"/>
      <c r="R184" s="858"/>
      <c r="S184" s="858"/>
      <c r="T184" s="858"/>
      <c r="U184" s="859"/>
    </row>
    <row r="185" spans="1:28" ht="9" customHeight="1">
      <c r="A185" s="887"/>
      <c r="B185" s="743"/>
      <c r="C185" s="137" t="s">
        <v>24</v>
      </c>
      <c r="D185" s="746"/>
      <c r="E185" s="746"/>
      <c r="F185" s="891"/>
      <c r="G185" s="864"/>
      <c r="H185" s="860" t="s">
        <v>63</v>
      </c>
      <c r="I185" s="861"/>
      <c r="J185" s="862"/>
      <c r="K185" s="863" t="s">
        <v>64</v>
      </c>
      <c r="L185" s="874" t="s">
        <v>65</v>
      </c>
      <c r="M185" s="138"/>
      <c r="N185" s="863" t="s">
        <v>66</v>
      </c>
      <c r="O185" s="877" t="s">
        <v>67</v>
      </c>
      <c r="P185" s="878"/>
      <c r="Q185" s="878"/>
      <c r="R185" s="878"/>
      <c r="S185" s="879"/>
      <c r="T185" s="724" t="s">
        <v>68</v>
      </c>
      <c r="U185" s="854" t="s">
        <v>65</v>
      </c>
    </row>
    <row r="186" spans="1:28" ht="9" customHeight="1">
      <c r="A186" s="887"/>
      <c r="B186" s="743"/>
      <c r="C186" s="137" t="s">
        <v>69</v>
      </c>
      <c r="D186" s="746"/>
      <c r="E186" s="746"/>
      <c r="F186" s="891"/>
      <c r="G186" s="864"/>
      <c r="H186" s="880" t="s">
        <v>70</v>
      </c>
      <c r="I186" s="897" t="s">
        <v>71</v>
      </c>
      <c r="J186" s="901" t="s">
        <v>72</v>
      </c>
      <c r="K186" s="864"/>
      <c r="L186" s="875"/>
      <c r="M186" s="138"/>
      <c r="N186" s="864"/>
      <c r="O186" s="869" t="s">
        <v>73</v>
      </c>
      <c r="P186" s="754"/>
      <c r="Q186" s="754" t="s">
        <v>74</v>
      </c>
      <c r="R186" s="757" t="s">
        <v>75</v>
      </c>
      <c r="S186" s="752" t="s">
        <v>76</v>
      </c>
      <c r="T186" s="725"/>
      <c r="U186" s="855"/>
    </row>
    <row r="187" spans="1:28" ht="9" customHeight="1">
      <c r="A187" s="887"/>
      <c r="B187" s="743"/>
      <c r="C187" s="139" t="s">
        <v>77</v>
      </c>
      <c r="D187" s="746"/>
      <c r="E187" s="746"/>
      <c r="F187" s="891"/>
      <c r="G187" s="864"/>
      <c r="H187" s="880"/>
      <c r="I187" s="897"/>
      <c r="J187" s="901"/>
      <c r="K187" s="864"/>
      <c r="L187" s="875"/>
      <c r="M187" s="138"/>
      <c r="N187" s="864"/>
      <c r="O187" s="870" t="s">
        <v>71</v>
      </c>
      <c r="P187" s="872" t="s">
        <v>72</v>
      </c>
      <c r="Q187" s="755"/>
      <c r="R187" s="757"/>
      <c r="S187" s="752"/>
      <c r="T187" s="725"/>
      <c r="U187" s="855"/>
    </row>
    <row r="188" spans="1:28" ht="9" customHeight="1">
      <c r="A188" s="888"/>
      <c r="B188" s="744"/>
      <c r="C188" s="140" t="s">
        <v>78</v>
      </c>
      <c r="D188" s="747"/>
      <c r="E188" s="876"/>
      <c r="F188" s="726"/>
      <c r="G188" s="895"/>
      <c r="H188" s="881"/>
      <c r="I188" s="898"/>
      <c r="J188" s="902"/>
      <c r="K188" s="865"/>
      <c r="L188" s="876"/>
      <c r="N188" s="865"/>
      <c r="O188" s="871"/>
      <c r="P188" s="873"/>
      <c r="Q188" s="756"/>
      <c r="R188" s="758"/>
      <c r="S188" s="753"/>
      <c r="T188" s="726"/>
      <c r="U188" s="856"/>
    </row>
    <row r="189" spans="1:28" ht="9" customHeight="1">
      <c r="A189" s="884" t="s">
        <v>147</v>
      </c>
      <c r="B189" s="740" t="str">
        <f>$B$7</f>
        <v>平日</v>
      </c>
      <c r="C189" s="201">
        <f>C173</f>
        <v>0</v>
      </c>
      <c r="D189" s="142">
        <f>$D$7</f>
        <v>0</v>
      </c>
      <c r="E189" s="143">
        <f>$E$7</f>
        <v>0</v>
      </c>
      <c r="F189" s="896"/>
      <c r="G189" s="144">
        <f>D189*E189*F189</f>
        <v>0</v>
      </c>
      <c r="H189" s="892">
        <f>I189+J189</f>
        <v>0</v>
      </c>
      <c r="I189" s="729"/>
      <c r="J189" s="727"/>
      <c r="K189" s="145">
        <f>-D189*E189*H189</f>
        <v>0</v>
      </c>
      <c r="L189" s="146"/>
      <c r="M189" s="147"/>
      <c r="N189" s="148"/>
      <c r="O189" s="149"/>
      <c r="P189" s="150"/>
      <c r="Q189" s="150"/>
      <c r="R189" s="151"/>
      <c r="S189" s="152"/>
      <c r="T189" s="153">
        <f>IF(AND(P189=0,Q189=0,R189=0,S189=0),N189*-O189,IF(AND(O189=0,Q189=0,R189=0,S189=0),N189*-P189,IF(AND(O189=0,P189=0,R189=0,S189=0),N189*Q189,IF(AND(O189=0,P189=0,Q189=0,S189=0),N189*-R189,IF(AND(O189=0,P189=0,Q189=0,R189=0),N189*S189,IF(AND(O189=0,P189=0,Q189=0,R189=0),,"入力オーバー"))))))</f>
        <v>0</v>
      </c>
      <c r="U189" s="154"/>
      <c r="V189" s="155"/>
      <c r="W189" s="155"/>
      <c r="X189" s="156"/>
      <c r="Y189" s="156"/>
      <c r="Z189" s="156"/>
      <c r="AA189" s="156"/>
      <c r="AB189" s="156"/>
    </row>
    <row r="190" spans="1:28" ht="9" customHeight="1">
      <c r="A190" s="885"/>
      <c r="B190" s="741"/>
      <c r="C190" s="157">
        <f>IF(C189="往","復",)</f>
        <v>0</v>
      </c>
      <c r="D190" s="158">
        <f>$D$8</f>
        <v>0</v>
      </c>
      <c r="E190" s="159">
        <f>$E$8</f>
        <v>0</v>
      </c>
      <c r="F190" s="749"/>
      <c r="G190" s="160">
        <f>D190*E190*F189</f>
        <v>0</v>
      </c>
      <c r="H190" s="893"/>
      <c r="I190" s="730"/>
      <c r="J190" s="728"/>
      <c r="K190" s="161">
        <f>-D190*E190*H189</f>
        <v>0</v>
      </c>
      <c r="L190" s="162"/>
      <c r="M190" s="147"/>
      <c r="N190" s="163"/>
      <c r="O190" s="164"/>
      <c r="P190" s="165"/>
      <c r="Q190" s="165"/>
      <c r="R190" s="166"/>
      <c r="S190" s="167"/>
      <c r="T190" s="168">
        <f>IF(AND(P190=0,Q190=0,R190=0,S190=0),N190*-O190,IF(AND(O190=0,Q190=0,R190=0,S190=0),N190*-P190,IF(AND(O190=0,P190=0,R190=0,S190=0),N190*Q190,IF(AND(O190=0,P190=0,Q190=0,S190=0),N190*-R190,IF(AND(O190=0,P190=0,Q190=0,R190=0),N190*S190,IF(AND(O190=0,P190=0,Q190=0,R190=0),,"入力オーバー"))))))</f>
        <v>0</v>
      </c>
      <c r="U190" s="169"/>
      <c r="V190" s="155"/>
      <c r="W190" s="155"/>
      <c r="X190" s="156"/>
      <c r="Y190" s="156"/>
      <c r="Z190" s="156"/>
      <c r="AA190" s="156"/>
      <c r="AB190" s="156"/>
    </row>
    <row r="191" spans="1:28" ht="9" customHeight="1">
      <c r="A191" s="885"/>
      <c r="B191" s="740" t="str">
        <f>$B$9</f>
        <v>土曜</v>
      </c>
      <c r="C191" s="170">
        <f>C189</f>
        <v>0</v>
      </c>
      <c r="D191" s="142">
        <f>$D$9</f>
        <v>0</v>
      </c>
      <c r="E191" s="143">
        <f>$E$9</f>
        <v>0</v>
      </c>
      <c r="F191" s="896"/>
      <c r="G191" s="144">
        <f>D191*E191*F191</f>
        <v>0</v>
      </c>
      <c r="H191" s="892">
        <f>I191+J191</f>
        <v>0</v>
      </c>
      <c r="I191" s="729"/>
      <c r="J191" s="727"/>
      <c r="K191" s="145">
        <f>-D191*E191*H191</f>
        <v>0</v>
      </c>
      <c r="L191" s="146"/>
      <c r="M191" s="147"/>
      <c r="N191" s="163"/>
      <c r="O191" s="164"/>
      <c r="P191" s="165"/>
      <c r="Q191" s="165"/>
      <c r="R191" s="166"/>
      <c r="S191" s="167"/>
      <c r="T191" s="168">
        <f t="shared" ref="T191:T198" si="33">IF(AND(P191=0,Q191=0,R191=0,S191=0),N191*-O191,IF(AND(O191=0,Q191=0,R191=0,S191=0),N191*-P191,IF(AND(O191=0,P191=0,R191=0,S191=0),N191*Q191,IF(AND(O191=0,P191=0,Q191=0,S191=0),N191*-R191,IF(AND(O191=0,P191=0,Q191=0,R191=0),N191*S191,IF(AND(O191=0,P191=0,Q191=0,R191=0),,"入力オーバー"))))))</f>
        <v>0</v>
      </c>
      <c r="U191" s="169"/>
      <c r="V191" s="155"/>
      <c r="W191" s="155"/>
      <c r="X191" s="136"/>
      <c r="Y191" s="136"/>
      <c r="Z191" s="136"/>
      <c r="AA191" s="136"/>
      <c r="AB191" s="136"/>
    </row>
    <row r="192" spans="1:28" ht="9" customHeight="1" thickBot="1">
      <c r="A192" s="885"/>
      <c r="B192" s="904"/>
      <c r="C192" s="157">
        <f>C190</f>
        <v>0</v>
      </c>
      <c r="D192" s="158">
        <f>$D$10</f>
        <v>0</v>
      </c>
      <c r="E192" s="159">
        <f>$E$10</f>
        <v>0</v>
      </c>
      <c r="F192" s="749"/>
      <c r="G192" s="160">
        <f>D192*E192*F191</f>
        <v>0</v>
      </c>
      <c r="H192" s="893"/>
      <c r="I192" s="730"/>
      <c r="J192" s="728"/>
      <c r="K192" s="161">
        <f>-D192*E192*H191</f>
        <v>0</v>
      </c>
      <c r="L192" s="162"/>
      <c r="M192" s="147"/>
      <c r="N192" s="163"/>
      <c r="O192" s="164"/>
      <c r="P192" s="165"/>
      <c r="Q192" s="165"/>
      <c r="R192" s="166"/>
      <c r="S192" s="167"/>
      <c r="T192" s="168">
        <f t="shared" si="33"/>
        <v>0</v>
      </c>
      <c r="U192" s="169"/>
      <c r="V192" s="155"/>
      <c r="W192" s="155"/>
      <c r="X192" s="156"/>
      <c r="Y192" s="156"/>
      <c r="Z192" s="136"/>
      <c r="AA192" s="136"/>
      <c r="AB192" s="136"/>
    </row>
    <row r="193" spans="1:28" ht="9" customHeight="1">
      <c r="A193" s="885"/>
      <c r="B193" s="903" t="str">
        <f>$B$11</f>
        <v>日祝</v>
      </c>
      <c r="C193" s="170">
        <f>C189</f>
        <v>0</v>
      </c>
      <c r="D193" s="142">
        <f>$D$11</f>
        <v>0</v>
      </c>
      <c r="E193" s="143">
        <f>$E$11</f>
        <v>0</v>
      </c>
      <c r="F193" s="748"/>
      <c r="G193" s="144">
        <f>D193*E193*F193</f>
        <v>0</v>
      </c>
      <c r="H193" s="892">
        <f>I193+J193</f>
        <v>0</v>
      </c>
      <c r="I193" s="729"/>
      <c r="J193" s="727"/>
      <c r="K193" s="145">
        <f>-D193*E193*H193</f>
        <v>0</v>
      </c>
      <c r="L193" s="146"/>
      <c r="M193" s="147"/>
      <c r="N193" s="163"/>
      <c r="O193" s="164"/>
      <c r="P193" s="165"/>
      <c r="Q193" s="165"/>
      <c r="R193" s="166"/>
      <c r="S193" s="167"/>
      <c r="T193" s="168">
        <f t="shared" si="33"/>
        <v>0</v>
      </c>
      <c r="U193" s="169"/>
      <c r="V193" s="155"/>
      <c r="W193" s="155"/>
      <c r="X193" s="156"/>
      <c r="Y193" s="156"/>
      <c r="Z193" s="136"/>
      <c r="AA193" s="136"/>
      <c r="AB193" s="136"/>
    </row>
    <row r="194" spans="1:28" ht="9" customHeight="1">
      <c r="A194" s="885"/>
      <c r="B194" s="739"/>
      <c r="C194" s="202">
        <f>C190</f>
        <v>0</v>
      </c>
      <c r="D194" s="158">
        <f>$D$12</f>
        <v>0</v>
      </c>
      <c r="E194" s="175">
        <f>$E$12</f>
        <v>0</v>
      </c>
      <c r="F194" s="748"/>
      <c r="G194" s="160">
        <f>D194*E194*F193</f>
        <v>0</v>
      </c>
      <c r="H194" s="893"/>
      <c r="I194" s="730"/>
      <c r="J194" s="728"/>
      <c r="K194" s="161">
        <f>-D194*E194*H193</f>
        <v>0</v>
      </c>
      <c r="L194" s="162"/>
      <c r="M194" s="147"/>
      <c r="N194" s="163"/>
      <c r="O194" s="164"/>
      <c r="P194" s="165"/>
      <c r="Q194" s="165"/>
      <c r="R194" s="166"/>
      <c r="S194" s="167"/>
      <c r="T194" s="168">
        <f t="shared" si="33"/>
        <v>0</v>
      </c>
      <c r="U194" s="169"/>
      <c r="V194" s="155"/>
      <c r="W194" s="155"/>
      <c r="X194" s="156"/>
      <c r="Y194" s="156"/>
      <c r="Z194" s="136"/>
      <c r="AA194" s="136"/>
      <c r="AB194" s="136"/>
    </row>
    <row r="195" spans="1:28" ht="9" customHeight="1">
      <c r="A195" s="885"/>
      <c r="B195" s="738" t="str">
        <f>$B$13</f>
        <v>学平日</v>
      </c>
      <c r="C195" s="170">
        <f>C189</f>
        <v>0</v>
      </c>
      <c r="D195" s="142">
        <f>$D$13</f>
        <v>0</v>
      </c>
      <c r="E195" s="143">
        <f>$E$13</f>
        <v>0</v>
      </c>
      <c r="F195" s="896"/>
      <c r="G195" s="144">
        <f>D195*E195*F195</f>
        <v>0</v>
      </c>
      <c r="H195" s="892">
        <f>I195+J195</f>
        <v>0</v>
      </c>
      <c r="I195" s="729"/>
      <c r="J195" s="727"/>
      <c r="K195" s="145">
        <f>-D195*E195*H195</f>
        <v>0</v>
      </c>
      <c r="L195" s="146"/>
      <c r="M195" s="147"/>
      <c r="N195" s="163"/>
      <c r="O195" s="164"/>
      <c r="P195" s="165"/>
      <c r="Q195" s="165"/>
      <c r="R195" s="166"/>
      <c r="S195" s="167"/>
      <c r="T195" s="168">
        <f t="shared" si="33"/>
        <v>0</v>
      </c>
      <c r="U195" s="169"/>
      <c r="V195" s="155"/>
      <c r="W195" s="155"/>
    </row>
    <row r="196" spans="1:28" ht="9" customHeight="1">
      <c r="A196" s="885"/>
      <c r="B196" s="739"/>
      <c r="C196" s="157">
        <f>C190</f>
        <v>0</v>
      </c>
      <c r="D196" s="158">
        <f>$D$14</f>
        <v>0</v>
      </c>
      <c r="E196" s="159">
        <f>$E$14</f>
        <v>0</v>
      </c>
      <c r="F196" s="749"/>
      <c r="G196" s="160">
        <f>D196*E196*F195</f>
        <v>0</v>
      </c>
      <c r="H196" s="893"/>
      <c r="I196" s="730"/>
      <c r="J196" s="728"/>
      <c r="K196" s="161">
        <f>-D196*E196*H195</f>
        <v>0</v>
      </c>
      <c r="L196" s="162"/>
      <c r="M196" s="147"/>
      <c r="N196" s="163"/>
      <c r="O196" s="164"/>
      <c r="P196" s="165"/>
      <c r="Q196" s="165"/>
      <c r="R196" s="166"/>
      <c r="S196" s="167"/>
      <c r="T196" s="168">
        <f t="shared" si="33"/>
        <v>0</v>
      </c>
      <c r="U196" s="169"/>
      <c r="V196" s="155"/>
      <c r="W196" s="155"/>
    </row>
    <row r="197" spans="1:28" ht="9" customHeight="1">
      <c r="A197" s="885"/>
      <c r="B197" s="738" t="str">
        <f>$B$15</f>
        <v>学休土</v>
      </c>
      <c r="C197" s="170">
        <f>C189</f>
        <v>0</v>
      </c>
      <c r="D197" s="142">
        <f>$D$15</f>
        <v>0</v>
      </c>
      <c r="E197" s="143">
        <f>$E$15</f>
        <v>0</v>
      </c>
      <c r="F197" s="748"/>
      <c r="G197" s="144">
        <f>D197*E197*F197</f>
        <v>0</v>
      </c>
      <c r="H197" s="892">
        <f>I197+J197</f>
        <v>0</v>
      </c>
      <c r="I197" s="729"/>
      <c r="J197" s="727"/>
      <c r="K197" s="145">
        <f>-D197*E197*H197</f>
        <v>0</v>
      </c>
      <c r="L197" s="146"/>
      <c r="M197" s="147"/>
      <c r="N197" s="163"/>
      <c r="O197" s="164"/>
      <c r="P197" s="165"/>
      <c r="Q197" s="165"/>
      <c r="R197" s="166"/>
      <c r="S197" s="167"/>
      <c r="T197" s="168">
        <f t="shared" si="33"/>
        <v>0</v>
      </c>
      <c r="U197" s="169"/>
      <c r="V197" s="155"/>
      <c r="W197" s="155"/>
      <c r="X197" s="908" t="s">
        <v>81</v>
      </c>
      <c r="Y197" s="909"/>
      <c r="Z197" s="909"/>
      <c r="AA197" s="909"/>
      <c r="AB197" s="910"/>
    </row>
    <row r="198" spans="1:28" ht="9" customHeight="1" thickBot="1">
      <c r="A198" s="885"/>
      <c r="B198" s="751"/>
      <c r="C198" s="157">
        <f>C190</f>
        <v>0</v>
      </c>
      <c r="D198" s="158">
        <f>$D$16</f>
        <v>0</v>
      </c>
      <c r="E198" s="175">
        <f>$E$16</f>
        <v>0</v>
      </c>
      <c r="F198" s="749"/>
      <c r="G198" s="160">
        <f>D198*E198*F197</f>
        <v>0</v>
      </c>
      <c r="H198" s="893"/>
      <c r="I198" s="730"/>
      <c r="J198" s="728"/>
      <c r="K198" s="161">
        <f>-D198*E198*H197</f>
        <v>0</v>
      </c>
      <c r="L198" s="162"/>
      <c r="M198" s="147"/>
      <c r="N198" s="177"/>
      <c r="O198" s="178"/>
      <c r="P198" s="179"/>
      <c r="Q198" s="179"/>
      <c r="R198" s="180"/>
      <c r="S198" s="181"/>
      <c r="T198" s="182">
        <f t="shared" si="33"/>
        <v>0</v>
      </c>
      <c r="U198" s="183"/>
      <c r="V198" s="184"/>
      <c r="W198" s="155"/>
      <c r="X198" s="905">
        <f>G199+K199+T199</f>
        <v>0</v>
      </c>
      <c r="Y198" s="906"/>
      <c r="Z198" s="906"/>
      <c r="AA198" s="906"/>
      <c r="AB198" s="185" t="s">
        <v>82</v>
      </c>
    </row>
    <row r="199" spans="1:28" ht="9" customHeight="1" thickBot="1">
      <c r="A199" s="882" t="s">
        <v>53</v>
      </c>
      <c r="B199" s="883"/>
      <c r="C199" s="186"/>
      <c r="D199" s="187">
        <f>IF(C189="往",(E189+E190)*(F189-H189)+(E191+E192)*(F191-H191),E189*(F189-H189)+E191*(F191-H191))</f>
        <v>0</v>
      </c>
      <c r="E199" s="188">
        <f>IF(C189="往",(E189+E190)*(F189-H189)+(E191+E192)*(F191-H191)+(E193+E194)*(F193-H193)+(E195+E196)*(F195-H195)+(E197+E198)*(F197-H197),E189*(F189-H189)+E191*(F191-H191)+E193*(F193-H193)+E195*(F195-H195)+E197*(F197-H197))</f>
        <v>0</v>
      </c>
      <c r="F199" s="189">
        <f t="shared" ref="F199:K199" si="34">SUM(F189:F198)</f>
        <v>0</v>
      </c>
      <c r="G199" s="190">
        <f t="shared" si="34"/>
        <v>0</v>
      </c>
      <c r="H199" s="186">
        <f t="shared" si="34"/>
        <v>0</v>
      </c>
      <c r="I199" s="191">
        <f t="shared" si="34"/>
        <v>0</v>
      </c>
      <c r="J199" s="187">
        <f t="shared" si="34"/>
        <v>0</v>
      </c>
      <c r="K199" s="192">
        <f t="shared" si="34"/>
        <v>0</v>
      </c>
      <c r="L199" s="187"/>
      <c r="M199" s="193"/>
      <c r="N199" s="194"/>
      <c r="O199" s="195">
        <f t="shared" ref="O199:T199" si="35">SUM(O189:O198)</f>
        <v>0</v>
      </c>
      <c r="P199" s="196">
        <f t="shared" si="35"/>
        <v>0</v>
      </c>
      <c r="Q199" s="196">
        <f t="shared" si="35"/>
        <v>0</v>
      </c>
      <c r="R199" s="197">
        <f t="shared" si="35"/>
        <v>0</v>
      </c>
      <c r="S199" s="198">
        <f t="shared" si="35"/>
        <v>0</v>
      </c>
      <c r="T199" s="199">
        <f t="shared" si="35"/>
        <v>0</v>
      </c>
      <c r="U199" s="200"/>
      <c r="V199" s="907" t="s">
        <v>83</v>
      </c>
      <c r="W199" s="858"/>
      <c r="X199" s="858"/>
      <c r="Y199" s="858"/>
      <c r="Z199" s="858"/>
      <c r="AA199" s="858"/>
      <c r="AB199" s="859"/>
    </row>
    <row r="200" spans="1:28" ht="9" customHeight="1" thickBot="1">
      <c r="A200" s="715" t="s">
        <v>112</v>
      </c>
      <c r="B200" s="716"/>
      <c r="C200" s="716"/>
      <c r="D200" s="717">
        <f>$C$1</f>
        <v>0</v>
      </c>
      <c r="E200" s="716"/>
      <c r="F200" s="716"/>
      <c r="G200" s="716"/>
      <c r="H200" s="716" t="s">
        <v>373</v>
      </c>
      <c r="I200" s="716"/>
      <c r="J200" s="716" t="s">
        <v>148</v>
      </c>
      <c r="K200" s="716"/>
      <c r="L200" s="717">
        <f>$M$1</f>
        <v>0</v>
      </c>
      <c r="M200" s="716"/>
      <c r="N200" s="716"/>
      <c r="O200" s="716"/>
      <c r="P200" s="716"/>
      <c r="Q200" s="718"/>
      <c r="R200" s="203"/>
      <c r="S200" s="203"/>
      <c r="T200" s="204"/>
      <c r="U200" s="136"/>
      <c r="V200" s="911">
        <f>V267</f>
        <v>0</v>
      </c>
      <c r="W200" s="912"/>
      <c r="X200" s="912"/>
      <c r="Y200" s="912"/>
      <c r="Z200" s="912"/>
      <c r="AA200" s="912"/>
      <c r="AB200" s="205" t="s">
        <v>11</v>
      </c>
    </row>
    <row r="201" spans="1:28" ht="9" customHeight="1">
      <c r="I201" s="206"/>
      <c r="J201" s="207"/>
      <c r="K201" s="207"/>
      <c r="L201" s="208"/>
      <c r="N201" s="136"/>
      <c r="O201" s="136"/>
      <c r="P201" s="136"/>
      <c r="V201" s="207"/>
      <c r="W201" s="207"/>
      <c r="X201" s="136"/>
      <c r="Y201" s="136"/>
      <c r="Z201" s="136"/>
      <c r="AA201" s="136"/>
      <c r="AB201" s="136"/>
    </row>
    <row r="202" spans="1:28" ht="9" hidden="1" customHeight="1" thickBot="1">
      <c r="L202" s="209"/>
      <c r="N202" s="210"/>
      <c r="O202" s="211"/>
      <c r="P202" s="211"/>
      <c r="Q202" s="211"/>
      <c r="R202" s="211"/>
      <c r="S202" s="211"/>
      <c r="T202" s="136"/>
      <c r="U202" s="207"/>
      <c r="V202" s="207"/>
      <c r="W202" s="207"/>
      <c r="X202" s="212"/>
      <c r="Y202" s="212"/>
      <c r="Z202" s="212"/>
      <c r="AA202" s="212"/>
      <c r="AB202" s="136"/>
    </row>
    <row r="203" spans="1:28" ht="9" hidden="1" customHeight="1">
      <c r="A203" s="886" t="s">
        <v>55</v>
      </c>
      <c r="B203" s="742" t="s">
        <v>56</v>
      </c>
      <c r="C203" s="134"/>
      <c r="D203" s="745" t="s">
        <v>57</v>
      </c>
      <c r="E203" s="745" t="s">
        <v>58</v>
      </c>
      <c r="F203" s="890" t="s">
        <v>59</v>
      </c>
      <c r="G203" s="894" t="s">
        <v>60</v>
      </c>
      <c r="H203" s="899" t="s">
        <v>61</v>
      </c>
      <c r="I203" s="899"/>
      <c r="J203" s="899"/>
      <c r="K203" s="899"/>
      <c r="L203" s="900"/>
      <c r="M203" s="135"/>
      <c r="N203" s="857" t="s">
        <v>62</v>
      </c>
      <c r="O203" s="858"/>
      <c r="P203" s="858"/>
      <c r="Q203" s="858"/>
      <c r="R203" s="858"/>
      <c r="S203" s="858"/>
      <c r="T203" s="858"/>
      <c r="U203" s="859"/>
    </row>
    <row r="204" spans="1:28" ht="9" hidden="1" customHeight="1">
      <c r="A204" s="887"/>
      <c r="B204" s="743"/>
      <c r="C204" s="137" t="s">
        <v>24</v>
      </c>
      <c r="D204" s="746"/>
      <c r="E204" s="746"/>
      <c r="F204" s="891"/>
      <c r="G204" s="864"/>
      <c r="H204" s="860" t="s">
        <v>63</v>
      </c>
      <c r="I204" s="861"/>
      <c r="J204" s="862"/>
      <c r="K204" s="863" t="s">
        <v>64</v>
      </c>
      <c r="L204" s="874" t="s">
        <v>65</v>
      </c>
      <c r="M204" s="138"/>
      <c r="N204" s="863" t="s">
        <v>66</v>
      </c>
      <c r="O204" s="877" t="s">
        <v>67</v>
      </c>
      <c r="P204" s="878"/>
      <c r="Q204" s="878"/>
      <c r="R204" s="878"/>
      <c r="S204" s="879"/>
      <c r="T204" s="724" t="s">
        <v>68</v>
      </c>
      <c r="U204" s="854" t="s">
        <v>65</v>
      </c>
    </row>
    <row r="205" spans="1:28" ht="9" hidden="1" customHeight="1">
      <c r="A205" s="887"/>
      <c r="B205" s="743"/>
      <c r="C205" s="137" t="s">
        <v>69</v>
      </c>
      <c r="D205" s="746"/>
      <c r="E205" s="746"/>
      <c r="F205" s="891"/>
      <c r="G205" s="864"/>
      <c r="H205" s="880" t="s">
        <v>70</v>
      </c>
      <c r="I205" s="897" t="s">
        <v>71</v>
      </c>
      <c r="J205" s="901" t="s">
        <v>72</v>
      </c>
      <c r="K205" s="864"/>
      <c r="L205" s="875"/>
      <c r="M205" s="138"/>
      <c r="N205" s="864"/>
      <c r="O205" s="869" t="s">
        <v>73</v>
      </c>
      <c r="P205" s="754"/>
      <c r="Q205" s="754" t="s">
        <v>74</v>
      </c>
      <c r="R205" s="757" t="s">
        <v>75</v>
      </c>
      <c r="S205" s="752" t="s">
        <v>76</v>
      </c>
      <c r="T205" s="725"/>
      <c r="U205" s="855"/>
    </row>
    <row r="206" spans="1:28" ht="9" hidden="1" customHeight="1">
      <c r="A206" s="887"/>
      <c r="B206" s="743"/>
      <c r="C206" s="139" t="s">
        <v>77</v>
      </c>
      <c r="D206" s="746"/>
      <c r="E206" s="746"/>
      <c r="F206" s="891"/>
      <c r="G206" s="864"/>
      <c r="H206" s="880"/>
      <c r="I206" s="897"/>
      <c r="J206" s="901"/>
      <c r="K206" s="864"/>
      <c r="L206" s="875"/>
      <c r="M206" s="138"/>
      <c r="N206" s="864"/>
      <c r="O206" s="870" t="s">
        <v>71</v>
      </c>
      <c r="P206" s="872" t="s">
        <v>72</v>
      </c>
      <c r="Q206" s="755"/>
      <c r="R206" s="757"/>
      <c r="S206" s="752"/>
      <c r="T206" s="725"/>
      <c r="U206" s="855"/>
    </row>
    <row r="207" spans="1:28" ht="9" hidden="1" customHeight="1">
      <c r="A207" s="888"/>
      <c r="B207" s="744"/>
      <c r="C207" s="140" t="s">
        <v>78</v>
      </c>
      <c r="D207" s="747"/>
      <c r="E207" s="876"/>
      <c r="F207" s="726"/>
      <c r="G207" s="895"/>
      <c r="H207" s="881"/>
      <c r="I207" s="898"/>
      <c r="J207" s="902"/>
      <c r="K207" s="865"/>
      <c r="L207" s="876"/>
      <c r="N207" s="865"/>
      <c r="O207" s="871"/>
      <c r="P207" s="873"/>
      <c r="Q207" s="756"/>
      <c r="R207" s="758"/>
      <c r="S207" s="753"/>
      <c r="T207" s="726"/>
      <c r="U207" s="856"/>
    </row>
    <row r="208" spans="1:28" ht="9" hidden="1" customHeight="1">
      <c r="A208" s="884" t="s">
        <v>79</v>
      </c>
      <c r="B208" s="740" t="s">
        <v>80</v>
      </c>
      <c r="C208" s="201">
        <f>C141</f>
        <v>0</v>
      </c>
      <c r="D208" s="142">
        <f>$D$7</f>
        <v>0</v>
      </c>
      <c r="E208" s="143">
        <f>$E$7</f>
        <v>0</v>
      </c>
      <c r="F208" s="896"/>
      <c r="G208" s="144">
        <f>D208*E208*F208</f>
        <v>0</v>
      </c>
      <c r="H208" s="892">
        <f>I208+J208</f>
        <v>0</v>
      </c>
      <c r="I208" s="729"/>
      <c r="J208" s="727"/>
      <c r="K208" s="145">
        <f>-D208*E208*H208</f>
        <v>0</v>
      </c>
      <c r="L208" s="146"/>
      <c r="M208" s="147"/>
      <c r="N208" s="148"/>
      <c r="O208" s="149"/>
      <c r="P208" s="150"/>
      <c r="Q208" s="150"/>
      <c r="R208" s="151"/>
      <c r="S208" s="152"/>
      <c r="T208" s="153">
        <f t="shared" ref="T208:T217" si="36">IF(AND(P208=0,Q208=0,R208=0,S208=0),N208*-O208,IF(AND(O208=0,Q208=0,R208=0,S208=0),N208*-P208,IF(AND(O208=0,P208=0,R208=0,S208=0),N208*Q208,IF(AND(O208=0,P208=0,Q208=0,S208=0),N208*-R208,IF(AND(O208=0,P208=0,Q208=0,R208=0),N208*S208,IF(AND(O208=0,P208=0,Q208=0,R208=0),,"入力オーバー"))))))</f>
        <v>0</v>
      </c>
      <c r="U208" s="213"/>
      <c r="V208" s="155"/>
      <c r="W208" s="155"/>
      <c r="X208" s="156"/>
      <c r="Y208" s="156"/>
      <c r="Z208" s="156"/>
      <c r="AA208" s="156"/>
      <c r="AB208" s="156"/>
    </row>
    <row r="209" spans="1:28" ht="9" hidden="1" customHeight="1">
      <c r="A209" s="885"/>
      <c r="B209" s="741"/>
      <c r="C209" s="157">
        <f>IF(C208="往","復",)</f>
        <v>0</v>
      </c>
      <c r="D209" s="158">
        <f>$D$8</f>
        <v>0</v>
      </c>
      <c r="E209" s="159">
        <f>$E$8</f>
        <v>0</v>
      </c>
      <c r="F209" s="749"/>
      <c r="G209" s="160">
        <f>D209*E209*F208</f>
        <v>0</v>
      </c>
      <c r="H209" s="893"/>
      <c r="I209" s="730"/>
      <c r="J209" s="728"/>
      <c r="K209" s="161">
        <f>-D209*E209*H208</f>
        <v>0</v>
      </c>
      <c r="L209" s="162"/>
      <c r="M209" s="147"/>
      <c r="N209" s="163"/>
      <c r="O209" s="164"/>
      <c r="P209" s="165"/>
      <c r="Q209" s="165"/>
      <c r="R209" s="166"/>
      <c r="S209" s="167"/>
      <c r="T209" s="168">
        <f t="shared" si="36"/>
        <v>0</v>
      </c>
      <c r="U209" s="169"/>
      <c r="V209" s="155"/>
      <c r="W209" s="155"/>
      <c r="X209" s="156"/>
      <c r="Y209" s="156"/>
      <c r="Z209" s="156"/>
      <c r="AA209" s="156"/>
      <c r="AB209" s="156"/>
    </row>
    <row r="210" spans="1:28" ht="9" hidden="1" customHeight="1">
      <c r="A210" s="885"/>
      <c r="B210" s="740"/>
      <c r="C210" s="170">
        <f>C208</f>
        <v>0</v>
      </c>
      <c r="D210" s="142">
        <f>$D$9</f>
        <v>0</v>
      </c>
      <c r="E210" s="143">
        <f>$E$9</f>
        <v>0</v>
      </c>
      <c r="F210" s="896"/>
      <c r="G210" s="144">
        <f>D210*E210*F210</f>
        <v>0</v>
      </c>
      <c r="H210" s="892">
        <f>I210+J210</f>
        <v>0</v>
      </c>
      <c r="I210" s="729"/>
      <c r="J210" s="727"/>
      <c r="K210" s="145">
        <f>-D210*E210*H210</f>
        <v>0</v>
      </c>
      <c r="L210" s="146"/>
      <c r="M210" s="147"/>
      <c r="N210" s="163"/>
      <c r="O210" s="164"/>
      <c r="P210" s="165"/>
      <c r="Q210" s="165"/>
      <c r="R210" s="166"/>
      <c r="S210" s="167"/>
      <c r="T210" s="168">
        <f t="shared" si="36"/>
        <v>0</v>
      </c>
      <c r="U210" s="169"/>
      <c r="V210" s="155"/>
      <c r="W210" s="155"/>
      <c r="X210" s="136"/>
      <c r="Y210" s="136"/>
      <c r="Z210" s="136"/>
      <c r="AA210" s="136"/>
      <c r="AB210" s="136"/>
    </row>
    <row r="211" spans="1:28" ht="9" hidden="1" customHeight="1" thickBot="1">
      <c r="A211" s="885"/>
      <c r="B211" s="889"/>
      <c r="C211" s="157">
        <f>C209</f>
        <v>0</v>
      </c>
      <c r="D211" s="158">
        <f>$D$10</f>
        <v>0</v>
      </c>
      <c r="E211" s="159">
        <f>$E$10</f>
        <v>0</v>
      </c>
      <c r="F211" s="749"/>
      <c r="G211" s="160">
        <f>D211*E211*F210</f>
        <v>0</v>
      </c>
      <c r="H211" s="893"/>
      <c r="I211" s="730"/>
      <c r="J211" s="728"/>
      <c r="K211" s="161">
        <f>-D211*E211*H210</f>
        <v>0</v>
      </c>
      <c r="L211" s="162"/>
      <c r="M211" s="147"/>
      <c r="N211" s="163"/>
      <c r="O211" s="164"/>
      <c r="P211" s="165"/>
      <c r="Q211" s="165"/>
      <c r="R211" s="166"/>
      <c r="S211" s="167"/>
      <c r="T211" s="168">
        <f t="shared" si="36"/>
        <v>0</v>
      </c>
      <c r="U211" s="169"/>
      <c r="V211" s="155"/>
      <c r="W211" s="155"/>
      <c r="X211" s="156"/>
      <c r="Y211" s="156"/>
      <c r="Z211" s="136"/>
      <c r="AA211" s="136"/>
      <c r="AB211" s="136"/>
    </row>
    <row r="212" spans="1:28" ht="9" hidden="1" customHeight="1">
      <c r="A212" s="885"/>
      <c r="B212" s="903"/>
      <c r="C212" s="170">
        <f>C208</f>
        <v>0</v>
      </c>
      <c r="D212" s="142">
        <f>$D$11</f>
        <v>0</v>
      </c>
      <c r="E212" s="143">
        <f>$E$11</f>
        <v>0</v>
      </c>
      <c r="F212" s="748"/>
      <c r="G212" s="144">
        <f>D212*E212*F212</f>
        <v>0</v>
      </c>
      <c r="H212" s="892">
        <f>I212+J212</f>
        <v>0</v>
      </c>
      <c r="I212" s="729"/>
      <c r="J212" s="727"/>
      <c r="K212" s="145">
        <f>-D212*E212*H212</f>
        <v>0</v>
      </c>
      <c r="L212" s="146"/>
      <c r="M212" s="147"/>
      <c r="N212" s="163"/>
      <c r="O212" s="164"/>
      <c r="P212" s="165"/>
      <c r="Q212" s="165"/>
      <c r="R212" s="166"/>
      <c r="S212" s="167"/>
      <c r="T212" s="168">
        <f t="shared" si="36"/>
        <v>0</v>
      </c>
      <c r="U212" s="169"/>
      <c r="V212" s="155"/>
      <c r="W212" s="155"/>
      <c r="X212" s="156"/>
      <c r="Y212" s="156"/>
      <c r="Z212" s="136"/>
      <c r="AA212" s="136"/>
      <c r="AB212" s="136"/>
    </row>
    <row r="213" spans="1:28" ht="9" hidden="1" customHeight="1">
      <c r="A213" s="885"/>
      <c r="B213" s="750"/>
      <c r="C213" s="202">
        <f>C209</f>
        <v>0</v>
      </c>
      <c r="D213" s="158">
        <f>$D$12</f>
        <v>0</v>
      </c>
      <c r="E213" s="175">
        <f>$E$12</f>
        <v>0</v>
      </c>
      <c r="F213" s="748"/>
      <c r="G213" s="160">
        <f>D213*E213*F212</f>
        <v>0</v>
      </c>
      <c r="H213" s="893"/>
      <c r="I213" s="730"/>
      <c r="J213" s="728"/>
      <c r="K213" s="161">
        <f>-D213*E213*H212</f>
        <v>0</v>
      </c>
      <c r="L213" s="162"/>
      <c r="M213" s="147"/>
      <c r="N213" s="163"/>
      <c r="O213" s="164"/>
      <c r="P213" s="165"/>
      <c r="Q213" s="165"/>
      <c r="R213" s="166"/>
      <c r="S213" s="167"/>
      <c r="T213" s="168">
        <f t="shared" si="36"/>
        <v>0</v>
      </c>
      <c r="U213" s="169"/>
      <c r="V213" s="155"/>
      <c r="W213" s="155"/>
      <c r="X213" s="156"/>
      <c r="Y213" s="156"/>
      <c r="Z213" s="136"/>
      <c r="AA213" s="136"/>
      <c r="AB213" s="136"/>
    </row>
    <row r="214" spans="1:28" ht="9" hidden="1" customHeight="1">
      <c r="A214" s="885"/>
      <c r="B214" s="738"/>
      <c r="C214" s="170">
        <f>C208</f>
        <v>0</v>
      </c>
      <c r="D214" s="142">
        <f>$D$13</f>
        <v>0</v>
      </c>
      <c r="E214" s="143">
        <f>$E$13</f>
        <v>0</v>
      </c>
      <c r="F214" s="896"/>
      <c r="G214" s="144">
        <f>D214*E214*F214</f>
        <v>0</v>
      </c>
      <c r="H214" s="892">
        <f>I214+J214</f>
        <v>0</v>
      </c>
      <c r="I214" s="729"/>
      <c r="J214" s="727"/>
      <c r="K214" s="145">
        <f>-D214*E214*H214</f>
        <v>0</v>
      </c>
      <c r="L214" s="146"/>
      <c r="M214" s="147"/>
      <c r="N214" s="163"/>
      <c r="O214" s="164"/>
      <c r="P214" s="165"/>
      <c r="Q214" s="165"/>
      <c r="R214" s="166"/>
      <c r="S214" s="167"/>
      <c r="T214" s="168">
        <f t="shared" si="36"/>
        <v>0</v>
      </c>
      <c r="U214" s="169"/>
      <c r="V214" s="155"/>
      <c r="W214" s="155"/>
      <c r="X214" s="156"/>
      <c r="Y214" s="156"/>
      <c r="Z214" s="136"/>
      <c r="AA214" s="136"/>
      <c r="AB214" s="136"/>
    </row>
    <row r="215" spans="1:28" ht="9" hidden="1" customHeight="1">
      <c r="A215" s="885"/>
      <c r="B215" s="739"/>
      <c r="C215" s="157">
        <f>C209</f>
        <v>0</v>
      </c>
      <c r="D215" s="158">
        <f>$D$14</f>
        <v>0</v>
      </c>
      <c r="E215" s="159">
        <f>$E$14</f>
        <v>0</v>
      </c>
      <c r="F215" s="749"/>
      <c r="G215" s="160">
        <f>D215*E215*F214</f>
        <v>0</v>
      </c>
      <c r="H215" s="893"/>
      <c r="I215" s="730"/>
      <c r="J215" s="728"/>
      <c r="K215" s="161">
        <f>-D215*E215*H214</f>
        <v>0</v>
      </c>
      <c r="L215" s="162"/>
      <c r="M215" s="147"/>
      <c r="N215" s="163"/>
      <c r="O215" s="164"/>
      <c r="P215" s="165"/>
      <c r="Q215" s="165"/>
      <c r="R215" s="166"/>
      <c r="S215" s="167"/>
      <c r="T215" s="168">
        <f t="shared" si="36"/>
        <v>0</v>
      </c>
      <c r="U215" s="169"/>
      <c r="V215" s="155"/>
      <c r="W215" s="155"/>
      <c r="X215" s="156"/>
      <c r="Y215" s="156"/>
      <c r="Z215" s="136"/>
      <c r="AA215" s="136"/>
      <c r="AB215" s="136"/>
    </row>
    <row r="216" spans="1:28" ht="9" hidden="1" customHeight="1">
      <c r="A216" s="885"/>
      <c r="B216" s="750"/>
      <c r="C216" s="170">
        <f>C208</f>
        <v>0</v>
      </c>
      <c r="D216" s="142">
        <f>$D$15</f>
        <v>0</v>
      </c>
      <c r="E216" s="143">
        <f>$E$15</f>
        <v>0</v>
      </c>
      <c r="F216" s="748"/>
      <c r="G216" s="144">
        <f>D216*E216*F216</f>
        <v>0</v>
      </c>
      <c r="H216" s="892">
        <f>I216+J216</f>
        <v>0</v>
      </c>
      <c r="I216" s="729"/>
      <c r="J216" s="727"/>
      <c r="K216" s="145">
        <f>-D216*E216*H216</f>
        <v>0</v>
      </c>
      <c r="L216" s="146"/>
      <c r="M216" s="147"/>
      <c r="N216" s="163"/>
      <c r="O216" s="164"/>
      <c r="P216" s="165"/>
      <c r="Q216" s="165"/>
      <c r="R216" s="166"/>
      <c r="S216" s="167"/>
      <c r="T216" s="168">
        <f t="shared" si="36"/>
        <v>0</v>
      </c>
      <c r="U216" s="169"/>
      <c r="V216" s="155"/>
      <c r="W216" s="155"/>
      <c r="X216" s="908" t="s">
        <v>81</v>
      </c>
      <c r="Y216" s="909"/>
      <c r="Z216" s="909"/>
      <c r="AA216" s="909"/>
      <c r="AB216" s="910"/>
    </row>
    <row r="217" spans="1:28" ht="9" hidden="1" customHeight="1" thickBot="1">
      <c r="A217" s="885"/>
      <c r="B217" s="751"/>
      <c r="C217" s="157">
        <f>C209</f>
        <v>0</v>
      </c>
      <c r="D217" s="158">
        <f>$D$16</f>
        <v>0</v>
      </c>
      <c r="E217" s="175">
        <f>$E$16</f>
        <v>0</v>
      </c>
      <c r="F217" s="749"/>
      <c r="G217" s="160">
        <f>D217*E217*F216</f>
        <v>0</v>
      </c>
      <c r="H217" s="893"/>
      <c r="I217" s="730"/>
      <c r="J217" s="728"/>
      <c r="K217" s="161">
        <f>-D217*E217*H216</f>
        <v>0</v>
      </c>
      <c r="L217" s="162"/>
      <c r="M217" s="147"/>
      <c r="N217" s="177"/>
      <c r="O217" s="178"/>
      <c r="P217" s="179"/>
      <c r="Q217" s="179"/>
      <c r="R217" s="180"/>
      <c r="S217" s="181"/>
      <c r="T217" s="182">
        <f t="shared" si="36"/>
        <v>0</v>
      </c>
      <c r="U217" s="183"/>
      <c r="V217" s="184"/>
      <c r="W217" s="155"/>
      <c r="X217" s="905">
        <f>G218+K218+T218</f>
        <v>0</v>
      </c>
      <c r="Y217" s="906"/>
      <c r="Z217" s="906"/>
      <c r="AA217" s="906"/>
      <c r="AB217" s="185" t="s">
        <v>82</v>
      </c>
    </row>
    <row r="218" spans="1:28" ht="9" hidden="1" customHeight="1" thickBot="1">
      <c r="A218" s="882" t="s">
        <v>53</v>
      </c>
      <c r="B218" s="883"/>
      <c r="C218" s="186"/>
      <c r="D218" s="187">
        <f>IF(C208="往",(E208+E209)*(F208-H208)+(E210+E211)*(F210-H210),E208*(F208-H208)+E210*(F210-H210))</f>
        <v>0</v>
      </c>
      <c r="E218" s="188">
        <f>IF(C208="往",(E208+E209)*(F208-H208)+(E210+E211)*(F210-H210)+(E212+E213)*(F212-H212)+(E214+E215)*(F214-H214)+(E216+E217)*(F216-H216),E208*(F208-H208)+E210*(F210-H210)+E212*(F212-H212)+E214*(F214-H214)+E216*(F216-H216))</f>
        <v>0</v>
      </c>
      <c r="F218" s="189">
        <f t="shared" ref="F218:K218" si="37">SUM(F208:F217)</f>
        <v>0</v>
      </c>
      <c r="G218" s="190">
        <f t="shared" si="37"/>
        <v>0</v>
      </c>
      <c r="H218" s="186">
        <f t="shared" si="37"/>
        <v>0</v>
      </c>
      <c r="I218" s="191">
        <f t="shared" si="37"/>
        <v>0</v>
      </c>
      <c r="J218" s="187">
        <f t="shared" si="37"/>
        <v>0</v>
      </c>
      <c r="K218" s="192">
        <f t="shared" si="37"/>
        <v>0</v>
      </c>
      <c r="L218" s="187"/>
      <c r="M218" s="193"/>
      <c r="N218" s="194"/>
      <c r="O218" s="195">
        <f t="shared" ref="O218:T218" si="38">SUM(O208:O217)</f>
        <v>0</v>
      </c>
      <c r="P218" s="196">
        <f t="shared" si="38"/>
        <v>0</v>
      </c>
      <c r="Q218" s="196">
        <f t="shared" si="38"/>
        <v>0</v>
      </c>
      <c r="R218" s="197">
        <f t="shared" si="38"/>
        <v>0</v>
      </c>
      <c r="S218" s="198">
        <f t="shared" si="38"/>
        <v>0</v>
      </c>
      <c r="T218" s="199">
        <f t="shared" si="38"/>
        <v>0</v>
      </c>
      <c r="U218" s="200"/>
    </row>
    <row r="219" spans="1:28" ht="9" hidden="1" customHeight="1">
      <c r="A219" s="886" t="s">
        <v>55</v>
      </c>
      <c r="B219" s="742" t="s">
        <v>56</v>
      </c>
      <c r="C219" s="134"/>
      <c r="D219" s="745" t="s">
        <v>57</v>
      </c>
      <c r="E219" s="745" t="s">
        <v>58</v>
      </c>
      <c r="F219" s="890" t="s">
        <v>59</v>
      </c>
      <c r="G219" s="894" t="s">
        <v>60</v>
      </c>
      <c r="H219" s="899" t="s">
        <v>61</v>
      </c>
      <c r="I219" s="899"/>
      <c r="J219" s="899"/>
      <c r="K219" s="899"/>
      <c r="L219" s="900"/>
      <c r="M219" s="135"/>
      <c r="N219" s="857" t="s">
        <v>62</v>
      </c>
      <c r="O219" s="858"/>
      <c r="P219" s="858"/>
      <c r="Q219" s="858"/>
      <c r="R219" s="858"/>
      <c r="S219" s="858"/>
      <c r="T219" s="858"/>
      <c r="U219" s="859"/>
    </row>
    <row r="220" spans="1:28" ht="9" hidden="1" customHeight="1">
      <c r="A220" s="887"/>
      <c r="B220" s="743"/>
      <c r="C220" s="137" t="s">
        <v>24</v>
      </c>
      <c r="D220" s="746"/>
      <c r="E220" s="746"/>
      <c r="F220" s="891"/>
      <c r="G220" s="864"/>
      <c r="H220" s="860" t="s">
        <v>63</v>
      </c>
      <c r="I220" s="861"/>
      <c r="J220" s="862"/>
      <c r="K220" s="863" t="s">
        <v>64</v>
      </c>
      <c r="L220" s="874" t="s">
        <v>65</v>
      </c>
      <c r="M220" s="138"/>
      <c r="N220" s="863" t="s">
        <v>66</v>
      </c>
      <c r="O220" s="877" t="s">
        <v>67</v>
      </c>
      <c r="P220" s="878"/>
      <c r="Q220" s="878"/>
      <c r="R220" s="878"/>
      <c r="S220" s="879"/>
      <c r="T220" s="724" t="s">
        <v>68</v>
      </c>
      <c r="U220" s="854" t="s">
        <v>65</v>
      </c>
    </row>
    <row r="221" spans="1:28" ht="9" hidden="1" customHeight="1">
      <c r="A221" s="887"/>
      <c r="B221" s="743"/>
      <c r="C221" s="137" t="s">
        <v>69</v>
      </c>
      <c r="D221" s="746"/>
      <c r="E221" s="746"/>
      <c r="F221" s="891"/>
      <c r="G221" s="864"/>
      <c r="H221" s="880" t="s">
        <v>70</v>
      </c>
      <c r="I221" s="897" t="s">
        <v>71</v>
      </c>
      <c r="J221" s="901" t="s">
        <v>72</v>
      </c>
      <c r="K221" s="864"/>
      <c r="L221" s="875"/>
      <c r="M221" s="138"/>
      <c r="N221" s="864"/>
      <c r="O221" s="869" t="s">
        <v>73</v>
      </c>
      <c r="P221" s="754"/>
      <c r="Q221" s="754" t="s">
        <v>74</v>
      </c>
      <c r="R221" s="757" t="s">
        <v>75</v>
      </c>
      <c r="S221" s="752" t="s">
        <v>76</v>
      </c>
      <c r="T221" s="725"/>
      <c r="U221" s="855"/>
    </row>
    <row r="222" spans="1:28" ht="9" hidden="1" customHeight="1">
      <c r="A222" s="887"/>
      <c r="B222" s="743"/>
      <c r="C222" s="139" t="s">
        <v>77</v>
      </c>
      <c r="D222" s="746"/>
      <c r="E222" s="746"/>
      <c r="F222" s="891"/>
      <c r="G222" s="864"/>
      <c r="H222" s="880"/>
      <c r="I222" s="897"/>
      <c r="J222" s="901"/>
      <c r="K222" s="864"/>
      <c r="L222" s="875"/>
      <c r="M222" s="138"/>
      <c r="N222" s="864"/>
      <c r="O222" s="870" t="s">
        <v>71</v>
      </c>
      <c r="P222" s="872" t="s">
        <v>72</v>
      </c>
      <c r="Q222" s="755"/>
      <c r="R222" s="757"/>
      <c r="S222" s="752"/>
      <c r="T222" s="725"/>
      <c r="U222" s="855"/>
    </row>
    <row r="223" spans="1:28" ht="9" hidden="1" customHeight="1">
      <c r="A223" s="888"/>
      <c r="B223" s="744"/>
      <c r="C223" s="140" t="s">
        <v>78</v>
      </c>
      <c r="D223" s="747"/>
      <c r="E223" s="876"/>
      <c r="F223" s="726"/>
      <c r="G223" s="895"/>
      <c r="H223" s="881"/>
      <c r="I223" s="898"/>
      <c r="J223" s="902"/>
      <c r="K223" s="865"/>
      <c r="L223" s="876"/>
      <c r="N223" s="865"/>
      <c r="O223" s="871"/>
      <c r="P223" s="873"/>
      <c r="Q223" s="756"/>
      <c r="R223" s="758"/>
      <c r="S223" s="753"/>
      <c r="T223" s="726"/>
      <c r="U223" s="856"/>
    </row>
    <row r="224" spans="1:28" ht="9" hidden="1" customHeight="1">
      <c r="A224" s="884" t="s">
        <v>79</v>
      </c>
      <c r="B224" s="740" t="s">
        <v>80</v>
      </c>
      <c r="C224" s="201">
        <f>C208</f>
        <v>0</v>
      </c>
      <c r="D224" s="142">
        <f>$D$7</f>
        <v>0</v>
      </c>
      <c r="E224" s="143">
        <f>$E$7</f>
        <v>0</v>
      </c>
      <c r="F224" s="896"/>
      <c r="G224" s="144">
        <f>D224*E224*F224</f>
        <v>0</v>
      </c>
      <c r="H224" s="892">
        <f>I224+J224</f>
        <v>0</v>
      </c>
      <c r="I224" s="729"/>
      <c r="J224" s="727"/>
      <c r="K224" s="145">
        <f>-D224*E224*H224</f>
        <v>0</v>
      </c>
      <c r="L224" s="146"/>
      <c r="M224" s="147"/>
      <c r="N224" s="148"/>
      <c r="O224" s="149"/>
      <c r="P224" s="150"/>
      <c r="Q224" s="150"/>
      <c r="R224" s="151"/>
      <c r="S224" s="152"/>
      <c r="T224" s="153">
        <f t="shared" ref="T224:T233" si="39">IF(AND(P224=0,Q224=0,R224=0,S224=0),N224*-O224,IF(AND(O224=0,Q224=0,R224=0,S224=0),N224*-P224,IF(AND(O224=0,P224=0,R224=0,S224=0),N224*Q224,IF(AND(O224=0,P224=0,Q224=0,S224=0),N224*-R224,IF(AND(O224=0,P224=0,Q224=0,R224=0),N224*S224,IF(AND(O224=0,P224=0,Q224=0,R224=0),,"入力オーバー"))))))</f>
        <v>0</v>
      </c>
      <c r="U224" s="213"/>
      <c r="V224" s="155"/>
      <c r="W224" s="155"/>
      <c r="X224" s="156"/>
      <c r="Y224" s="156"/>
      <c r="Z224" s="156"/>
      <c r="AA224" s="156"/>
      <c r="AB224" s="156"/>
    </row>
    <row r="225" spans="1:28" ht="9" hidden="1" customHeight="1">
      <c r="A225" s="885"/>
      <c r="B225" s="741"/>
      <c r="C225" s="157">
        <f>IF(C224="往","復",)</f>
        <v>0</v>
      </c>
      <c r="D225" s="158">
        <f>$D$8</f>
        <v>0</v>
      </c>
      <c r="E225" s="159">
        <f>$E$8</f>
        <v>0</v>
      </c>
      <c r="F225" s="749"/>
      <c r="G225" s="160">
        <f>D225*E225*F224</f>
        <v>0</v>
      </c>
      <c r="H225" s="893"/>
      <c r="I225" s="730"/>
      <c r="J225" s="728"/>
      <c r="K225" s="161">
        <f>-D225*E225*H224</f>
        <v>0</v>
      </c>
      <c r="L225" s="162"/>
      <c r="M225" s="147"/>
      <c r="N225" s="163"/>
      <c r="O225" s="164"/>
      <c r="P225" s="165"/>
      <c r="Q225" s="165"/>
      <c r="R225" s="166"/>
      <c r="S225" s="167"/>
      <c r="T225" s="168">
        <f t="shared" si="39"/>
        <v>0</v>
      </c>
      <c r="U225" s="169"/>
      <c r="V225" s="155"/>
      <c r="W225" s="155"/>
      <c r="X225" s="156"/>
      <c r="Y225" s="156"/>
      <c r="Z225" s="156"/>
      <c r="AA225" s="156"/>
      <c r="AB225" s="156"/>
    </row>
    <row r="226" spans="1:28" ht="9" hidden="1" customHeight="1">
      <c r="A226" s="885"/>
      <c r="B226" s="740"/>
      <c r="C226" s="170">
        <f>C224</f>
        <v>0</v>
      </c>
      <c r="D226" s="142">
        <f>$D$9</f>
        <v>0</v>
      </c>
      <c r="E226" s="143">
        <f>$E$9</f>
        <v>0</v>
      </c>
      <c r="F226" s="896"/>
      <c r="G226" s="144">
        <f>D226*E226*F226</f>
        <v>0</v>
      </c>
      <c r="H226" s="892">
        <f>I226+J226</f>
        <v>0</v>
      </c>
      <c r="I226" s="729"/>
      <c r="J226" s="727"/>
      <c r="K226" s="145">
        <f>-D226*E226*H226</f>
        <v>0</v>
      </c>
      <c r="L226" s="146"/>
      <c r="M226" s="147"/>
      <c r="N226" s="163"/>
      <c r="O226" s="164"/>
      <c r="P226" s="165"/>
      <c r="Q226" s="165"/>
      <c r="R226" s="166"/>
      <c r="S226" s="167"/>
      <c r="T226" s="168">
        <f t="shared" si="39"/>
        <v>0</v>
      </c>
      <c r="U226" s="169"/>
      <c r="V226" s="155"/>
      <c r="W226" s="155"/>
      <c r="X226" s="136"/>
      <c r="Y226" s="136"/>
      <c r="Z226" s="136"/>
      <c r="AA226" s="136"/>
      <c r="AB226" s="136"/>
    </row>
    <row r="227" spans="1:28" ht="9" hidden="1" customHeight="1" thickBot="1">
      <c r="A227" s="885"/>
      <c r="B227" s="889"/>
      <c r="C227" s="157">
        <f>C225</f>
        <v>0</v>
      </c>
      <c r="D227" s="158">
        <f>$D$10</f>
        <v>0</v>
      </c>
      <c r="E227" s="159">
        <f>$E$10</f>
        <v>0</v>
      </c>
      <c r="F227" s="749"/>
      <c r="G227" s="160">
        <f>D227*E227*F226</f>
        <v>0</v>
      </c>
      <c r="H227" s="893"/>
      <c r="I227" s="730"/>
      <c r="J227" s="728"/>
      <c r="K227" s="161">
        <f>-D227*E227*H226</f>
        <v>0</v>
      </c>
      <c r="L227" s="162"/>
      <c r="M227" s="147"/>
      <c r="N227" s="163"/>
      <c r="O227" s="164"/>
      <c r="P227" s="165"/>
      <c r="Q227" s="165"/>
      <c r="R227" s="166"/>
      <c r="S227" s="167"/>
      <c r="T227" s="168">
        <f t="shared" si="39"/>
        <v>0</v>
      </c>
      <c r="U227" s="169"/>
      <c r="V227" s="155"/>
      <c r="W227" s="155"/>
      <c r="X227" s="156"/>
      <c r="Y227" s="156"/>
      <c r="Z227" s="136"/>
      <c r="AA227" s="136"/>
      <c r="AB227" s="136"/>
    </row>
    <row r="228" spans="1:28" ht="9" hidden="1" customHeight="1">
      <c r="A228" s="885"/>
      <c r="B228" s="903"/>
      <c r="C228" s="170">
        <f>C224</f>
        <v>0</v>
      </c>
      <c r="D228" s="142">
        <f>$D$11</f>
        <v>0</v>
      </c>
      <c r="E228" s="143">
        <f>$E$11</f>
        <v>0</v>
      </c>
      <c r="F228" s="748"/>
      <c r="G228" s="144">
        <f>D228*E228*F228</f>
        <v>0</v>
      </c>
      <c r="H228" s="892">
        <f>I228+J228</f>
        <v>0</v>
      </c>
      <c r="I228" s="729"/>
      <c r="J228" s="727"/>
      <c r="K228" s="145">
        <f>-D228*E228*H228</f>
        <v>0</v>
      </c>
      <c r="L228" s="146"/>
      <c r="M228" s="147"/>
      <c r="N228" s="163"/>
      <c r="O228" s="164"/>
      <c r="P228" s="165"/>
      <c r="Q228" s="165"/>
      <c r="R228" s="166"/>
      <c r="S228" s="167"/>
      <c r="T228" s="168">
        <f t="shared" si="39"/>
        <v>0</v>
      </c>
      <c r="U228" s="169"/>
      <c r="V228" s="155"/>
      <c r="W228" s="155"/>
      <c r="X228" s="156"/>
      <c r="Y228" s="156"/>
      <c r="Z228" s="136"/>
      <c r="AA228" s="136"/>
      <c r="AB228" s="136"/>
    </row>
    <row r="229" spans="1:28" ht="9" hidden="1" customHeight="1">
      <c r="A229" s="885"/>
      <c r="B229" s="750"/>
      <c r="C229" s="202">
        <f>C225</f>
        <v>0</v>
      </c>
      <c r="D229" s="158">
        <f>$D$12</f>
        <v>0</v>
      </c>
      <c r="E229" s="175">
        <f>$E$12</f>
        <v>0</v>
      </c>
      <c r="F229" s="748"/>
      <c r="G229" s="160">
        <f>D229*E229*F228</f>
        <v>0</v>
      </c>
      <c r="H229" s="893"/>
      <c r="I229" s="730"/>
      <c r="J229" s="728"/>
      <c r="K229" s="161">
        <f>-D229*E229*H228</f>
        <v>0</v>
      </c>
      <c r="L229" s="162"/>
      <c r="M229" s="147"/>
      <c r="N229" s="163"/>
      <c r="O229" s="164"/>
      <c r="P229" s="165"/>
      <c r="Q229" s="165"/>
      <c r="R229" s="166"/>
      <c r="S229" s="167"/>
      <c r="T229" s="168">
        <f t="shared" si="39"/>
        <v>0</v>
      </c>
      <c r="U229" s="169"/>
      <c r="V229" s="155"/>
      <c r="W229" s="155"/>
      <c r="X229" s="156"/>
      <c r="Y229" s="156"/>
      <c r="Z229" s="136"/>
      <c r="AA229" s="136"/>
      <c r="AB229" s="136"/>
    </row>
    <row r="230" spans="1:28" ht="9" hidden="1" customHeight="1">
      <c r="A230" s="885"/>
      <c r="B230" s="738"/>
      <c r="C230" s="170">
        <f>C224</f>
        <v>0</v>
      </c>
      <c r="D230" s="142">
        <f>$D$13</f>
        <v>0</v>
      </c>
      <c r="E230" s="143">
        <f>$E$13</f>
        <v>0</v>
      </c>
      <c r="F230" s="896"/>
      <c r="G230" s="144">
        <f>D230*E230*F230</f>
        <v>0</v>
      </c>
      <c r="H230" s="892">
        <f>I230+J230</f>
        <v>0</v>
      </c>
      <c r="I230" s="729"/>
      <c r="J230" s="727"/>
      <c r="K230" s="145">
        <f>-D230*E230*H230</f>
        <v>0</v>
      </c>
      <c r="L230" s="146"/>
      <c r="M230" s="147"/>
      <c r="N230" s="163"/>
      <c r="O230" s="164"/>
      <c r="P230" s="165"/>
      <c r="Q230" s="165"/>
      <c r="R230" s="166"/>
      <c r="S230" s="167"/>
      <c r="T230" s="168">
        <f t="shared" si="39"/>
        <v>0</v>
      </c>
      <c r="U230" s="169"/>
      <c r="V230" s="155"/>
      <c r="W230" s="155"/>
    </row>
    <row r="231" spans="1:28" ht="9" hidden="1" customHeight="1">
      <c r="A231" s="885"/>
      <c r="B231" s="739"/>
      <c r="C231" s="157">
        <f>C225</f>
        <v>0</v>
      </c>
      <c r="D231" s="158">
        <f>$D$14</f>
        <v>0</v>
      </c>
      <c r="E231" s="159">
        <f>$E$14</f>
        <v>0</v>
      </c>
      <c r="F231" s="749"/>
      <c r="G231" s="160">
        <f>D231*E231*F230</f>
        <v>0</v>
      </c>
      <c r="H231" s="893"/>
      <c r="I231" s="730"/>
      <c r="J231" s="728"/>
      <c r="K231" s="161">
        <f>-D231*E231*H230</f>
        <v>0</v>
      </c>
      <c r="L231" s="162"/>
      <c r="M231" s="147"/>
      <c r="N231" s="163"/>
      <c r="O231" s="164"/>
      <c r="P231" s="165"/>
      <c r="Q231" s="165"/>
      <c r="R231" s="166"/>
      <c r="S231" s="167"/>
      <c r="T231" s="168">
        <f t="shared" si="39"/>
        <v>0</v>
      </c>
      <c r="U231" s="169"/>
      <c r="V231" s="155"/>
      <c r="W231" s="155"/>
    </row>
    <row r="232" spans="1:28" ht="9" hidden="1" customHeight="1">
      <c r="A232" s="885"/>
      <c r="B232" s="750"/>
      <c r="C232" s="170">
        <f>C224</f>
        <v>0</v>
      </c>
      <c r="D232" s="142">
        <f>$D$15</f>
        <v>0</v>
      </c>
      <c r="E232" s="143">
        <f>$E$15</f>
        <v>0</v>
      </c>
      <c r="F232" s="748"/>
      <c r="G232" s="144">
        <f>D232*E232*F232</f>
        <v>0</v>
      </c>
      <c r="H232" s="892">
        <f>I232+J232</f>
        <v>0</v>
      </c>
      <c r="I232" s="729"/>
      <c r="J232" s="727"/>
      <c r="K232" s="145">
        <f>-D232*E232*H232</f>
        <v>0</v>
      </c>
      <c r="L232" s="146"/>
      <c r="M232" s="147"/>
      <c r="N232" s="163"/>
      <c r="O232" s="164"/>
      <c r="P232" s="165"/>
      <c r="Q232" s="165"/>
      <c r="R232" s="166"/>
      <c r="S232" s="167"/>
      <c r="T232" s="168">
        <f t="shared" si="39"/>
        <v>0</v>
      </c>
      <c r="U232" s="169"/>
      <c r="V232" s="155"/>
      <c r="W232" s="155"/>
      <c r="X232" s="908" t="s">
        <v>81</v>
      </c>
      <c r="Y232" s="909"/>
      <c r="Z232" s="909"/>
      <c r="AA232" s="909"/>
      <c r="AB232" s="910"/>
    </row>
    <row r="233" spans="1:28" ht="9" hidden="1" customHeight="1" thickBot="1">
      <c r="A233" s="885"/>
      <c r="B233" s="751"/>
      <c r="C233" s="157">
        <f>C225</f>
        <v>0</v>
      </c>
      <c r="D233" s="158">
        <f>$D$16</f>
        <v>0</v>
      </c>
      <c r="E233" s="175">
        <f>$E$16</f>
        <v>0</v>
      </c>
      <c r="F233" s="749"/>
      <c r="G233" s="160">
        <f>D233*E233*F232</f>
        <v>0</v>
      </c>
      <c r="H233" s="893"/>
      <c r="I233" s="730"/>
      <c r="J233" s="728"/>
      <c r="K233" s="161">
        <f>-D233*E233*H232</f>
        <v>0</v>
      </c>
      <c r="L233" s="162"/>
      <c r="M233" s="147"/>
      <c r="N233" s="177"/>
      <c r="O233" s="178"/>
      <c r="P233" s="179"/>
      <c r="Q233" s="179"/>
      <c r="R233" s="180"/>
      <c r="S233" s="181"/>
      <c r="T233" s="182">
        <f t="shared" si="39"/>
        <v>0</v>
      </c>
      <c r="U233" s="183"/>
      <c r="V233" s="184"/>
      <c r="W233" s="155"/>
      <c r="X233" s="905">
        <f>G234+K234+T234</f>
        <v>0</v>
      </c>
      <c r="Y233" s="906"/>
      <c r="Z233" s="906"/>
      <c r="AA233" s="906"/>
      <c r="AB233" s="185" t="s">
        <v>82</v>
      </c>
    </row>
    <row r="234" spans="1:28" ht="9" hidden="1" customHeight="1" thickBot="1">
      <c r="A234" s="882" t="s">
        <v>53</v>
      </c>
      <c r="B234" s="883"/>
      <c r="C234" s="186"/>
      <c r="D234" s="187">
        <f>IF(C224="往",(E224+E225)*(F224-H224)+(E226+E227)*(F226-H226),E224*(F224-H224)+E226*(F226-H226))</f>
        <v>0</v>
      </c>
      <c r="E234" s="188">
        <f>IF(C224="往",(E224+E225)*(F224-H224)+(E226+E227)*(F226-H226)+(E228+E229)*(F228-H228)+(E230+E231)*(F230-H230)+(E232+E233)*(F232-H232),E224*(F224-H224)+E226*(F226-H226)+E228*(F228-H228)+E230*(F230-H230)+E232*(F232-H232))</f>
        <v>0</v>
      </c>
      <c r="F234" s="189">
        <f t="shared" ref="F234:K234" si="40">SUM(F224:F233)</f>
        <v>0</v>
      </c>
      <c r="G234" s="190">
        <f t="shared" si="40"/>
        <v>0</v>
      </c>
      <c r="H234" s="186">
        <f t="shared" si="40"/>
        <v>0</v>
      </c>
      <c r="I234" s="191">
        <f t="shared" si="40"/>
        <v>0</v>
      </c>
      <c r="J234" s="187">
        <f t="shared" si="40"/>
        <v>0</v>
      </c>
      <c r="K234" s="192">
        <f t="shared" si="40"/>
        <v>0</v>
      </c>
      <c r="L234" s="187"/>
      <c r="M234" s="193"/>
      <c r="N234" s="194"/>
      <c r="O234" s="195">
        <f t="shared" ref="O234:T234" si="41">SUM(O224:O233)</f>
        <v>0</v>
      </c>
      <c r="P234" s="196">
        <f t="shared" si="41"/>
        <v>0</v>
      </c>
      <c r="Q234" s="196">
        <f t="shared" si="41"/>
        <v>0</v>
      </c>
      <c r="R234" s="197">
        <f t="shared" si="41"/>
        <v>0</v>
      </c>
      <c r="S234" s="198">
        <f t="shared" si="41"/>
        <v>0</v>
      </c>
      <c r="T234" s="199">
        <f t="shared" si="41"/>
        <v>0</v>
      </c>
      <c r="U234" s="200"/>
    </row>
    <row r="235" spans="1:28" ht="9" hidden="1" customHeight="1">
      <c r="A235" s="886" t="s">
        <v>55</v>
      </c>
      <c r="B235" s="742" t="s">
        <v>56</v>
      </c>
      <c r="C235" s="134"/>
      <c r="D235" s="745" t="s">
        <v>57</v>
      </c>
      <c r="E235" s="745" t="s">
        <v>58</v>
      </c>
      <c r="F235" s="890" t="s">
        <v>59</v>
      </c>
      <c r="G235" s="894" t="s">
        <v>60</v>
      </c>
      <c r="H235" s="899" t="s">
        <v>61</v>
      </c>
      <c r="I235" s="899"/>
      <c r="J235" s="899"/>
      <c r="K235" s="899"/>
      <c r="L235" s="900"/>
      <c r="M235" s="135"/>
      <c r="N235" s="857" t="s">
        <v>62</v>
      </c>
      <c r="O235" s="858"/>
      <c r="P235" s="858"/>
      <c r="Q235" s="858"/>
      <c r="R235" s="858"/>
      <c r="S235" s="858"/>
      <c r="T235" s="858"/>
      <c r="U235" s="859"/>
    </row>
    <row r="236" spans="1:28" ht="9" hidden="1" customHeight="1">
      <c r="A236" s="887"/>
      <c r="B236" s="743"/>
      <c r="C236" s="137" t="s">
        <v>24</v>
      </c>
      <c r="D236" s="746"/>
      <c r="E236" s="746"/>
      <c r="F236" s="891"/>
      <c r="G236" s="864"/>
      <c r="H236" s="860" t="s">
        <v>63</v>
      </c>
      <c r="I236" s="861"/>
      <c r="J236" s="862"/>
      <c r="K236" s="863" t="s">
        <v>64</v>
      </c>
      <c r="L236" s="874" t="s">
        <v>65</v>
      </c>
      <c r="M236" s="138"/>
      <c r="N236" s="863" t="s">
        <v>66</v>
      </c>
      <c r="O236" s="877" t="s">
        <v>67</v>
      </c>
      <c r="P236" s="878"/>
      <c r="Q236" s="878"/>
      <c r="R236" s="878"/>
      <c r="S236" s="879"/>
      <c r="T236" s="724" t="s">
        <v>68</v>
      </c>
      <c r="U236" s="854" t="s">
        <v>65</v>
      </c>
    </row>
    <row r="237" spans="1:28" ht="9" hidden="1" customHeight="1">
      <c r="A237" s="887"/>
      <c r="B237" s="743"/>
      <c r="C237" s="137" t="s">
        <v>69</v>
      </c>
      <c r="D237" s="746"/>
      <c r="E237" s="746"/>
      <c r="F237" s="891"/>
      <c r="G237" s="864"/>
      <c r="H237" s="880" t="s">
        <v>70</v>
      </c>
      <c r="I237" s="897" t="s">
        <v>71</v>
      </c>
      <c r="J237" s="901" t="s">
        <v>72</v>
      </c>
      <c r="K237" s="864"/>
      <c r="L237" s="875"/>
      <c r="M237" s="138"/>
      <c r="N237" s="864"/>
      <c r="O237" s="869" t="s">
        <v>73</v>
      </c>
      <c r="P237" s="754"/>
      <c r="Q237" s="754" t="s">
        <v>74</v>
      </c>
      <c r="R237" s="757" t="s">
        <v>75</v>
      </c>
      <c r="S237" s="752" t="s">
        <v>76</v>
      </c>
      <c r="T237" s="725"/>
      <c r="U237" s="855"/>
    </row>
    <row r="238" spans="1:28" ht="9" hidden="1" customHeight="1">
      <c r="A238" s="887"/>
      <c r="B238" s="743"/>
      <c r="C238" s="139" t="s">
        <v>77</v>
      </c>
      <c r="D238" s="746"/>
      <c r="E238" s="746"/>
      <c r="F238" s="891"/>
      <c r="G238" s="864"/>
      <c r="H238" s="880"/>
      <c r="I238" s="897"/>
      <c r="J238" s="901"/>
      <c r="K238" s="864"/>
      <c r="L238" s="875"/>
      <c r="M238" s="138"/>
      <c r="N238" s="864"/>
      <c r="O238" s="870" t="s">
        <v>71</v>
      </c>
      <c r="P238" s="872" t="s">
        <v>72</v>
      </c>
      <c r="Q238" s="755"/>
      <c r="R238" s="757"/>
      <c r="S238" s="752"/>
      <c r="T238" s="725"/>
      <c r="U238" s="855"/>
    </row>
    <row r="239" spans="1:28" ht="9" hidden="1" customHeight="1">
      <c r="A239" s="888"/>
      <c r="B239" s="744"/>
      <c r="C239" s="140" t="s">
        <v>78</v>
      </c>
      <c r="D239" s="747"/>
      <c r="E239" s="876"/>
      <c r="F239" s="726"/>
      <c r="G239" s="895"/>
      <c r="H239" s="881"/>
      <c r="I239" s="898"/>
      <c r="J239" s="902"/>
      <c r="K239" s="865"/>
      <c r="L239" s="876"/>
      <c r="N239" s="865"/>
      <c r="O239" s="871"/>
      <c r="P239" s="873"/>
      <c r="Q239" s="756"/>
      <c r="R239" s="758"/>
      <c r="S239" s="753"/>
      <c r="T239" s="726"/>
      <c r="U239" s="856"/>
    </row>
    <row r="240" spans="1:28" ht="9" hidden="1" customHeight="1">
      <c r="A240" s="884" t="s">
        <v>79</v>
      </c>
      <c r="B240" s="740" t="s">
        <v>80</v>
      </c>
      <c r="C240" s="201">
        <f>C224</f>
        <v>0</v>
      </c>
      <c r="D240" s="142">
        <f>$D$7</f>
        <v>0</v>
      </c>
      <c r="E240" s="143">
        <f>$E$7</f>
        <v>0</v>
      </c>
      <c r="F240" s="896"/>
      <c r="G240" s="144">
        <f>D240*E240*F240</f>
        <v>0</v>
      </c>
      <c r="H240" s="892">
        <f>I240+J240</f>
        <v>0</v>
      </c>
      <c r="I240" s="729"/>
      <c r="J240" s="727"/>
      <c r="K240" s="145">
        <f>-D240*E240*H240</f>
        <v>0</v>
      </c>
      <c r="L240" s="146"/>
      <c r="M240" s="147"/>
      <c r="N240" s="148"/>
      <c r="O240" s="149"/>
      <c r="P240" s="150"/>
      <c r="Q240" s="150"/>
      <c r="R240" s="151"/>
      <c r="S240" s="152"/>
      <c r="T240" s="153">
        <f t="shared" ref="T240:T249" si="42">IF(AND(P240=0,Q240=0,R240=0,S240=0),N240*-O240,IF(AND(O240=0,Q240=0,R240=0,S240=0),N240*-P240,IF(AND(O240=0,P240=0,R240=0,S240=0),N240*Q240,IF(AND(O240=0,P240=0,Q240=0,S240=0),N240*-R240,IF(AND(O240=0,P240=0,Q240=0,R240=0),N240*S240,IF(AND(O240=0,P240=0,Q240=0,R240=0),,"入力オーバー"))))))</f>
        <v>0</v>
      </c>
      <c r="U240" s="213"/>
      <c r="V240" s="155"/>
      <c r="W240" s="155"/>
      <c r="X240" s="156"/>
      <c r="Y240" s="156"/>
      <c r="Z240" s="156"/>
      <c r="AA240" s="156"/>
      <c r="AB240" s="156"/>
    </row>
    <row r="241" spans="1:28" ht="9" hidden="1" customHeight="1">
      <c r="A241" s="885"/>
      <c r="B241" s="741"/>
      <c r="C241" s="157">
        <f>IF(C240="往","復",)</f>
        <v>0</v>
      </c>
      <c r="D241" s="158">
        <f>$D$8</f>
        <v>0</v>
      </c>
      <c r="E241" s="159">
        <f>$E$8</f>
        <v>0</v>
      </c>
      <c r="F241" s="749"/>
      <c r="G241" s="160">
        <f>D241*E241*F240</f>
        <v>0</v>
      </c>
      <c r="H241" s="893"/>
      <c r="I241" s="730"/>
      <c r="J241" s="728"/>
      <c r="K241" s="161">
        <f>-D241*E241*H240</f>
        <v>0</v>
      </c>
      <c r="L241" s="162"/>
      <c r="M241" s="147"/>
      <c r="N241" s="163"/>
      <c r="O241" s="164"/>
      <c r="P241" s="165"/>
      <c r="Q241" s="165"/>
      <c r="R241" s="166"/>
      <c r="S241" s="167"/>
      <c r="T241" s="168">
        <f t="shared" si="42"/>
        <v>0</v>
      </c>
      <c r="U241" s="169"/>
      <c r="V241" s="155"/>
      <c r="W241" s="155"/>
      <c r="X241" s="156"/>
      <c r="Y241" s="156"/>
      <c r="Z241" s="156"/>
      <c r="AA241" s="156"/>
      <c r="AB241" s="156"/>
    </row>
    <row r="242" spans="1:28" ht="9" hidden="1" customHeight="1">
      <c r="A242" s="885"/>
      <c r="B242" s="740"/>
      <c r="C242" s="170">
        <f>C240</f>
        <v>0</v>
      </c>
      <c r="D242" s="142">
        <f>$D$9</f>
        <v>0</v>
      </c>
      <c r="E242" s="143">
        <f>$E$9</f>
        <v>0</v>
      </c>
      <c r="F242" s="896"/>
      <c r="G242" s="144">
        <f>D242*E242*F242</f>
        <v>0</v>
      </c>
      <c r="H242" s="892">
        <f>I242+J242</f>
        <v>0</v>
      </c>
      <c r="I242" s="729"/>
      <c r="J242" s="727"/>
      <c r="K242" s="145">
        <f>-D242*E242*H242</f>
        <v>0</v>
      </c>
      <c r="L242" s="146"/>
      <c r="M242" s="147"/>
      <c r="N242" s="163"/>
      <c r="O242" s="164"/>
      <c r="P242" s="165"/>
      <c r="Q242" s="165"/>
      <c r="R242" s="166"/>
      <c r="S242" s="167"/>
      <c r="T242" s="168">
        <f t="shared" si="42"/>
        <v>0</v>
      </c>
      <c r="U242" s="169"/>
      <c r="V242" s="155"/>
      <c r="W242" s="155"/>
      <c r="X242" s="136"/>
      <c r="Y242" s="136"/>
      <c r="Z242" s="136"/>
      <c r="AA242" s="136"/>
      <c r="AB242" s="136"/>
    </row>
    <row r="243" spans="1:28" ht="9" hidden="1" customHeight="1" thickBot="1">
      <c r="A243" s="885"/>
      <c r="B243" s="889"/>
      <c r="C243" s="157">
        <f>C241</f>
        <v>0</v>
      </c>
      <c r="D243" s="158">
        <f>$D$10</f>
        <v>0</v>
      </c>
      <c r="E243" s="159">
        <f>$E$10</f>
        <v>0</v>
      </c>
      <c r="F243" s="749"/>
      <c r="G243" s="160">
        <f>D243*E243*F242</f>
        <v>0</v>
      </c>
      <c r="H243" s="893"/>
      <c r="I243" s="730"/>
      <c r="J243" s="728"/>
      <c r="K243" s="161">
        <f>-D243*E243*H242</f>
        <v>0</v>
      </c>
      <c r="L243" s="162"/>
      <c r="M243" s="147"/>
      <c r="N243" s="163"/>
      <c r="O243" s="164"/>
      <c r="P243" s="165"/>
      <c r="Q243" s="165"/>
      <c r="R243" s="166"/>
      <c r="S243" s="167"/>
      <c r="T243" s="168">
        <f t="shared" si="42"/>
        <v>0</v>
      </c>
      <c r="U243" s="169"/>
      <c r="V243" s="155"/>
      <c r="W243" s="155"/>
      <c r="X243" s="156"/>
      <c r="Y243" s="156"/>
      <c r="Z243" s="136"/>
      <c r="AA243" s="136"/>
      <c r="AB243" s="136"/>
    </row>
    <row r="244" spans="1:28" ht="9" hidden="1" customHeight="1">
      <c r="A244" s="885"/>
      <c r="B244" s="903"/>
      <c r="C244" s="170">
        <f>C240</f>
        <v>0</v>
      </c>
      <c r="D244" s="142">
        <f>$D$11</f>
        <v>0</v>
      </c>
      <c r="E244" s="143">
        <f>$E$11</f>
        <v>0</v>
      </c>
      <c r="F244" s="748"/>
      <c r="G244" s="144">
        <f>D244*E244*F244</f>
        <v>0</v>
      </c>
      <c r="H244" s="892">
        <f>I244+J244</f>
        <v>0</v>
      </c>
      <c r="I244" s="729"/>
      <c r="J244" s="727"/>
      <c r="K244" s="145">
        <f>-D244*E244*H244</f>
        <v>0</v>
      </c>
      <c r="L244" s="146"/>
      <c r="M244" s="147"/>
      <c r="N244" s="163"/>
      <c r="O244" s="164"/>
      <c r="P244" s="165"/>
      <c r="Q244" s="165"/>
      <c r="R244" s="166"/>
      <c r="S244" s="167"/>
      <c r="T244" s="168">
        <f t="shared" si="42"/>
        <v>0</v>
      </c>
      <c r="U244" s="169"/>
      <c r="V244" s="155"/>
      <c r="W244" s="155"/>
      <c r="X244" s="156"/>
      <c r="Y244" s="156"/>
      <c r="Z244" s="136"/>
      <c r="AA244" s="136"/>
      <c r="AB244" s="136"/>
    </row>
    <row r="245" spans="1:28" ht="9" hidden="1" customHeight="1">
      <c r="A245" s="885"/>
      <c r="B245" s="750"/>
      <c r="C245" s="202">
        <f>C241</f>
        <v>0</v>
      </c>
      <c r="D245" s="158">
        <f>$D$12</f>
        <v>0</v>
      </c>
      <c r="E245" s="175">
        <f>$E$12</f>
        <v>0</v>
      </c>
      <c r="F245" s="748"/>
      <c r="G245" s="160">
        <f>D245*E245*F244</f>
        <v>0</v>
      </c>
      <c r="H245" s="893"/>
      <c r="I245" s="730"/>
      <c r="J245" s="728"/>
      <c r="K245" s="161">
        <f>-D245*E245*H244</f>
        <v>0</v>
      </c>
      <c r="L245" s="162"/>
      <c r="M245" s="147"/>
      <c r="N245" s="163"/>
      <c r="O245" s="164"/>
      <c r="P245" s="165"/>
      <c r="Q245" s="165"/>
      <c r="R245" s="166"/>
      <c r="S245" s="167"/>
      <c r="T245" s="168">
        <f t="shared" si="42"/>
        <v>0</v>
      </c>
      <c r="U245" s="169"/>
      <c r="V245" s="155"/>
      <c r="W245" s="155"/>
      <c r="X245" s="156"/>
      <c r="Y245" s="156"/>
      <c r="Z245" s="136"/>
      <c r="AA245" s="136"/>
      <c r="AB245" s="136"/>
    </row>
    <row r="246" spans="1:28" ht="9" hidden="1" customHeight="1">
      <c r="A246" s="885"/>
      <c r="B246" s="738"/>
      <c r="C246" s="170">
        <f>C240</f>
        <v>0</v>
      </c>
      <c r="D246" s="142">
        <f>$D$13</f>
        <v>0</v>
      </c>
      <c r="E246" s="143">
        <f>$E$13</f>
        <v>0</v>
      </c>
      <c r="F246" s="896"/>
      <c r="G246" s="144">
        <f>D246*E246*F246</f>
        <v>0</v>
      </c>
      <c r="H246" s="892">
        <f>I246+J246</f>
        <v>0</v>
      </c>
      <c r="I246" s="729"/>
      <c r="J246" s="727"/>
      <c r="K246" s="145">
        <f>-D246*E246*H246</f>
        <v>0</v>
      </c>
      <c r="L246" s="146"/>
      <c r="M246" s="147"/>
      <c r="N246" s="163"/>
      <c r="O246" s="164"/>
      <c r="P246" s="165"/>
      <c r="Q246" s="165"/>
      <c r="R246" s="166"/>
      <c r="S246" s="167"/>
      <c r="T246" s="168">
        <f t="shared" si="42"/>
        <v>0</v>
      </c>
      <c r="U246" s="169"/>
      <c r="V246" s="155"/>
      <c r="W246" s="155"/>
    </row>
    <row r="247" spans="1:28" ht="9" hidden="1" customHeight="1">
      <c r="A247" s="885"/>
      <c r="B247" s="739"/>
      <c r="C247" s="157">
        <f>C241</f>
        <v>0</v>
      </c>
      <c r="D247" s="158">
        <f>$D$14</f>
        <v>0</v>
      </c>
      <c r="E247" s="159">
        <f>$E$14</f>
        <v>0</v>
      </c>
      <c r="F247" s="749"/>
      <c r="G247" s="160">
        <f>D247*E247*F246</f>
        <v>0</v>
      </c>
      <c r="H247" s="893"/>
      <c r="I247" s="730"/>
      <c r="J247" s="728"/>
      <c r="K247" s="161">
        <f>-D247*E247*H246</f>
        <v>0</v>
      </c>
      <c r="L247" s="162"/>
      <c r="M247" s="147"/>
      <c r="N247" s="163"/>
      <c r="O247" s="164"/>
      <c r="P247" s="165"/>
      <c r="Q247" s="165"/>
      <c r="R247" s="166"/>
      <c r="S247" s="167"/>
      <c r="T247" s="168">
        <f t="shared" si="42"/>
        <v>0</v>
      </c>
      <c r="U247" s="169"/>
      <c r="V247" s="155"/>
      <c r="W247" s="155"/>
    </row>
    <row r="248" spans="1:28" ht="9" hidden="1" customHeight="1">
      <c r="A248" s="885"/>
      <c r="B248" s="750"/>
      <c r="C248" s="170">
        <f>C240</f>
        <v>0</v>
      </c>
      <c r="D248" s="142">
        <f>$D$15</f>
        <v>0</v>
      </c>
      <c r="E248" s="143">
        <f>$E$15</f>
        <v>0</v>
      </c>
      <c r="F248" s="748"/>
      <c r="G248" s="144">
        <f>D248*E248*F248</f>
        <v>0</v>
      </c>
      <c r="H248" s="892">
        <f>I248+J248</f>
        <v>0</v>
      </c>
      <c r="I248" s="729"/>
      <c r="J248" s="727"/>
      <c r="K248" s="145">
        <f>-D248*E248*H248</f>
        <v>0</v>
      </c>
      <c r="L248" s="146"/>
      <c r="M248" s="147"/>
      <c r="N248" s="163"/>
      <c r="O248" s="164"/>
      <c r="P248" s="165"/>
      <c r="Q248" s="165"/>
      <c r="R248" s="166"/>
      <c r="S248" s="167"/>
      <c r="T248" s="168">
        <f t="shared" si="42"/>
        <v>0</v>
      </c>
      <c r="U248" s="169"/>
      <c r="V248" s="155"/>
      <c r="W248" s="155"/>
      <c r="X248" s="908" t="s">
        <v>81</v>
      </c>
      <c r="Y248" s="909"/>
      <c r="Z248" s="909"/>
      <c r="AA248" s="909"/>
      <c r="AB248" s="910"/>
    </row>
    <row r="249" spans="1:28" ht="9" hidden="1" customHeight="1" thickBot="1">
      <c r="A249" s="885"/>
      <c r="B249" s="751"/>
      <c r="C249" s="157">
        <f>C241</f>
        <v>0</v>
      </c>
      <c r="D249" s="158">
        <f>$D$16</f>
        <v>0</v>
      </c>
      <c r="E249" s="175">
        <f>$E$16</f>
        <v>0</v>
      </c>
      <c r="F249" s="749"/>
      <c r="G249" s="160">
        <f>D249*E249*F248</f>
        <v>0</v>
      </c>
      <c r="H249" s="893"/>
      <c r="I249" s="730"/>
      <c r="J249" s="728"/>
      <c r="K249" s="161">
        <f>-D249*E249*H248</f>
        <v>0</v>
      </c>
      <c r="L249" s="162"/>
      <c r="M249" s="147"/>
      <c r="N249" s="177"/>
      <c r="O249" s="178"/>
      <c r="P249" s="179"/>
      <c r="Q249" s="179"/>
      <c r="R249" s="180"/>
      <c r="S249" s="181"/>
      <c r="T249" s="182">
        <f t="shared" si="42"/>
        <v>0</v>
      </c>
      <c r="U249" s="183"/>
      <c r="V249" s="184"/>
      <c r="W249" s="155"/>
      <c r="X249" s="905">
        <f>G250+K250+T250</f>
        <v>0</v>
      </c>
      <c r="Y249" s="906"/>
      <c r="Z249" s="906"/>
      <c r="AA249" s="906"/>
      <c r="AB249" s="185" t="s">
        <v>82</v>
      </c>
    </row>
    <row r="250" spans="1:28" ht="9" hidden="1" customHeight="1" thickBot="1">
      <c r="A250" s="882" t="s">
        <v>53</v>
      </c>
      <c r="B250" s="883"/>
      <c r="C250" s="186"/>
      <c r="D250" s="187">
        <f>IF(C240="往",(E240+E241)*(F240-H240)+(E242+E243)*(F242-H242),E240*(F240-H240)+E242*(F242-H242))</f>
        <v>0</v>
      </c>
      <c r="E250" s="188">
        <f>IF(C240="往",(E240+E241)*(F240-H240)+(E242+E243)*(F242-H242)+(E244+E245)*(F244-H244)+(E246+E247)*(F246-H246)+(E248+E249)*(F248-H248),E240*(F240-H240)+E242*(F242-H242)+E244*(F244-H244)+E246*(F246-H246)+E248*(F248-H248))</f>
        <v>0</v>
      </c>
      <c r="F250" s="189">
        <f t="shared" ref="F250:K250" si="43">SUM(F240:F249)</f>
        <v>0</v>
      </c>
      <c r="G250" s="190">
        <f t="shared" si="43"/>
        <v>0</v>
      </c>
      <c r="H250" s="186">
        <f t="shared" si="43"/>
        <v>0</v>
      </c>
      <c r="I250" s="191">
        <f t="shared" si="43"/>
        <v>0</v>
      </c>
      <c r="J250" s="187">
        <f t="shared" si="43"/>
        <v>0</v>
      </c>
      <c r="K250" s="192">
        <f t="shared" si="43"/>
        <v>0</v>
      </c>
      <c r="L250" s="187"/>
      <c r="M250" s="193"/>
      <c r="N250" s="194"/>
      <c r="O250" s="195">
        <f t="shared" ref="O250:T250" si="44">SUM(O240:O249)</f>
        <v>0</v>
      </c>
      <c r="P250" s="196">
        <f t="shared" si="44"/>
        <v>0</v>
      </c>
      <c r="Q250" s="196">
        <f t="shared" si="44"/>
        <v>0</v>
      </c>
      <c r="R250" s="197">
        <f t="shared" si="44"/>
        <v>0</v>
      </c>
      <c r="S250" s="198">
        <f t="shared" si="44"/>
        <v>0</v>
      </c>
      <c r="T250" s="199">
        <f t="shared" si="44"/>
        <v>0</v>
      </c>
      <c r="U250" s="200"/>
    </row>
    <row r="251" spans="1:28" ht="9" hidden="1" customHeight="1">
      <c r="A251" s="886" t="s">
        <v>55</v>
      </c>
      <c r="B251" s="742" t="s">
        <v>56</v>
      </c>
      <c r="C251" s="134"/>
      <c r="D251" s="745" t="s">
        <v>57</v>
      </c>
      <c r="E251" s="745" t="s">
        <v>58</v>
      </c>
      <c r="F251" s="890" t="s">
        <v>59</v>
      </c>
      <c r="G251" s="894" t="s">
        <v>60</v>
      </c>
      <c r="H251" s="899" t="s">
        <v>61</v>
      </c>
      <c r="I251" s="899"/>
      <c r="J251" s="899"/>
      <c r="K251" s="899"/>
      <c r="L251" s="900"/>
      <c r="M251" s="135"/>
      <c r="N251" s="857" t="s">
        <v>62</v>
      </c>
      <c r="O251" s="858"/>
      <c r="P251" s="858"/>
      <c r="Q251" s="858"/>
      <c r="R251" s="858"/>
      <c r="S251" s="858"/>
      <c r="T251" s="858"/>
      <c r="U251" s="859"/>
    </row>
    <row r="252" spans="1:28" ht="9" hidden="1" customHeight="1">
      <c r="A252" s="887"/>
      <c r="B252" s="743"/>
      <c r="C252" s="137" t="s">
        <v>24</v>
      </c>
      <c r="D252" s="746"/>
      <c r="E252" s="746"/>
      <c r="F252" s="891"/>
      <c r="G252" s="864"/>
      <c r="H252" s="860" t="s">
        <v>63</v>
      </c>
      <c r="I252" s="861"/>
      <c r="J252" s="862"/>
      <c r="K252" s="863" t="s">
        <v>64</v>
      </c>
      <c r="L252" s="874" t="s">
        <v>65</v>
      </c>
      <c r="M252" s="138"/>
      <c r="N252" s="863" t="s">
        <v>66</v>
      </c>
      <c r="O252" s="877" t="s">
        <v>67</v>
      </c>
      <c r="P252" s="878"/>
      <c r="Q252" s="878"/>
      <c r="R252" s="878"/>
      <c r="S252" s="879"/>
      <c r="T252" s="724" t="s">
        <v>68</v>
      </c>
      <c r="U252" s="854" t="s">
        <v>65</v>
      </c>
    </row>
    <row r="253" spans="1:28" ht="9" hidden="1" customHeight="1">
      <c r="A253" s="887"/>
      <c r="B253" s="743"/>
      <c r="C253" s="137" t="s">
        <v>69</v>
      </c>
      <c r="D253" s="746"/>
      <c r="E253" s="746"/>
      <c r="F253" s="891"/>
      <c r="G253" s="864"/>
      <c r="H253" s="880" t="s">
        <v>70</v>
      </c>
      <c r="I253" s="897" t="s">
        <v>71</v>
      </c>
      <c r="J253" s="901" t="s">
        <v>72</v>
      </c>
      <c r="K253" s="864"/>
      <c r="L253" s="875"/>
      <c r="M253" s="138"/>
      <c r="N253" s="864"/>
      <c r="O253" s="869" t="s">
        <v>73</v>
      </c>
      <c r="P253" s="754"/>
      <c r="Q253" s="754" t="s">
        <v>74</v>
      </c>
      <c r="R253" s="757" t="s">
        <v>75</v>
      </c>
      <c r="S253" s="752" t="s">
        <v>76</v>
      </c>
      <c r="T253" s="725"/>
      <c r="U253" s="855"/>
    </row>
    <row r="254" spans="1:28" ht="9" hidden="1" customHeight="1">
      <c r="A254" s="887"/>
      <c r="B254" s="743"/>
      <c r="C254" s="139" t="s">
        <v>77</v>
      </c>
      <c r="D254" s="746"/>
      <c r="E254" s="746"/>
      <c r="F254" s="891"/>
      <c r="G254" s="864"/>
      <c r="H254" s="880"/>
      <c r="I254" s="897"/>
      <c r="J254" s="901"/>
      <c r="K254" s="864"/>
      <c r="L254" s="875"/>
      <c r="M254" s="138"/>
      <c r="N254" s="864"/>
      <c r="O254" s="870" t="s">
        <v>71</v>
      </c>
      <c r="P254" s="872" t="s">
        <v>72</v>
      </c>
      <c r="Q254" s="755"/>
      <c r="R254" s="757"/>
      <c r="S254" s="752"/>
      <c r="T254" s="725"/>
      <c r="U254" s="855"/>
    </row>
    <row r="255" spans="1:28" ht="9" hidden="1" customHeight="1">
      <c r="A255" s="888"/>
      <c r="B255" s="744"/>
      <c r="C255" s="140" t="s">
        <v>78</v>
      </c>
      <c r="D255" s="747"/>
      <c r="E255" s="876"/>
      <c r="F255" s="726"/>
      <c r="G255" s="895"/>
      <c r="H255" s="881"/>
      <c r="I255" s="898"/>
      <c r="J255" s="902"/>
      <c r="K255" s="865"/>
      <c r="L255" s="876"/>
      <c r="N255" s="865"/>
      <c r="O255" s="871"/>
      <c r="P255" s="873"/>
      <c r="Q255" s="756"/>
      <c r="R255" s="758"/>
      <c r="S255" s="753"/>
      <c r="T255" s="726"/>
      <c r="U255" s="856"/>
    </row>
    <row r="256" spans="1:28" ht="9" hidden="1" customHeight="1">
      <c r="A256" s="884" t="s">
        <v>79</v>
      </c>
      <c r="B256" s="740" t="s">
        <v>80</v>
      </c>
      <c r="C256" s="201">
        <f>C240</f>
        <v>0</v>
      </c>
      <c r="D256" s="142">
        <f>$D$7</f>
        <v>0</v>
      </c>
      <c r="E256" s="143">
        <f>$E$7</f>
        <v>0</v>
      </c>
      <c r="F256" s="896"/>
      <c r="G256" s="144">
        <f>D256*E256*F256</f>
        <v>0</v>
      </c>
      <c r="H256" s="892">
        <f>I256+J256</f>
        <v>0</v>
      </c>
      <c r="I256" s="729"/>
      <c r="J256" s="727"/>
      <c r="K256" s="145">
        <f>-D256*E256*H256</f>
        <v>0</v>
      </c>
      <c r="L256" s="146"/>
      <c r="M256" s="147"/>
      <c r="N256" s="148"/>
      <c r="O256" s="149"/>
      <c r="P256" s="150"/>
      <c r="Q256" s="150"/>
      <c r="R256" s="151"/>
      <c r="S256" s="152"/>
      <c r="T256" s="153">
        <f t="shared" ref="T256:T265" si="45">IF(AND(P256=0,Q256=0,R256=0,S256=0),N256*-O256,IF(AND(O256=0,Q256=0,R256=0,S256=0),N256*-P256,IF(AND(O256=0,P256=0,R256=0,S256=0),N256*Q256,IF(AND(O256=0,P256=0,Q256=0,S256=0),N256*-R256,IF(AND(O256=0,P256=0,Q256=0,R256=0),N256*S256,IF(AND(O256=0,P256=0,Q256=0,R256=0),,"入力オーバー"))))))</f>
        <v>0</v>
      </c>
      <c r="U256" s="213"/>
      <c r="V256" s="155"/>
      <c r="W256" s="155"/>
      <c r="X256" s="156"/>
      <c r="Y256" s="156"/>
      <c r="Z256" s="156"/>
      <c r="AA256" s="156"/>
      <c r="AB256" s="156"/>
    </row>
    <row r="257" spans="1:28" ht="9" hidden="1" customHeight="1">
      <c r="A257" s="885"/>
      <c r="B257" s="741"/>
      <c r="C257" s="157">
        <f>IF(C256="往","復",)</f>
        <v>0</v>
      </c>
      <c r="D257" s="158">
        <f>$D$8</f>
        <v>0</v>
      </c>
      <c r="E257" s="159">
        <f>$E$8</f>
        <v>0</v>
      </c>
      <c r="F257" s="749"/>
      <c r="G257" s="160">
        <f>D257*E257*F256</f>
        <v>0</v>
      </c>
      <c r="H257" s="893"/>
      <c r="I257" s="730"/>
      <c r="J257" s="728"/>
      <c r="K257" s="161">
        <f>-D257*E257*H256</f>
        <v>0</v>
      </c>
      <c r="L257" s="162"/>
      <c r="M257" s="147"/>
      <c r="N257" s="163"/>
      <c r="O257" s="164"/>
      <c r="P257" s="165"/>
      <c r="Q257" s="165"/>
      <c r="R257" s="166"/>
      <c r="S257" s="167"/>
      <c r="T257" s="168">
        <f t="shared" si="45"/>
        <v>0</v>
      </c>
      <c r="U257" s="169"/>
      <c r="V257" s="155"/>
      <c r="W257" s="155"/>
      <c r="X257" s="156"/>
      <c r="Y257" s="156"/>
      <c r="Z257" s="156"/>
      <c r="AA257" s="156"/>
      <c r="AB257" s="156"/>
    </row>
    <row r="258" spans="1:28" ht="9" hidden="1" customHeight="1">
      <c r="A258" s="885"/>
      <c r="B258" s="740"/>
      <c r="C258" s="170">
        <f>C256</f>
        <v>0</v>
      </c>
      <c r="D258" s="142">
        <f>$D$9</f>
        <v>0</v>
      </c>
      <c r="E258" s="143">
        <f>$E$9</f>
        <v>0</v>
      </c>
      <c r="F258" s="896"/>
      <c r="G258" s="144">
        <f>D258*E258*F258</f>
        <v>0</v>
      </c>
      <c r="H258" s="892">
        <f>I258+J258</f>
        <v>0</v>
      </c>
      <c r="I258" s="729"/>
      <c r="J258" s="727"/>
      <c r="K258" s="145">
        <f>-D258*E258*H258</f>
        <v>0</v>
      </c>
      <c r="L258" s="146"/>
      <c r="M258" s="147"/>
      <c r="N258" s="163"/>
      <c r="O258" s="164"/>
      <c r="P258" s="165"/>
      <c r="Q258" s="165"/>
      <c r="R258" s="166"/>
      <c r="S258" s="167"/>
      <c r="T258" s="168">
        <f t="shared" si="45"/>
        <v>0</v>
      </c>
      <c r="U258" s="169"/>
      <c r="V258" s="155"/>
      <c r="W258" s="155"/>
      <c r="X258" s="136"/>
      <c r="Y258" s="136"/>
      <c r="Z258" s="136"/>
      <c r="AA258" s="136"/>
      <c r="AB258" s="136"/>
    </row>
    <row r="259" spans="1:28" ht="9" hidden="1" customHeight="1" thickBot="1">
      <c r="A259" s="885"/>
      <c r="B259" s="889"/>
      <c r="C259" s="157">
        <f>C257</f>
        <v>0</v>
      </c>
      <c r="D259" s="158">
        <f>$D$10</f>
        <v>0</v>
      </c>
      <c r="E259" s="159">
        <f>$E$10</f>
        <v>0</v>
      </c>
      <c r="F259" s="749"/>
      <c r="G259" s="160">
        <f>D259*E259*F258</f>
        <v>0</v>
      </c>
      <c r="H259" s="893"/>
      <c r="I259" s="730"/>
      <c r="J259" s="728"/>
      <c r="K259" s="161">
        <f>-D259*E259*H258</f>
        <v>0</v>
      </c>
      <c r="L259" s="162"/>
      <c r="M259" s="147"/>
      <c r="N259" s="163"/>
      <c r="O259" s="164"/>
      <c r="P259" s="165"/>
      <c r="Q259" s="165"/>
      <c r="R259" s="166"/>
      <c r="S259" s="167"/>
      <c r="T259" s="168">
        <f t="shared" si="45"/>
        <v>0</v>
      </c>
      <c r="U259" s="169"/>
      <c r="V259" s="155"/>
      <c r="W259" s="155"/>
      <c r="X259" s="156"/>
      <c r="Y259" s="156"/>
      <c r="Z259" s="136"/>
      <c r="AA259" s="136"/>
      <c r="AB259" s="136"/>
    </row>
    <row r="260" spans="1:28" ht="9" hidden="1" customHeight="1">
      <c r="A260" s="885"/>
      <c r="B260" s="903"/>
      <c r="C260" s="170">
        <f>C256</f>
        <v>0</v>
      </c>
      <c r="D260" s="142">
        <f>$D$11</f>
        <v>0</v>
      </c>
      <c r="E260" s="143">
        <f>$E$11</f>
        <v>0</v>
      </c>
      <c r="F260" s="748"/>
      <c r="G260" s="144">
        <f>D260*E260*F260</f>
        <v>0</v>
      </c>
      <c r="H260" s="892">
        <f>I260+J260</f>
        <v>0</v>
      </c>
      <c r="I260" s="729"/>
      <c r="J260" s="727"/>
      <c r="K260" s="145">
        <f>-D260*E260*H260</f>
        <v>0</v>
      </c>
      <c r="L260" s="146"/>
      <c r="M260" s="147"/>
      <c r="N260" s="163"/>
      <c r="O260" s="164"/>
      <c r="P260" s="165"/>
      <c r="Q260" s="165"/>
      <c r="R260" s="166"/>
      <c r="S260" s="167"/>
      <c r="T260" s="168">
        <f t="shared" si="45"/>
        <v>0</v>
      </c>
      <c r="U260" s="169"/>
      <c r="V260" s="155"/>
      <c r="W260" s="155"/>
      <c r="X260" s="156"/>
      <c r="Y260" s="156"/>
      <c r="Z260" s="136"/>
      <c r="AA260" s="136"/>
      <c r="AB260" s="136"/>
    </row>
    <row r="261" spans="1:28" ht="9" hidden="1" customHeight="1">
      <c r="A261" s="885"/>
      <c r="B261" s="750"/>
      <c r="C261" s="202">
        <f>C257</f>
        <v>0</v>
      </c>
      <c r="D261" s="158">
        <f>$D$12</f>
        <v>0</v>
      </c>
      <c r="E261" s="175">
        <f>$E$12</f>
        <v>0</v>
      </c>
      <c r="F261" s="748"/>
      <c r="G261" s="160">
        <f>D261*E261*F260</f>
        <v>0</v>
      </c>
      <c r="H261" s="893"/>
      <c r="I261" s="730"/>
      <c r="J261" s="728"/>
      <c r="K261" s="161">
        <f>-D261*E261*H260</f>
        <v>0</v>
      </c>
      <c r="L261" s="162"/>
      <c r="M261" s="147"/>
      <c r="N261" s="163"/>
      <c r="O261" s="164"/>
      <c r="P261" s="165"/>
      <c r="Q261" s="165"/>
      <c r="R261" s="166"/>
      <c r="S261" s="167"/>
      <c r="T261" s="168">
        <f t="shared" si="45"/>
        <v>0</v>
      </c>
      <c r="U261" s="169"/>
      <c r="V261" s="155"/>
      <c r="W261" s="155"/>
      <c r="X261" s="156"/>
      <c r="Y261" s="156"/>
      <c r="Z261" s="136"/>
      <c r="AA261" s="136"/>
      <c r="AB261" s="136"/>
    </row>
    <row r="262" spans="1:28" ht="9" hidden="1" customHeight="1">
      <c r="A262" s="885"/>
      <c r="B262" s="738"/>
      <c r="C262" s="170">
        <f>C256</f>
        <v>0</v>
      </c>
      <c r="D262" s="142">
        <f>$D$13</f>
        <v>0</v>
      </c>
      <c r="E262" s="143">
        <f>$E$13</f>
        <v>0</v>
      </c>
      <c r="F262" s="896"/>
      <c r="G262" s="144">
        <f>D262*E262*F262</f>
        <v>0</v>
      </c>
      <c r="H262" s="892">
        <f>I262+J262</f>
        <v>0</v>
      </c>
      <c r="I262" s="729"/>
      <c r="J262" s="727"/>
      <c r="K262" s="145">
        <f>-D262*E262*H262</f>
        <v>0</v>
      </c>
      <c r="L262" s="146"/>
      <c r="M262" s="147"/>
      <c r="N262" s="163"/>
      <c r="O262" s="164"/>
      <c r="P262" s="165"/>
      <c r="Q262" s="165"/>
      <c r="R262" s="166"/>
      <c r="S262" s="167"/>
      <c r="T262" s="168">
        <f t="shared" si="45"/>
        <v>0</v>
      </c>
      <c r="U262" s="169"/>
      <c r="V262" s="155"/>
      <c r="W262" s="155"/>
    </row>
    <row r="263" spans="1:28" ht="9" hidden="1" customHeight="1">
      <c r="A263" s="885"/>
      <c r="B263" s="739"/>
      <c r="C263" s="157">
        <f>C257</f>
        <v>0</v>
      </c>
      <c r="D263" s="158">
        <f>$D$14</f>
        <v>0</v>
      </c>
      <c r="E263" s="159">
        <f>$E$14</f>
        <v>0</v>
      </c>
      <c r="F263" s="749"/>
      <c r="G263" s="160">
        <f>D263*E263*F262</f>
        <v>0</v>
      </c>
      <c r="H263" s="893"/>
      <c r="I263" s="730"/>
      <c r="J263" s="728"/>
      <c r="K263" s="161">
        <f>-D263*E263*H262</f>
        <v>0</v>
      </c>
      <c r="L263" s="162"/>
      <c r="M263" s="147"/>
      <c r="N263" s="163"/>
      <c r="O263" s="164"/>
      <c r="P263" s="165"/>
      <c r="Q263" s="165"/>
      <c r="R263" s="166"/>
      <c r="S263" s="167"/>
      <c r="T263" s="168">
        <f t="shared" si="45"/>
        <v>0</v>
      </c>
      <c r="U263" s="169"/>
      <c r="V263" s="155"/>
      <c r="W263" s="155"/>
    </row>
    <row r="264" spans="1:28" ht="9" hidden="1" customHeight="1">
      <c r="A264" s="885"/>
      <c r="B264" s="750"/>
      <c r="C264" s="170">
        <f>C256</f>
        <v>0</v>
      </c>
      <c r="D264" s="142">
        <f>$D$15</f>
        <v>0</v>
      </c>
      <c r="E264" s="143">
        <f>$E$15</f>
        <v>0</v>
      </c>
      <c r="F264" s="748"/>
      <c r="G264" s="144">
        <f>D264*E264*F264</f>
        <v>0</v>
      </c>
      <c r="H264" s="892">
        <f>I264+J264</f>
        <v>0</v>
      </c>
      <c r="I264" s="729"/>
      <c r="J264" s="727"/>
      <c r="K264" s="145">
        <f>-D264*E264*H264</f>
        <v>0</v>
      </c>
      <c r="L264" s="146"/>
      <c r="M264" s="147"/>
      <c r="N264" s="163"/>
      <c r="O264" s="164"/>
      <c r="P264" s="165"/>
      <c r="Q264" s="165"/>
      <c r="R264" s="166"/>
      <c r="S264" s="167"/>
      <c r="T264" s="168">
        <f t="shared" si="45"/>
        <v>0</v>
      </c>
      <c r="U264" s="169"/>
      <c r="V264" s="155"/>
      <c r="X264" s="908" t="s">
        <v>81</v>
      </c>
      <c r="Y264" s="909"/>
      <c r="Z264" s="909"/>
      <c r="AA264" s="909"/>
      <c r="AB264" s="910"/>
    </row>
    <row r="265" spans="1:28" ht="9" hidden="1" customHeight="1" thickBot="1">
      <c r="A265" s="885"/>
      <c r="B265" s="751"/>
      <c r="C265" s="157">
        <f>C257</f>
        <v>0</v>
      </c>
      <c r="D265" s="158">
        <f>$D$16</f>
        <v>0</v>
      </c>
      <c r="E265" s="175">
        <f>$E$16</f>
        <v>0</v>
      </c>
      <c r="F265" s="749"/>
      <c r="G265" s="160">
        <f>D265*E265*F264</f>
        <v>0</v>
      </c>
      <c r="H265" s="893"/>
      <c r="I265" s="730"/>
      <c r="J265" s="728"/>
      <c r="K265" s="161">
        <f>-D265*E265*H264</f>
        <v>0</v>
      </c>
      <c r="L265" s="162"/>
      <c r="M265" s="147"/>
      <c r="N265" s="177"/>
      <c r="O265" s="178"/>
      <c r="P265" s="179"/>
      <c r="Q265" s="179"/>
      <c r="R265" s="180"/>
      <c r="S265" s="181"/>
      <c r="T265" s="182">
        <f t="shared" si="45"/>
        <v>0</v>
      </c>
      <c r="U265" s="183"/>
      <c r="V265" s="184"/>
      <c r="X265" s="905">
        <f>G266+K266+T266</f>
        <v>0</v>
      </c>
      <c r="Y265" s="906"/>
      <c r="Z265" s="906"/>
      <c r="AA265" s="906"/>
      <c r="AB265" s="214" t="s">
        <v>82</v>
      </c>
    </row>
    <row r="266" spans="1:28" ht="9" hidden="1" customHeight="1" thickBot="1">
      <c r="A266" s="882" t="s">
        <v>53</v>
      </c>
      <c r="B266" s="883"/>
      <c r="C266" s="186"/>
      <c r="D266" s="187">
        <f>IF(C256="往",(E256+E257)*(F256-H256)+(E258+E259)*(F258-H258),E256*(F256-H256)+E258*(F258-H258))</f>
        <v>0</v>
      </c>
      <c r="E266" s="188">
        <f>IF(C256="往",(E256+E257)*(F256-H256)+(E258+E259)*(F258-H258)+(E260+E261)*(F260-H260)+(E262+E263)*(F262-H262)+(E264+E265)*(F264-H264),E256*(F256-H256)+E258*(F258-H258)+E260*(F260-H260)+E262*(F262-H262)+E264*(F264-H264))</f>
        <v>0</v>
      </c>
      <c r="F266" s="189">
        <f t="shared" ref="F266:K266" si="46">SUM(F256:F265)</f>
        <v>0</v>
      </c>
      <c r="G266" s="190">
        <f t="shared" si="46"/>
        <v>0</v>
      </c>
      <c r="H266" s="186">
        <f t="shared" si="46"/>
        <v>0</v>
      </c>
      <c r="I266" s="191">
        <f t="shared" si="46"/>
        <v>0</v>
      </c>
      <c r="J266" s="187">
        <f t="shared" si="46"/>
        <v>0</v>
      </c>
      <c r="K266" s="192">
        <f t="shared" si="46"/>
        <v>0</v>
      </c>
      <c r="L266" s="187"/>
      <c r="M266" s="193"/>
      <c r="N266" s="194"/>
      <c r="O266" s="195">
        <f t="shared" ref="O266:T266" si="47">SUM(O256:O265)</f>
        <v>0</v>
      </c>
      <c r="P266" s="196">
        <f t="shared" si="47"/>
        <v>0</v>
      </c>
      <c r="Q266" s="196">
        <f t="shared" si="47"/>
        <v>0</v>
      </c>
      <c r="R266" s="197">
        <f t="shared" si="47"/>
        <v>0</v>
      </c>
      <c r="S266" s="198">
        <f t="shared" si="47"/>
        <v>0</v>
      </c>
      <c r="T266" s="199">
        <f t="shared" si="47"/>
        <v>0</v>
      </c>
      <c r="U266" s="186"/>
      <c r="V266" s="907" t="s">
        <v>83</v>
      </c>
      <c r="W266" s="858"/>
      <c r="X266" s="858"/>
      <c r="Y266" s="858"/>
      <c r="Z266" s="858"/>
      <c r="AA266" s="858"/>
      <c r="AB266" s="859"/>
    </row>
    <row r="267" spans="1:28" ht="9" hidden="1" customHeight="1" thickBot="1">
      <c r="A267" s="715" t="s">
        <v>112</v>
      </c>
      <c r="B267" s="716"/>
      <c r="C267" s="716"/>
      <c r="D267" s="717">
        <f>$C$1</f>
        <v>0</v>
      </c>
      <c r="E267" s="716"/>
      <c r="F267" s="716"/>
      <c r="G267" s="716"/>
      <c r="H267" s="716" t="s">
        <v>54</v>
      </c>
      <c r="I267" s="716"/>
      <c r="J267" s="716" t="s">
        <v>148</v>
      </c>
      <c r="K267" s="716"/>
      <c r="L267" s="717">
        <f>$M$1</f>
        <v>0</v>
      </c>
      <c r="M267" s="716"/>
      <c r="N267" s="716"/>
      <c r="O267" s="716"/>
      <c r="P267" s="716"/>
      <c r="Q267" s="718"/>
      <c r="R267" s="203"/>
      <c r="S267" s="203"/>
      <c r="T267" s="204"/>
      <c r="U267" s="136"/>
      <c r="V267" s="911">
        <f>X16+X32+X48+X64+X83+X99+X115+X131+X150+X166+X182+X198+X217+X233+X249+X265</f>
        <v>0</v>
      </c>
      <c r="W267" s="912"/>
      <c r="X267" s="912"/>
      <c r="Y267" s="912"/>
      <c r="Z267" s="912"/>
      <c r="AA267" s="912"/>
      <c r="AB267" s="205" t="s">
        <v>11</v>
      </c>
    </row>
    <row r="268" spans="1:28" ht="9" hidden="1" customHeight="1">
      <c r="I268" s="206"/>
      <c r="J268" s="207"/>
      <c r="K268" s="207"/>
      <c r="L268" s="208"/>
      <c r="N268" s="136"/>
      <c r="O268" s="136"/>
      <c r="P268" s="136"/>
    </row>
    <row r="269" spans="1:28" ht="9" customHeight="1">
      <c r="L269" s="209"/>
      <c r="N269" s="210"/>
      <c r="O269" s="211"/>
      <c r="P269" s="211"/>
      <c r="Q269" s="211"/>
      <c r="R269" s="211"/>
      <c r="S269" s="211"/>
      <c r="T269" s="136"/>
      <c r="U269" s="207"/>
    </row>
    <row r="270" spans="1:28" ht="9" customHeight="1">
      <c r="L270" s="209"/>
      <c r="N270" s="210"/>
      <c r="O270" s="211"/>
      <c r="P270" s="211"/>
      <c r="Q270" s="211"/>
      <c r="R270" s="211"/>
      <c r="S270" s="211"/>
      <c r="T270" s="136"/>
      <c r="U270" s="207"/>
    </row>
    <row r="271" spans="1:28" ht="9" customHeight="1">
      <c r="L271" s="209"/>
      <c r="N271" s="210"/>
      <c r="O271" s="211"/>
      <c r="P271" s="211"/>
      <c r="Q271" s="211"/>
      <c r="R271" s="211"/>
      <c r="S271" s="211"/>
      <c r="T271" s="136"/>
      <c r="U271" s="207"/>
    </row>
    <row r="272" spans="1:28" ht="9" customHeight="1">
      <c r="L272" s="209"/>
      <c r="N272" s="210"/>
      <c r="O272" s="211"/>
      <c r="P272" s="211"/>
      <c r="Q272" s="211"/>
      <c r="R272" s="211"/>
      <c r="S272" s="211"/>
      <c r="T272" s="136"/>
      <c r="U272" s="207"/>
    </row>
    <row r="273" spans="8:23" ht="9" customHeight="1">
      <c r="L273" s="209"/>
      <c r="N273" s="210"/>
      <c r="O273" s="211"/>
      <c r="P273" s="211"/>
      <c r="Q273" s="211"/>
      <c r="R273" s="211"/>
      <c r="S273" s="211"/>
      <c r="T273" s="136"/>
      <c r="U273" s="207"/>
    </row>
    <row r="274" spans="8:23" ht="9" customHeight="1">
      <c r="I274" s="816" t="s">
        <v>112</v>
      </c>
      <c r="J274" s="817"/>
      <c r="K274" s="817"/>
      <c r="L274" s="820">
        <f>$C$1</f>
        <v>0</v>
      </c>
      <c r="M274" s="820"/>
      <c r="N274" s="820"/>
      <c r="O274" s="820"/>
      <c r="P274" s="820"/>
      <c r="Q274" s="820"/>
      <c r="R274" s="820"/>
      <c r="S274" s="821"/>
      <c r="U274" s="215"/>
    </row>
    <row r="275" spans="8:23" ht="9" customHeight="1">
      <c r="I275" s="818"/>
      <c r="J275" s="819"/>
      <c r="K275" s="819"/>
      <c r="L275" s="822"/>
      <c r="M275" s="822"/>
      <c r="N275" s="822"/>
      <c r="O275" s="822"/>
      <c r="P275" s="822"/>
      <c r="Q275" s="822"/>
      <c r="R275" s="822"/>
      <c r="S275" s="823"/>
      <c r="U275" s="215"/>
    </row>
    <row r="276" spans="8:23" ht="9" customHeight="1">
      <c r="H276" s="214"/>
      <c r="I276" s="824" t="s">
        <v>150</v>
      </c>
      <c r="J276" s="825"/>
      <c r="K276" s="825"/>
      <c r="L276" s="827">
        <f>$M$1</f>
        <v>0</v>
      </c>
      <c r="M276" s="827"/>
      <c r="N276" s="827"/>
      <c r="O276" s="827"/>
      <c r="P276" s="827"/>
      <c r="Q276" s="827"/>
      <c r="R276" s="827"/>
      <c r="S276" s="828"/>
      <c r="U276" s="215"/>
    </row>
    <row r="277" spans="8:23" ht="9" customHeight="1">
      <c r="H277" s="214"/>
      <c r="I277" s="826"/>
      <c r="J277" s="819"/>
      <c r="K277" s="819"/>
      <c r="L277" s="829"/>
      <c r="M277" s="829"/>
      <c r="N277" s="829"/>
      <c r="O277" s="829"/>
      <c r="P277" s="829"/>
      <c r="Q277" s="829"/>
      <c r="R277" s="829"/>
      <c r="S277" s="830"/>
      <c r="U277" s="215"/>
    </row>
    <row r="278" spans="8:23" ht="9" customHeight="1">
      <c r="U278" s="215"/>
    </row>
    <row r="279" spans="8:23" ht="9" customHeight="1">
      <c r="U279" s="215"/>
    </row>
    <row r="280" spans="8:23" ht="9" customHeight="1">
      <c r="I280" s="868"/>
      <c r="J280" s="868"/>
      <c r="K280" s="868"/>
      <c r="L280" s="868"/>
      <c r="M280" s="868"/>
      <c r="N280" s="831" t="s">
        <v>93</v>
      </c>
      <c r="O280" s="831"/>
      <c r="P280" s="831"/>
      <c r="Q280" s="831" t="s">
        <v>104</v>
      </c>
      <c r="R280" s="831"/>
      <c r="S280" s="831"/>
      <c r="U280" s="215"/>
    </row>
    <row r="281" spans="8:23" ht="9" customHeight="1">
      <c r="I281" s="868"/>
      <c r="J281" s="868"/>
      <c r="K281" s="868"/>
      <c r="L281" s="868"/>
      <c r="M281" s="868"/>
      <c r="N281" s="831"/>
      <c r="O281" s="831"/>
      <c r="P281" s="831"/>
      <c r="Q281" s="831"/>
      <c r="R281" s="831"/>
      <c r="S281" s="831"/>
      <c r="U281" s="215"/>
    </row>
    <row r="282" spans="8:23" ht="9" customHeight="1">
      <c r="I282" s="838" t="s">
        <v>209</v>
      </c>
      <c r="J282" s="839"/>
      <c r="K282" s="839"/>
      <c r="L282" s="839"/>
      <c r="M282" s="840"/>
      <c r="N282" s="832">
        <f>F17+F33+F49+F65+F84+F100+F116+F132+F151+F167+F183+F199+F218+F234+F250+F266</f>
        <v>0</v>
      </c>
      <c r="O282" s="833"/>
      <c r="P282" s="719" t="s">
        <v>1</v>
      </c>
      <c r="Q282" s="832">
        <f>IF(U301="有",F7+F23+F39+F55+F74+F90+F106+F122+F141+F157+F173+F189+F208+F224+F240+F256+F9+F25+F41+F57+F76+F92+F108+F124+F143+F159+F175+F191+F210+F226+F242+F258,)</f>
        <v>0</v>
      </c>
      <c r="R282" s="833"/>
      <c r="S282" s="719" t="s">
        <v>1</v>
      </c>
      <c r="T282" s="215"/>
      <c r="U282" s="136"/>
      <c r="W282" s="133"/>
    </row>
    <row r="283" spans="8:23" ht="9" customHeight="1">
      <c r="I283" s="841"/>
      <c r="J283" s="842"/>
      <c r="K283" s="842"/>
      <c r="L283" s="842"/>
      <c r="M283" s="843"/>
      <c r="N283" s="834"/>
      <c r="O283" s="835"/>
      <c r="P283" s="720"/>
      <c r="Q283" s="834"/>
      <c r="R283" s="835"/>
      <c r="S283" s="720"/>
      <c r="T283" s="215"/>
      <c r="U283" s="136"/>
      <c r="W283" s="133"/>
    </row>
    <row r="284" spans="8:23" ht="9" customHeight="1">
      <c r="I284" s="844" t="s">
        <v>91</v>
      </c>
      <c r="J284" s="866" t="s">
        <v>90</v>
      </c>
      <c r="K284" s="866"/>
      <c r="L284" s="866"/>
      <c r="M284" s="866"/>
      <c r="N284" s="836">
        <f>I17+I33+I49+I65+I84+I100+I116+I132+I151+I167+I183+I199+I218+I234+I250+I266</f>
        <v>0</v>
      </c>
      <c r="O284" s="837"/>
      <c r="P284" s="719" t="s">
        <v>1</v>
      </c>
      <c r="Q284" s="836">
        <f>IF(U301="有",I7+I23+I39+I55+I74+I90+I106+I122+I141+I157+I173+I189+I208+I224+I240+I256+I9+I25+I41+I57+I76+I92+I108+I124+I143+I159+I175+I191+I210+I226+I242+I258,)</f>
        <v>0</v>
      </c>
      <c r="R284" s="837"/>
      <c r="S284" s="719" t="s">
        <v>1</v>
      </c>
      <c r="T284" s="215"/>
      <c r="U284" s="136"/>
      <c r="W284" s="133"/>
    </row>
    <row r="285" spans="8:23" ht="9" customHeight="1">
      <c r="I285" s="845"/>
      <c r="J285" s="866"/>
      <c r="K285" s="866"/>
      <c r="L285" s="866"/>
      <c r="M285" s="866"/>
      <c r="N285" s="781"/>
      <c r="O285" s="782"/>
      <c r="P285" s="720"/>
      <c r="Q285" s="781"/>
      <c r="R285" s="782"/>
      <c r="S285" s="720"/>
      <c r="T285" s="215"/>
      <c r="U285" s="136"/>
      <c r="W285" s="133"/>
    </row>
    <row r="286" spans="8:23" ht="9" customHeight="1">
      <c r="I286" s="845"/>
      <c r="J286" s="867" t="s">
        <v>97</v>
      </c>
      <c r="K286" s="867"/>
      <c r="L286" s="867"/>
      <c r="M286" s="867"/>
      <c r="N286" s="783">
        <f>J17+J33+J49+J65+J84+J100+J116+J132+J151+J167+J183+J199+J218+J234+J250+J266</f>
        <v>0</v>
      </c>
      <c r="O286" s="784"/>
      <c r="P286" s="719" t="s">
        <v>1</v>
      </c>
      <c r="Q286" s="783">
        <f>IF(U301="有",J7+J23+J39+J55+J74+J90+J106+J122+J141+J157+J173+J189+J208+J224+J240+J256+J9+J25+J41+J57+J76+J92+J108+J124+J143+J159+J175+J191+J210+J226+J242+J258,)</f>
        <v>0</v>
      </c>
      <c r="R286" s="784"/>
      <c r="S286" s="719" t="s">
        <v>1</v>
      </c>
      <c r="T286" s="216"/>
      <c r="U286" s="136"/>
      <c r="W286" s="133"/>
    </row>
    <row r="287" spans="8:23" ht="9" customHeight="1">
      <c r="I287" s="845"/>
      <c r="J287" s="867"/>
      <c r="K287" s="867"/>
      <c r="L287" s="867"/>
      <c r="M287" s="867"/>
      <c r="N287" s="785"/>
      <c r="O287" s="786"/>
      <c r="P287" s="720"/>
      <c r="Q287" s="785"/>
      <c r="R287" s="786"/>
      <c r="S287" s="720"/>
      <c r="T287" s="215"/>
      <c r="U287" s="136"/>
      <c r="W287" s="133"/>
    </row>
    <row r="288" spans="8:23" ht="9" customHeight="1">
      <c r="I288" s="721" t="s">
        <v>210</v>
      </c>
      <c r="J288" s="721"/>
      <c r="K288" s="721"/>
      <c r="L288" s="721"/>
      <c r="M288" s="721"/>
      <c r="N288" s="783">
        <f>N282-N286</f>
        <v>0</v>
      </c>
      <c r="O288" s="784"/>
      <c r="P288" s="719" t="s">
        <v>1</v>
      </c>
      <c r="Q288" s="783">
        <f>Q282-Q286</f>
        <v>0</v>
      </c>
      <c r="R288" s="784"/>
      <c r="S288" s="719" t="s">
        <v>1</v>
      </c>
      <c r="T288" s="215"/>
      <c r="U288" s="136"/>
      <c r="W288" s="133"/>
    </row>
    <row r="289" spans="9:24" ht="9" customHeight="1" thickBot="1">
      <c r="I289" s="722"/>
      <c r="J289" s="722"/>
      <c r="K289" s="722"/>
      <c r="L289" s="722"/>
      <c r="M289" s="722"/>
      <c r="N289" s="796"/>
      <c r="O289" s="797"/>
      <c r="P289" s="723"/>
      <c r="Q289" s="796"/>
      <c r="R289" s="797"/>
      <c r="S289" s="723"/>
      <c r="T289" s="215"/>
      <c r="U289" s="136"/>
      <c r="W289" s="133"/>
    </row>
    <row r="290" spans="9:24" ht="9" customHeight="1" thickTop="1">
      <c r="I290" s="852" t="s">
        <v>92</v>
      </c>
      <c r="J290" s="810" t="s">
        <v>85</v>
      </c>
      <c r="K290" s="811"/>
      <c r="L290" s="811"/>
      <c r="M290" s="812"/>
      <c r="N290" s="779">
        <f>O17+O33+O49+O65+O84+O100+O116+O132+O151+O167+O183+O199+O218+O234+O250+O266</f>
        <v>0</v>
      </c>
      <c r="O290" s="780"/>
      <c r="P290" s="787" t="s">
        <v>86</v>
      </c>
      <c r="Q290" s="794">
        <f>IF(U301="有",SUM(O7:O10,O23:O26,O39:O42,O55:O58,O74:O77,O90:O93,O106:O109,O122:O125,O141:O144,O157:O160,O173:O176,O189:O192,O208:O211,O224:O227,O240:O243,O256:O259),)</f>
        <v>0</v>
      </c>
      <c r="R290" s="795"/>
      <c r="S290" s="787" t="s">
        <v>86</v>
      </c>
      <c r="T290" s="217"/>
      <c r="U290" s="218"/>
      <c r="W290" s="133"/>
    </row>
    <row r="291" spans="9:24" ht="9" customHeight="1">
      <c r="I291" s="852"/>
      <c r="J291" s="813"/>
      <c r="K291" s="814"/>
      <c r="L291" s="814"/>
      <c r="M291" s="815"/>
      <c r="N291" s="781"/>
      <c r="O291" s="782"/>
      <c r="P291" s="720"/>
      <c r="Q291" s="781"/>
      <c r="R291" s="782"/>
      <c r="S291" s="720"/>
      <c r="T291" s="217"/>
      <c r="U291" s="218"/>
      <c r="W291" s="133"/>
    </row>
    <row r="292" spans="9:24" ht="9" customHeight="1">
      <c r="I292" s="852"/>
      <c r="J292" s="804" t="s">
        <v>87</v>
      </c>
      <c r="K292" s="805"/>
      <c r="L292" s="805"/>
      <c r="M292" s="806"/>
      <c r="N292" s="783">
        <f>P17+P33+P49+P65+P84+P100+P116+P132+P151+P167+P183+P199+P218+P234+P250+P266</f>
        <v>0</v>
      </c>
      <c r="O292" s="784"/>
      <c r="P292" s="719" t="s">
        <v>86</v>
      </c>
      <c r="Q292" s="783">
        <f>IF(U301="有",SUM(P7:P10,P23:P26,P39:P42,P55:P58,P74:P77,P90:P93,P106:P109,P122:P125,P141:P144,P157:P160,P173:P176,P189:P192,P208:P211,P224:P227,P240:P243,P256:P259),0)</f>
        <v>0</v>
      </c>
      <c r="R292" s="784"/>
      <c r="S292" s="719" t="s">
        <v>86</v>
      </c>
      <c r="U292" s="712" t="s">
        <v>260</v>
      </c>
      <c r="W292" s="133"/>
    </row>
    <row r="293" spans="9:24" ht="9" customHeight="1">
      <c r="I293" s="853"/>
      <c r="J293" s="807"/>
      <c r="K293" s="808"/>
      <c r="L293" s="808"/>
      <c r="M293" s="809"/>
      <c r="N293" s="785"/>
      <c r="O293" s="786"/>
      <c r="P293" s="720"/>
      <c r="Q293" s="785"/>
      <c r="R293" s="786"/>
      <c r="S293" s="720"/>
      <c r="U293" s="712"/>
      <c r="W293" s="133"/>
    </row>
    <row r="294" spans="9:24" ht="9" customHeight="1">
      <c r="I294" s="846" t="s">
        <v>88</v>
      </c>
      <c r="J294" s="847"/>
      <c r="K294" s="847"/>
      <c r="L294" s="847"/>
      <c r="M294" s="848"/>
      <c r="N294" s="788">
        <f>Q17+Q33+Q49+Q65+Q84+Q100+Q116+Q132+Q151+Q167+Q183+Q199+Q218+Q234+Q250+Q266</f>
        <v>0</v>
      </c>
      <c r="O294" s="789"/>
      <c r="P294" s="719" t="s">
        <v>86</v>
      </c>
      <c r="Q294" s="788">
        <f>IF(U301="有",SUM(Q7:Q10,Q23:Q26,Q39:Q42,Q55:Q58,Q74:Q77,Q90:Q93,Q106:Q109,Q122:Q125,Q141:Q144,Q157:Q160,Q173:Q176,Q189:Q192,Q208:Q211,Q224:Q227,Q240:Q243,Q256:Q259),0)</f>
        <v>0</v>
      </c>
      <c r="R294" s="789"/>
      <c r="S294" s="719" t="s">
        <v>86</v>
      </c>
      <c r="U294" s="713">
        <f>$V$267</f>
        <v>0</v>
      </c>
      <c r="W294" s="133"/>
    </row>
    <row r="295" spans="9:24" ht="9" customHeight="1">
      <c r="I295" s="849"/>
      <c r="J295" s="850"/>
      <c r="K295" s="850"/>
      <c r="L295" s="850"/>
      <c r="M295" s="851"/>
      <c r="N295" s="785"/>
      <c r="O295" s="786"/>
      <c r="P295" s="720"/>
      <c r="Q295" s="785"/>
      <c r="R295" s="786"/>
      <c r="S295" s="720"/>
      <c r="U295" s="714"/>
      <c r="W295" s="133"/>
    </row>
    <row r="296" spans="9:24" ht="9" customHeight="1">
      <c r="I296" s="798" t="s">
        <v>211</v>
      </c>
      <c r="J296" s="799"/>
      <c r="K296" s="799"/>
      <c r="L296" s="799"/>
      <c r="M296" s="800"/>
      <c r="N296" s="790">
        <f>IF(C7="往",ROUNDDOWN((E17+E33+E49+E65+E84+E100+E116+E132+E151+E167+E183+E199+E218+E234+E250+E266-N290+N294)/2,1),IF(C7="循",ROUNDDOWN(E17+E33+E49+E65+E84+E100+E116+E132+E151+E167+E183+E199+E218+E234+E250+E266-N290+N294,1),))</f>
        <v>0</v>
      </c>
      <c r="O296" s="791"/>
      <c r="P296" s="719" t="s">
        <v>86</v>
      </c>
      <c r="Q296" s="790">
        <f>IF(U301="有",IF(C7="往",ROUNDDOWN((D17+D33+D49+D65+D84+D100+D116+D132+D151+D167+D183+D199+D218+D234+D250+D266-Q290+Q294)/2,1),IF(C7="循",ROUNDDOWN(D17+D33+D49+D65+D84+D100+D116+D132+D151+D167+D183+D199+D218+D234+D250+D266-Q290+Q294,1),)),)</f>
        <v>0</v>
      </c>
      <c r="R296" s="791"/>
      <c r="S296" s="719" t="s">
        <v>86</v>
      </c>
      <c r="U296" s="136"/>
      <c r="W296" s="133"/>
    </row>
    <row r="297" spans="9:24" ht="9" customHeight="1" thickBot="1">
      <c r="I297" s="801"/>
      <c r="J297" s="802"/>
      <c r="K297" s="802"/>
      <c r="L297" s="802"/>
      <c r="M297" s="803"/>
      <c r="N297" s="792"/>
      <c r="O297" s="793"/>
      <c r="P297" s="720"/>
      <c r="Q297" s="792"/>
      <c r="R297" s="793"/>
      <c r="S297" s="720"/>
      <c r="U297" s="136"/>
      <c r="W297" s="133"/>
    </row>
    <row r="298" spans="9:24" ht="9" customHeight="1">
      <c r="I298" s="773" t="s">
        <v>212</v>
      </c>
      <c r="J298" s="774"/>
      <c r="K298" s="774"/>
      <c r="L298" s="774"/>
      <c r="M298" s="775"/>
      <c r="N298" s="759">
        <f>IF(OR(N296=0,N288=0),,ROUNDDOWN(N296/N288,1))</f>
        <v>0</v>
      </c>
      <c r="O298" s="760"/>
      <c r="P298" s="763" t="s">
        <v>86</v>
      </c>
      <c r="Q298" s="759">
        <f>IF(OR(Q296=0,Q288=0),,ROUNDDOWN(Q296/Q288,1))</f>
        <v>0</v>
      </c>
      <c r="R298" s="760"/>
      <c r="S298" s="763" t="s">
        <v>86</v>
      </c>
      <c r="U298" s="771" t="s">
        <v>121</v>
      </c>
      <c r="W298" s="133"/>
    </row>
    <row r="299" spans="9:24" ht="9" customHeight="1" thickBot="1">
      <c r="I299" s="776"/>
      <c r="J299" s="777"/>
      <c r="K299" s="777"/>
      <c r="L299" s="777"/>
      <c r="M299" s="778"/>
      <c r="N299" s="761"/>
      <c r="O299" s="762"/>
      <c r="P299" s="764"/>
      <c r="Q299" s="761"/>
      <c r="R299" s="762"/>
      <c r="S299" s="764"/>
      <c r="U299" s="771"/>
      <c r="V299" s="219"/>
      <c r="W299" s="219"/>
      <c r="X299" s="220" t="s">
        <v>95</v>
      </c>
    </row>
    <row r="300" spans="9:24" ht="9" customHeight="1" thickBot="1">
      <c r="Q300" s="221"/>
      <c r="R300" s="221"/>
      <c r="U300" s="771"/>
      <c r="V300" s="219"/>
      <c r="W300" s="219"/>
      <c r="X300" s="220" t="s">
        <v>96</v>
      </c>
    </row>
    <row r="301" spans="9:24" ht="9" customHeight="1">
      <c r="I301" s="765" t="s">
        <v>94</v>
      </c>
      <c r="J301" s="766"/>
      <c r="K301" s="766"/>
      <c r="L301" s="766"/>
      <c r="M301" s="766"/>
      <c r="N301" s="766"/>
      <c r="O301" s="766"/>
      <c r="P301" s="767"/>
      <c r="Q301" s="759">
        <f>IF(U301="有",IF(N298&lt;3,Q298,N298),N298)</f>
        <v>0</v>
      </c>
      <c r="R301" s="760"/>
      <c r="S301" s="763" t="s">
        <v>86</v>
      </c>
      <c r="U301" s="772"/>
      <c r="W301" s="133"/>
    </row>
    <row r="302" spans="9:24" ht="9" customHeight="1" thickBot="1">
      <c r="I302" s="768"/>
      <c r="J302" s="769"/>
      <c r="K302" s="769"/>
      <c r="L302" s="769"/>
      <c r="M302" s="769"/>
      <c r="N302" s="769"/>
      <c r="O302" s="769"/>
      <c r="P302" s="770"/>
      <c r="Q302" s="761"/>
      <c r="R302" s="762"/>
      <c r="S302" s="764"/>
      <c r="U302" s="772"/>
      <c r="W302" s="133"/>
    </row>
  </sheetData>
  <mergeCells count="941">
    <mergeCell ref="Q138:Q140"/>
    <mergeCell ref="R138:R140"/>
    <mergeCell ref="S138:S140"/>
    <mergeCell ref="O138:P138"/>
    <mergeCell ref="O139:O140"/>
    <mergeCell ref="U137:U140"/>
    <mergeCell ref="O137:S137"/>
    <mergeCell ref="N136:U136"/>
    <mergeCell ref="N152:U152"/>
    <mergeCell ref="V199:AB199"/>
    <mergeCell ref="V200:AA200"/>
    <mergeCell ref="X130:AB130"/>
    <mergeCell ref="X131:AA131"/>
    <mergeCell ref="X149:AB149"/>
    <mergeCell ref="X150:AA150"/>
    <mergeCell ref="V132:AB132"/>
    <mergeCell ref="V133:AA133"/>
    <mergeCell ref="X197:AB197"/>
    <mergeCell ref="X198:AA198"/>
    <mergeCell ref="X165:AB165"/>
    <mergeCell ref="X166:AA166"/>
    <mergeCell ref="X181:AB181"/>
    <mergeCell ref="X182:AA182"/>
    <mergeCell ref="A84:B84"/>
    <mergeCell ref="B78:B79"/>
    <mergeCell ref="F80:F81"/>
    <mergeCell ref="A85:A89"/>
    <mergeCell ref="B85:B89"/>
    <mergeCell ref="A90:A99"/>
    <mergeCell ref="F78:F79"/>
    <mergeCell ref="A74:A83"/>
    <mergeCell ref="B82:B83"/>
    <mergeCell ref="F82:F83"/>
    <mergeCell ref="B80:B81"/>
    <mergeCell ref="F74:F75"/>
    <mergeCell ref="B74:B75"/>
    <mergeCell ref="B76:B77"/>
    <mergeCell ref="F76:F77"/>
    <mergeCell ref="B92:B93"/>
    <mergeCell ref="I90:I91"/>
    <mergeCell ref="J90:J91"/>
    <mergeCell ref="H90:H91"/>
    <mergeCell ref="H87:H89"/>
    <mergeCell ref="I87:I89"/>
    <mergeCell ref="J87:J89"/>
    <mergeCell ref="A167:B167"/>
    <mergeCell ref="B157:B158"/>
    <mergeCell ref="F157:F158"/>
    <mergeCell ref="B159:B160"/>
    <mergeCell ref="F159:F160"/>
    <mergeCell ref="B163:B164"/>
    <mergeCell ref="F165:F166"/>
    <mergeCell ref="F163:F164"/>
    <mergeCell ref="F161:F162"/>
    <mergeCell ref="B108:B109"/>
    <mergeCell ref="A106:A115"/>
    <mergeCell ref="B126:B127"/>
    <mergeCell ref="B110:B111"/>
    <mergeCell ref="B122:B123"/>
    <mergeCell ref="F130:F131"/>
    <mergeCell ref="D152:D156"/>
    <mergeCell ref="B98:B99"/>
    <mergeCell ref="A100:B100"/>
    <mergeCell ref="A55:A64"/>
    <mergeCell ref="B55:B56"/>
    <mergeCell ref="D69:D73"/>
    <mergeCell ref="E69:E73"/>
    <mergeCell ref="B57:B58"/>
    <mergeCell ref="B63:B64"/>
    <mergeCell ref="B59:B60"/>
    <mergeCell ref="H82:H83"/>
    <mergeCell ref="I80:I81"/>
    <mergeCell ref="A65:B65"/>
    <mergeCell ref="A69:A73"/>
    <mergeCell ref="B69:B73"/>
    <mergeCell ref="H70:J70"/>
    <mergeCell ref="J76:J77"/>
    <mergeCell ref="J78:J79"/>
    <mergeCell ref="H74:H75"/>
    <mergeCell ref="J74:J75"/>
    <mergeCell ref="J45:J46"/>
    <mergeCell ref="I47:I48"/>
    <mergeCell ref="J47:J48"/>
    <mergeCell ref="H47:H48"/>
    <mergeCell ref="G50:G54"/>
    <mergeCell ref="B61:B62"/>
    <mergeCell ref="F59:F60"/>
    <mergeCell ref="F63:F64"/>
    <mergeCell ref="K70:K73"/>
    <mergeCell ref="H59:H60"/>
    <mergeCell ref="J59:J60"/>
    <mergeCell ref="J71:J73"/>
    <mergeCell ref="H69:L69"/>
    <mergeCell ref="H61:H62"/>
    <mergeCell ref="H63:H64"/>
    <mergeCell ref="H50:L50"/>
    <mergeCell ref="F69:F73"/>
    <mergeCell ref="G69:G73"/>
    <mergeCell ref="F61:F62"/>
    <mergeCell ref="H71:H73"/>
    <mergeCell ref="L70:L73"/>
    <mergeCell ref="A50:A54"/>
    <mergeCell ref="B50:B54"/>
    <mergeCell ref="A49:B49"/>
    <mergeCell ref="F45:F46"/>
    <mergeCell ref="D50:D54"/>
    <mergeCell ref="F41:F42"/>
    <mergeCell ref="A33:B33"/>
    <mergeCell ref="D18:D22"/>
    <mergeCell ref="E18:E22"/>
    <mergeCell ref="F29:F30"/>
    <mergeCell ref="A39:A48"/>
    <mergeCell ref="B39:B40"/>
    <mergeCell ref="B41:B42"/>
    <mergeCell ref="F39:F40"/>
    <mergeCell ref="F34:F38"/>
    <mergeCell ref="A34:A38"/>
    <mergeCell ref="B47:B48"/>
    <mergeCell ref="B45:B46"/>
    <mergeCell ref="A18:A22"/>
    <mergeCell ref="A23:A32"/>
    <mergeCell ref="B31:B32"/>
    <mergeCell ref="F31:F32"/>
    <mergeCell ref="B18:B22"/>
    <mergeCell ref="F25:F26"/>
    <mergeCell ref="X98:AB98"/>
    <mergeCell ref="X99:AA99"/>
    <mergeCell ref="F122:F123"/>
    <mergeCell ref="G136:G140"/>
    <mergeCell ref="H136:L136"/>
    <mergeCell ref="F136:F140"/>
    <mergeCell ref="F108:F109"/>
    <mergeCell ref="H137:J137"/>
    <mergeCell ref="H124:H125"/>
    <mergeCell ref="F101:F105"/>
    <mergeCell ref="H110:H111"/>
    <mergeCell ref="F114:F115"/>
    <mergeCell ref="H114:H115"/>
    <mergeCell ref="H103:H105"/>
    <mergeCell ref="F98:F99"/>
    <mergeCell ref="H98:H99"/>
    <mergeCell ref="G101:G105"/>
    <mergeCell ref="F110:F111"/>
    <mergeCell ref="F117:F121"/>
    <mergeCell ref="L137:L140"/>
    <mergeCell ref="N137:N140"/>
    <mergeCell ref="T137:T140"/>
    <mergeCell ref="P139:P140"/>
    <mergeCell ref="F126:F127"/>
    <mergeCell ref="J208:J209"/>
    <mergeCell ref="J193:J194"/>
    <mergeCell ref="B195:B196"/>
    <mergeCell ref="F195:F196"/>
    <mergeCell ref="J195:J196"/>
    <mergeCell ref="B193:B194"/>
    <mergeCell ref="I195:I196"/>
    <mergeCell ref="F193:F194"/>
    <mergeCell ref="H195:H196"/>
    <mergeCell ref="H193:H194"/>
    <mergeCell ref="I193:I194"/>
    <mergeCell ref="J205:J207"/>
    <mergeCell ref="I208:I209"/>
    <mergeCell ref="I197:I198"/>
    <mergeCell ref="H203:L203"/>
    <mergeCell ref="H197:H198"/>
    <mergeCell ref="H205:H207"/>
    <mergeCell ref="I205:I207"/>
    <mergeCell ref="K204:K207"/>
    <mergeCell ref="L204:L207"/>
    <mergeCell ref="J197:J198"/>
    <mergeCell ref="G219:G223"/>
    <mergeCell ref="H219:L219"/>
    <mergeCell ref="K220:K223"/>
    <mergeCell ref="L220:L223"/>
    <mergeCell ref="B212:B213"/>
    <mergeCell ref="F212:F213"/>
    <mergeCell ref="B214:B215"/>
    <mergeCell ref="F214:F215"/>
    <mergeCell ref="B216:B217"/>
    <mergeCell ref="F216:F217"/>
    <mergeCell ref="H212:H213"/>
    <mergeCell ref="I212:I213"/>
    <mergeCell ref="J214:J215"/>
    <mergeCell ref="J212:J213"/>
    <mergeCell ref="B219:B223"/>
    <mergeCell ref="D219:D223"/>
    <mergeCell ref="E219:E223"/>
    <mergeCell ref="F219:F223"/>
    <mergeCell ref="I214:I215"/>
    <mergeCell ref="B25:B26"/>
    <mergeCell ref="B106:B107"/>
    <mergeCell ref="F106:F107"/>
    <mergeCell ref="F47:F48"/>
    <mergeCell ref="F90:F91"/>
    <mergeCell ref="B34:B38"/>
    <mergeCell ref="D34:D38"/>
    <mergeCell ref="X47:AB47"/>
    <mergeCell ref="B23:B24"/>
    <mergeCell ref="H45:H46"/>
    <mergeCell ref="I45:I46"/>
    <mergeCell ref="J27:J28"/>
    <mergeCell ref="X31:AB31"/>
    <mergeCell ref="X32:AA32"/>
    <mergeCell ref="N34:U34"/>
    <mergeCell ref="O36:P36"/>
    <mergeCell ref="T35:T38"/>
    <mergeCell ref="N35:N38"/>
    <mergeCell ref="O35:S35"/>
    <mergeCell ref="S36:S38"/>
    <mergeCell ref="R36:R38"/>
    <mergeCell ref="O37:O38"/>
    <mergeCell ref="P37:P38"/>
    <mergeCell ref="Q36:Q38"/>
    <mergeCell ref="G18:G22"/>
    <mergeCell ref="U35:U38"/>
    <mergeCell ref="F43:F44"/>
    <mergeCell ref="B43:B44"/>
    <mergeCell ref="B27:B28"/>
    <mergeCell ref="F27:F28"/>
    <mergeCell ref="F18:F22"/>
    <mergeCell ref="B29:B30"/>
    <mergeCell ref="F23:F24"/>
    <mergeCell ref="E34:E38"/>
    <mergeCell ref="I43:I44"/>
    <mergeCell ref="H35:J35"/>
    <mergeCell ref="H39:H40"/>
    <mergeCell ref="I39:I40"/>
    <mergeCell ref="J39:J40"/>
    <mergeCell ref="H41:H42"/>
    <mergeCell ref="I41:I42"/>
    <mergeCell ref="J41:J42"/>
    <mergeCell ref="J43:J44"/>
    <mergeCell ref="H43:H44"/>
    <mergeCell ref="H23:H24"/>
    <mergeCell ref="I23:I24"/>
    <mergeCell ref="J23:J24"/>
    <mergeCell ref="N19:N22"/>
    <mergeCell ref="H3:J3"/>
    <mergeCell ref="K3:K6"/>
    <mergeCell ref="L3:L6"/>
    <mergeCell ref="N3:N6"/>
    <mergeCell ref="H4:H6"/>
    <mergeCell ref="I4:I6"/>
    <mergeCell ref="J4:J6"/>
    <mergeCell ref="A2:A6"/>
    <mergeCell ref="B2:B6"/>
    <mergeCell ref="D2:D6"/>
    <mergeCell ref="E2:E6"/>
    <mergeCell ref="F2:F6"/>
    <mergeCell ref="G2:G6"/>
    <mergeCell ref="H2:L2"/>
    <mergeCell ref="S4:S6"/>
    <mergeCell ref="O5:O6"/>
    <mergeCell ref="P5:P6"/>
    <mergeCell ref="N2:U2"/>
    <mergeCell ref="O3:S3"/>
    <mergeCell ref="T3:T6"/>
    <mergeCell ref="U3:U6"/>
    <mergeCell ref="O4:P4"/>
    <mergeCell ref="Q4:Q6"/>
    <mergeCell ref="R4:R6"/>
    <mergeCell ref="I13:I14"/>
    <mergeCell ref="F11:F12"/>
    <mergeCell ref="F9:F10"/>
    <mergeCell ref="B13:B14"/>
    <mergeCell ref="F13:F14"/>
    <mergeCell ref="J13:J14"/>
    <mergeCell ref="F7:F8"/>
    <mergeCell ref="H7:H8"/>
    <mergeCell ref="I7:I8"/>
    <mergeCell ref="J7:J8"/>
    <mergeCell ref="I9:I10"/>
    <mergeCell ref="J9:J10"/>
    <mergeCell ref="H9:H10"/>
    <mergeCell ref="I11:I12"/>
    <mergeCell ref="J11:J12"/>
    <mergeCell ref="A17:B17"/>
    <mergeCell ref="B15:B16"/>
    <mergeCell ref="F15:F16"/>
    <mergeCell ref="H15:H16"/>
    <mergeCell ref="A7:A16"/>
    <mergeCell ref="B7:B8"/>
    <mergeCell ref="H13:H14"/>
    <mergeCell ref="B9:B10"/>
    <mergeCell ref="B11:B12"/>
    <mergeCell ref="H11:H12"/>
    <mergeCell ref="X15:AB15"/>
    <mergeCell ref="X16:AA16"/>
    <mergeCell ref="O21:O22"/>
    <mergeCell ref="K19:K22"/>
    <mergeCell ref="L19:L22"/>
    <mergeCell ref="O20:P20"/>
    <mergeCell ref="Q20:Q22"/>
    <mergeCell ref="R20:R22"/>
    <mergeCell ref="S20:S22"/>
    <mergeCell ref="O19:S19"/>
    <mergeCell ref="K35:K38"/>
    <mergeCell ref="L35:L38"/>
    <mergeCell ref="I36:I38"/>
    <mergeCell ref="H36:H38"/>
    <mergeCell ref="J36:J38"/>
    <mergeCell ref="J15:J16"/>
    <mergeCell ref="H18:L18"/>
    <mergeCell ref="N18:U18"/>
    <mergeCell ref="H19:J19"/>
    <mergeCell ref="T19:T22"/>
    <mergeCell ref="I15:I16"/>
    <mergeCell ref="U19:U22"/>
    <mergeCell ref="H20:H22"/>
    <mergeCell ref="I20:I22"/>
    <mergeCell ref="J20:J22"/>
    <mergeCell ref="P21:P22"/>
    <mergeCell ref="H27:H28"/>
    <mergeCell ref="I27:I28"/>
    <mergeCell ref="H25:H26"/>
    <mergeCell ref="I25:I26"/>
    <mergeCell ref="J25:J26"/>
    <mergeCell ref="X48:AA48"/>
    <mergeCell ref="E50:E54"/>
    <mergeCell ref="X64:AA64"/>
    <mergeCell ref="R52:R54"/>
    <mergeCell ref="T51:T54"/>
    <mergeCell ref="O51:S51"/>
    <mergeCell ref="S52:S54"/>
    <mergeCell ref="O52:P52"/>
    <mergeCell ref="Q52:Q54"/>
    <mergeCell ref="P53:P54"/>
    <mergeCell ref="I57:I58"/>
    <mergeCell ref="J55:J56"/>
    <mergeCell ref="H55:H56"/>
    <mergeCell ref="H52:H54"/>
    <mergeCell ref="I52:I54"/>
    <mergeCell ref="J52:J54"/>
    <mergeCell ref="I55:I56"/>
    <mergeCell ref="J57:J58"/>
    <mergeCell ref="N50:U50"/>
    <mergeCell ref="F57:F58"/>
    <mergeCell ref="F50:F54"/>
    <mergeCell ref="F55:F56"/>
    <mergeCell ref="O53:O54"/>
    <mergeCell ref="H57:H58"/>
    <mergeCell ref="O70:S70"/>
    <mergeCell ref="H85:L85"/>
    <mergeCell ref="I61:I62"/>
    <mergeCell ref="V65:AB65"/>
    <mergeCell ref="V66:AA66"/>
    <mergeCell ref="T70:T73"/>
    <mergeCell ref="U70:U73"/>
    <mergeCell ref="X63:AB63"/>
    <mergeCell ref="I71:I73"/>
    <mergeCell ref="S71:S73"/>
    <mergeCell ref="O72:O73"/>
    <mergeCell ref="P72:P73"/>
    <mergeCell ref="I74:I75"/>
    <mergeCell ref="H80:H81"/>
    <mergeCell ref="J80:J81"/>
    <mergeCell ref="J82:J83"/>
    <mergeCell ref="I82:I83"/>
    <mergeCell ref="H76:H77"/>
    <mergeCell ref="I76:I77"/>
    <mergeCell ref="H78:H79"/>
    <mergeCell ref="I78:I79"/>
    <mergeCell ref="J61:J62"/>
    <mergeCell ref="I63:I64"/>
    <mergeCell ref="N69:U69"/>
    <mergeCell ref="T86:T89"/>
    <mergeCell ref="X82:AB82"/>
    <mergeCell ref="X83:AA83"/>
    <mergeCell ref="R87:R89"/>
    <mergeCell ref="S87:S89"/>
    <mergeCell ref="U86:U89"/>
    <mergeCell ref="H86:J86"/>
    <mergeCell ref="K86:K89"/>
    <mergeCell ref="L86:L89"/>
    <mergeCell ref="P88:P89"/>
    <mergeCell ref="O87:P87"/>
    <mergeCell ref="N85:U85"/>
    <mergeCell ref="H106:H107"/>
    <mergeCell ref="N70:N73"/>
    <mergeCell ref="O71:P71"/>
    <mergeCell ref="Q71:Q73"/>
    <mergeCell ref="R71:R73"/>
    <mergeCell ref="D85:D89"/>
    <mergeCell ref="B90:B91"/>
    <mergeCell ref="O88:O89"/>
    <mergeCell ref="E85:E89"/>
    <mergeCell ref="N101:U101"/>
    <mergeCell ref="H101:L101"/>
    <mergeCell ref="H94:H95"/>
    <mergeCell ref="H96:H97"/>
    <mergeCell ref="I92:I93"/>
    <mergeCell ref="Q87:Q89"/>
    <mergeCell ref="N86:N89"/>
    <mergeCell ref="O86:S86"/>
    <mergeCell ref="F85:F89"/>
    <mergeCell ref="G85:G89"/>
    <mergeCell ref="B96:B97"/>
    <mergeCell ref="F96:F97"/>
    <mergeCell ref="F92:F93"/>
    <mergeCell ref="F94:F95"/>
    <mergeCell ref="B94:B95"/>
    <mergeCell ref="A101:A105"/>
    <mergeCell ref="B101:B105"/>
    <mergeCell ref="U102:U105"/>
    <mergeCell ref="T102:T105"/>
    <mergeCell ref="L102:L105"/>
    <mergeCell ref="N102:N105"/>
    <mergeCell ref="O102:S102"/>
    <mergeCell ref="Q103:Q105"/>
    <mergeCell ref="R103:R105"/>
    <mergeCell ref="S103:S105"/>
    <mergeCell ref="O103:P103"/>
    <mergeCell ref="D101:D105"/>
    <mergeCell ref="P104:P105"/>
    <mergeCell ref="O104:O105"/>
    <mergeCell ref="K102:K105"/>
    <mergeCell ref="J103:J105"/>
    <mergeCell ref="E101:E105"/>
    <mergeCell ref="B112:B113"/>
    <mergeCell ref="F112:F113"/>
    <mergeCell ref="H112:H113"/>
    <mergeCell ref="I112:I113"/>
    <mergeCell ref="D117:D121"/>
    <mergeCell ref="A116:B116"/>
    <mergeCell ref="P120:P121"/>
    <mergeCell ref="O119:P119"/>
    <mergeCell ref="B114:B115"/>
    <mergeCell ref="A117:A121"/>
    <mergeCell ref="B117:B121"/>
    <mergeCell ref="E117:E121"/>
    <mergeCell ref="J114:J115"/>
    <mergeCell ref="G117:G121"/>
    <mergeCell ref="H117:L117"/>
    <mergeCell ref="H118:J118"/>
    <mergeCell ref="K118:K121"/>
    <mergeCell ref="L118:L121"/>
    <mergeCell ref="H119:H121"/>
    <mergeCell ref="I119:I121"/>
    <mergeCell ref="J119:J121"/>
    <mergeCell ref="I114:I115"/>
    <mergeCell ref="J112:J113"/>
    <mergeCell ref="X114:AB114"/>
    <mergeCell ref="X115:AA115"/>
    <mergeCell ref="Q119:Q121"/>
    <mergeCell ref="R119:R121"/>
    <mergeCell ref="N117:U117"/>
    <mergeCell ref="N118:N121"/>
    <mergeCell ref="O118:S118"/>
    <mergeCell ref="S119:S121"/>
    <mergeCell ref="O120:O121"/>
    <mergeCell ref="U118:U121"/>
    <mergeCell ref="T118:T121"/>
    <mergeCell ref="B128:B129"/>
    <mergeCell ref="F128:F129"/>
    <mergeCell ref="H128:H129"/>
    <mergeCell ref="A122:A131"/>
    <mergeCell ref="B130:B131"/>
    <mergeCell ref="B124:B125"/>
    <mergeCell ref="F124:F125"/>
    <mergeCell ref="J128:J129"/>
    <mergeCell ref="H122:H123"/>
    <mergeCell ref="I122:I123"/>
    <mergeCell ref="J124:J125"/>
    <mergeCell ref="H126:H127"/>
    <mergeCell ref="I126:I127"/>
    <mergeCell ref="J126:J127"/>
    <mergeCell ref="J122:J123"/>
    <mergeCell ref="I128:I129"/>
    <mergeCell ref="I124:I125"/>
    <mergeCell ref="J130:J131"/>
    <mergeCell ref="A136:A140"/>
    <mergeCell ref="B136:B140"/>
    <mergeCell ref="D136:D140"/>
    <mergeCell ref="E136:E140"/>
    <mergeCell ref="H138:H140"/>
    <mergeCell ref="I138:I140"/>
    <mergeCell ref="J138:J140"/>
    <mergeCell ref="K137:K140"/>
    <mergeCell ref="H130:H131"/>
    <mergeCell ref="I130:I131"/>
    <mergeCell ref="A132:B132"/>
    <mergeCell ref="F145:F146"/>
    <mergeCell ref="F152:F156"/>
    <mergeCell ref="F149:F150"/>
    <mergeCell ref="F147:F148"/>
    <mergeCell ref="G152:G156"/>
    <mergeCell ref="H145:H146"/>
    <mergeCell ref="A151:B151"/>
    <mergeCell ref="A141:A150"/>
    <mergeCell ref="B145:B146"/>
    <mergeCell ref="B149:B150"/>
    <mergeCell ref="B147:B148"/>
    <mergeCell ref="H149:H150"/>
    <mergeCell ref="B143:B144"/>
    <mergeCell ref="F143:F144"/>
    <mergeCell ref="H143:H144"/>
    <mergeCell ref="F141:F142"/>
    <mergeCell ref="B141:B142"/>
    <mergeCell ref="H141:H142"/>
    <mergeCell ref="N153:N156"/>
    <mergeCell ref="O153:S153"/>
    <mergeCell ref="P155:P156"/>
    <mergeCell ref="T153:T156"/>
    <mergeCell ref="U153:U156"/>
    <mergeCell ref="O154:P154"/>
    <mergeCell ref="I145:I146"/>
    <mergeCell ref="H147:H148"/>
    <mergeCell ref="I147:I148"/>
    <mergeCell ref="I154:I156"/>
    <mergeCell ref="J154:J156"/>
    <mergeCell ref="H152:L152"/>
    <mergeCell ref="H153:J153"/>
    <mergeCell ref="K153:K156"/>
    <mergeCell ref="L153:L156"/>
    <mergeCell ref="H154:H156"/>
    <mergeCell ref="J145:J146"/>
    <mergeCell ref="J147:J148"/>
    <mergeCell ref="I149:I150"/>
    <mergeCell ref="J149:J150"/>
    <mergeCell ref="Q154:Q156"/>
    <mergeCell ref="R154:R156"/>
    <mergeCell ref="S154:S156"/>
    <mergeCell ref="O155:O156"/>
    <mergeCell ref="B165:B166"/>
    <mergeCell ref="A157:A166"/>
    <mergeCell ref="B161:B162"/>
    <mergeCell ref="H165:H166"/>
    <mergeCell ref="E152:E156"/>
    <mergeCell ref="J163:J164"/>
    <mergeCell ref="H161:H162"/>
    <mergeCell ref="I161:I162"/>
    <mergeCell ref="J161:J162"/>
    <mergeCell ref="H163:H164"/>
    <mergeCell ref="I163:I164"/>
    <mergeCell ref="A152:A156"/>
    <mergeCell ref="B152:B156"/>
    <mergeCell ref="I165:I166"/>
    <mergeCell ref="J165:J166"/>
    <mergeCell ref="H157:H158"/>
    <mergeCell ref="I157:I158"/>
    <mergeCell ref="J157:J158"/>
    <mergeCell ref="H159:H160"/>
    <mergeCell ref="I159:I160"/>
    <mergeCell ref="J159:J160"/>
    <mergeCell ref="I173:I174"/>
    <mergeCell ref="H175:H176"/>
    <mergeCell ref="I175:I176"/>
    <mergeCell ref="F168:F172"/>
    <mergeCell ref="F179:F180"/>
    <mergeCell ref="F181:F182"/>
    <mergeCell ref="H181:H182"/>
    <mergeCell ref="A168:A172"/>
    <mergeCell ref="B168:B172"/>
    <mergeCell ref="D168:D172"/>
    <mergeCell ref="E168:E172"/>
    <mergeCell ref="H169:J169"/>
    <mergeCell ref="B177:B178"/>
    <mergeCell ref="F177:F178"/>
    <mergeCell ref="J181:J182"/>
    <mergeCell ref="B173:B174"/>
    <mergeCell ref="J170:J172"/>
    <mergeCell ref="G168:G172"/>
    <mergeCell ref="H168:L168"/>
    <mergeCell ref="O169:S169"/>
    <mergeCell ref="L185:L188"/>
    <mergeCell ref="F173:F174"/>
    <mergeCell ref="B175:B176"/>
    <mergeCell ref="F175:F176"/>
    <mergeCell ref="B181:B182"/>
    <mergeCell ref="J179:J180"/>
    <mergeCell ref="B179:B180"/>
    <mergeCell ref="H179:H180"/>
    <mergeCell ref="I179:I180"/>
    <mergeCell ref="H177:H178"/>
    <mergeCell ref="I177:I178"/>
    <mergeCell ref="J177:J178"/>
    <mergeCell ref="J173:J174"/>
    <mergeCell ref="J175:J176"/>
    <mergeCell ref="A183:B183"/>
    <mergeCell ref="A184:A188"/>
    <mergeCell ref="B184:B188"/>
    <mergeCell ref="D184:D188"/>
    <mergeCell ref="H170:H172"/>
    <mergeCell ref="I170:I172"/>
    <mergeCell ref="A173:A182"/>
    <mergeCell ref="R186:R188"/>
    <mergeCell ref="H173:H174"/>
    <mergeCell ref="O187:O188"/>
    <mergeCell ref="O185:S185"/>
    <mergeCell ref="P187:P188"/>
    <mergeCell ref="K185:K188"/>
    <mergeCell ref="G184:G188"/>
    <mergeCell ref="Q170:Q172"/>
    <mergeCell ref="O170:P170"/>
    <mergeCell ref="O171:O172"/>
    <mergeCell ref="N168:U168"/>
    <mergeCell ref="U169:U172"/>
    <mergeCell ref="R170:R172"/>
    <mergeCell ref="P171:P172"/>
    <mergeCell ref="T169:T172"/>
    <mergeCell ref="S170:S172"/>
    <mergeCell ref="I181:I182"/>
    <mergeCell ref="K169:K172"/>
    <mergeCell ref="Q186:Q188"/>
    <mergeCell ref="L169:L172"/>
    <mergeCell ref="N184:U184"/>
    <mergeCell ref="U185:U188"/>
    <mergeCell ref="N185:N188"/>
    <mergeCell ref="N169:N172"/>
    <mergeCell ref="T185:T188"/>
    <mergeCell ref="O186:P186"/>
    <mergeCell ref="O206:O207"/>
    <mergeCell ref="P206:P207"/>
    <mergeCell ref="N204:N207"/>
    <mergeCell ref="N203:U203"/>
    <mergeCell ref="U204:U207"/>
    <mergeCell ref="O205:P205"/>
    <mergeCell ref="S205:S207"/>
    <mergeCell ref="O204:S204"/>
    <mergeCell ref="T204:T207"/>
    <mergeCell ref="Q205:Q207"/>
    <mergeCell ref="R205:R207"/>
    <mergeCell ref="S186:S188"/>
    <mergeCell ref="H210:H211"/>
    <mergeCell ref="I210:I211"/>
    <mergeCell ref="A199:B199"/>
    <mergeCell ref="F191:F192"/>
    <mergeCell ref="A203:A207"/>
    <mergeCell ref="B203:B207"/>
    <mergeCell ref="D203:D207"/>
    <mergeCell ref="E203:E207"/>
    <mergeCell ref="B197:B198"/>
    <mergeCell ref="F197:F198"/>
    <mergeCell ref="A189:A198"/>
    <mergeCell ref="F203:F207"/>
    <mergeCell ref="H189:H190"/>
    <mergeCell ref="A208:A217"/>
    <mergeCell ref="B208:B209"/>
    <mergeCell ref="B210:B211"/>
    <mergeCell ref="F210:F211"/>
    <mergeCell ref="G203:G207"/>
    <mergeCell ref="F208:F209"/>
    <mergeCell ref="H208:H209"/>
    <mergeCell ref="H214:H215"/>
    <mergeCell ref="I191:I192"/>
    <mergeCell ref="H204:J204"/>
    <mergeCell ref="N219:U219"/>
    <mergeCell ref="X216:AB216"/>
    <mergeCell ref="H216:H217"/>
    <mergeCell ref="I216:I217"/>
    <mergeCell ref="J216:J217"/>
    <mergeCell ref="X217:AA217"/>
    <mergeCell ref="T220:T223"/>
    <mergeCell ref="U220:U223"/>
    <mergeCell ref="O221:P221"/>
    <mergeCell ref="O222:O223"/>
    <mergeCell ref="R221:R223"/>
    <mergeCell ref="O220:S220"/>
    <mergeCell ref="S221:S223"/>
    <mergeCell ref="P222:P223"/>
    <mergeCell ref="Q221:Q223"/>
    <mergeCell ref="J210:J211"/>
    <mergeCell ref="A218:B218"/>
    <mergeCell ref="J226:J227"/>
    <mergeCell ref="J232:J233"/>
    <mergeCell ref="X232:AB232"/>
    <mergeCell ref="X233:AA233"/>
    <mergeCell ref="I232:I233"/>
    <mergeCell ref="J228:J229"/>
    <mergeCell ref="H224:H225"/>
    <mergeCell ref="J230:J231"/>
    <mergeCell ref="H228:H229"/>
    <mergeCell ref="A219:A223"/>
    <mergeCell ref="H220:J220"/>
    <mergeCell ref="H221:H223"/>
    <mergeCell ref="I221:I223"/>
    <mergeCell ref="J221:J223"/>
    <mergeCell ref="F226:F227"/>
    <mergeCell ref="H226:H227"/>
    <mergeCell ref="I226:I227"/>
    <mergeCell ref="I228:I229"/>
    <mergeCell ref="I224:I225"/>
    <mergeCell ref="J224:J225"/>
    <mergeCell ref="N220:N223"/>
    <mergeCell ref="I230:I231"/>
    <mergeCell ref="F230:F231"/>
    <mergeCell ref="A235:A239"/>
    <mergeCell ref="B235:B239"/>
    <mergeCell ref="D235:D239"/>
    <mergeCell ref="E235:E239"/>
    <mergeCell ref="A234:B234"/>
    <mergeCell ref="B232:B233"/>
    <mergeCell ref="H230:H231"/>
    <mergeCell ref="F232:F233"/>
    <mergeCell ref="H232:H233"/>
    <mergeCell ref="A224:A233"/>
    <mergeCell ref="F224:F225"/>
    <mergeCell ref="B226:B227"/>
    <mergeCell ref="B224:B225"/>
    <mergeCell ref="B228:B229"/>
    <mergeCell ref="F228:F229"/>
    <mergeCell ref="B230:B231"/>
    <mergeCell ref="O237:P237"/>
    <mergeCell ref="F235:F239"/>
    <mergeCell ref="G235:G239"/>
    <mergeCell ref="H235:L235"/>
    <mergeCell ref="I240:I241"/>
    <mergeCell ref="N235:U235"/>
    <mergeCell ref="U236:U239"/>
    <mergeCell ref="R237:R239"/>
    <mergeCell ref="S237:S239"/>
    <mergeCell ref="O238:O239"/>
    <mergeCell ref="P238:P239"/>
    <mergeCell ref="O236:S236"/>
    <mergeCell ref="T236:T239"/>
    <mergeCell ref="H237:H239"/>
    <mergeCell ref="I237:I239"/>
    <mergeCell ref="J237:J239"/>
    <mergeCell ref="Q237:Q239"/>
    <mergeCell ref="H236:J236"/>
    <mergeCell ref="K236:K239"/>
    <mergeCell ref="L236:L239"/>
    <mergeCell ref="N236:N239"/>
    <mergeCell ref="I246:I247"/>
    <mergeCell ref="I244:I245"/>
    <mergeCell ref="J244:J245"/>
    <mergeCell ref="J246:J247"/>
    <mergeCell ref="I242:I243"/>
    <mergeCell ref="I248:I249"/>
    <mergeCell ref="J248:J249"/>
    <mergeCell ref="J240:J241"/>
    <mergeCell ref="J242:J243"/>
    <mergeCell ref="B246:B247"/>
    <mergeCell ref="F246:F247"/>
    <mergeCell ref="A250:B250"/>
    <mergeCell ref="A251:A255"/>
    <mergeCell ref="B251:B255"/>
    <mergeCell ref="D251:D255"/>
    <mergeCell ref="A240:A249"/>
    <mergeCell ref="B244:B245"/>
    <mergeCell ref="H246:H247"/>
    <mergeCell ref="B240:B241"/>
    <mergeCell ref="F240:F241"/>
    <mergeCell ref="H240:H241"/>
    <mergeCell ref="F244:F245"/>
    <mergeCell ref="H244:H245"/>
    <mergeCell ref="B242:B243"/>
    <mergeCell ref="F242:F243"/>
    <mergeCell ref="H242:H243"/>
    <mergeCell ref="B248:B249"/>
    <mergeCell ref="F248:F249"/>
    <mergeCell ref="H248:H249"/>
    <mergeCell ref="E251:E255"/>
    <mergeCell ref="F251:F255"/>
    <mergeCell ref="X248:AB248"/>
    <mergeCell ref="X249:AA249"/>
    <mergeCell ref="G251:G255"/>
    <mergeCell ref="H251:L251"/>
    <mergeCell ref="J253:J255"/>
    <mergeCell ref="N251:U251"/>
    <mergeCell ref="H252:J252"/>
    <mergeCell ref="K252:K255"/>
    <mergeCell ref="L252:L255"/>
    <mergeCell ref="N252:N255"/>
    <mergeCell ref="T252:T255"/>
    <mergeCell ref="U252:U255"/>
    <mergeCell ref="H253:H255"/>
    <mergeCell ref="I253:I255"/>
    <mergeCell ref="O253:P253"/>
    <mergeCell ref="Q253:Q255"/>
    <mergeCell ref="R253:R255"/>
    <mergeCell ref="S253:S255"/>
    <mergeCell ref="O254:O255"/>
    <mergeCell ref="P254:P255"/>
    <mergeCell ref="O252:S252"/>
    <mergeCell ref="I256:I257"/>
    <mergeCell ref="J256:J257"/>
    <mergeCell ref="B258:B259"/>
    <mergeCell ref="F258:F259"/>
    <mergeCell ref="H258:H259"/>
    <mergeCell ref="I258:I259"/>
    <mergeCell ref="J258:J259"/>
    <mergeCell ref="I282:M283"/>
    <mergeCell ref="A266:B266"/>
    <mergeCell ref="A256:A265"/>
    <mergeCell ref="B256:B257"/>
    <mergeCell ref="F256:F257"/>
    <mergeCell ref="H256:H257"/>
    <mergeCell ref="B260:B261"/>
    <mergeCell ref="F260:F261"/>
    <mergeCell ref="H260:H261"/>
    <mergeCell ref="I260:I261"/>
    <mergeCell ref="J260:J261"/>
    <mergeCell ref="S288:S289"/>
    <mergeCell ref="Q288:R289"/>
    <mergeCell ref="X264:AB264"/>
    <mergeCell ref="X265:AA265"/>
    <mergeCell ref="F264:F265"/>
    <mergeCell ref="Q282:R283"/>
    <mergeCell ref="B262:B263"/>
    <mergeCell ref="F262:F263"/>
    <mergeCell ref="H262:H263"/>
    <mergeCell ref="I262:I263"/>
    <mergeCell ref="J262:J263"/>
    <mergeCell ref="I264:I265"/>
    <mergeCell ref="J264:J265"/>
    <mergeCell ref="H264:H265"/>
    <mergeCell ref="B264:B265"/>
    <mergeCell ref="D267:G267"/>
    <mergeCell ref="H267:I267"/>
    <mergeCell ref="J267:K267"/>
    <mergeCell ref="L267:Q267"/>
    <mergeCell ref="I274:K275"/>
    <mergeCell ref="L274:S275"/>
    <mergeCell ref="I276:K277"/>
    <mergeCell ref="L276:S277"/>
    <mergeCell ref="A267:C267"/>
    <mergeCell ref="S284:S285"/>
    <mergeCell ref="J286:M287"/>
    <mergeCell ref="V266:AB266"/>
    <mergeCell ref="V267:AA267"/>
    <mergeCell ref="I280:M281"/>
    <mergeCell ref="N280:P281"/>
    <mergeCell ref="Q280:S281"/>
    <mergeCell ref="N282:O283"/>
    <mergeCell ref="P282:P283"/>
    <mergeCell ref="S286:S287"/>
    <mergeCell ref="Q284:R285"/>
    <mergeCell ref="I284:I287"/>
    <mergeCell ref="N286:O287"/>
    <mergeCell ref="P286:P287"/>
    <mergeCell ref="Q286:R287"/>
    <mergeCell ref="S282:S283"/>
    <mergeCell ref="J290:M291"/>
    <mergeCell ref="N290:O291"/>
    <mergeCell ref="P290:P291"/>
    <mergeCell ref="Q290:R291"/>
    <mergeCell ref="J284:M285"/>
    <mergeCell ref="N284:O285"/>
    <mergeCell ref="P284:P285"/>
    <mergeCell ref="J292:M293"/>
    <mergeCell ref="N292:O293"/>
    <mergeCell ref="P288:P289"/>
    <mergeCell ref="I288:M289"/>
    <mergeCell ref="N288:O289"/>
    <mergeCell ref="I301:P302"/>
    <mergeCell ref="Q301:R302"/>
    <mergeCell ref="S301:S302"/>
    <mergeCell ref="S290:S291"/>
    <mergeCell ref="U301:U302"/>
    <mergeCell ref="S298:S299"/>
    <mergeCell ref="I296:M297"/>
    <mergeCell ref="N296:O297"/>
    <mergeCell ref="U298:U300"/>
    <mergeCell ref="I298:M299"/>
    <mergeCell ref="N298:O299"/>
    <mergeCell ref="P298:P299"/>
    <mergeCell ref="Q298:R299"/>
    <mergeCell ref="P296:P297"/>
    <mergeCell ref="Q296:R297"/>
    <mergeCell ref="S296:S297"/>
    <mergeCell ref="U292:U293"/>
    <mergeCell ref="U294:U295"/>
    <mergeCell ref="Q294:R295"/>
    <mergeCell ref="I290:I293"/>
    <mergeCell ref="S294:S295"/>
    <mergeCell ref="P292:P293"/>
    <mergeCell ref="Q292:R293"/>
    <mergeCell ref="S292:S293"/>
    <mergeCell ref="I294:M295"/>
    <mergeCell ref="N294:O295"/>
    <mergeCell ref="P294:P295"/>
    <mergeCell ref="A133:C133"/>
    <mergeCell ref="D133:G133"/>
    <mergeCell ref="H133:I133"/>
    <mergeCell ref="J133:K133"/>
    <mergeCell ref="L133:Q133"/>
    <mergeCell ref="A200:C200"/>
    <mergeCell ref="D200:G200"/>
    <mergeCell ref="H200:I200"/>
    <mergeCell ref="J200:K200"/>
    <mergeCell ref="L200:Q200"/>
    <mergeCell ref="F189:F190"/>
    <mergeCell ref="B191:B192"/>
    <mergeCell ref="B189:B190"/>
    <mergeCell ref="H191:H192"/>
    <mergeCell ref="H185:J185"/>
    <mergeCell ref="E184:E188"/>
    <mergeCell ref="F184:F188"/>
    <mergeCell ref="J191:J192"/>
    <mergeCell ref="J186:J188"/>
    <mergeCell ref="J189:J190"/>
    <mergeCell ref="I189:I190"/>
    <mergeCell ref="A1:B1"/>
    <mergeCell ref="C1:H1"/>
    <mergeCell ref="I1:J1"/>
    <mergeCell ref="M1:U1"/>
    <mergeCell ref="A66:C66"/>
    <mergeCell ref="D66:G66"/>
    <mergeCell ref="H66:I66"/>
    <mergeCell ref="J66:K66"/>
    <mergeCell ref="L66:Q66"/>
    <mergeCell ref="U51:U54"/>
    <mergeCell ref="I59:I60"/>
    <mergeCell ref="H51:J51"/>
    <mergeCell ref="L51:L54"/>
    <mergeCell ref="N51:N54"/>
    <mergeCell ref="K51:K54"/>
    <mergeCell ref="J63:J64"/>
    <mergeCell ref="J29:J30"/>
    <mergeCell ref="H29:H30"/>
    <mergeCell ref="I29:I30"/>
    <mergeCell ref="G34:G38"/>
    <mergeCell ref="H31:H32"/>
    <mergeCell ref="I31:I32"/>
    <mergeCell ref="J31:J32"/>
    <mergeCell ref="H34:L34"/>
    <mergeCell ref="H184:L184"/>
    <mergeCell ref="H186:H188"/>
    <mergeCell ref="I186:I188"/>
    <mergeCell ref="J141:J142"/>
    <mergeCell ref="I143:I144"/>
    <mergeCell ref="J143:J144"/>
    <mergeCell ref="I141:I142"/>
    <mergeCell ref="J92:J93"/>
    <mergeCell ref="H92:H93"/>
    <mergeCell ref="I103:I105"/>
    <mergeCell ref="J106:J107"/>
    <mergeCell ref="I96:I97"/>
    <mergeCell ref="I94:I95"/>
    <mergeCell ref="I98:I99"/>
    <mergeCell ref="J98:J99"/>
    <mergeCell ref="J94:J95"/>
    <mergeCell ref="H102:J102"/>
    <mergeCell ref="J96:J97"/>
    <mergeCell ref="J110:J111"/>
    <mergeCell ref="I110:I111"/>
    <mergeCell ref="H108:H109"/>
    <mergeCell ref="I108:I109"/>
    <mergeCell ref="J108:J109"/>
    <mergeCell ref="I106:I107"/>
  </mergeCells>
  <phoneticPr fontId="2"/>
  <dataValidations count="2">
    <dataValidation type="list" allowBlank="1" showInputMessage="1" showErrorMessage="1" sqref="C7">
      <formula1>$C$2:$C$4</formula1>
    </dataValidation>
    <dataValidation type="list" allowBlank="1" showInputMessage="1" showErrorMessage="1" sqref="U301:U302">
      <formula1>$X$299:$X$300</formula1>
    </dataValidation>
  </dataValidations>
  <pageMargins left="0.39370078740157483" right="0.19685039370078741" top="0.39370078740157483" bottom="0.19685039370078741" header="0.19685039370078741" footer="0.11811023622047245"/>
  <pageSetup paperSize="9" scale="96" orientation="landscape" r:id="rId1"/>
  <headerFooter alignWithMargins="0">
    <oddHeader>&amp;C計画実車走行キロ算定表</oddHeader>
    <oddFooter>&amp;C&amp;P／&amp;N</oddFooter>
  </headerFooter>
  <rowBreaks count="2" manualBreakCount="2">
    <brk id="67" max="27" man="1"/>
    <brk id="134" max="27"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B302"/>
  <sheetViews>
    <sheetView showZeros="0" view="pageBreakPreview" topLeftCell="A193" zoomScaleNormal="100" zoomScaleSheetLayoutView="100" workbookViewId="0">
      <selection activeCell="AF295" sqref="AF295"/>
    </sheetView>
  </sheetViews>
  <sheetFormatPr defaultColWidth="9.33203125" defaultRowHeight="9" customHeight="1"/>
  <cols>
    <col min="1" max="2" width="6" style="133" customWidth="1"/>
    <col min="3" max="3" width="2" style="133" customWidth="1"/>
    <col min="4" max="6" width="6" style="133" customWidth="1"/>
    <col min="7" max="7" width="8" style="133" customWidth="1"/>
    <col min="8" max="10" width="6" style="133" customWidth="1"/>
    <col min="11" max="11" width="8" style="133" customWidth="1"/>
    <col min="12" max="12" width="22" style="133" customWidth="1"/>
    <col min="13" max="13" width="0.77734375" style="136" customWidth="1"/>
    <col min="14" max="19" width="6" style="133" customWidth="1"/>
    <col min="20" max="20" width="8" style="133" customWidth="1"/>
    <col min="21" max="21" width="25.44140625" style="133" customWidth="1"/>
    <col min="22" max="23" width="2" style="136" customWidth="1"/>
    <col min="24" max="28" width="2.44140625" style="133" customWidth="1"/>
    <col min="29" max="16384" width="9.33203125" style="133"/>
  </cols>
  <sheetData>
    <row r="1" spans="1:28" ht="22.5" customHeight="1" thickBot="1">
      <c r="A1" s="734" t="s">
        <v>112</v>
      </c>
      <c r="B1" s="735"/>
      <c r="C1" s="736">
        <f>表２【R7計画】!F3</f>
        <v>0</v>
      </c>
      <c r="D1" s="737"/>
      <c r="E1" s="737"/>
      <c r="F1" s="737"/>
      <c r="G1" s="737"/>
      <c r="H1" s="737"/>
      <c r="I1" s="734" t="s">
        <v>149</v>
      </c>
      <c r="J1" s="735"/>
      <c r="K1" s="129">
        <v>4</v>
      </c>
      <c r="L1" s="130" t="s">
        <v>148</v>
      </c>
      <c r="M1" s="731">
        <f>【R7計画】輸送量見込・平均乗車密度!B22</f>
        <v>0</v>
      </c>
      <c r="N1" s="732"/>
      <c r="O1" s="732"/>
      <c r="P1" s="732"/>
      <c r="Q1" s="732"/>
      <c r="R1" s="732"/>
      <c r="S1" s="732"/>
      <c r="T1" s="732"/>
      <c r="U1" s="732"/>
      <c r="V1" s="131"/>
      <c r="W1" s="131"/>
      <c r="X1" s="132"/>
      <c r="Y1" s="132"/>
      <c r="Z1" s="132"/>
      <c r="AA1" s="132"/>
      <c r="AB1" s="132"/>
    </row>
    <row r="2" spans="1:28" ht="9" customHeight="1">
      <c r="A2" s="886" t="s">
        <v>55</v>
      </c>
      <c r="B2" s="742" t="s">
        <v>56</v>
      </c>
      <c r="C2" s="134"/>
      <c r="D2" s="745" t="s">
        <v>57</v>
      </c>
      <c r="E2" s="745" t="s">
        <v>58</v>
      </c>
      <c r="F2" s="890" t="s">
        <v>59</v>
      </c>
      <c r="G2" s="894" t="s">
        <v>151</v>
      </c>
      <c r="H2" s="899" t="s">
        <v>61</v>
      </c>
      <c r="I2" s="899"/>
      <c r="J2" s="899"/>
      <c r="K2" s="899"/>
      <c r="L2" s="900"/>
      <c r="M2" s="135"/>
      <c r="N2" s="857" t="s">
        <v>62</v>
      </c>
      <c r="O2" s="858"/>
      <c r="P2" s="858"/>
      <c r="Q2" s="858"/>
      <c r="R2" s="858"/>
      <c r="S2" s="858"/>
      <c r="T2" s="858"/>
      <c r="U2" s="859"/>
    </row>
    <row r="3" spans="1:28" ht="9" customHeight="1">
      <c r="A3" s="887"/>
      <c r="B3" s="743"/>
      <c r="C3" s="137" t="s">
        <v>24</v>
      </c>
      <c r="D3" s="746"/>
      <c r="E3" s="746"/>
      <c r="F3" s="891"/>
      <c r="G3" s="864"/>
      <c r="H3" s="860" t="s">
        <v>63</v>
      </c>
      <c r="I3" s="861"/>
      <c r="J3" s="862"/>
      <c r="K3" s="863" t="s">
        <v>152</v>
      </c>
      <c r="L3" s="874" t="s">
        <v>65</v>
      </c>
      <c r="M3" s="138"/>
      <c r="N3" s="863" t="s">
        <v>66</v>
      </c>
      <c r="O3" s="877" t="s">
        <v>67</v>
      </c>
      <c r="P3" s="878"/>
      <c r="Q3" s="878"/>
      <c r="R3" s="878"/>
      <c r="S3" s="879"/>
      <c r="T3" s="724" t="s">
        <v>153</v>
      </c>
      <c r="U3" s="854" t="s">
        <v>65</v>
      </c>
    </row>
    <row r="4" spans="1:28" ht="9" customHeight="1">
      <c r="A4" s="887"/>
      <c r="B4" s="743"/>
      <c r="C4" s="137" t="s">
        <v>69</v>
      </c>
      <c r="D4" s="746"/>
      <c r="E4" s="746"/>
      <c r="F4" s="891"/>
      <c r="G4" s="864"/>
      <c r="H4" s="880" t="s">
        <v>70</v>
      </c>
      <c r="I4" s="897" t="s">
        <v>71</v>
      </c>
      <c r="J4" s="901" t="s">
        <v>72</v>
      </c>
      <c r="K4" s="864"/>
      <c r="L4" s="875"/>
      <c r="M4" s="138"/>
      <c r="N4" s="864"/>
      <c r="O4" s="869" t="s">
        <v>73</v>
      </c>
      <c r="P4" s="754"/>
      <c r="Q4" s="754" t="s">
        <v>74</v>
      </c>
      <c r="R4" s="757" t="s">
        <v>75</v>
      </c>
      <c r="S4" s="752" t="s">
        <v>76</v>
      </c>
      <c r="T4" s="725"/>
      <c r="U4" s="855"/>
    </row>
    <row r="5" spans="1:28" ht="9" customHeight="1">
      <c r="A5" s="887"/>
      <c r="B5" s="743"/>
      <c r="C5" s="139" t="s">
        <v>77</v>
      </c>
      <c r="D5" s="746"/>
      <c r="E5" s="746"/>
      <c r="F5" s="891"/>
      <c r="G5" s="864"/>
      <c r="H5" s="880"/>
      <c r="I5" s="897"/>
      <c r="J5" s="901"/>
      <c r="K5" s="864"/>
      <c r="L5" s="875"/>
      <c r="M5" s="138"/>
      <c r="N5" s="864"/>
      <c r="O5" s="870" t="s">
        <v>71</v>
      </c>
      <c r="P5" s="872" t="s">
        <v>72</v>
      </c>
      <c r="Q5" s="755"/>
      <c r="R5" s="757"/>
      <c r="S5" s="752"/>
      <c r="T5" s="725"/>
      <c r="U5" s="855"/>
    </row>
    <row r="6" spans="1:28" ht="9" customHeight="1">
      <c r="A6" s="888"/>
      <c r="B6" s="744"/>
      <c r="C6" s="140" t="s">
        <v>78</v>
      </c>
      <c r="D6" s="747"/>
      <c r="E6" s="876"/>
      <c r="F6" s="726"/>
      <c r="G6" s="895"/>
      <c r="H6" s="881"/>
      <c r="I6" s="898"/>
      <c r="J6" s="902"/>
      <c r="K6" s="865"/>
      <c r="L6" s="876"/>
      <c r="N6" s="865"/>
      <c r="O6" s="871"/>
      <c r="P6" s="873"/>
      <c r="Q6" s="756"/>
      <c r="R6" s="758"/>
      <c r="S6" s="753"/>
      <c r="T6" s="726"/>
      <c r="U6" s="856"/>
    </row>
    <row r="7" spans="1:28" ht="9" customHeight="1">
      <c r="A7" s="884" t="s">
        <v>136</v>
      </c>
      <c r="B7" s="740" t="s">
        <v>80</v>
      </c>
      <c r="C7" s="141" t="s">
        <v>24</v>
      </c>
      <c r="D7" s="142"/>
      <c r="E7" s="143"/>
      <c r="F7" s="896"/>
      <c r="G7" s="144">
        <f>D7*E7*F7</f>
        <v>0</v>
      </c>
      <c r="H7" s="892">
        <f>I7+J7</f>
        <v>0</v>
      </c>
      <c r="I7" s="729"/>
      <c r="J7" s="727"/>
      <c r="K7" s="145">
        <f>-D7*E7*H7</f>
        <v>0</v>
      </c>
      <c r="L7" s="146"/>
      <c r="M7" s="147"/>
      <c r="N7" s="148"/>
      <c r="O7" s="149"/>
      <c r="P7" s="150"/>
      <c r="Q7" s="150"/>
      <c r="R7" s="151"/>
      <c r="S7" s="152"/>
      <c r="T7" s="153">
        <f>IF(AND(P7=0,Q7=0,R7=0,S7=0),N7*-O7,IF(AND(O7=0,Q7=0,R7=0,S7=0),N7*-P7,IF(AND(O7=0,P7=0,R7=0,S7=0),N7*Q7,IF(AND(O7=0,P7=0,Q7=0,S7=0),N7*-R7,IF(AND(O7=0,P7=0,Q7=0,R7=0),N7*S7,IF(AND(O7=0,P7=0,Q7=0,R7=0),,"入力オーバー"))))))</f>
        <v>0</v>
      </c>
      <c r="U7" s="154"/>
      <c r="V7" s="155"/>
      <c r="W7" s="155"/>
      <c r="X7" s="156"/>
      <c r="Y7" s="156"/>
      <c r="Z7" s="156"/>
      <c r="AA7" s="156"/>
      <c r="AB7" s="156"/>
    </row>
    <row r="8" spans="1:28" ht="9" customHeight="1">
      <c r="A8" s="885"/>
      <c r="B8" s="741"/>
      <c r="C8" s="157" t="str">
        <f>IF(C7="往","復",)</f>
        <v>復</v>
      </c>
      <c r="D8" s="158"/>
      <c r="E8" s="159"/>
      <c r="F8" s="749"/>
      <c r="G8" s="160">
        <f>D8*E8*F7</f>
        <v>0</v>
      </c>
      <c r="H8" s="893"/>
      <c r="I8" s="730"/>
      <c r="J8" s="728"/>
      <c r="K8" s="161">
        <f>-D8*E8*H7</f>
        <v>0</v>
      </c>
      <c r="L8" s="162"/>
      <c r="M8" s="147"/>
      <c r="N8" s="163"/>
      <c r="O8" s="164"/>
      <c r="P8" s="165"/>
      <c r="Q8" s="165"/>
      <c r="R8" s="166"/>
      <c r="S8" s="167"/>
      <c r="T8" s="168">
        <f>IF(AND(P8=0,Q8=0,R8=0,S8=0),N8*-O8,IF(AND(O8=0,Q8=0,R8=0,S8=0),N8*-P8,IF(AND(O8=0,P8=0,R8=0,S8=0),N8*Q8,IF(AND(O8=0,P8=0,Q8=0,S8=0),N8*-R8,IF(AND(O8=0,P8=0,Q8=0,R8=0),N8*S8,IF(AND(O8=0,P8=0,Q8=0,R8=0),,"入力オーバー"))))))</f>
        <v>0</v>
      </c>
      <c r="U8" s="169"/>
      <c r="V8" s="155"/>
      <c r="W8" s="155"/>
      <c r="X8" s="156"/>
      <c r="Y8" s="156"/>
      <c r="Z8" s="156"/>
      <c r="AA8" s="156"/>
      <c r="AB8" s="156"/>
    </row>
    <row r="9" spans="1:28" ht="9" customHeight="1">
      <c r="A9" s="885"/>
      <c r="B9" s="740" t="s">
        <v>346</v>
      </c>
      <c r="C9" s="170" t="str">
        <f>C7</f>
        <v>往</v>
      </c>
      <c r="D9" s="142"/>
      <c r="E9" s="143"/>
      <c r="F9" s="896"/>
      <c r="G9" s="144">
        <f>D9*E9*F9</f>
        <v>0</v>
      </c>
      <c r="H9" s="892">
        <f>I9+J9</f>
        <v>0</v>
      </c>
      <c r="I9" s="729"/>
      <c r="J9" s="727"/>
      <c r="K9" s="145">
        <f>-D9*E9*H9</f>
        <v>0</v>
      </c>
      <c r="L9" s="146"/>
      <c r="M9" s="147"/>
      <c r="N9" s="163"/>
      <c r="O9" s="164"/>
      <c r="P9" s="165"/>
      <c r="Q9" s="165"/>
      <c r="R9" s="166"/>
      <c r="S9" s="167"/>
      <c r="T9" s="168">
        <f t="shared" ref="T9:T16" si="0">IF(AND(P9=0,Q9=0,R9=0,S9=0),N9*-O9,IF(AND(O9=0,Q9=0,R9=0,S9=0),N9*-P9,IF(AND(O9=0,P9=0,R9=0,S9=0),N9*Q9,IF(AND(O9=0,P9=0,Q9=0,S9=0),N9*-R9,IF(AND(O9=0,P9=0,Q9=0,R9=0),N9*S9,IF(AND(O9=0,P9=0,Q9=0,R9=0),,"入力オーバー"))))))</f>
        <v>0</v>
      </c>
      <c r="U9" s="169"/>
      <c r="V9" s="155"/>
      <c r="W9" s="155"/>
      <c r="X9" s="136"/>
      <c r="Y9" s="136"/>
      <c r="Z9" s="136"/>
      <c r="AA9" s="136"/>
      <c r="AB9" s="136"/>
    </row>
    <row r="10" spans="1:28" ht="9" customHeight="1" thickBot="1">
      <c r="A10" s="885"/>
      <c r="B10" s="889"/>
      <c r="C10" s="157" t="str">
        <f>C8</f>
        <v>復</v>
      </c>
      <c r="D10" s="158"/>
      <c r="E10" s="159"/>
      <c r="F10" s="749"/>
      <c r="G10" s="160">
        <f>D10*E10*F9</f>
        <v>0</v>
      </c>
      <c r="H10" s="893"/>
      <c r="I10" s="730"/>
      <c r="J10" s="728"/>
      <c r="K10" s="161">
        <f>-D10*E10*H9</f>
        <v>0</v>
      </c>
      <c r="L10" s="162"/>
      <c r="M10" s="147"/>
      <c r="N10" s="171"/>
      <c r="O10" s="164"/>
      <c r="P10" s="165"/>
      <c r="Q10" s="165"/>
      <c r="R10" s="166"/>
      <c r="S10" s="167"/>
      <c r="T10" s="168">
        <f t="shared" si="0"/>
        <v>0</v>
      </c>
      <c r="U10" s="169"/>
      <c r="V10" s="155"/>
      <c r="W10" s="155"/>
      <c r="X10" s="156"/>
      <c r="Y10" s="156"/>
      <c r="Z10" s="136"/>
      <c r="AA10" s="136"/>
      <c r="AB10" s="136"/>
    </row>
    <row r="11" spans="1:28" ht="9" customHeight="1">
      <c r="A11" s="885"/>
      <c r="B11" s="903" t="s">
        <v>347</v>
      </c>
      <c r="C11" s="172" t="str">
        <f>C7</f>
        <v>往</v>
      </c>
      <c r="D11" s="173"/>
      <c r="E11" s="143"/>
      <c r="F11" s="748"/>
      <c r="G11" s="144">
        <f>D11*E11*F11</f>
        <v>0</v>
      </c>
      <c r="H11" s="892">
        <f>I11+J11</f>
        <v>0</v>
      </c>
      <c r="I11" s="729"/>
      <c r="J11" s="727"/>
      <c r="K11" s="145">
        <f>-D11*E11*H11</f>
        <v>0</v>
      </c>
      <c r="L11" s="146"/>
      <c r="M11" s="147"/>
      <c r="N11" s="163"/>
      <c r="O11" s="164"/>
      <c r="P11" s="165"/>
      <c r="Q11" s="165"/>
      <c r="R11" s="166"/>
      <c r="S11" s="167"/>
      <c r="T11" s="168">
        <f t="shared" si="0"/>
        <v>0</v>
      </c>
      <c r="U11" s="169"/>
      <c r="V11" s="155"/>
      <c r="W11" s="155"/>
      <c r="X11" s="156"/>
      <c r="Y11" s="156"/>
      <c r="Z11" s="136"/>
      <c r="AA11" s="136"/>
      <c r="AB11" s="136"/>
    </row>
    <row r="12" spans="1:28" ht="9" customHeight="1">
      <c r="A12" s="885"/>
      <c r="B12" s="750"/>
      <c r="C12" s="174" t="str">
        <f>C8</f>
        <v>復</v>
      </c>
      <c r="D12" s="173"/>
      <c r="E12" s="175"/>
      <c r="F12" s="748"/>
      <c r="G12" s="160">
        <f>D12*E12*F11</f>
        <v>0</v>
      </c>
      <c r="H12" s="893"/>
      <c r="I12" s="730"/>
      <c r="J12" s="728"/>
      <c r="K12" s="161">
        <f>-D12*E12*H11</f>
        <v>0</v>
      </c>
      <c r="L12" s="162"/>
      <c r="M12" s="147"/>
      <c r="N12" s="163"/>
      <c r="O12" s="164"/>
      <c r="P12" s="165"/>
      <c r="Q12" s="165"/>
      <c r="R12" s="166"/>
      <c r="S12" s="167"/>
      <c r="T12" s="168">
        <f t="shared" si="0"/>
        <v>0</v>
      </c>
      <c r="U12" s="169"/>
      <c r="V12" s="155"/>
      <c r="W12" s="155"/>
    </row>
    <row r="13" spans="1:28" ht="9" customHeight="1">
      <c r="A13" s="885"/>
      <c r="B13" s="738" t="s">
        <v>348</v>
      </c>
      <c r="C13" s="172" t="str">
        <f>C7</f>
        <v>往</v>
      </c>
      <c r="D13" s="142"/>
      <c r="E13" s="143"/>
      <c r="F13" s="896"/>
      <c r="G13" s="144">
        <f>D13*E13*F13</f>
        <v>0</v>
      </c>
      <c r="H13" s="892">
        <f>I13+J13</f>
        <v>0</v>
      </c>
      <c r="I13" s="729"/>
      <c r="J13" s="727"/>
      <c r="K13" s="145">
        <f>-D13*E13*H13</f>
        <v>0</v>
      </c>
      <c r="L13" s="146"/>
      <c r="M13" s="147"/>
      <c r="N13" s="163"/>
      <c r="O13" s="164"/>
      <c r="P13" s="165"/>
      <c r="Q13" s="165"/>
      <c r="R13" s="166"/>
      <c r="S13" s="167"/>
      <c r="T13" s="168">
        <f t="shared" si="0"/>
        <v>0</v>
      </c>
      <c r="U13" s="169"/>
      <c r="V13" s="155"/>
      <c r="W13" s="155"/>
    </row>
    <row r="14" spans="1:28" ht="9" customHeight="1">
      <c r="A14" s="885"/>
      <c r="B14" s="739"/>
      <c r="C14" s="176" t="str">
        <f>C8</f>
        <v>復</v>
      </c>
      <c r="D14" s="158"/>
      <c r="E14" s="159"/>
      <c r="F14" s="749"/>
      <c r="G14" s="160">
        <f>D14*E14*F13</f>
        <v>0</v>
      </c>
      <c r="H14" s="893"/>
      <c r="I14" s="730"/>
      <c r="J14" s="728"/>
      <c r="K14" s="161">
        <f>-D14*E14*H13</f>
        <v>0</v>
      </c>
      <c r="L14" s="162"/>
      <c r="M14" s="147"/>
      <c r="N14" s="163"/>
      <c r="O14" s="164"/>
      <c r="P14" s="165"/>
      <c r="Q14" s="165"/>
      <c r="R14" s="166"/>
      <c r="S14" s="167"/>
      <c r="T14" s="168">
        <f t="shared" si="0"/>
        <v>0</v>
      </c>
      <c r="U14" s="169"/>
      <c r="V14" s="155"/>
      <c r="W14" s="155"/>
    </row>
    <row r="15" spans="1:28" ht="9" customHeight="1">
      <c r="A15" s="885"/>
      <c r="B15" s="750" t="s">
        <v>349</v>
      </c>
      <c r="C15" s="172" t="str">
        <f>C7</f>
        <v>往</v>
      </c>
      <c r="D15" s="142"/>
      <c r="E15" s="143"/>
      <c r="F15" s="748"/>
      <c r="G15" s="144">
        <f>D15*E15*F15</f>
        <v>0</v>
      </c>
      <c r="H15" s="892">
        <f>I15+J15</f>
        <v>0</v>
      </c>
      <c r="I15" s="729"/>
      <c r="J15" s="727"/>
      <c r="K15" s="145">
        <f>-D15*E15*H15</f>
        <v>0</v>
      </c>
      <c r="L15" s="146"/>
      <c r="M15" s="147"/>
      <c r="N15" s="163"/>
      <c r="O15" s="164"/>
      <c r="P15" s="165"/>
      <c r="Q15" s="165"/>
      <c r="R15" s="166"/>
      <c r="S15" s="167"/>
      <c r="T15" s="168">
        <f t="shared" si="0"/>
        <v>0</v>
      </c>
      <c r="U15" s="169"/>
      <c r="V15" s="155"/>
      <c r="W15" s="155"/>
      <c r="X15" s="908" t="s">
        <v>81</v>
      </c>
      <c r="Y15" s="909"/>
      <c r="Z15" s="909"/>
      <c r="AA15" s="909"/>
      <c r="AB15" s="910"/>
    </row>
    <row r="16" spans="1:28" ht="9" customHeight="1" thickBot="1">
      <c r="A16" s="885"/>
      <c r="B16" s="751"/>
      <c r="C16" s="176" t="str">
        <f>C8</f>
        <v>復</v>
      </c>
      <c r="D16" s="158"/>
      <c r="E16" s="175"/>
      <c r="F16" s="749"/>
      <c r="G16" s="160">
        <f>D16*E16*F15</f>
        <v>0</v>
      </c>
      <c r="H16" s="893"/>
      <c r="I16" s="730"/>
      <c r="J16" s="728"/>
      <c r="K16" s="161">
        <f>-D16*E16*H15</f>
        <v>0</v>
      </c>
      <c r="L16" s="162"/>
      <c r="M16" s="147"/>
      <c r="N16" s="177"/>
      <c r="O16" s="178"/>
      <c r="P16" s="179"/>
      <c r="Q16" s="179"/>
      <c r="R16" s="180"/>
      <c r="S16" s="181"/>
      <c r="T16" s="182">
        <f t="shared" si="0"/>
        <v>0</v>
      </c>
      <c r="U16" s="183"/>
      <c r="V16" s="184"/>
      <c r="W16" s="155"/>
      <c r="X16" s="905">
        <f>G17+K17+T17</f>
        <v>0</v>
      </c>
      <c r="Y16" s="906"/>
      <c r="Z16" s="906"/>
      <c r="AA16" s="906"/>
      <c r="AB16" s="185" t="s">
        <v>154</v>
      </c>
    </row>
    <row r="17" spans="1:28" ht="9" customHeight="1" thickBot="1">
      <c r="A17" s="882" t="s">
        <v>53</v>
      </c>
      <c r="B17" s="883"/>
      <c r="C17" s="186"/>
      <c r="D17" s="187">
        <f>IF(C7="往",(E7+E8)*(F7-H7)+(E9+E10)*(F9-H9),E7*(F7-H7)+E9*(F9-H9))</f>
        <v>0</v>
      </c>
      <c r="E17" s="188">
        <f>IF(C7="往",(E7+E8)*(F7-H7)+(E9+E10)*(F9-H9)+(E11+E12)*(F11-H11)+(E13+E14)*(F13-H13)+(E15+E16)*(F15-H15),E7*(F7-H7)+E9*(F9-H9)+E11*(F11-H11)+E13*(F13-H13)+E15*(F15-H15))</f>
        <v>0</v>
      </c>
      <c r="F17" s="189">
        <f t="shared" ref="F17:K17" si="1">SUM(F7:F16)</f>
        <v>0</v>
      </c>
      <c r="G17" s="190">
        <f t="shared" si="1"/>
        <v>0</v>
      </c>
      <c r="H17" s="186">
        <f t="shared" si="1"/>
        <v>0</v>
      </c>
      <c r="I17" s="191">
        <f t="shared" si="1"/>
        <v>0</v>
      </c>
      <c r="J17" s="187">
        <f t="shared" si="1"/>
        <v>0</v>
      </c>
      <c r="K17" s="192">
        <f t="shared" si="1"/>
        <v>0</v>
      </c>
      <c r="L17" s="187"/>
      <c r="M17" s="193"/>
      <c r="N17" s="194"/>
      <c r="O17" s="195">
        <f t="shared" ref="O17:T17" si="2">SUM(O7:O16)</f>
        <v>0</v>
      </c>
      <c r="P17" s="196">
        <f t="shared" si="2"/>
        <v>0</v>
      </c>
      <c r="Q17" s="196">
        <f t="shared" si="2"/>
        <v>0</v>
      </c>
      <c r="R17" s="197">
        <f t="shared" si="2"/>
        <v>0</v>
      </c>
      <c r="S17" s="198">
        <f t="shared" si="2"/>
        <v>0</v>
      </c>
      <c r="T17" s="199">
        <f t="shared" si="2"/>
        <v>0</v>
      </c>
      <c r="U17" s="200"/>
    </row>
    <row r="18" spans="1:28" ht="9" customHeight="1">
      <c r="A18" s="886" t="s">
        <v>55</v>
      </c>
      <c r="B18" s="742" t="s">
        <v>56</v>
      </c>
      <c r="C18" s="134"/>
      <c r="D18" s="745" t="s">
        <v>57</v>
      </c>
      <c r="E18" s="745" t="s">
        <v>58</v>
      </c>
      <c r="F18" s="890" t="s">
        <v>59</v>
      </c>
      <c r="G18" s="894" t="s">
        <v>151</v>
      </c>
      <c r="H18" s="899" t="s">
        <v>61</v>
      </c>
      <c r="I18" s="899"/>
      <c r="J18" s="899"/>
      <c r="K18" s="899"/>
      <c r="L18" s="900"/>
      <c r="M18" s="135"/>
      <c r="N18" s="857" t="s">
        <v>62</v>
      </c>
      <c r="O18" s="858"/>
      <c r="P18" s="858"/>
      <c r="Q18" s="858"/>
      <c r="R18" s="858"/>
      <c r="S18" s="858"/>
      <c r="T18" s="858"/>
      <c r="U18" s="859"/>
    </row>
    <row r="19" spans="1:28" ht="9" customHeight="1">
      <c r="A19" s="887"/>
      <c r="B19" s="743"/>
      <c r="C19" s="137" t="s">
        <v>24</v>
      </c>
      <c r="D19" s="746"/>
      <c r="E19" s="746"/>
      <c r="F19" s="891"/>
      <c r="G19" s="864"/>
      <c r="H19" s="860" t="s">
        <v>63</v>
      </c>
      <c r="I19" s="861"/>
      <c r="J19" s="862"/>
      <c r="K19" s="863" t="s">
        <v>152</v>
      </c>
      <c r="L19" s="874" t="s">
        <v>65</v>
      </c>
      <c r="M19" s="138"/>
      <c r="N19" s="863" t="s">
        <v>66</v>
      </c>
      <c r="O19" s="877" t="s">
        <v>67</v>
      </c>
      <c r="P19" s="878"/>
      <c r="Q19" s="878"/>
      <c r="R19" s="878"/>
      <c r="S19" s="879"/>
      <c r="T19" s="724" t="s">
        <v>153</v>
      </c>
      <c r="U19" s="854" t="s">
        <v>65</v>
      </c>
    </row>
    <row r="20" spans="1:28" ht="9" customHeight="1">
      <c r="A20" s="887"/>
      <c r="B20" s="743"/>
      <c r="C20" s="137" t="s">
        <v>69</v>
      </c>
      <c r="D20" s="746"/>
      <c r="E20" s="746"/>
      <c r="F20" s="891"/>
      <c r="G20" s="864"/>
      <c r="H20" s="880" t="s">
        <v>70</v>
      </c>
      <c r="I20" s="897" t="s">
        <v>71</v>
      </c>
      <c r="J20" s="901" t="s">
        <v>72</v>
      </c>
      <c r="K20" s="864"/>
      <c r="L20" s="875"/>
      <c r="M20" s="138"/>
      <c r="N20" s="864"/>
      <c r="O20" s="869" t="s">
        <v>73</v>
      </c>
      <c r="P20" s="754"/>
      <c r="Q20" s="754" t="s">
        <v>74</v>
      </c>
      <c r="R20" s="757" t="s">
        <v>75</v>
      </c>
      <c r="S20" s="752" t="s">
        <v>76</v>
      </c>
      <c r="T20" s="725"/>
      <c r="U20" s="855"/>
    </row>
    <row r="21" spans="1:28" ht="9" customHeight="1">
      <c r="A21" s="887"/>
      <c r="B21" s="743"/>
      <c r="C21" s="139" t="s">
        <v>77</v>
      </c>
      <c r="D21" s="746"/>
      <c r="E21" s="746"/>
      <c r="F21" s="891"/>
      <c r="G21" s="864"/>
      <c r="H21" s="880"/>
      <c r="I21" s="897"/>
      <c r="J21" s="901"/>
      <c r="K21" s="864"/>
      <c r="L21" s="875"/>
      <c r="M21" s="138"/>
      <c r="N21" s="864"/>
      <c r="O21" s="870" t="s">
        <v>71</v>
      </c>
      <c r="P21" s="872" t="s">
        <v>72</v>
      </c>
      <c r="Q21" s="755"/>
      <c r="R21" s="757"/>
      <c r="S21" s="752"/>
      <c r="T21" s="725"/>
      <c r="U21" s="855"/>
    </row>
    <row r="22" spans="1:28" ht="9" customHeight="1">
      <c r="A22" s="888"/>
      <c r="B22" s="744"/>
      <c r="C22" s="140" t="s">
        <v>78</v>
      </c>
      <c r="D22" s="747"/>
      <c r="E22" s="876"/>
      <c r="F22" s="726"/>
      <c r="G22" s="895"/>
      <c r="H22" s="881"/>
      <c r="I22" s="898"/>
      <c r="J22" s="902"/>
      <c r="K22" s="865"/>
      <c r="L22" s="876"/>
      <c r="N22" s="865"/>
      <c r="O22" s="871"/>
      <c r="P22" s="873"/>
      <c r="Q22" s="756"/>
      <c r="R22" s="758"/>
      <c r="S22" s="753"/>
      <c r="T22" s="726"/>
      <c r="U22" s="856"/>
    </row>
    <row r="23" spans="1:28" ht="9" customHeight="1">
      <c r="A23" s="884" t="s">
        <v>137</v>
      </c>
      <c r="B23" s="740" t="str">
        <f>$B$7</f>
        <v>平日</v>
      </c>
      <c r="C23" s="201" t="str">
        <f>C7</f>
        <v>往</v>
      </c>
      <c r="D23" s="142">
        <f>$D$7</f>
        <v>0</v>
      </c>
      <c r="E23" s="143">
        <f>$E$7</f>
        <v>0</v>
      </c>
      <c r="F23" s="896"/>
      <c r="G23" s="144">
        <f>D23*E23*F23</f>
        <v>0</v>
      </c>
      <c r="H23" s="892">
        <f>I23+J23</f>
        <v>0</v>
      </c>
      <c r="I23" s="729"/>
      <c r="J23" s="727"/>
      <c r="K23" s="145">
        <f>-D23*E23*H23</f>
        <v>0</v>
      </c>
      <c r="L23" s="146"/>
      <c r="M23" s="147"/>
      <c r="N23" s="148"/>
      <c r="O23" s="149"/>
      <c r="P23" s="150"/>
      <c r="Q23" s="150"/>
      <c r="R23" s="151"/>
      <c r="S23" s="152"/>
      <c r="T23" s="153">
        <f>IF(AND(P23=0,Q23=0,R23=0,S23=0),N23*-O23,IF(AND(O23=0,Q23=0,R23=0,S23=0),N23*-P23,IF(AND(O23=0,P23=0,R23=0,S23=0),N23*Q23,IF(AND(O23=0,P23=0,Q23=0,S23=0),N23*-R23,IF(AND(O23=0,P23=0,Q23=0,R23=0),N23*S23,IF(AND(O23=0,P23=0,Q23=0,R23=0),,"入力オーバー"))))))</f>
        <v>0</v>
      </c>
      <c r="U23" s="154"/>
      <c r="V23" s="155"/>
      <c r="W23" s="155"/>
      <c r="X23" s="156"/>
      <c r="Y23" s="156"/>
      <c r="Z23" s="156"/>
      <c r="AA23" s="156"/>
      <c r="AB23" s="156"/>
    </row>
    <row r="24" spans="1:28" ht="9" customHeight="1">
      <c r="A24" s="885"/>
      <c r="B24" s="741"/>
      <c r="C24" s="157" t="str">
        <f>IF(C23="往","復",)</f>
        <v>復</v>
      </c>
      <c r="D24" s="158">
        <f>$D$8</f>
        <v>0</v>
      </c>
      <c r="E24" s="159">
        <f>$E$8</f>
        <v>0</v>
      </c>
      <c r="F24" s="749"/>
      <c r="G24" s="160">
        <f>D24*E24*F23</f>
        <v>0</v>
      </c>
      <c r="H24" s="893"/>
      <c r="I24" s="730"/>
      <c r="J24" s="728"/>
      <c r="K24" s="161">
        <f>-D24*E24*H23</f>
        <v>0</v>
      </c>
      <c r="L24" s="162"/>
      <c r="M24" s="147"/>
      <c r="N24" s="163"/>
      <c r="O24" s="164"/>
      <c r="P24" s="165"/>
      <c r="Q24" s="165"/>
      <c r="R24" s="166"/>
      <c r="S24" s="167"/>
      <c r="T24" s="168">
        <f>IF(AND(P24=0,Q24=0,R24=0,S24=0),N24*-O24,IF(AND(O24=0,Q24=0,R24=0,S24=0),N24*-P24,IF(AND(O24=0,P24=0,R24=0,S24=0),N24*Q24,IF(AND(O24=0,P24=0,Q24=0,S24=0),N24*-R24,IF(AND(O24=0,P24=0,Q24=0,R24=0),N24*S24,IF(AND(O24=0,P24=0,Q24=0,R24=0),,"入力オーバー"))))))</f>
        <v>0</v>
      </c>
      <c r="U24" s="169"/>
      <c r="V24" s="155"/>
      <c r="W24" s="155"/>
      <c r="X24" s="156"/>
      <c r="Y24" s="156"/>
      <c r="Z24" s="156"/>
      <c r="AA24" s="156"/>
      <c r="AB24" s="156"/>
    </row>
    <row r="25" spans="1:28" ht="9" customHeight="1">
      <c r="A25" s="885"/>
      <c r="B25" s="740" t="str">
        <f>$B$9</f>
        <v>土曜</v>
      </c>
      <c r="C25" s="170" t="str">
        <f>C23</f>
        <v>往</v>
      </c>
      <c r="D25" s="142">
        <f>$D$9</f>
        <v>0</v>
      </c>
      <c r="E25" s="143">
        <f>$E$9</f>
        <v>0</v>
      </c>
      <c r="F25" s="896"/>
      <c r="G25" s="144">
        <f>D25*E25*F25</f>
        <v>0</v>
      </c>
      <c r="H25" s="892">
        <f>I25+J25</f>
        <v>0</v>
      </c>
      <c r="I25" s="729"/>
      <c r="J25" s="727"/>
      <c r="K25" s="145">
        <f>-D25*E25*H25</f>
        <v>0</v>
      </c>
      <c r="L25" s="146"/>
      <c r="M25" s="147"/>
      <c r="N25" s="163"/>
      <c r="O25" s="164"/>
      <c r="P25" s="165"/>
      <c r="Q25" s="165"/>
      <c r="R25" s="166"/>
      <c r="S25" s="167"/>
      <c r="T25" s="168">
        <f t="shared" ref="T25:T32" si="3">IF(AND(P25=0,Q25=0,R25=0,S25=0),N25*-O25,IF(AND(O25=0,Q25=0,R25=0,S25=0),N25*-P25,IF(AND(O25=0,P25=0,R25=0,S25=0),N25*Q25,IF(AND(O25=0,P25=0,Q25=0,S25=0),N25*-R25,IF(AND(O25=0,P25=0,Q25=0,R25=0),N25*S25,IF(AND(O25=0,P25=0,Q25=0,R25=0),,"入力オーバー"))))))</f>
        <v>0</v>
      </c>
      <c r="U25" s="169"/>
      <c r="V25" s="155"/>
      <c r="W25" s="155"/>
      <c r="X25" s="136"/>
      <c r="Y25" s="136"/>
      <c r="Z25" s="136"/>
      <c r="AA25" s="136"/>
      <c r="AB25" s="136"/>
    </row>
    <row r="26" spans="1:28" ht="9" customHeight="1" thickBot="1">
      <c r="A26" s="885"/>
      <c r="B26" s="904"/>
      <c r="C26" s="157" t="str">
        <f>C24</f>
        <v>復</v>
      </c>
      <c r="D26" s="158">
        <f>$D$10</f>
        <v>0</v>
      </c>
      <c r="E26" s="159">
        <f>$E$10</f>
        <v>0</v>
      </c>
      <c r="F26" s="749"/>
      <c r="G26" s="160">
        <f>D26*E26*F25</f>
        <v>0</v>
      </c>
      <c r="H26" s="893"/>
      <c r="I26" s="730"/>
      <c r="J26" s="728"/>
      <c r="K26" s="161">
        <f>-D26*E26*H25</f>
        <v>0</v>
      </c>
      <c r="L26" s="162"/>
      <c r="M26" s="147"/>
      <c r="N26" s="163"/>
      <c r="O26" s="164"/>
      <c r="P26" s="165"/>
      <c r="Q26" s="165"/>
      <c r="R26" s="166"/>
      <c r="S26" s="167"/>
      <c r="T26" s="168">
        <f t="shared" si="3"/>
        <v>0</v>
      </c>
      <c r="U26" s="169"/>
      <c r="V26" s="155"/>
      <c r="W26" s="155"/>
      <c r="X26" s="156"/>
      <c r="Y26" s="156"/>
      <c r="Z26" s="136"/>
      <c r="AA26" s="136"/>
      <c r="AB26" s="136"/>
    </row>
    <row r="27" spans="1:28" ht="9" customHeight="1">
      <c r="A27" s="885"/>
      <c r="B27" s="903" t="str">
        <f>$B$11</f>
        <v>日祝</v>
      </c>
      <c r="C27" s="170" t="str">
        <f>C23</f>
        <v>往</v>
      </c>
      <c r="D27" s="142">
        <f>$D$11</f>
        <v>0</v>
      </c>
      <c r="E27" s="143">
        <f>$E$11</f>
        <v>0</v>
      </c>
      <c r="F27" s="748"/>
      <c r="G27" s="144">
        <f>D27*E27*F27</f>
        <v>0</v>
      </c>
      <c r="H27" s="892">
        <f>I27+J27</f>
        <v>0</v>
      </c>
      <c r="I27" s="729"/>
      <c r="J27" s="727"/>
      <c r="K27" s="145">
        <f>-D27*E27*H27</f>
        <v>0</v>
      </c>
      <c r="L27" s="146"/>
      <c r="M27" s="147"/>
      <c r="N27" s="163"/>
      <c r="O27" s="164"/>
      <c r="P27" s="165"/>
      <c r="Q27" s="165"/>
      <c r="R27" s="166"/>
      <c r="S27" s="167"/>
      <c r="T27" s="168">
        <f t="shared" si="3"/>
        <v>0</v>
      </c>
      <c r="U27" s="169"/>
      <c r="V27" s="155"/>
      <c r="W27" s="155"/>
      <c r="X27" s="156"/>
      <c r="Y27" s="156"/>
      <c r="Z27" s="136"/>
      <c r="AA27" s="136"/>
      <c r="AB27" s="136"/>
    </row>
    <row r="28" spans="1:28" ht="9" customHeight="1">
      <c r="A28" s="885"/>
      <c r="B28" s="739"/>
      <c r="C28" s="202" t="str">
        <f>C24</f>
        <v>復</v>
      </c>
      <c r="D28" s="158">
        <f>$D$12</f>
        <v>0</v>
      </c>
      <c r="E28" s="175">
        <f>$E$12</f>
        <v>0</v>
      </c>
      <c r="F28" s="748"/>
      <c r="G28" s="160">
        <f>D28*E28*F27</f>
        <v>0</v>
      </c>
      <c r="H28" s="893"/>
      <c r="I28" s="730"/>
      <c r="J28" s="728"/>
      <c r="K28" s="161">
        <f>-D28*E28*H27</f>
        <v>0</v>
      </c>
      <c r="L28" s="162"/>
      <c r="M28" s="147"/>
      <c r="N28" s="163"/>
      <c r="O28" s="164"/>
      <c r="P28" s="165"/>
      <c r="Q28" s="165"/>
      <c r="R28" s="166"/>
      <c r="S28" s="167"/>
      <c r="T28" s="168">
        <f t="shared" si="3"/>
        <v>0</v>
      </c>
      <c r="U28" s="169"/>
      <c r="V28" s="155"/>
      <c r="W28" s="155"/>
      <c r="X28" s="156"/>
      <c r="Y28" s="156"/>
      <c r="Z28" s="136"/>
      <c r="AA28" s="136"/>
      <c r="AB28" s="136"/>
    </row>
    <row r="29" spans="1:28" ht="9" customHeight="1">
      <c r="A29" s="885"/>
      <c r="B29" s="738" t="str">
        <f>$B$13</f>
        <v>学平日</v>
      </c>
      <c r="C29" s="170" t="str">
        <f>C23</f>
        <v>往</v>
      </c>
      <c r="D29" s="142">
        <f>$D$13</f>
        <v>0</v>
      </c>
      <c r="E29" s="143">
        <f>$E$13</f>
        <v>0</v>
      </c>
      <c r="F29" s="896"/>
      <c r="G29" s="144">
        <f>D29*E29*F29</f>
        <v>0</v>
      </c>
      <c r="H29" s="892">
        <f>I29+J29</f>
        <v>0</v>
      </c>
      <c r="I29" s="729"/>
      <c r="J29" s="727"/>
      <c r="K29" s="145">
        <f>-D29*E29*H29</f>
        <v>0</v>
      </c>
      <c r="L29" s="146"/>
      <c r="M29" s="147"/>
      <c r="N29" s="163"/>
      <c r="O29" s="164"/>
      <c r="P29" s="165"/>
      <c r="Q29" s="165"/>
      <c r="R29" s="166"/>
      <c r="S29" s="167"/>
      <c r="T29" s="168">
        <f t="shared" si="3"/>
        <v>0</v>
      </c>
      <c r="U29" s="169"/>
      <c r="V29" s="155"/>
      <c r="W29" s="155"/>
    </row>
    <row r="30" spans="1:28" ht="9" customHeight="1">
      <c r="A30" s="885"/>
      <c r="B30" s="739"/>
      <c r="C30" s="157" t="str">
        <f>C24</f>
        <v>復</v>
      </c>
      <c r="D30" s="158">
        <f>$D$14</f>
        <v>0</v>
      </c>
      <c r="E30" s="159">
        <f>$E$14</f>
        <v>0</v>
      </c>
      <c r="F30" s="749"/>
      <c r="G30" s="160">
        <f>D30*E30*F29</f>
        <v>0</v>
      </c>
      <c r="H30" s="893"/>
      <c r="I30" s="730"/>
      <c r="J30" s="728"/>
      <c r="K30" s="161">
        <f>-D30*E30*H29</f>
        <v>0</v>
      </c>
      <c r="L30" s="162"/>
      <c r="M30" s="147"/>
      <c r="N30" s="163"/>
      <c r="O30" s="164"/>
      <c r="P30" s="165"/>
      <c r="Q30" s="165"/>
      <c r="R30" s="166"/>
      <c r="S30" s="167"/>
      <c r="T30" s="168">
        <f t="shared" si="3"/>
        <v>0</v>
      </c>
      <c r="U30" s="169"/>
      <c r="V30" s="155"/>
      <c r="W30" s="155"/>
    </row>
    <row r="31" spans="1:28" ht="9" customHeight="1">
      <c r="A31" s="885"/>
      <c r="B31" s="738" t="str">
        <f>$B$15</f>
        <v>学休土</v>
      </c>
      <c r="C31" s="170" t="str">
        <f>C23</f>
        <v>往</v>
      </c>
      <c r="D31" s="142">
        <f>$D$15</f>
        <v>0</v>
      </c>
      <c r="E31" s="143">
        <f>$E$15</f>
        <v>0</v>
      </c>
      <c r="F31" s="748"/>
      <c r="G31" s="144">
        <f>D31*E31*F31</f>
        <v>0</v>
      </c>
      <c r="H31" s="892">
        <f>I31+J31</f>
        <v>0</v>
      </c>
      <c r="I31" s="729"/>
      <c r="J31" s="727"/>
      <c r="K31" s="145">
        <f>-D31*E31*H31</f>
        <v>0</v>
      </c>
      <c r="L31" s="146"/>
      <c r="M31" s="147"/>
      <c r="N31" s="163"/>
      <c r="O31" s="164"/>
      <c r="P31" s="165"/>
      <c r="Q31" s="165"/>
      <c r="R31" s="166"/>
      <c r="S31" s="167"/>
      <c r="T31" s="168">
        <f t="shared" si="3"/>
        <v>0</v>
      </c>
      <c r="U31" s="169"/>
      <c r="V31" s="155"/>
      <c r="W31" s="155"/>
      <c r="X31" s="908" t="s">
        <v>81</v>
      </c>
      <c r="Y31" s="909"/>
      <c r="Z31" s="909"/>
      <c r="AA31" s="909"/>
      <c r="AB31" s="910"/>
    </row>
    <row r="32" spans="1:28" ht="9" customHeight="1" thickBot="1">
      <c r="A32" s="885"/>
      <c r="B32" s="751"/>
      <c r="C32" s="157" t="str">
        <f>C24</f>
        <v>復</v>
      </c>
      <c r="D32" s="158">
        <f>$D$16</f>
        <v>0</v>
      </c>
      <c r="E32" s="175">
        <f>$E$16</f>
        <v>0</v>
      </c>
      <c r="F32" s="749"/>
      <c r="G32" s="160">
        <f>D32*E32*F31</f>
        <v>0</v>
      </c>
      <c r="H32" s="893"/>
      <c r="I32" s="730"/>
      <c r="J32" s="728"/>
      <c r="K32" s="161">
        <f>-D32*E32*H31</f>
        <v>0</v>
      </c>
      <c r="L32" s="162"/>
      <c r="M32" s="147"/>
      <c r="N32" s="177"/>
      <c r="O32" s="178"/>
      <c r="P32" s="179"/>
      <c r="Q32" s="179"/>
      <c r="R32" s="180"/>
      <c r="S32" s="181"/>
      <c r="T32" s="182">
        <f t="shared" si="3"/>
        <v>0</v>
      </c>
      <c r="U32" s="183"/>
      <c r="V32" s="184"/>
      <c r="W32" s="155"/>
      <c r="X32" s="905">
        <f>G33+K33+T33</f>
        <v>0</v>
      </c>
      <c r="Y32" s="906"/>
      <c r="Z32" s="906"/>
      <c r="AA32" s="906"/>
      <c r="AB32" s="185" t="s">
        <v>154</v>
      </c>
    </row>
    <row r="33" spans="1:28" ht="9" customHeight="1" thickBot="1">
      <c r="A33" s="882" t="s">
        <v>53</v>
      </c>
      <c r="B33" s="883"/>
      <c r="C33" s="186"/>
      <c r="D33" s="187">
        <f>IF(C23="往",(E23+E24)*(F23-H23)+(E25+E26)*(F25-H25),E23*(F23-H23)+E25*(F25-H25))</f>
        <v>0</v>
      </c>
      <c r="E33" s="188">
        <f>IF(C23="往",(E23+E24)*(F23-H23)+(E25+E26)*(F25-H25)+(E27+E28)*(F27-H27)+(E29+E30)*(F29-H29)+(E31+E32)*(F31-H31),E23*(F23-H23)+E25*(F25-H25)+E27*(F27-H27)+E29*(F29-H29)+E31*(F31-H31))</f>
        <v>0</v>
      </c>
      <c r="F33" s="189">
        <f t="shared" ref="F33:K33" si="4">SUM(F23:F32)</f>
        <v>0</v>
      </c>
      <c r="G33" s="190">
        <f t="shared" si="4"/>
        <v>0</v>
      </c>
      <c r="H33" s="186">
        <f t="shared" si="4"/>
        <v>0</v>
      </c>
      <c r="I33" s="191">
        <f t="shared" si="4"/>
        <v>0</v>
      </c>
      <c r="J33" s="187">
        <f t="shared" si="4"/>
        <v>0</v>
      </c>
      <c r="K33" s="192">
        <f t="shared" si="4"/>
        <v>0</v>
      </c>
      <c r="L33" s="187"/>
      <c r="M33" s="193"/>
      <c r="N33" s="194"/>
      <c r="O33" s="195">
        <f t="shared" ref="O33:T33" si="5">SUM(O23:O32)</f>
        <v>0</v>
      </c>
      <c r="P33" s="196">
        <f t="shared" si="5"/>
        <v>0</v>
      </c>
      <c r="Q33" s="196">
        <f t="shared" si="5"/>
        <v>0</v>
      </c>
      <c r="R33" s="197">
        <f t="shared" si="5"/>
        <v>0</v>
      </c>
      <c r="S33" s="198">
        <f t="shared" si="5"/>
        <v>0</v>
      </c>
      <c r="T33" s="199">
        <f t="shared" si="5"/>
        <v>0</v>
      </c>
      <c r="U33" s="200"/>
    </row>
    <row r="34" spans="1:28" ht="9" customHeight="1">
      <c r="A34" s="886" t="s">
        <v>55</v>
      </c>
      <c r="B34" s="742" t="s">
        <v>56</v>
      </c>
      <c r="C34" s="134"/>
      <c r="D34" s="745" t="s">
        <v>57</v>
      </c>
      <c r="E34" s="745" t="s">
        <v>58</v>
      </c>
      <c r="F34" s="890" t="s">
        <v>59</v>
      </c>
      <c r="G34" s="894" t="s">
        <v>151</v>
      </c>
      <c r="H34" s="899" t="s">
        <v>61</v>
      </c>
      <c r="I34" s="899"/>
      <c r="J34" s="899"/>
      <c r="K34" s="899"/>
      <c r="L34" s="900"/>
      <c r="M34" s="135"/>
      <c r="N34" s="857" t="s">
        <v>62</v>
      </c>
      <c r="O34" s="858"/>
      <c r="P34" s="858"/>
      <c r="Q34" s="858"/>
      <c r="R34" s="858"/>
      <c r="S34" s="858"/>
      <c r="T34" s="858"/>
      <c r="U34" s="859"/>
    </row>
    <row r="35" spans="1:28" ht="9" customHeight="1">
      <c r="A35" s="887"/>
      <c r="B35" s="743"/>
      <c r="C35" s="137" t="s">
        <v>24</v>
      </c>
      <c r="D35" s="746"/>
      <c r="E35" s="746"/>
      <c r="F35" s="891"/>
      <c r="G35" s="864"/>
      <c r="H35" s="860" t="s">
        <v>63</v>
      </c>
      <c r="I35" s="861"/>
      <c r="J35" s="862"/>
      <c r="K35" s="863" t="s">
        <v>152</v>
      </c>
      <c r="L35" s="874" t="s">
        <v>65</v>
      </c>
      <c r="M35" s="138"/>
      <c r="N35" s="863" t="s">
        <v>66</v>
      </c>
      <c r="O35" s="877" t="s">
        <v>67</v>
      </c>
      <c r="P35" s="878"/>
      <c r="Q35" s="878"/>
      <c r="R35" s="878"/>
      <c r="S35" s="879"/>
      <c r="T35" s="724" t="s">
        <v>153</v>
      </c>
      <c r="U35" s="854" t="s">
        <v>65</v>
      </c>
    </row>
    <row r="36" spans="1:28" ht="9" customHeight="1">
      <c r="A36" s="887"/>
      <c r="B36" s="743"/>
      <c r="C36" s="137" t="s">
        <v>69</v>
      </c>
      <c r="D36" s="746"/>
      <c r="E36" s="746"/>
      <c r="F36" s="891"/>
      <c r="G36" s="864"/>
      <c r="H36" s="880" t="s">
        <v>70</v>
      </c>
      <c r="I36" s="897" t="s">
        <v>71</v>
      </c>
      <c r="J36" s="901" t="s">
        <v>72</v>
      </c>
      <c r="K36" s="864"/>
      <c r="L36" s="875"/>
      <c r="M36" s="138"/>
      <c r="N36" s="864"/>
      <c r="O36" s="869" t="s">
        <v>73</v>
      </c>
      <c r="P36" s="754"/>
      <c r="Q36" s="754" t="s">
        <v>74</v>
      </c>
      <c r="R36" s="757" t="s">
        <v>75</v>
      </c>
      <c r="S36" s="752" t="s">
        <v>76</v>
      </c>
      <c r="T36" s="725"/>
      <c r="U36" s="855"/>
    </row>
    <row r="37" spans="1:28" ht="9" customHeight="1">
      <c r="A37" s="887"/>
      <c r="B37" s="743"/>
      <c r="C37" s="139" t="s">
        <v>77</v>
      </c>
      <c r="D37" s="746"/>
      <c r="E37" s="746"/>
      <c r="F37" s="891"/>
      <c r="G37" s="864"/>
      <c r="H37" s="880"/>
      <c r="I37" s="897"/>
      <c r="J37" s="901"/>
      <c r="K37" s="864"/>
      <c r="L37" s="875"/>
      <c r="M37" s="138"/>
      <c r="N37" s="864"/>
      <c r="O37" s="870" t="s">
        <v>71</v>
      </c>
      <c r="P37" s="872" t="s">
        <v>72</v>
      </c>
      <c r="Q37" s="755"/>
      <c r="R37" s="757"/>
      <c r="S37" s="752"/>
      <c r="T37" s="725"/>
      <c r="U37" s="855"/>
    </row>
    <row r="38" spans="1:28" ht="9" customHeight="1">
      <c r="A38" s="888"/>
      <c r="B38" s="744"/>
      <c r="C38" s="140" t="s">
        <v>78</v>
      </c>
      <c r="D38" s="747"/>
      <c r="E38" s="876"/>
      <c r="F38" s="726"/>
      <c r="G38" s="895"/>
      <c r="H38" s="881"/>
      <c r="I38" s="898"/>
      <c r="J38" s="902"/>
      <c r="K38" s="865"/>
      <c r="L38" s="876"/>
      <c r="N38" s="865"/>
      <c r="O38" s="871"/>
      <c r="P38" s="873"/>
      <c r="Q38" s="756"/>
      <c r="R38" s="758"/>
      <c r="S38" s="753"/>
      <c r="T38" s="726"/>
      <c r="U38" s="856"/>
    </row>
    <row r="39" spans="1:28" ht="9" customHeight="1">
      <c r="A39" s="884" t="s">
        <v>138</v>
      </c>
      <c r="B39" s="740" t="str">
        <f>$B$7</f>
        <v>平日</v>
      </c>
      <c r="C39" s="201" t="str">
        <f>C23</f>
        <v>往</v>
      </c>
      <c r="D39" s="142">
        <f>$D$7</f>
        <v>0</v>
      </c>
      <c r="E39" s="143">
        <f>$E$7</f>
        <v>0</v>
      </c>
      <c r="F39" s="896"/>
      <c r="G39" s="144">
        <f>D39*E39*F39</f>
        <v>0</v>
      </c>
      <c r="H39" s="892">
        <f>I39+J39</f>
        <v>0</v>
      </c>
      <c r="I39" s="729"/>
      <c r="J39" s="727"/>
      <c r="K39" s="145">
        <f>-D39*E39*H39</f>
        <v>0</v>
      </c>
      <c r="L39" s="146"/>
      <c r="M39" s="147"/>
      <c r="N39" s="148"/>
      <c r="O39" s="149"/>
      <c r="P39" s="150"/>
      <c r="Q39" s="150"/>
      <c r="R39" s="151"/>
      <c r="S39" s="152"/>
      <c r="T39" s="153">
        <f>IF(AND(P39=0,Q39=0,R39=0,S39=0),N39*-O39,IF(AND(O39=0,Q39=0,R39=0,S39=0),N39*-P39,IF(AND(O39=0,P39=0,R39=0,S39=0),N39*Q39,IF(AND(O39=0,P39=0,Q39=0,S39=0),N39*-R39,IF(AND(O39=0,P39=0,Q39=0,R39=0),N39*S39,IF(AND(O39=0,P39=0,Q39=0,R39=0),,"入力オーバー"))))))</f>
        <v>0</v>
      </c>
      <c r="U39" s="154"/>
      <c r="V39" s="155"/>
      <c r="W39" s="155"/>
      <c r="X39" s="156"/>
      <c r="Y39" s="156"/>
      <c r="Z39" s="156"/>
      <c r="AA39" s="156"/>
      <c r="AB39" s="156"/>
    </row>
    <row r="40" spans="1:28" ht="9" customHeight="1">
      <c r="A40" s="885"/>
      <c r="B40" s="741"/>
      <c r="C40" s="157" t="str">
        <f>IF(C39="往","復",)</f>
        <v>復</v>
      </c>
      <c r="D40" s="158">
        <f>$D$8</f>
        <v>0</v>
      </c>
      <c r="E40" s="159">
        <f>$E$8</f>
        <v>0</v>
      </c>
      <c r="F40" s="749"/>
      <c r="G40" s="160">
        <f>D40*E40*F39</f>
        <v>0</v>
      </c>
      <c r="H40" s="893"/>
      <c r="I40" s="730"/>
      <c r="J40" s="728"/>
      <c r="K40" s="161">
        <f>-D40*E40*H39</f>
        <v>0</v>
      </c>
      <c r="L40" s="162"/>
      <c r="M40" s="147"/>
      <c r="N40" s="163"/>
      <c r="O40" s="164"/>
      <c r="P40" s="165"/>
      <c r="Q40" s="165"/>
      <c r="R40" s="166"/>
      <c r="S40" s="167"/>
      <c r="T40" s="168">
        <f>IF(AND(P40=0,Q40=0,R40=0,S40=0),N40*-O40,IF(AND(O40=0,Q40=0,R40=0,S40=0),N40*-P40,IF(AND(O40=0,P40=0,R40=0,S40=0),N40*Q40,IF(AND(O40=0,P40=0,Q40=0,S40=0),N40*-R40,IF(AND(O40=0,P40=0,Q40=0,R40=0),N40*S40,IF(AND(O40=0,P40=0,Q40=0,R40=0),,"入力オーバー"))))))</f>
        <v>0</v>
      </c>
      <c r="U40" s="169"/>
      <c r="V40" s="155"/>
      <c r="W40" s="155"/>
      <c r="X40" s="156"/>
      <c r="Y40" s="156"/>
      <c r="Z40" s="156"/>
      <c r="AA40" s="156"/>
      <c r="AB40" s="156"/>
    </row>
    <row r="41" spans="1:28" ht="9" customHeight="1">
      <c r="A41" s="885"/>
      <c r="B41" s="740" t="str">
        <f>$B$9</f>
        <v>土曜</v>
      </c>
      <c r="C41" s="170" t="str">
        <f>C39</f>
        <v>往</v>
      </c>
      <c r="D41" s="142">
        <f>$D$9</f>
        <v>0</v>
      </c>
      <c r="E41" s="143">
        <f>$E$9</f>
        <v>0</v>
      </c>
      <c r="F41" s="896"/>
      <c r="G41" s="144">
        <f>D41*E41*F41</f>
        <v>0</v>
      </c>
      <c r="H41" s="892">
        <f>I41+J41</f>
        <v>0</v>
      </c>
      <c r="I41" s="729"/>
      <c r="J41" s="727"/>
      <c r="K41" s="145">
        <f>-D41*E41*H41</f>
        <v>0</v>
      </c>
      <c r="L41" s="146"/>
      <c r="M41" s="147"/>
      <c r="N41" s="163"/>
      <c r="O41" s="164"/>
      <c r="P41" s="165"/>
      <c r="Q41" s="165"/>
      <c r="R41" s="166"/>
      <c r="S41" s="167"/>
      <c r="T41" s="168">
        <f t="shared" ref="T41:T48" si="6">IF(AND(P41=0,Q41=0,R41=0,S41=0),N41*-O41,IF(AND(O41=0,Q41=0,R41=0,S41=0),N41*-P41,IF(AND(O41=0,P41=0,R41=0,S41=0),N41*Q41,IF(AND(O41=0,P41=0,Q41=0,S41=0),N41*-R41,IF(AND(O41=0,P41=0,Q41=0,R41=0),N41*S41,IF(AND(O41=0,P41=0,Q41=0,R41=0),,"入力オーバー"))))))</f>
        <v>0</v>
      </c>
      <c r="U41" s="169"/>
      <c r="V41" s="155"/>
      <c r="W41" s="155"/>
      <c r="X41" s="136"/>
      <c r="Y41" s="136"/>
      <c r="Z41" s="136"/>
      <c r="AA41" s="136"/>
      <c r="AB41" s="136"/>
    </row>
    <row r="42" spans="1:28" ht="9" customHeight="1" thickBot="1">
      <c r="A42" s="885"/>
      <c r="B42" s="904"/>
      <c r="C42" s="157" t="str">
        <f>C40</f>
        <v>復</v>
      </c>
      <c r="D42" s="158">
        <f>$D$10</f>
        <v>0</v>
      </c>
      <c r="E42" s="159">
        <f>$E$10</f>
        <v>0</v>
      </c>
      <c r="F42" s="749"/>
      <c r="G42" s="160">
        <f>D42*E42*F41</f>
        <v>0</v>
      </c>
      <c r="H42" s="893"/>
      <c r="I42" s="730"/>
      <c r="J42" s="728"/>
      <c r="K42" s="161">
        <f>-D42*E42*H41</f>
        <v>0</v>
      </c>
      <c r="L42" s="162"/>
      <c r="M42" s="147"/>
      <c r="N42" s="163"/>
      <c r="O42" s="164"/>
      <c r="P42" s="165"/>
      <c r="Q42" s="165"/>
      <c r="R42" s="166"/>
      <c r="S42" s="167"/>
      <c r="T42" s="168">
        <f t="shared" si="6"/>
        <v>0</v>
      </c>
      <c r="U42" s="169"/>
      <c r="V42" s="155"/>
      <c r="W42" s="155"/>
      <c r="X42" s="156"/>
      <c r="Y42" s="156"/>
      <c r="Z42" s="136"/>
      <c r="AA42" s="136"/>
      <c r="AB42" s="136"/>
    </row>
    <row r="43" spans="1:28" ht="9" customHeight="1">
      <c r="A43" s="885"/>
      <c r="B43" s="903" t="str">
        <f>$B$11</f>
        <v>日祝</v>
      </c>
      <c r="C43" s="170" t="str">
        <f>C39</f>
        <v>往</v>
      </c>
      <c r="D43" s="142">
        <f>$D$11</f>
        <v>0</v>
      </c>
      <c r="E43" s="143">
        <f>$E$11</f>
        <v>0</v>
      </c>
      <c r="F43" s="748"/>
      <c r="G43" s="144">
        <f>D43*E43*F43</f>
        <v>0</v>
      </c>
      <c r="H43" s="892">
        <f>I43+J43</f>
        <v>0</v>
      </c>
      <c r="I43" s="729"/>
      <c r="J43" s="727"/>
      <c r="K43" s="145">
        <f>-D43*E43*H43</f>
        <v>0</v>
      </c>
      <c r="L43" s="146"/>
      <c r="M43" s="147"/>
      <c r="N43" s="163"/>
      <c r="O43" s="164"/>
      <c r="P43" s="165"/>
      <c r="Q43" s="165"/>
      <c r="R43" s="166"/>
      <c r="S43" s="167"/>
      <c r="T43" s="168">
        <f t="shared" si="6"/>
        <v>0</v>
      </c>
      <c r="U43" s="169"/>
      <c r="V43" s="155"/>
      <c r="W43" s="155"/>
      <c r="X43" s="156"/>
      <c r="Y43" s="156"/>
      <c r="Z43" s="136"/>
      <c r="AA43" s="136"/>
      <c r="AB43" s="136"/>
    </row>
    <row r="44" spans="1:28" ht="9" customHeight="1">
      <c r="A44" s="885"/>
      <c r="B44" s="739"/>
      <c r="C44" s="202" t="str">
        <f>C40</f>
        <v>復</v>
      </c>
      <c r="D44" s="158">
        <f>$D$12</f>
        <v>0</v>
      </c>
      <c r="E44" s="175">
        <f>$E$12</f>
        <v>0</v>
      </c>
      <c r="F44" s="748"/>
      <c r="G44" s="160">
        <f>D44*E44*F43</f>
        <v>0</v>
      </c>
      <c r="H44" s="893"/>
      <c r="I44" s="730"/>
      <c r="J44" s="728"/>
      <c r="K44" s="161">
        <f>-D44*E44*H43</f>
        <v>0</v>
      </c>
      <c r="L44" s="162"/>
      <c r="M44" s="147"/>
      <c r="N44" s="163"/>
      <c r="O44" s="164"/>
      <c r="P44" s="165"/>
      <c r="Q44" s="165"/>
      <c r="R44" s="166"/>
      <c r="S44" s="167"/>
      <c r="T44" s="168">
        <f t="shared" si="6"/>
        <v>0</v>
      </c>
      <c r="U44" s="169"/>
      <c r="V44" s="155"/>
      <c r="W44" s="155"/>
      <c r="X44" s="156"/>
      <c r="Y44" s="156"/>
      <c r="Z44" s="136"/>
      <c r="AA44" s="136"/>
      <c r="AB44" s="136"/>
    </row>
    <row r="45" spans="1:28" ht="9" customHeight="1">
      <c r="A45" s="885"/>
      <c r="B45" s="738" t="str">
        <f>$B$13</f>
        <v>学平日</v>
      </c>
      <c r="C45" s="170" t="str">
        <f>C39</f>
        <v>往</v>
      </c>
      <c r="D45" s="142">
        <f>$D$13</f>
        <v>0</v>
      </c>
      <c r="E45" s="143">
        <f>$E$13</f>
        <v>0</v>
      </c>
      <c r="F45" s="896"/>
      <c r="G45" s="144">
        <f>D45*E45*F45</f>
        <v>0</v>
      </c>
      <c r="H45" s="892">
        <f>I45+J45</f>
        <v>0</v>
      </c>
      <c r="I45" s="729"/>
      <c r="J45" s="727"/>
      <c r="K45" s="145">
        <f>-D45*E45*H45</f>
        <v>0</v>
      </c>
      <c r="L45" s="146"/>
      <c r="M45" s="147"/>
      <c r="N45" s="163"/>
      <c r="O45" s="164"/>
      <c r="P45" s="165"/>
      <c r="Q45" s="165"/>
      <c r="R45" s="166"/>
      <c r="S45" s="167"/>
      <c r="T45" s="168">
        <f t="shared" si="6"/>
        <v>0</v>
      </c>
      <c r="U45" s="169"/>
      <c r="V45" s="155"/>
      <c r="W45" s="155"/>
    </row>
    <row r="46" spans="1:28" ht="9" customHeight="1">
      <c r="A46" s="885"/>
      <c r="B46" s="739"/>
      <c r="C46" s="157" t="str">
        <f>C40</f>
        <v>復</v>
      </c>
      <c r="D46" s="158">
        <f>$D$14</f>
        <v>0</v>
      </c>
      <c r="E46" s="159">
        <f>$E$14</f>
        <v>0</v>
      </c>
      <c r="F46" s="749"/>
      <c r="G46" s="160">
        <f>D46*E46*F45</f>
        <v>0</v>
      </c>
      <c r="H46" s="893"/>
      <c r="I46" s="730"/>
      <c r="J46" s="728"/>
      <c r="K46" s="161">
        <f>-D46*E46*H45</f>
        <v>0</v>
      </c>
      <c r="L46" s="162"/>
      <c r="M46" s="147"/>
      <c r="N46" s="163"/>
      <c r="O46" s="164"/>
      <c r="P46" s="165"/>
      <c r="Q46" s="165"/>
      <c r="R46" s="166"/>
      <c r="S46" s="167"/>
      <c r="T46" s="168">
        <f t="shared" si="6"/>
        <v>0</v>
      </c>
      <c r="U46" s="169"/>
      <c r="V46" s="155"/>
      <c r="W46" s="155"/>
    </row>
    <row r="47" spans="1:28" ht="9" customHeight="1">
      <c r="A47" s="885"/>
      <c r="B47" s="738" t="str">
        <f>$B$15</f>
        <v>学休土</v>
      </c>
      <c r="C47" s="170" t="str">
        <f>C39</f>
        <v>往</v>
      </c>
      <c r="D47" s="142">
        <f>$D$15</f>
        <v>0</v>
      </c>
      <c r="E47" s="143">
        <f>$E$15</f>
        <v>0</v>
      </c>
      <c r="F47" s="748"/>
      <c r="G47" s="144">
        <f>D47*E47*F47</f>
        <v>0</v>
      </c>
      <c r="H47" s="892">
        <f>I47+J47</f>
        <v>0</v>
      </c>
      <c r="I47" s="729"/>
      <c r="J47" s="727"/>
      <c r="K47" s="145">
        <f>-D47*E47*H47</f>
        <v>0</v>
      </c>
      <c r="L47" s="146"/>
      <c r="M47" s="147"/>
      <c r="N47" s="163"/>
      <c r="O47" s="164"/>
      <c r="P47" s="165"/>
      <c r="Q47" s="165"/>
      <c r="R47" s="166"/>
      <c r="S47" s="167"/>
      <c r="T47" s="168">
        <f t="shared" si="6"/>
        <v>0</v>
      </c>
      <c r="U47" s="169"/>
      <c r="V47" s="155"/>
      <c r="W47" s="155"/>
      <c r="X47" s="908" t="s">
        <v>81</v>
      </c>
      <c r="Y47" s="909"/>
      <c r="Z47" s="909"/>
      <c r="AA47" s="909"/>
      <c r="AB47" s="910"/>
    </row>
    <row r="48" spans="1:28" ht="9" customHeight="1" thickBot="1">
      <c r="A48" s="885"/>
      <c r="B48" s="751"/>
      <c r="C48" s="157" t="str">
        <f>C40</f>
        <v>復</v>
      </c>
      <c r="D48" s="158">
        <f>$D$16</f>
        <v>0</v>
      </c>
      <c r="E48" s="175">
        <f>$E$16</f>
        <v>0</v>
      </c>
      <c r="F48" s="749"/>
      <c r="G48" s="160">
        <f>D48*E48*F47</f>
        <v>0</v>
      </c>
      <c r="H48" s="893"/>
      <c r="I48" s="730"/>
      <c r="J48" s="728"/>
      <c r="K48" s="161">
        <f>-D48*E48*H47</f>
        <v>0</v>
      </c>
      <c r="L48" s="162"/>
      <c r="M48" s="147"/>
      <c r="N48" s="177"/>
      <c r="O48" s="178"/>
      <c r="P48" s="179"/>
      <c r="Q48" s="179"/>
      <c r="R48" s="180"/>
      <c r="S48" s="181"/>
      <c r="T48" s="182">
        <f t="shared" si="6"/>
        <v>0</v>
      </c>
      <c r="U48" s="183"/>
      <c r="V48" s="184"/>
      <c r="W48" s="155"/>
      <c r="X48" s="905">
        <f>G49+K49+T49</f>
        <v>0</v>
      </c>
      <c r="Y48" s="906"/>
      <c r="Z48" s="906"/>
      <c r="AA48" s="906"/>
      <c r="AB48" s="185" t="s">
        <v>154</v>
      </c>
    </row>
    <row r="49" spans="1:28" ht="9" customHeight="1" thickBot="1">
      <c r="A49" s="882" t="s">
        <v>53</v>
      </c>
      <c r="B49" s="883"/>
      <c r="C49" s="186"/>
      <c r="D49" s="187">
        <f>IF(C39="往",(E39+E40)*(F39-H39)+(E41+E42)*(F41-H41),E39*(F39-H39)+E41*(F41-H41))</f>
        <v>0</v>
      </c>
      <c r="E49" s="188">
        <f>IF(C39="往",(E39+E40)*(F39-H39)+(E41+E42)*(F41-H41)+(E43+E44)*(F43-H43)+(E45+E46)*(F45-H45)+(E47+E48)*(F47-H47),E39*(F39-H39)+E41*(F41-H41)+E43*(F43-H43)+E45*(F45-H45)+E47*(F47-H47))</f>
        <v>0</v>
      </c>
      <c r="F49" s="189">
        <f t="shared" ref="F49:K49" si="7">SUM(F39:F48)</f>
        <v>0</v>
      </c>
      <c r="G49" s="190">
        <f t="shared" si="7"/>
        <v>0</v>
      </c>
      <c r="H49" s="186">
        <f t="shared" si="7"/>
        <v>0</v>
      </c>
      <c r="I49" s="191">
        <f t="shared" si="7"/>
        <v>0</v>
      </c>
      <c r="J49" s="187">
        <f t="shared" si="7"/>
        <v>0</v>
      </c>
      <c r="K49" s="192">
        <f t="shared" si="7"/>
        <v>0</v>
      </c>
      <c r="L49" s="187"/>
      <c r="M49" s="193"/>
      <c r="N49" s="194"/>
      <c r="O49" s="195">
        <f t="shared" ref="O49:T49" si="8">SUM(O39:O48)</f>
        <v>0</v>
      </c>
      <c r="P49" s="196">
        <f t="shared" si="8"/>
        <v>0</v>
      </c>
      <c r="Q49" s="196">
        <f t="shared" si="8"/>
        <v>0</v>
      </c>
      <c r="R49" s="197">
        <f t="shared" si="8"/>
        <v>0</v>
      </c>
      <c r="S49" s="198">
        <f t="shared" si="8"/>
        <v>0</v>
      </c>
      <c r="T49" s="199">
        <f t="shared" si="8"/>
        <v>0</v>
      </c>
      <c r="U49" s="200"/>
    </row>
    <row r="50" spans="1:28" ht="9" customHeight="1">
      <c r="A50" s="886" t="s">
        <v>55</v>
      </c>
      <c r="B50" s="742" t="s">
        <v>56</v>
      </c>
      <c r="C50" s="134"/>
      <c r="D50" s="745" t="s">
        <v>57</v>
      </c>
      <c r="E50" s="745" t="s">
        <v>58</v>
      </c>
      <c r="F50" s="890" t="s">
        <v>59</v>
      </c>
      <c r="G50" s="894" t="s">
        <v>151</v>
      </c>
      <c r="H50" s="899" t="s">
        <v>61</v>
      </c>
      <c r="I50" s="899"/>
      <c r="J50" s="899"/>
      <c r="K50" s="899"/>
      <c r="L50" s="900"/>
      <c r="M50" s="135"/>
      <c r="N50" s="857" t="s">
        <v>62</v>
      </c>
      <c r="O50" s="858"/>
      <c r="P50" s="858"/>
      <c r="Q50" s="858"/>
      <c r="R50" s="858"/>
      <c r="S50" s="858"/>
      <c r="T50" s="858"/>
      <c r="U50" s="859"/>
    </row>
    <row r="51" spans="1:28" ht="9" customHeight="1">
      <c r="A51" s="887"/>
      <c r="B51" s="743"/>
      <c r="C51" s="137" t="s">
        <v>24</v>
      </c>
      <c r="D51" s="746"/>
      <c r="E51" s="746"/>
      <c r="F51" s="891"/>
      <c r="G51" s="864"/>
      <c r="H51" s="860" t="s">
        <v>63</v>
      </c>
      <c r="I51" s="861"/>
      <c r="J51" s="862"/>
      <c r="K51" s="863" t="s">
        <v>152</v>
      </c>
      <c r="L51" s="874" t="s">
        <v>65</v>
      </c>
      <c r="M51" s="138"/>
      <c r="N51" s="863" t="s">
        <v>66</v>
      </c>
      <c r="O51" s="877" t="s">
        <v>67</v>
      </c>
      <c r="P51" s="878"/>
      <c r="Q51" s="878"/>
      <c r="R51" s="878"/>
      <c r="S51" s="879"/>
      <c r="T51" s="724" t="s">
        <v>153</v>
      </c>
      <c r="U51" s="854" t="s">
        <v>65</v>
      </c>
    </row>
    <row r="52" spans="1:28" ht="9" customHeight="1">
      <c r="A52" s="887"/>
      <c r="B52" s="743"/>
      <c r="C52" s="137" t="s">
        <v>69</v>
      </c>
      <c r="D52" s="746"/>
      <c r="E52" s="746"/>
      <c r="F52" s="891"/>
      <c r="G52" s="864"/>
      <c r="H52" s="880" t="s">
        <v>70</v>
      </c>
      <c r="I52" s="897" t="s">
        <v>71</v>
      </c>
      <c r="J52" s="901" t="s">
        <v>72</v>
      </c>
      <c r="K52" s="864"/>
      <c r="L52" s="875"/>
      <c r="M52" s="138"/>
      <c r="N52" s="864"/>
      <c r="O52" s="869" t="s">
        <v>73</v>
      </c>
      <c r="P52" s="754"/>
      <c r="Q52" s="754" t="s">
        <v>74</v>
      </c>
      <c r="R52" s="757" t="s">
        <v>75</v>
      </c>
      <c r="S52" s="752" t="s">
        <v>76</v>
      </c>
      <c r="T52" s="725"/>
      <c r="U52" s="855"/>
    </row>
    <row r="53" spans="1:28" ht="9" customHeight="1">
      <c r="A53" s="887"/>
      <c r="B53" s="743"/>
      <c r="C53" s="139" t="s">
        <v>77</v>
      </c>
      <c r="D53" s="746"/>
      <c r="E53" s="746"/>
      <c r="F53" s="891"/>
      <c r="G53" s="864"/>
      <c r="H53" s="880"/>
      <c r="I53" s="897"/>
      <c r="J53" s="901"/>
      <c r="K53" s="864"/>
      <c r="L53" s="875"/>
      <c r="M53" s="138"/>
      <c r="N53" s="864"/>
      <c r="O53" s="870" t="s">
        <v>71</v>
      </c>
      <c r="P53" s="872" t="s">
        <v>72</v>
      </c>
      <c r="Q53" s="755"/>
      <c r="R53" s="757"/>
      <c r="S53" s="752"/>
      <c r="T53" s="725"/>
      <c r="U53" s="855"/>
    </row>
    <row r="54" spans="1:28" ht="9" customHeight="1">
      <c r="A54" s="888"/>
      <c r="B54" s="744"/>
      <c r="C54" s="140" t="s">
        <v>78</v>
      </c>
      <c r="D54" s="747"/>
      <c r="E54" s="876"/>
      <c r="F54" s="726"/>
      <c r="G54" s="895"/>
      <c r="H54" s="881"/>
      <c r="I54" s="898"/>
      <c r="J54" s="902"/>
      <c r="K54" s="865"/>
      <c r="L54" s="876"/>
      <c r="N54" s="865"/>
      <c r="O54" s="871"/>
      <c r="P54" s="873"/>
      <c r="Q54" s="756"/>
      <c r="R54" s="758"/>
      <c r="S54" s="753"/>
      <c r="T54" s="726"/>
      <c r="U54" s="856"/>
    </row>
    <row r="55" spans="1:28" ht="9" customHeight="1">
      <c r="A55" s="884" t="s">
        <v>139</v>
      </c>
      <c r="B55" s="740" t="str">
        <f>$B$7</f>
        <v>平日</v>
      </c>
      <c r="C55" s="201" t="str">
        <f>C39</f>
        <v>往</v>
      </c>
      <c r="D55" s="142">
        <f>$D$7</f>
        <v>0</v>
      </c>
      <c r="E55" s="143">
        <f>$E$7</f>
        <v>0</v>
      </c>
      <c r="F55" s="896"/>
      <c r="G55" s="144">
        <f>D55*E55*F55</f>
        <v>0</v>
      </c>
      <c r="H55" s="892">
        <f>I55+J55</f>
        <v>0</v>
      </c>
      <c r="I55" s="729"/>
      <c r="J55" s="727"/>
      <c r="K55" s="145">
        <f>-D55*E55*H55</f>
        <v>0</v>
      </c>
      <c r="L55" s="146"/>
      <c r="M55" s="147"/>
      <c r="N55" s="148"/>
      <c r="O55" s="149"/>
      <c r="P55" s="150"/>
      <c r="Q55" s="150"/>
      <c r="R55" s="151"/>
      <c r="S55" s="152"/>
      <c r="T55" s="153">
        <f>IF(AND(P55=0,Q55=0,R55=0,S55=0),N55*-O55,IF(AND(O55=0,Q55=0,R55=0,S55=0),N55*-P55,IF(AND(O55=0,P55=0,R55=0,S55=0),N55*Q55,IF(AND(O55=0,P55=0,Q55=0,S55=0),N55*-R55,IF(AND(O55=0,P55=0,Q55=0,R55=0),N55*S55,IF(AND(O55=0,P55=0,Q55=0,R55=0),,"入力オーバー"))))))</f>
        <v>0</v>
      </c>
      <c r="U55" s="154"/>
      <c r="V55" s="155"/>
      <c r="W55" s="155"/>
      <c r="X55" s="156"/>
      <c r="Y55" s="156"/>
      <c r="Z55" s="156"/>
      <c r="AA55" s="156"/>
      <c r="AB55" s="156"/>
    </row>
    <row r="56" spans="1:28" ht="9" customHeight="1">
      <c r="A56" s="885"/>
      <c r="B56" s="741"/>
      <c r="C56" s="157" t="str">
        <f>IF(C55="往","復",)</f>
        <v>復</v>
      </c>
      <c r="D56" s="158">
        <f>$D$8</f>
        <v>0</v>
      </c>
      <c r="E56" s="159">
        <f>$E$8</f>
        <v>0</v>
      </c>
      <c r="F56" s="749"/>
      <c r="G56" s="160">
        <f>D56*E56*F55</f>
        <v>0</v>
      </c>
      <c r="H56" s="893"/>
      <c r="I56" s="730"/>
      <c r="J56" s="728"/>
      <c r="K56" s="161">
        <f>-D56*E56*H55</f>
        <v>0</v>
      </c>
      <c r="L56" s="162"/>
      <c r="M56" s="147"/>
      <c r="N56" s="163"/>
      <c r="O56" s="164"/>
      <c r="P56" s="165"/>
      <c r="Q56" s="165"/>
      <c r="R56" s="166"/>
      <c r="S56" s="167"/>
      <c r="T56" s="168">
        <f>IF(AND(P56=0,Q56=0,R56=0,S56=0),N56*-O56,IF(AND(O56=0,Q56=0,R56=0,S56=0),N56*-P56,IF(AND(O56=0,P56=0,R56=0,S56=0),N56*Q56,IF(AND(O56=0,P56=0,Q56=0,S56=0),N56*-R56,IF(AND(O56=0,P56=0,Q56=0,R56=0),N56*S56,IF(AND(O56=0,P56=0,Q56=0,R56=0),,"入力オーバー"))))))</f>
        <v>0</v>
      </c>
      <c r="U56" s="169"/>
      <c r="V56" s="155"/>
      <c r="W56" s="155"/>
      <c r="X56" s="156"/>
      <c r="Y56" s="156"/>
      <c r="Z56" s="156"/>
      <c r="AA56" s="156"/>
      <c r="AB56" s="156"/>
    </row>
    <row r="57" spans="1:28" ht="9" customHeight="1">
      <c r="A57" s="885"/>
      <c r="B57" s="740" t="str">
        <f>$B$9</f>
        <v>土曜</v>
      </c>
      <c r="C57" s="170" t="str">
        <f>C55</f>
        <v>往</v>
      </c>
      <c r="D57" s="142">
        <f>$D$9</f>
        <v>0</v>
      </c>
      <c r="E57" s="143">
        <f>$E$9</f>
        <v>0</v>
      </c>
      <c r="F57" s="896"/>
      <c r="G57" s="144">
        <f>D57*E57*F57</f>
        <v>0</v>
      </c>
      <c r="H57" s="892">
        <f>I57+J57</f>
        <v>0</v>
      </c>
      <c r="I57" s="729"/>
      <c r="J57" s="727"/>
      <c r="K57" s="145">
        <f>-D57*E57*H57</f>
        <v>0</v>
      </c>
      <c r="L57" s="146"/>
      <c r="M57" s="147"/>
      <c r="N57" s="163"/>
      <c r="O57" s="164"/>
      <c r="P57" s="165"/>
      <c r="Q57" s="165"/>
      <c r="R57" s="166"/>
      <c r="S57" s="167"/>
      <c r="T57" s="168">
        <f t="shared" ref="T57:T64" si="9">IF(AND(P57=0,Q57=0,R57=0,S57=0),N57*-O57,IF(AND(O57=0,Q57=0,R57=0,S57=0),N57*-P57,IF(AND(O57=0,P57=0,R57=0,S57=0),N57*Q57,IF(AND(O57=0,P57=0,Q57=0,S57=0),N57*-R57,IF(AND(O57=0,P57=0,Q57=0,R57=0),N57*S57,IF(AND(O57=0,P57=0,Q57=0,R57=0),,"入力オーバー"))))))</f>
        <v>0</v>
      </c>
      <c r="U57" s="169"/>
      <c r="V57" s="155"/>
      <c r="W57" s="155"/>
      <c r="X57" s="136"/>
      <c r="Y57" s="136"/>
      <c r="Z57" s="136"/>
      <c r="AA57" s="136"/>
      <c r="AB57" s="136"/>
    </row>
    <row r="58" spans="1:28" ht="9" customHeight="1" thickBot="1">
      <c r="A58" s="885"/>
      <c r="B58" s="904"/>
      <c r="C58" s="157" t="str">
        <f>C56</f>
        <v>復</v>
      </c>
      <c r="D58" s="158">
        <f>$D$10</f>
        <v>0</v>
      </c>
      <c r="E58" s="159">
        <f>$E$10</f>
        <v>0</v>
      </c>
      <c r="F58" s="749"/>
      <c r="G58" s="160">
        <f>D58*E58*F57</f>
        <v>0</v>
      </c>
      <c r="H58" s="893"/>
      <c r="I58" s="730"/>
      <c r="J58" s="728"/>
      <c r="K58" s="161">
        <f>-D58*E58*H57</f>
        <v>0</v>
      </c>
      <c r="L58" s="162"/>
      <c r="M58" s="147"/>
      <c r="N58" s="163"/>
      <c r="O58" s="164"/>
      <c r="P58" s="165"/>
      <c r="Q58" s="165"/>
      <c r="R58" s="166"/>
      <c r="S58" s="167"/>
      <c r="T58" s="168">
        <f t="shared" si="9"/>
        <v>0</v>
      </c>
      <c r="U58" s="169"/>
      <c r="V58" s="155"/>
      <c r="W58" s="155"/>
      <c r="X58" s="156"/>
      <c r="Y58" s="156"/>
      <c r="Z58" s="136"/>
      <c r="AA58" s="136"/>
      <c r="AB58" s="136"/>
    </row>
    <row r="59" spans="1:28" ht="9" customHeight="1">
      <c r="A59" s="885"/>
      <c r="B59" s="903" t="str">
        <f>$B$11</f>
        <v>日祝</v>
      </c>
      <c r="C59" s="170" t="str">
        <f>C55</f>
        <v>往</v>
      </c>
      <c r="D59" s="142">
        <f>$D$11</f>
        <v>0</v>
      </c>
      <c r="E59" s="143">
        <f>$E$11</f>
        <v>0</v>
      </c>
      <c r="F59" s="748"/>
      <c r="G59" s="144">
        <f>D59*E59*F59</f>
        <v>0</v>
      </c>
      <c r="H59" s="892">
        <f>I59+J59</f>
        <v>0</v>
      </c>
      <c r="I59" s="729"/>
      <c r="J59" s="727"/>
      <c r="K59" s="145">
        <f>-D59*E59*H59</f>
        <v>0</v>
      </c>
      <c r="L59" s="146"/>
      <c r="M59" s="147"/>
      <c r="N59" s="163"/>
      <c r="O59" s="164"/>
      <c r="P59" s="165"/>
      <c r="Q59" s="165"/>
      <c r="R59" s="166"/>
      <c r="S59" s="167"/>
      <c r="T59" s="168">
        <f t="shared" si="9"/>
        <v>0</v>
      </c>
      <c r="U59" s="169"/>
      <c r="V59" s="155"/>
      <c r="W59" s="155"/>
      <c r="X59" s="156"/>
      <c r="Y59" s="156"/>
      <c r="Z59" s="136"/>
      <c r="AA59" s="136"/>
      <c r="AB59" s="136"/>
    </row>
    <row r="60" spans="1:28" ht="9" customHeight="1">
      <c r="A60" s="885"/>
      <c r="B60" s="739"/>
      <c r="C60" s="202" t="str">
        <f>C56</f>
        <v>復</v>
      </c>
      <c r="D60" s="158">
        <f>$D$12</f>
        <v>0</v>
      </c>
      <c r="E60" s="175">
        <f>$E$12</f>
        <v>0</v>
      </c>
      <c r="F60" s="748"/>
      <c r="G60" s="160">
        <f>D60*E60*F59</f>
        <v>0</v>
      </c>
      <c r="H60" s="893"/>
      <c r="I60" s="730"/>
      <c r="J60" s="728"/>
      <c r="K60" s="161">
        <f>-D60*E60*H59</f>
        <v>0</v>
      </c>
      <c r="L60" s="162"/>
      <c r="M60" s="147"/>
      <c r="N60" s="163"/>
      <c r="O60" s="164"/>
      <c r="P60" s="165"/>
      <c r="Q60" s="165"/>
      <c r="R60" s="166"/>
      <c r="S60" s="167"/>
      <c r="T60" s="168">
        <f t="shared" si="9"/>
        <v>0</v>
      </c>
      <c r="U60" s="169"/>
      <c r="V60" s="155"/>
      <c r="W60" s="155"/>
      <c r="X60" s="156"/>
      <c r="Y60" s="156"/>
      <c r="Z60" s="136"/>
      <c r="AA60" s="136"/>
      <c r="AB60" s="136"/>
    </row>
    <row r="61" spans="1:28" ht="9" customHeight="1">
      <c r="A61" s="885"/>
      <c r="B61" s="738" t="str">
        <f>$B$13</f>
        <v>学平日</v>
      </c>
      <c r="C61" s="170" t="str">
        <f>C55</f>
        <v>往</v>
      </c>
      <c r="D61" s="142">
        <f>$D$13</f>
        <v>0</v>
      </c>
      <c r="E61" s="143">
        <f>$E$13</f>
        <v>0</v>
      </c>
      <c r="F61" s="896"/>
      <c r="G61" s="144">
        <f>D61*E61*F61</f>
        <v>0</v>
      </c>
      <c r="H61" s="892">
        <f>I61+J61</f>
        <v>0</v>
      </c>
      <c r="I61" s="729"/>
      <c r="J61" s="727"/>
      <c r="K61" s="145">
        <f>-D61*E61*H61</f>
        <v>0</v>
      </c>
      <c r="L61" s="146"/>
      <c r="M61" s="147"/>
      <c r="N61" s="163"/>
      <c r="O61" s="164"/>
      <c r="P61" s="165"/>
      <c r="Q61" s="165"/>
      <c r="R61" s="166"/>
      <c r="S61" s="167"/>
      <c r="T61" s="168">
        <f t="shared" si="9"/>
        <v>0</v>
      </c>
      <c r="U61" s="169"/>
      <c r="V61" s="155"/>
      <c r="W61" s="155"/>
    </row>
    <row r="62" spans="1:28" ht="9" customHeight="1">
      <c r="A62" s="885"/>
      <c r="B62" s="739"/>
      <c r="C62" s="157" t="str">
        <f>C56</f>
        <v>復</v>
      </c>
      <c r="D62" s="158">
        <f>$D$14</f>
        <v>0</v>
      </c>
      <c r="E62" s="159">
        <f>$E$14</f>
        <v>0</v>
      </c>
      <c r="F62" s="749"/>
      <c r="G62" s="160">
        <f>D62*E62*F61</f>
        <v>0</v>
      </c>
      <c r="H62" s="893"/>
      <c r="I62" s="730"/>
      <c r="J62" s="728"/>
      <c r="K62" s="161">
        <f>-D62*E62*H61</f>
        <v>0</v>
      </c>
      <c r="L62" s="162"/>
      <c r="M62" s="147"/>
      <c r="N62" s="163"/>
      <c r="O62" s="164"/>
      <c r="P62" s="165"/>
      <c r="Q62" s="165"/>
      <c r="R62" s="166"/>
      <c r="S62" s="167"/>
      <c r="T62" s="168">
        <f t="shared" si="9"/>
        <v>0</v>
      </c>
      <c r="U62" s="169"/>
      <c r="V62" s="155"/>
      <c r="W62" s="155"/>
    </row>
    <row r="63" spans="1:28" ht="9" customHeight="1">
      <c r="A63" s="885"/>
      <c r="B63" s="738" t="str">
        <f>$B$15</f>
        <v>学休土</v>
      </c>
      <c r="C63" s="170" t="str">
        <f>C55</f>
        <v>往</v>
      </c>
      <c r="D63" s="142">
        <f>$D$15</f>
        <v>0</v>
      </c>
      <c r="E63" s="143">
        <f>$E$15</f>
        <v>0</v>
      </c>
      <c r="F63" s="748"/>
      <c r="G63" s="144">
        <f>D63*E63*F63</f>
        <v>0</v>
      </c>
      <c r="H63" s="892">
        <f>I63+J63</f>
        <v>0</v>
      </c>
      <c r="I63" s="729"/>
      <c r="J63" s="727"/>
      <c r="K63" s="145">
        <f>-D63*E63*H63</f>
        <v>0</v>
      </c>
      <c r="L63" s="146"/>
      <c r="M63" s="147"/>
      <c r="N63" s="163"/>
      <c r="O63" s="164"/>
      <c r="P63" s="165"/>
      <c r="Q63" s="165"/>
      <c r="R63" s="166"/>
      <c r="S63" s="167"/>
      <c r="T63" s="168">
        <f t="shared" si="9"/>
        <v>0</v>
      </c>
      <c r="U63" s="169"/>
      <c r="V63" s="155"/>
      <c r="W63" s="155"/>
      <c r="X63" s="908" t="s">
        <v>81</v>
      </c>
      <c r="Y63" s="909"/>
      <c r="Z63" s="909"/>
      <c r="AA63" s="909"/>
      <c r="AB63" s="910"/>
    </row>
    <row r="64" spans="1:28" ht="9" customHeight="1" thickBot="1">
      <c r="A64" s="885"/>
      <c r="B64" s="751"/>
      <c r="C64" s="157" t="str">
        <f>C56</f>
        <v>復</v>
      </c>
      <c r="D64" s="158">
        <f>$D$16</f>
        <v>0</v>
      </c>
      <c r="E64" s="175">
        <f>$E$16</f>
        <v>0</v>
      </c>
      <c r="F64" s="749"/>
      <c r="G64" s="160">
        <f>D64*E64*F63</f>
        <v>0</v>
      </c>
      <c r="H64" s="893"/>
      <c r="I64" s="730"/>
      <c r="J64" s="728"/>
      <c r="K64" s="161">
        <f>-D64*E64*H63</f>
        <v>0</v>
      </c>
      <c r="L64" s="162"/>
      <c r="M64" s="147"/>
      <c r="N64" s="177"/>
      <c r="O64" s="178"/>
      <c r="P64" s="179"/>
      <c r="Q64" s="179"/>
      <c r="R64" s="180"/>
      <c r="S64" s="181"/>
      <c r="T64" s="182">
        <f t="shared" si="9"/>
        <v>0</v>
      </c>
      <c r="U64" s="183"/>
      <c r="V64" s="184"/>
      <c r="W64" s="155"/>
      <c r="X64" s="905">
        <f>G65+K65+T65</f>
        <v>0</v>
      </c>
      <c r="Y64" s="906"/>
      <c r="Z64" s="906"/>
      <c r="AA64" s="906"/>
      <c r="AB64" s="185" t="s">
        <v>154</v>
      </c>
    </row>
    <row r="65" spans="1:28" ht="9" customHeight="1" thickBot="1">
      <c r="A65" s="882" t="s">
        <v>53</v>
      </c>
      <c r="B65" s="883"/>
      <c r="C65" s="186"/>
      <c r="D65" s="187">
        <f>IF(C55="往",(E55+E56)*(F55-H55)+(E57+E58)*(F57-H57),E55*(F55-H55)+E57*(F57-H57))</f>
        <v>0</v>
      </c>
      <c r="E65" s="188">
        <f>IF(C55="往",(E55+E56)*(F55-H55)+(E57+E58)*(F57-H57)+(E59+E60)*(F59-H59)+(E61+E62)*(F61-H61)+(E63+E64)*(F63-H63),E55*(F55-H55)+E57*(F57-H57)+E59*(F59-H59)+E61*(F61-H61)+E63*(F63-H63))</f>
        <v>0</v>
      </c>
      <c r="F65" s="189">
        <f t="shared" ref="F65:K65" si="10">SUM(F55:F64)</f>
        <v>0</v>
      </c>
      <c r="G65" s="190">
        <f t="shared" si="10"/>
        <v>0</v>
      </c>
      <c r="H65" s="186">
        <f t="shared" si="10"/>
        <v>0</v>
      </c>
      <c r="I65" s="191">
        <f t="shared" si="10"/>
        <v>0</v>
      </c>
      <c r="J65" s="187">
        <f t="shared" si="10"/>
        <v>0</v>
      </c>
      <c r="K65" s="192">
        <f t="shared" si="10"/>
        <v>0</v>
      </c>
      <c r="L65" s="187"/>
      <c r="M65" s="193"/>
      <c r="N65" s="194"/>
      <c r="O65" s="195">
        <f t="shared" ref="O65:T65" si="11">SUM(O55:O64)</f>
        <v>0</v>
      </c>
      <c r="P65" s="196">
        <f t="shared" si="11"/>
        <v>0</v>
      </c>
      <c r="Q65" s="196">
        <f t="shared" si="11"/>
        <v>0</v>
      </c>
      <c r="R65" s="197">
        <f t="shared" si="11"/>
        <v>0</v>
      </c>
      <c r="S65" s="198">
        <f t="shared" si="11"/>
        <v>0</v>
      </c>
      <c r="T65" s="199">
        <f t="shared" si="11"/>
        <v>0</v>
      </c>
      <c r="U65" s="200"/>
      <c r="V65" s="907" t="s">
        <v>83</v>
      </c>
      <c r="W65" s="858"/>
      <c r="X65" s="858"/>
      <c r="Y65" s="858"/>
      <c r="Z65" s="858"/>
      <c r="AA65" s="858"/>
      <c r="AB65" s="859"/>
    </row>
    <row r="66" spans="1:28" ht="9" customHeight="1" thickBot="1">
      <c r="A66" s="715" t="s">
        <v>112</v>
      </c>
      <c r="B66" s="716"/>
      <c r="C66" s="716"/>
      <c r="D66" s="717">
        <f>$C$1</f>
        <v>0</v>
      </c>
      <c r="E66" s="716"/>
      <c r="F66" s="716"/>
      <c r="G66" s="716"/>
      <c r="H66" s="733">
        <f>$K$1</f>
        <v>4</v>
      </c>
      <c r="I66" s="733"/>
      <c r="J66" s="716" t="s">
        <v>148</v>
      </c>
      <c r="K66" s="716"/>
      <c r="L66" s="717">
        <f>$M$1</f>
        <v>0</v>
      </c>
      <c r="M66" s="716"/>
      <c r="N66" s="716"/>
      <c r="O66" s="716"/>
      <c r="P66" s="716"/>
      <c r="Q66" s="718"/>
      <c r="R66" s="203"/>
      <c r="S66" s="203"/>
      <c r="T66" s="204"/>
      <c r="U66" s="136"/>
      <c r="V66" s="911">
        <f>V267</f>
        <v>0</v>
      </c>
      <c r="W66" s="912"/>
      <c r="X66" s="912"/>
      <c r="Y66" s="912"/>
      <c r="Z66" s="912"/>
      <c r="AA66" s="912"/>
      <c r="AB66" s="205" t="s">
        <v>154</v>
      </c>
    </row>
    <row r="67" spans="1:28" ht="9" customHeight="1">
      <c r="I67" s="206"/>
      <c r="J67" s="207"/>
      <c r="K67" s="207"/>
      <c r="L67" s="208"/>
      <c r="N67" s="136"/>
      <c r="O67" s="136"/>
      <c r="P67" s="136"/>
      <c r="V67" s="133"/>
      <c r="W67" s="133"/>
    </row>
    <row r="68" spans="1:28" ht="9" customHeight="1" thickBot="1">
      <c r="L68" s="209"/>
      <c r="N68" s="210"/>
      <c r="O68" s="211"/>
      <c r="P68" s="211"/>
      <c r="Q68" s="211"/>
      <c r="R68" s="211"/>
      <c r="S68" s="211"/>
      <c r="T68" s="136"/>
      <c r="U68" s="207"/>
      <c r="V68" s="207"/>
      <c r="W68" s="207"/>
      <c r="X68" s="212"/>
      <c r="Y68" s="212"/>
      <c r="Z68" s="212"/>
      <c r="AA68" s="212"/>
      <c r="AB68" s="136"/>
    </row>
    <row r="69" spans="1:28" ht="9" customHeight="1">
      <c r="A69" s="886" t="s">
        <v>55</v>
      </c>
      <c r="B69" s="742" t="s">
        <v>56</v>
      </c>
      <c r="C69" s="134"/>
      <c r="D69" s="745" t="s">
        <v>57</v>
      </c>
      <c r="E69" s="745" t="s">
        <v>58</v>
      </c>
      <c r="F69" s="890" t="s">
        <v>59</v>
      </c>
      <c r="G69" s="894" t="s">
        <v>151</v>
      </c>
      <c r="H69" s="899" t="s">
        <v>61</v>
      </c>
      <c r="I69" s="899"/>
      <c r="J69" s="899"/>
      <c r="K69" s="899"/>
      <c r="L69" s="900"/>
      <c r="M69" s="135"/>
      <c r="N69" s="857" t="s">
        <v>62</v>
      </c>
      <c r="O69" s="858"/>
      <c r="P69" s="858"/>
      <c r="Q69" s="858"/>
      <c r="R69" s="858"/>
      <c r="S69" s="858"/>
      <c r="T69" s="858"/>
      <c r="U69" s="859"/>
    </row>
    <row r="70" spans="1:28" ht="9" customHeight="1">
      <c r="A70" s="887"/>
      <c r="B70" s="743"/>
      <c r="C70" s="137" t="s">
        <v>24</v>
      </c>
      <c r="D70" s="746"/>
      <c r="E70" s="746"/>
      <c r="F70" s="891"/>
      <c r="G70" s="864"/>
      <c r="H70" s="860" t="s">
        <v>63</v>
      </c>
      <c r="I70" s="861"/>
      <c r="J70" s="862"/>
      <c r="K70" s="863" t="s">
        <v>152</v>
      </c>
      <c r="L70" s="874" t="s">
        <v>65</v>
      </c>
      <c r="M70" s="138"/>
      <c r="N70" s="863" t="s">
        <v>66</v>
      </c>
      <c r="O70" s="877" t="s">
        <v>67</v>
      </c>
      <c r="P70" s="878"/>
      <c r="Q70" s="878"/>
      <c r="R70" s="878"/>
      <c r="S70" s="879"/>
      <c r="T70" s="724" t="s">
        <v>153</v>
      </c>
      <c r="U70" s="854" t="s">
        <v>65</v>
      </c>
    </row>
    <row r="71" spans="1:28" ht="9" customHeight="1">
      <c r="A71" s="887"/>
      <c r="B71" s="743"/>
      <c r="C71" s="137" t="s">
        <v>69</v>
      </c>
      <c r="D71" s="746"/>
      <c r="E71" s="746"/>
      <c r="F71" s="891"/>
      <c r="G71" s="864"/>
      <c r="H71" s="880" t="s">
        <v>70</v>
      </c>
      <c r="I71" s="897" t="s">
        <v>71</v>
      </c>
      <c r="J71" s="901" t="s">
        <v>72</v>
      </c>
      <c r="K71" s="864"/>
      <c r="L71" s="875"/>
      <c r="M71" s="138"/>
      <c r="N71" s="864"/>
      <c r="O71" s="869" t="s">
        <v>73</v>
      </c>
      <c r="P71" s="754"/>
      <c r="Q71" s="754" t="s">
        <v>74</v>
      </c>
      <c r="R71" s="757" t="s">
        <v>75</v>
      </c>
      <c r="S71" s="752" t="s">
        <v>76</v>
      </c>
      <c r="T71" s="725"/>
      <c r="U71" s="855"/>
    </row>
    <row r="72" spans="1:28" ht="9" customHeight="1">
      <c r="A72" s="887"/>
      <c r="B72" s="743"/>
      <c r="C72" s="139" t="s">
        <v>77</v>
      </c>
      <c r="D72" s="746"/>
      <c r="E72" s="746"/>
      <c r="F72" s="891"/>
      <c r="G72" s="864"/>
      <c r="H72" s="880"/>
      <c r="I72" s="897"/>
      <c r="J72" s="901"/>
      <c r="K72" s="864"/>
      <c r="L72" s="875"/>
      <c r="M72" s="138"/>
      <c r="N72" s="864"/>
      <c r="O72" s="870" t="s">
        <v>71</v>
      </c>
      <c r="P72" s="872" t="s">
        <v>72</v>
      </c>
      <c r="Q72" s="755"/>
      <c r="R72" s="757"/>
      <c r="S72" s="752"/>
      <c r="T72" s="725"/>
      <c r="U72" s="855"/>
    </row>
    <row r="73" spans="1:28" ht="9" customHeight="1">
      <c r="A73" s="888"/>
      <c r="B73" s="744"/>
      <c r="C73" s="140" t="s">
        <v>78</v>
      </c>
      <c r="D73" s="747"/>
      <c r="E73" s="876"/>
      <c r="F73" s="726"/>
      <c r="G73" s="895"/>
      <c r="H73" s="881"/>
      <c r="I73" s="898"/>
      <c r="J73" s="902"/>
      <c r="K73" s="865"/>
      <c r="L73" s="876"/>
      <c r="N73" s="865"/>
      <c r="O73" s="871"/>
      <c r="P73" s="873"/>
      <c r="Q73" s="756"/>
      <c r="R73" s="758"/>
      <c r="S73" s="753"/>
      <c r="T73" s="726"/>
      <c r="U73" s="856"/>
    </row>
    <row r="74" spans="1:28" ht="9" customHeight="1">
      <c r="A74" s="884" t="s">
        <v>140</v>
      </c>
      <c r="B74" s="740" t="str">
        <f>$B$7</f>
        <v>平日</v>
      </c>
      <c r="C74" s="201" t="str">
        <f>C7</f>
        <v>往</v>
      </c>
      <c r="D74" s="142">
        <f>$D$7</f>
        <v>0</v>
      </c>
      <c r="E74" s="143">
        <f>$E$7</f>
        <v>0</v>
      </c>
      <c r="F74" s="896"/>
      <c r="G74" s="144">
        <f>D74*E74*F74</f>
        <v>0</v>
      </c>
      <c r="H74" s="892">
        <f>I74+J74</f>
        <v>0</v>
      </c>
      <c r="I74" s="729"/>
      <c r="J74" s="727"/>
      <c r="K74" s="145">
        <f>-D74*E74*H74</f>
        <v>0</v>
      </c>
      <c r="L74" s="146"/>
      <c r="M74" s="147"/>
      <c r="N74" s="148"/>
      <c r="O74" s="149"/>
      <c r="P74" s="150"/>
      <c r="Q74" s="150"/>
      <c r="R74" s="151"/>
      <c r="S74" s="152"/>
      <c r="T74" s="153">
        <f>IF(AND(P74=0,Q74=0,R74=0,S74=0),N74*-O74,IF(AND(O74=0,Q74=0,R74=0,S74=0),N74*-P74,IF(AND(O74=0,P74=0,R74=0,S74=0),N74*Q74,IF(AND(O74=0,P74=0,Q74=0,S74=0),N74*-R74,IF(AND(O74=0,P74=0,Q74=0,R74=0),N74*S74,IF(AND(O74=0,P74=0,Q74=0,R74=0),,"入力オーバー"))))))</f>
        <v>0</v>
      </c>
      <c r="U74" s="154"/>
      <c r="V74" s="155"/>
      <c r="W74" s="155"/>
      <c r="X74" s="156"/>
      <c r="Y74" s="156"/>
      <c r="Z74" s="156"/>
      <c r="AA74" s="156"/>
      <c r="AB74" s="156"/>
    </row>
    <row r="75" spans="1:28" ht="9" customHeight="1">
      <c r="A75" s="885"/>
      <c r="B75" s="741"/>
      <c r="C75" s="157" t="str">
        <f>IF(C74="往","復",)</f>
        <v>復</v>
      </c>
      <c r="D75" s="158">
        <f>$D$8</f>
        <v>0</v>
      </c>
      <c r="E75" s="159">
        <f>$E$8</f>
        <v>0</v>
      </c>
      <c r="F75" s="749"/>
      <c r="G75" s="160">
        <f>D75*E75*F74</f>
        <v>0</v>
      </c>
      <c r="H75" s="893"/>
      <c r="I75" s="730"/>
      <c r="J75" s="728"/>
      <c r="K75" s="161">
        <f>-D75*E75*H74</f>
        <v>0</v>
      </c>
      <c r="L75" s="162"/>
      <c r="M75" s="147"/>
      <c r="N75" s="163"/>
      <c r="O75" s="164"/>
      <c r="P75" s="165"/>
      <c r="Q75" s="165"/>
      <c r="R75" s="166"/>
      <c r="S75" s="167"/>
      <c r="T75" s="168">
        <f>IF(AND(P75=0,Q75=0,R75=0,S75=0),N75*-O75,IF(AND(O75=0,Q75=0,R75=0,S75=0),N75*-P75,IF(AND(O75=0,P75=0,R75=0,S75=0),N75*Q75,IF(AND(O75=0,P75=0,Q75=0,S75=0),N75*-R75,IF(AND(O75=0,P75=0,Q75=0,R75=0),N75*S75,IF(AND(O75=0,P75=0,Q75=0,R75=0),,"入力オーバー"))))))</f>
        <v>0</v>
      </c>
      <c r="U75" s="169"/>
      <c r="V75" s="155"/>
      <c r="W75" s="155"/>
      <c r="X75" s="156"/>
      <c r="Y75" s="156"/>
      <c r="Z75" s="156"/>
      <c r="AA75" s="156"/>
      <c r="AB75" s="156"/>
    </row>
    <row r="76" spans="1:28" ht="9" customHeight="1">
      <c r="A76" s="885"/>
      <c r="B76" s="740" t="str">
        <f>$B$9</f>
        <v>土曜</v>
      </c>
      <c r="C76" s="170" t="str">
        <f>C74</f>
        <v>往</v>
      </c>
      <c r="D76" s="142">
        <f>$D$9</f>
        <v>0</v>
      </c>
      <c r="E76" s="143">
        <f>$E$9</f>
        <v>0</v>
      </c>
      <c r="F76" s="896"/>
      <c r="G76" s="144">
        <f>D76*E76*F76</f>
        <v>0</v>
      </c>
      <c r="H76" s="892">
        <f>I76+J76</f>
        <v>0</v>
      </c>
      <c r="I76" s="729"/>
      <c r="J76" s="727"/>
      <c r="K76" s="145">
        <f>-D76*E76*H76</f>
        <v>0</v>
      </c>
      <c r="L76" s="146"/>
      <c r="M76" s="147"/>
      <c r="N76" s="163"/>
      <c r="O76" s="164"/>
      <c r="P76" s="165"/>
      <c r="Q76" s="165"/>
      <c r="R76" s="166"/>
      <c r="S76" s="167"/>
      <c r="T76" s="168">
        <f t="shared" ref="T76:T83" si="12">IF(AND(P76=0,Q76=0,R76=0,S76=0),N76*-O76,IF(AND(O76=0,Q76=0,R76=0,S76=0),N76*-P76,IF(AND(O76=0,P76=0,R76=0,S76=0),N76*Q76,IF(AND(O76=0,P76=0,Q76=0,S76=0),N76*-R76,IF(AND(O76=0,P76=0,Q76=0,R76=0),N76*S76,IF(AND(O76=0,P76=0,Q76=0,R76=0),,"入力オーバー"))))))</f>
        <v>0</v>
      </c>
      <c r="U76" s="169"/>
      <c r="V76" s="155"/>
      <c r="W76" s="155"/>
      <c r="X76" s="136"/>
      <c r="Y76" s="136"/>
      <c r="Z76" s="136"/>
      <c r="AA76" s="136"/>
      <c r="AB76" s="136"/>
    </row>
    <row r="77" spans="1:28" ht="9" customHeight="1" thickBot="1">
      <c r="A77" s="885"/>
      <c r="B77" s="904"/>
      <c r="C77" s="157" t="str">
        <f>C75</f>
        <v>復</v>
      </c>
      <c r="D77" s="158">
        <f>$D$10</f>
        <v>0</v>
      </c>
      <c r="E77" s="159">
        <f>$E$10</f>
        <v>0</v>
      </c>
      <c r="F77" s="749"/>
      <c r="G77" s="160">
        <f>D77*E77*F76</f>
        <v>0</v>
      </c>
      <c r="H77" s="893"/>
      <c r="I77" s="730"/>
      <c r="J77" s="728"/>
      <c r="K77" s="161">
        <f>-D77*E77*H76</f>
        <v>0</v>
      </c>
      <c r="L77" s="162"/>
      <c r="M77" s="147"/>
      <c r="N77" s="163"/>
      <c r="O77" s="164"/>
      <c r="P77" s="165"/>
      <c r="Q77" s="165"/>
      <c r="R77" s="166"/>
      <c r="S77" s="167"/>
      <c r="T77" s="168">
        <f t="shared" si="12"/>
        <v>0</v>
      </c>
      <c r="U77" s="169"/>
      <c r="V77" s="155"/>
      <c r="W77" s="155"/>
      <c r="X77" s="156"/>
      <c r="Y77" s="156"/>
      <c r="Z77" s="136"/>
      <c r="AA77" s="136"/>
      <c r="AB77" s="136"/>
    </row>
    <row r="78" spans="1:28" ht="9" customHeight="1">
      <c r="A78" s="885"/>
      <c r="B78" s="903" t="str">
        <f>$B$11</f>
        <v>日祝</v>
      </c>
      <c r="C78" s="170" t="str">
        <f>C74</f>
        <v>往</v>
      </c>
      <c r="D78" s="142">
        <f>$D$11</f>
        <v>0</v>
      </c>
      <c r="E78" s="143">
        <f>$E$11</f>
        <v>0</v>
      </c>
      <c r="F78" s="748"/>
      <c r="G78" s="144">
        <f>D78*E78*F78</f>
        <v>0</v>
      </c>
      <c r="H78" s="892">
        <f>I78+J78</f>
        <v>0</v>
      </c>
      <c r="I78" s="729"/>
      <c r="J78" s="727"/>
      <c r="K78" s="145">
        <f>-D78*E78*H78</f>
        <v>0</v>
      </c>
      <c r="L78" s="146"/>
      <c r="M78" s="147"/>
      <c r="N78" s="163"/>
      <c r="O78" s="164"/>
      <c r="P78" s="165"/>
      <c r="Q78" s="165"/>
      <c r="R78" s="166"/>
      <c r="S78" s="167"/>
      <c r="T78" s="168">
        <f t="shared" si="12"/>
        <v>0</v>
      </c>
      <c r="U78" s="169"/>
      <c r="V78" s="155"/>
      <c r="W78" s="155"/>
      <c r="X78" s="156"/>
      <c r="Y78" s="156"/>
      <c r="Z78" s="136"/>
      <c r="AA78" s="136"/>
      <c r="AB78" s="136"/>
    </row>
    <row r="79" spans="1:28" ht="9" customHeight="1">
      <c r="A79" s="885"/>
      <c r="B79" s="739"/>
      <c r="C79" s="202" t="str">
        <f>C75</f>
        <v>復</v>
      </c>
      <c r="D79" s="158">
        <f>$D$12</f>
        <v>0</v>
      </c>
      <c r="E79" s="175">
        <f>$E$12</f>
        <v>0</v>
      </c>
      <c r="F79" s="748"/>
      <c r="G79" s="160">
        <f>D79*E79*F78</f>
        <v>0</v>
      </c>
      <c r="H79" s="893"/>
      <c r="I79" s="730"/>
      <c r="J79" s="728"/>
      <c r="K79" s="161">
        <f>-D79*E79*H78</f>
        <v>0</v>
      </c>
      <c r="L79" s="162"/>
      <c r="M79" s="147"/>
      <c r="N79" s="163"/>
      <c r="O79" s="164"/>
      <c r="P79" s="165"/>
      <c r="Q79" s="165"/>
      <c r="R79" s="166"/>
      <c r="S79" s="167"/>
      <c r="T79" s="168">
        <f t="shared" si="12"/>
        <v>0</v>
      </c>
      <c r="U79" s="169"/>
      <c r="V79" s="155"/>
      <c r="W79" s="155"/>
      <c r="X79" s="156"/>
      <c r="Y79" s="156"/>
      <c r="Z79" s="136"/>
      <c r="AA79" s="136"/>
      <c r="AB79" s="136"/>
    </row>
    <row r="80" spans="1:28" ht="9" customHeight="1">
      <c r="A80" s="885"/>
      <c r="B80" s="738" t="str">
        <f>$B$13</f>
        <v>学平日</v>
      </c>
      <c r="C80" s="170" t="str">
        <f>C74</f>
        <v>往</v>
      </c>
      <c r="D80" s="142">
        <f>$D$13</f>
        <v>0</v>
      </c>
      <c r="E80" s="143">
        <f>$E$13</f>
        <v>0</v>
      </c>
      <c r="F80" s="896"/>
      <c r="G80" s="144">
        <f>D80*E80*F80</f>
        <v>0</v>
      </c>
      <c r="H80" s="892">
        <f>I80+J80</f>
        <v>0</v>
      </c>
      <c r="I80" s="729"/>
      <c r="J80" s="727"/>
      <c r="K80" s="145">
        <f>-D80*E80*H80</f>
        <v>0</v>
      </c>
      <c r="L80" s="146"/>
      <c r="M80" s="147"/>
      <c r="N80" s="163"/>
      <c r="O80" s="164"/>
      <c r="P80" s="165"/>
      <c r="Q80" s="165"/>
      <c r="R80" s="166"/>
      <c r="S80" s="167"/>
      <c r="T80" s="168">
        <f t="shared" si="12"/>
        <v>0</v>
      </c>
      <c r="U80" s="169"/>
      <c r="V80" s="155"/>
      <c r="W80" s="155"/>
      <c r="X80" s="156"/>
      <c r="Y80" s="156"/>
      <c r="Z80" s="136"/>
      <c r="AA80" s="136"/>
      <c r="AB80" s="136"/>
    </row>
    <row r="81" spans="1:28" ht="9" customHeight="1">
      <c r="A81" s="885"/>
      <c r="B81" s="739"/>
      <c r="C81" s="157" t="str">
        <f>C75</f>
        <v>復</v>
      </c>
      <c r="D81" s="158">
        <f>$D$14</f>
        <v>0</v>
      </c>
      <c r="E81" s="159">
        <f>$E$14</f>
        <v>0</v>
      </c>
      <c r="F81" s="749"/>
      <c r="G81" s="160">
        <f>D81*E81*F80</f>
        <v>0</v>
      </c>
      <c r="H81" s="893"/>
      <c r="I81" s="730"/>
      <c r="J81" s="728"/>
      <c r="K81" s="161">
        <f>-D81*E81*H80</f>
        <v>0</v>
      </c>
      <c r="L81" s="162"/>
      <c r="M81" s="147"/>
      <c r="N81" s="163"/>
      <c r="O81" s="164"/>
      <c r="P81" s="165"/>
      <c r="Q81" s="165"/>
      <c r="R81" s="166"/>
      <c r="S81" s="167"/>
      <c r="T81" s="168">
        <f t="shared" si="12"/>
        <v>0</v>
      </c>
      <c r="U81" s="169"/>
      <c r="V81" s="155"/>
      <c r="W81" s="155"/>
      <c r="X81" s="156"/>
      <c r="Y81" s="156"/>
      <c r="Z81" s="136"/>
      <c r="AA81" s="136"/>
      <c r="AB81" s="136"/>
    </row>
    <row r="82" spans="1:28" ht="9" customHeight="1">
      <c r="A82" s="885"/>
      <c r="B82" s="738" t="str">
        <f>$B$15</f>
        <v>学休土</v>
      </c>
      <c r="C82" s="170" t="str">
        <f>C74</f>
        <v>往</v>
      </c>
      <c r="D82" s="142">
        <f>$D$15</f>
        <v>0</v>
      </c>
      <c r="E82" s="143">
        <f>$E$15</f>
        <v>0</v>
      </c>
      <c r="F82" s="748"/>
      <c r="G82" s="144">
        <f>D82*E82*F82</f>
        <v>0</v>
      </c>
      <c r="H82" s="892">
        <f>I82+J82</f>
        <v>0</v>
      </c>
      <c r="I82" s="729"/>
      <c r="J82" s="727"/>
      <c r="K82" s="145">
        <f>-D82*E82*H82</f>
        <v>0</v>
      </c>
      <c r="L82" s="146"/>
      <c r="M82" s="147"/>
      <c r="N82" s="163"/>
      <c r="O82" s="164"/>
      <c r="P82" s="165"/>
      <c r="Q82" s="165"/>
      <c r="R82" s="166"/>
      <c r="S82" s="167"/>
      <c r="T82" s="168">
        <f t="shared" si="12"/>
        <v>0</v>
      </c>
      <c r="U82" s="169"/>
      <c r="V82" s="155"/>
      <c r="W82" s="155"/>
      <c r="X82" s="908" t="s">
        <v>81</v>
      </c>
      <c r="Y82" s="909"/>
      <c r="Z82" s="909"/>
      <c r="AA82" s="909"/>
      <c r="AB82" s="910"/>
    </row>
    <row r="83" spans="1:28" ht="9" customHeight="1" thickBot="1">
      <c r="A83" s="885"/>
      <c r="B83" s="751"/>
      <c r="C83" s="157" t="str">
        <f>C75</f>
        <v>復</v>
      </c>
      <c r="D83" s="158">
        <f>$D$16</f>
        <v>0</v>
      </c>
      <c r="E83" s="175">
        <f>$E$16</f>
        <v>0</v>
      </c>
      <c r="F83" s="749"/>
      <c r="G83" s="160">
        <f>D83*E83*F82</f>
        <v>0</v>
      </c>
      <c r="H83" s="893"/>
      <c r="I83" s="730"/>
      <c r="J83" s="728"/>
      <c r="K83" s="161">
        <f>-D83*E83*H82</f>
        <v>0</v>
      </c>
      <c r="L83" s="162"/>
      <c r="M83" s="147"/>
      <c r="N83" s="177"/>
      <c r="O83" s="178"/>
      <c r="P83" s="179"/>
      <c r="Q83" s="179"/>
      <c r="R83" s="180"/>
      <c r="S83" s="181"/>
      <c r="T83" s="182">
        <f t="shared" si="12"/>
        <v>0</v>
      </c>
      <c r="U83" s="183"/>
      <c r="V83" s="184"/>
      <c r="W83" s="155"/>
      <c r="X83" s="905">
        <f>G84+K84+T84</f>
        <v>0</v>
      </c>
      <c r="Y83" s="906"/>
      <c r="Z83" s="906"/>
      <c r="AA83" s="906"/>
      <c r="AB83" s="185" t="s">
        <v>154</v>
      </c>
    </row>
    <row r="84" spans="1:28" ht="9" customHeight="1" thickBot="1">
      <c r="A84" s="882" t="s">
        <v>53</v>
      </c>
      <c r="B84" s="883"/>
      <c r="C84" s="186"/>
      <c r="D84" s="187">
        <f>IF(C74="往",(E74+E75)*(F74-H74)+(E76+E77)*(F76-H76),E74*(F74-H74)+E76*(F76-H76))</f>
        <v>0</v>
      </c>
      <c r="E84" s="188">
        <f>IF(C74="往",(E74+E75)*(F74-H74)+(E76+E77)*(F76-H76)+(E78+E79)*(F78-H78)+(E80+E81)*(F80-H80)+(E82+E83)*(F82-H82),E74*(F74-H74)+E76*(F76-H76)+E78*(F78-H78)+E80*(F80-H80)+E82*(F82-H82))</f>
        <v>0</v>
      </c>
      <c r="F84" s="189">
        <f t="shared" ref="F84:K84" si="13">SUM(F74:F83)</f>
        <v>0</v>
      </c>
      <c r="G84" s="190">
        <f t="shared" si="13"/>
        <v>0</v>
      </c>
      <c r="H84" s="186">
        <f t="shared" si="13"/>
        <v>0</v>
      </c>
      <c r="I84" s="191">
        <f t="shared" si="13"/>
        <v>0</v>
      </c>
      <c r="J84" s="187">
        <f t="shared" si="13"/>
        <v>0</v>
      </c>
      <c r="K84" s="192">
        <f t="shared" si="13"/>
        <v>0</v>
      </c>
      <c r="L84" s="187"/>
      <c r="M84" s="193"/>
      <c r="N84" s="194"/>
      <c r="O84" s="195">
        <f t="shared" ref="O84:T84" si="14">SUM(O74:O83)</f>
        <v>0</v>
      </c>
      <c r="P84" s="196">
        <f t="shared" si="14"/>
        <v>0</v>
      </c>
      <c r="Q84" s="196">
        <f t="shared" si="14"/>
        <v>0</v>
      </c>
      <c r="R84" s="197">
        <f t="shared" si="14"/>
        <v>0</v>
      </c>
      <c r="S84" s="198">
        <f t="shared" si="14"/>
        <v>0</v>
      </c>
      <c r="T84" s="199">
        <f t="shared" si="14"/>
        <v>0</v>
      </c>
      <c r="U84" s="200"/>
    </row>
    <row r="85" spans="1:28" ht="9" customHeight="1">
      <c r="A85" s="886" t="s">
        <v>55</v>
      </c>
      <c r="B85" s="742" t="s">
        <v>56</v>
      </c>
      <c r="C85" s="134"/>
      <c r="D85" s="745" t="s">
        <v>57</v>
      </c>
      <c r="E85" s="745" t="s">
        <v>58</v>
      </c>
      <c r="F85" s="890" t="s">
        <v>59</v>
      </c>
      <c r="G85" s="894" t="s">
        <v>151</v>
      </c>
      <c r="H85" s="899" t="s">
        <v>61</v>
      </c>
      <c r="I85" s="899"/>
      <c r="J85" s="899"/>
      <c r="K85" s="899"/>
      <c r="L85" s="900"/>
      <c r="M85" s="135"/>
      <c r="N85" s="857" t="s">
        <v>62</v>
      </c>
      <c r="O85" s="858"/>
      <c r="P85" s="858"/>
      <c r="Q85" s="858"/>
      <c r="R85" s="858"/>
      <c r="S85" s="858"/>
      <c r="T85" s="858"/>
      <c r="U85" s="859"/>
    </row>
    <row r="86" spans="1:28" ht="9" customHeight="1">
      <c r="A86" s="887"/>
      <c r="B86" s="743"/>
      <c r="C86" s="137" t="s">
        <v>24</v>
      </c>
      <c r="D86" s="746"/>
      <c r="E86" s="746"/>
      <c r="F86" s="891"/>
      <c r="G86" s="864"/>
      <c r="H86" s="860" t="s">
        <v>63</v>
      </c>
      <c r="I86" s="861"/>
      <c r="J86" s="862"/>
      <c r="K86" s="863" t="s">
        <v>152</v>
      </c>
      <c r="L86" s="874" t="s">
        <v>65</v>
      </c>
      <c r="M86" s="138"/>
      <c r="N86" s="863" t="s">
        <v>66</v>
      </c>
      <c r="O86" s="877" t="s">
        <v>67</v>
      </c>
      <c r="P86" s="878"/>
      <c r="Q86" s="878"/>
      <c r="R86" s="878"/>
      <c r="S86" s="879"/>
      <c r="T86" s="724" t="s">
        <v>153</v>
      </c>
      <c r="U86" s="854" t="s">
        <v>65</v>
      </c>
    </row>
    <row r="87" spans="1:28" ht="9" customHeight="1">
      <c r="A87" s="887"/>
      <c r="B87" s="743"/>
      <c r="C87" s="137" t="s">
        <v>69</v>
      </c>
      <c r="D87" s="746"/>
      <c r="E87" s="746"/>
      <c r="F87" s="891"/>
      <c r="G87" s="864"/>
      <c r="H87" s="880" t="s">
        <v>70</v>
      </c>
      <c r="I87" s="897" t="s">
        <v>71</v>
      </c>
      <c r="J87" s="901" t="s">
        <v>72</v>
      </c>
      <c r="K87" s="864"/>
      <c r="L87" s="875"/>
      <c r="M87" s="138"/>
      <c r="N87" s="864"/>
      <c r="O87" s="869" t="s">
        <v>73</v>
      </c>
      <c r="P87" s="754"/>
      <c r="Q87" s="754" t="s">
        <v>74</v>
      </c>
      <c r="R87" s="757" t="s">
        <v>75</v>
      </c>
      <c r="S87" s="752" t="s">
        <v>76</v>
      </c>
      <c r="T87" s="725"/>
      <c r="U87" s="855"/>
    </row>
    <row r="88" spans="1:28" ht="9" customHeight="1">
      <c r="A88" s="887"/>
      <c r="B88" s="743"/>
      <c r="C88" s="139" t="s">
        <v>77</v>
      </c>
      <c r="D88" s="746"/>
      <c r="E88" s="746"/>
      <c r="F88" s="891"/>
      <c r="G88" s="864"/>
      <c r="H88" s="880"/>
      <c r="I88" s="897"/>
      <c r="J88" s="901"/>
      <c r="K88" s="864"/>
      <c r="L88" s="875"/>
      <c r="M88" s="138"/>
      <c r="N88" s="864"/>
      <c r="O88" s="870" t="s">
        <v>71</v>
      </c>
      <c r="P88" s="872" t="s">
        <v>72</v>
      </c>
      <c r="Q88" s="755"/>
      <c r="R88" s="757"/>
      <c r="S88" s="752"/>
      <c r="T88" s="725"/>
      <c r="U88" s="855"/>
    </row>
    <row r="89" spans="1:28" ht="9" customHeight="1">
      <c r="A89" s="888"/>
      <c r="B89" s="744"/>
      <c r="C89" s="140" t="s">
        <v>78</v>
      </c>
      <c r="D89" s="747"/>
      <c r="E89" s="876"/>
      <c r="F89" s="726"/>
      <c r="G89" s="895"/>
      <c r="H89" s="881"/>
      <c r="I89" s="898"/>
      <c r="J89" s="902"/>
      <c r="K89" s="865"/>
      <c r="L89" s="876"/>
      <c r="N89" s="865"/>
      <c r="O89" s="871"/>
      <c r="P89" s="873"/>
      <c r="Q89" s="756"/>
      <c r="R89" s="758"/>
      <c r="S89" s="753"/>
      <c r="T89" s="726"/>
      <c r="U89" s="856"/>
    </row>
    <row r="90" spans="1:28" ht="9" customHeight="1">
      <c r="A90" s="884" t="s">
        <v>141</v>
      </c>
      <c r="B90" s="740" t="str">
        <f>$B$7</f>
        <v>平日</v>
      </c>
      <c r="C90" s="201" t="str">
        <f>C74</f>
        <v>往</v>
      </c>
      <c r="D90" s="142">
        <f>$D$7</f>
        <v>0</v>
      </c>
      <c r="E90" s="143">
        <f>$E$7</f>
        <v>0</v>
      </c>
      <c r="F90" s="896"/>
      <c r="G90" s="144">
        <f>D90*E90*F90</f>
        <v>0</v>
      </c>
      <c r="H90" s="892">
        <f>I90+J90</f>
        <v>0</v>
      </c>
      <c r="I90" s="729"/>
      <c r="J90" s="727"/>
      <c r="K90" s="145">
        <f>-D90*E90*H90</f>
        <v>0</v>
      </c>
      <c r="L90" s="146"/>
      <c r="M90" s="147"/>
      <c r="N90" s="148"/>
      <c r="O90" s="149"/>
      <c r="P90" s="150"/>
      <c r="Q90" s="150"/>
      <c r="R90" s="151"/>
      <c r="S90" s="152"/>
      <c r="T90" s="153">
        <f>IF(AND(P90=0,Q90=0,R90=0,S90=0),N90*-O90,IF(AND(O90=0,Q90=0,R90=0,S90=0),N90*-P90,IF(AND(O90=0,P90=0,R90=0,S90=0),N90*Q90,IF(AND(O90=0,P90=0,Q90=0,S90=0),N90*-R90,IF(AND(O90=0,P90=0,Q90=0,R90=0),N90*S90,IF(AND(O90=0,P90=0,Q90=0,R90=0),,"入力オーバー"))))))</f>
        <v>0</v>
      </c>
      <c r="U90" s="154"/>
      <c r="V90" s="155"/>
      <c r="W90" s="155"/>
      <c r="X90" s="156"/>
      <c r="Y90" s="156"/>
      <c r="Z90" s="156"/>
      <c r="AA90" s="156"/>
      <c r="AB90" s="156"/>
    </row>
    <row r="91" spans="1:28" ht="9" customHeight="1">
      <c r="A91" s="885"/>
      <c r="B91" s="741"/>
      <c r="C91" s="157" t="str">
        <f>IF(C90="往","復",)</f>
        <v>復</v>
      </c>
      <c r="D91" s="158">
        <f>$D$8</f>
        <v>0</v>
      </c>
      <c r="E91" s="159">
        <f>$E$8</f>
        <v>0</v>
      </c>
      <c r="F91" s="749"/>
      <c r="G91" s="160">
        <f>D91*E91*F90</f>
        <v>0</v>
      </c>
      <c r="H91" s="893"/>
      <c r="I91" s="730"/>
      <c r="J91" s="728"/>
      <c r="K91" s="161">
        <f>-D91*E91*H90</f>
        <v>0</v>
      </c>
      <c r="L91" s="162"/>
      <c r="M91" s="147"/>
      <c r="N91" s="163"/>
      <c r="O91" s="164"/>
      <c r="P91" s="165"/>
      <c r="Q91" s="165"/>
      <c r="R91" s="166"/>
      <c r="S91" s="167"/>
      <c r="T91" s="168">
        <f>IF(AND(P91=0,Q91=0,R91=0,S91=0),N91*-O91,IF(AND(O91=0,Q91=0,R91=0,S91=0),N91*-P91,IF(AND(O91=0,P91=0,R91=0,S91=0),N91*Q91,IF(AND(O91=0,P91=0,Q91=0,S91=0),N91*-R91,IF(AND(O91=0,P91=0,Q91=0,R91=0),N91*S91,IF(AND(O91=0,P91=0,Q91=0,R91=0),,"入力オーバー"))))))</f>
        <v>0</v>
      </c>
      <c r="U91" s="169"/>
      <c r="V91" s="155"/>
      <c r="W91" s="155"/>
      <c r="X91" s="156"/>
      <c r="Y91" s="156"/>
      <c r="Z91" s="156"/>
      <c r="AA91" s="156"/>
      <c r="AB91" s="156"/>
    </row>
    <row r="92" spans="1:28" ht="9" customHeight="1">
      <c r="A92" s="885"/>
      <c r="B92" s="740" t="str">
        <f>$B$9</f>
        <v>土曜</v>
      </c>
      <c r="C92" s="170" t="str">
        <f>C90</f>
        <v>往</v>
      </c>
      <c r="D92" s="142">
        <f>$D$9</f>
        <v>0</v>
      </c>
      <c r="E92" s="143">
        <f>$E$9</f>
        <v>0</v>
      </c>
      <c r="F92" s="896"/>
      <c r="G92" s="144">
        <f>D92*E92*F92</f>
        <v>0</v>
      </c>
      <c r="H92" s="892">
        <f>I92+J92</f>
        <v>0</v>
      </c>
      <c r="I92" s="729"/>
      <c r="J92" s="727"/>
      <c r="K92" s="145">
        <f>-D92*E92*H92</f>
        <v>0</v>
      </c>
      <c r="L92" s="146"/>
      <c r="M92" s="147"/>
      <c r="N92" s="163"/>
      <c r="O92" s="164"/>
      <c r="P92" s="165"/>
      <c r="Q92" s="165"/>
      <c r="R92" s="166"/>
      <c r="S92" s="167"/>
      <c r="T92" s="168">
        <f t="shared" ref="T92:T99" si="15">IF(AND(P92=0,Q92=0,R92=0,S92=0),N92*-O92,IF(AND(O92=0,Q92=0,R92=0,S92=0),N92*-P92,IF(AND(O92=0,P92=0,R92=0,S92=0),N92*Q92,IF(AND(O92=0,P92=0,Q92=0,S92=0),N92*-R92,IF(AND(O92=0,P92=0,Q92=0,R92=0),N92*S92,IF(AND(O92=0,P92=0,Q92=0,R92=0),,"入力オーバー"))))))</f>
        <v>0</v>
      </c>
      <c r="U92" s="169"/>
      <c r="V92" s="155"/>
      <c r="W92" s="155"/>
      <c r="X92" s="136"/>
      <c r="Y92" s="136"/>
      <c r="Z92" s="136"/>
      <c r="AA92" s="136"/>
      <c r="AB92" s="136"/>
    </row>
    <row r="93" spans="1:28" ht="9" customHeight="1" thickBot="1">
      <c r="A93" s="885"/>
      <c r="B93" s="904"/>
      <c r="C93" s="157" t="str">
        <f>C91</f>
        <v>復</v>
      </c>
      <c r="D93" s="158">
        <f>$D$10</f>
        <v>0</v>
      </c>
      <c r="E93" s="159">
        <f>$E$10</f>
        <v>0</v>
      </c>
      <c r="F93" s="749"/>
      <c r="G93" s="160">
        <f>D93*E93*F92</f>
        <v>0</v>
      </c>
      <c r="H93" s="893"/>
      <c r="I93" s="730"/>
      <c r="J93" s="728"/>
      <c r="K93" s="161">
        <f>-D93*E93*H92</f>
        <v>0</v>
      </c>
      <c r="L93" s="162"/>
      <c r="M93" s="147"/>
      <c r="N93" s="163"/>
      <c r="O93" s="164"/>
      <c r="P93" s="165"/>
      <c r="Q93" s="165"/>
      <c r="R93" s="166"/>
      <c r="S93" s="167"/>
      <c r="T93" s="168">
        <f t="shared" si="15"/>
        <v>0</v>
      </c>
      <c r="U93" s="169"/>
      <c r="V93" s="155"/>
      <c r="W93" s="155"/>
      <c r="X93" s="156"/>
      <c r="Y93" s="156"/>
      <c r="Z93" s="136"/>
      <c r="AA93" s="136"/>
      <c r="AB93" s="136"/>
    </row>
    <row r="94" spans="1:28" ht="9" customHeight="1">
      <c r="A94" s="885"/>
      <c r="B94" s="903" t="str">
        <f>$B$11</f>
        <v>日祝</v>
      </c>
      <c r="C94" s="170" t="str">
        <f>C90</f>
        <v>往</v>
      </c>
      <c r="D94" s="142">
        <f>$D$11</f>
        <v>0</v>
      </c>
      <c r="E94" s="143">
        <f>$E$11</f>
        <v>0</v>
      </c>
      <c r="F94" s="748"/>
      <c r="G94" s="144">
        <f>D94*E94*F94</f>
        <v>0</v>
      </c>
      <c r="H94" s="892">
        <f>I94+J94</f>
        <v>0</v>
      </c>
      <c r="I94" s="729"/>
      <c r="J94" s="727"/>
      <c r="K94" s="145">
        <f>-D94*E94*H94</f>
        <v>0</v>
      </c>
      <c r="L94" s="146"/>
      <c r="M94" s="147"/>
      <c r="N94" s="163"/>
      <c r="O94" s="164"/>
      <c r="P94" s="165"/>
      <c r="Q94" s="165"/>
      <c r="R94" s="166"/>
      <c r="S94" s="167"/>
      <c r="T94" s="168">
        <f t="shared" si="15"/>
        <v>0</v>
      </c>
      <c r="U94" s="169"/>
      <c r="V94" s="155"/>
      <c r="W94" s="155"/>
      <c r="X94" s="156"/>
      <c r="Y94" s="156"/>
      <c r="Z94" s="136"/>
      <c r="AA94" s="136"/>
      <c r="AB94" s="136"/>
    </row>
    <row r="95" spans="1:28" ht="9" customHeight="1">
      <c r="A95" s="885"/>
      <c r="B95" s="739"/>
      <c r="C95" s="202" t="str">
        <f>C91</f>
        <v>復</v>
      </c>
      <c r="D95" s="158">
        <f>$D$12</f>
        <v>0</v>
      </c>
      <c r="E95" s="175">
        <f>$E$12</f>
        <v>0</v>
      </c>
      <c r="F95" s="748"/>
      <c r="G95" s="160">
        <f>D95*E95*F94</f>
        <v>0</v>
      </c>
      <c r="H95" s="893"/>
      <c r="I95" s="730"/>
      <c r="J95" s="728"/>
      <c r="K95" s="161">
        <f>-D95*E95*H94</f>
        <v>0</v>
      </c>
      <c r="L95" s="162"/>
      <c r="M95" s="147"/>
      <c r="N95" s="163"/>
      <c r="O95" s="164"/>
      <c r="P95" s="165"/>
      <c r="Q95" s="165"/>
      <c r="R95" s="166"/>
      <c r="S95" s="167"/>
      <c r="T95" s="168">
        <f t="shared" si="15"/>
        <v>0</v>
      </c>
      <c r="U95" s="169"/>
      <c r="V95" s="155"/>
      <c r="W95" s="155"/>
      <c r="X95" s="156"/>
      <c r="Y95" s="156"/>
      <c r="Z95" s="136"/>
      <c r="AA95" s="136"/>
      <c r="AB95" s="136"/>
    </row>
    <row r="96" spans="1:28" ht="9" customHeight="1">
      <c r="A96" s="885"/>
      <c r="B96" s="738" t="str">
        <f>$B$13</f>
        <v>学平日</v>
      </c>
      <c r="C96" s="170" t="str">
        <f>C90</f>
        <v>往</v>
      </c>
      <c r="D96" s="142">
        <f>$D$13</f>
        <v>0</v>
      </c>
      <c r="E96" s="143">
        <f>$E$13</f>
        <v>0</v>
      </c>
      <c r="F96" s="896"/>
      <c r="G96" s="144">
        <f>D96*E96*F96</f>
        <v>0</v>
      </c>
      <c r="H96" s="892">
        <f>I96+J96</f>
        <v>0</v>
      </c>
      <c r="I96" s="729"/>
      <c r="J96" s="727"/>
      <c r="K96" s="145">
        <f>-D96*E96*H96</f>
        <v>0</v>
      </c>
      <c r="L96" s="146"/>
      <c r="M96" s="147"/>
      <c r="N96" s="163"/>
      <c r="O96" s="164"/>
      <c r="P96" s="165"/>
      <c r="Q96" s="165"/>
      <c r="R96" s="166"/>
      <c r="S96" s="167"/>
      <c r="T96" s="168">
        <f t="shared" si="15"/>
        <v>0</v>
      </c>
      <c r="U96" s="169"/>
      <c r="V96" s="155"/>
      <c r="W96" s="155"/>
    </row>
    <row r="97" spans="1:28" ht="9" customHeight="1">
      <c r="A97" s="885"/>
      <c r="B97" s="739"/>
      <c r="C97" s="157" t="str">
        <f>C91</f>
        <v>復</v>
      </c>
      <c r="D97" s="158">
        <f>$D$14</f>
        <v>0</v>
      </c>
      <c r="E97" s="159">
        <f>$E$14</f>
        <v>0</v>
      </c>
      <c r="F97" s="749"/>
      <c r="G97" s="160">
        <f>D97*E97*F96</f>
        <v>0</v>
      </c>
      <c r="H97" s="893"/>
      <c r="I97" s="730"/>
      <c r="J97" s="728"/>
      <c r="K97" s="161">
        <f>-D97*E97*H96</f>
        <v>0</v>
      </c>
      <c r="L97" s="162"/>
      <c r="M97" s="147"/>
      <c r="N97" s="163"/>
      <c r="O97" s="164"/>
      <c r="P97" s="165"/>
      <c r="Q97" s="165"/>
      <c r="R97" s="166"/>
      <c r="S97" s="167"/>
      <c r="T97" s="168">
        <f t="shared" si="15"/>
        <v>0</v>
      </c>
      <c r="U97" s="169"/>
      <c r="V97" s="155"/>
      <c r="W97" s="155"/>
    </row>
    <row r="98" spans="1:28" ht="9" customHeight="1">
      <c r="A98" s="885"/>
      <c r="B98" s="738" t="str">
        <f>$B$15</f>
        <v>学休土</v>
      </c>
      <c r="C98" s="170" t="str">
        <f>C90</f>
        <v>往</v>
      </c>
      <c r="D98" s="142">
        <f>$D$15</f>
        <v>0</v>
      </c>
      <c r="E98" s="143">
        <f>$E$15</f>
        <v>0</v>
      </c>
      <c r="F98" s="748"/>
      <c r="G98" s="144">
        <f>D98*E98*F98</f>
        <v>0</v>
      </c>
      <c r="H98" s="892">
        <f>I98+J98</f>
        <v>0</v>
      </c>
      <c r="I98" s="729"/>
      <c r="J98" s="727"/>
      <c r="K98" s="145">
        <f>-D98*E98*H98</f>
        <v>0</v>
      </c>
      <c r="L98" s="146"/>
      <c r="M98" s="147"/>
      <c r="N98" s="163"/>
      <c r="O98" s="164"/>
      <c r="P98" s="165"/>
      <c r="Q98" s="165"/>
      <c r="R98" s="166"/>
      <c r="S98" s="167"/>
      <c r="T98" s="168">
        <f t="shared" si="15"/>
        <v>0</v>
      </c>
      <c r="U98" s="169"/>
      <c r="V98" s="155"/>
      <c r="W98" s="155"/>
      <c r="X98" s="908" t="s">
        <v>81</v>
      </c>
      <c r="Y98" s="909"/>
      <c r="Z98" s="909"/>
      <c r="AA98" s="909"/>
      <c r="AB98" s="910"/>
    </row>
    <row r="99" spans="1:28" ht="9" customHeight="1" thickBot="1">
      <c r="A99" s="885"/>
      <c r="B99" s="751"/>
      <c r="C99" s="157" t="str">
        <f>C91</f>
        <v>復</v>
      </c>
      <c r="D99" s="158">
        <f>$D$16</f>
        <v>0</v>
      </c>
      <c r="E99" s="175">
        <f>$E$16</f>
        <v>0</v>
      </c>
      <c r="F99" s="749"/>
      <c r="G99" s="160">
        <f>D99*E99*F98</f>
        <v>0</v>
      </c>
      <c r="H99" s="893"/>
      <c r="I99" s="730"/>
      <c r="J99" s="728"/>
      <c r="K99" s="161">
        <f>-D99*E99*H98</f>
        <v>0</v>
      </c>
      <c r="L99" s="162"/>
      <c r="M99" s="147"/>
      <c r="N99" s="177"/>
      <c r="O99" s="178"/>
      <c r="P99" s="179"/>
      <c r="Q99" s="179"/>
      <c r="R99" s="180"/>
      <c r="S99" s="181"/>
      <c r="T99" s="182">
        <f t="shared" si="15"/>
        <v>0</v>
      </c>
      <c r="U99" s="183"/>
      <c r="V99" s="184"/>
      <c r="W99" s="155"/>
      <c r="X99" s="905">
        <f>G100+K100+T100</f>
        <v>0</v>
      </c>
      <c r="Y99" s="906"/>
      <c r="Z99" s="906"/>
      <c r="AA99" s="906"/>
      <c r="AB99" s="185" t="s">
        <v>154</v>
      </c>
    </row>
    <row r="100" spans="1:28" ht="9" customHeight="1" thickBot="1">
      <c r="A100" s="882" t="s">
        <v>53</v>
      </c>
      <c r="B100" s="883"/>
      <c r="C100" s="186"/>
      <c r="D100" s="187">
        <f>IF(C90="往",(E90+E91)*(F90-H90)+(E92+E93)*(F92-H92),E90*(F90-H90)+E92*(F92-H92))</f>
        <v>0</v>
      </c>
      <c r="E100" s="188">
        <f>IF(C90="往",(E90+E91)*(F90-H90)+(E92+E93)*(F92-H92)+(E94+E95)*(F94-H94)+(E96+E97)*(F96-H96)+(E98+E99)*(F98-H98),E90*(F90-H90)+E92*(F92-H92)+E94*(F94-H94)+E96*(F96-H96)+E98*(F98-H98))</f>
        <v>0</v>
      </c>
      <c r="F100" s="189">
        <f t="shared" ref="F100:K100" si="16">SUM(F90:F99)</f>
        <v>0</v>
      </c>
      <c r="G100" s="190">
        <f t="shared" si="16"/>
        <v>0</v>
      </c>
      <c r="H100" s="186">
        <f t="shared" si="16"/>
        <v>0</v>
      </c>
      <c r="I100" s="191">
        <f t="shared" si="16"/>
        <v>0</v>
      </c>
      <c r="J100" s="187">
        <f t="shared" si="16"/>
        <v>0</v>
      </c>
      <c r="K100" s="192">
        <f t="shared" si="16"/>
        <v>0</v>
      </c>
      <c r="L100" s="187"/>
      <c r="M100" s="193"/>
      <c r="N100" s="194"/>
      <c r="O100" s="195">
        <f t="shared" ref="O100:T100" si="17">SUM(O90:O99)</f>
        <v>0</v>
      </c>
      <c r="P100" s="196">
        <f t="shared" si="17"/>
        <v>0</v>
      </c>
      <c r="Q100" s="196">
        <f t="shared" si="17"/>
        <v>0</v>
      </c>
      <c r="R100" s="197">
        <f t="shared" si="17"/>
        <v>0</v>
      </c>
      <c r="S100" s="198">
        <f t="shared" si="17"/>
        <v>0</v>
      </c>
      <c r="T100" s="199">
        <f t="shared" si="17"/>
        <v>0</v>
      </c>
      <c r="U100" s="200"/>
    </row>
    <row r="101" spans="1:28" ht="9" customHeight="1">
      <c r="A101" s="886" t="s">
        <v>55</v>
      </c>
      <c r="B101" s="742" t="s">
        <v>56</v>
      </c>
      <c r="C101" s="134"/>
      <c r="D101" s="745" t="s">
        <v>57</v>
      </c>
      <c r="E101" s="745" t="s">
        <v>58</v>
      </c>
      <c r="F101" s="890" t="s">
        <v>59</v>
      </c>
      <c r="G101" s="894" t="s">
        <v>151</v>
      </c>
      <c r="H101" s="899" t="s">
        <v>61</v>
      </c>
      <c r="I101" s="899"/>
      <c r="J101" s="899"/>
      <c r="K101" s="899"/>
      <c r="L101" s="900"/>
      <c r="M101" s="135"/>
      <c r="N101" s="857" t="s">
        <v>62</v>
      </c>
      <c r="O101" s="858"/>
      <c r="P101" s="858"/>
      <c r="Q101" s="858"/>
      <c r="R101" s="858"/>
      <c r="S101" s="858"/>
      <c r="T101" s="858"/>
      <c r="U101" s="859"/>
    </row>
    <row r="102" spans="1:28" ht="9" customHeight="1">
      <c r="A102" s="887"/>
      <c r="B102" s="743"/>
      <c r="C102" s="137" t="s">
        <v>24</v>
      </c>
      <c r="D102" s="746"/>
      <c r="E102" s="746"/>
      <c r="F102" s="891"/>
      <c r="G102" s="864"/>
      <c r="H102" s="860" t="s">
        <v>63</v>
      </c>
      <c r="I102" s="861"/>
      <c r="J102" s="862"/>
      <c r="K102" s="863" t="s">
        <v>152</v>
      </c>
      <c r="L102" s="874" t="s">
        <v>65</v>
      </c>
      <c r="M102" s="138"/>
      <c r="N102" s="863" t="s">
        <v>66</v>
      </c>
      <c r="O102" s="877" t="s">
        <v>67</v>
      </c>
      <c r="P102" s="878"/>
      <c r="Q102" s="878"/>
      <c r="R102" s="878"/>
      <c r="S102" s="879"/>
      <c r="T102" s="724" t="s">
        <v>153</v>
      </c>
      <c r="U102" s="854" t="s">
        <v>65</v>
      </c>
    </row>
    <row r="103" spans="1:28" ht="9" customHeight="1">
      <c r="A103" s="887"/>
      <c r="B103" s="743"/>
      <c r="C103" s="137" t="s">
        <v>69</v>
      </c>
      <c r="D103" s="746"/>
      <c r="E103" s="746"/>
      <c r="F103" s="891"/>
      <c r="G103" s="864"/>
      <c r="H103" s="880" t="s">
        <v>70</v>
      </c>
      <c r="I103" s="897" t="s">
        <v>71</v>
      </c>
      <c r="J103" s="901" t="s">
        <v>72</v>
      </c>
      <c r="K103" s="864"/>
      <c r="L103" s="875"/>
      <c r="M103" s="138"/>
      <c r="N103" s="864"/>
      <c r="O103" s="869" t="s">
        <v>73</v>
      </c>
      <c r="P103" s="754"/>
      <c r="Q103" s="754" t="s">
        <v>74</v>
      </c>
      <c r="R103" s="757" t="s">
        <v>75</v>
      </c>
      <c r="S103" s="752" t="s">
        <v>76</v>
      </c>
      <c r="T103" s="725"/>
      <c r="U103" s="855"/>
    </row>
    <row r="104" spans="1:28" ht="9" customHeight="1">
      <c r="A104" s="887"/>
      <c r="B104" s="743"/>
      <c r="C104" s="139" t="s">
        <v>77</v>
      </c>
      <c r="D104" s="746"/>
      <c r="E104" s="746"/>
      <c r="F104" s="891"/>
      <c r="G104" s="864"/>
      <c r="H104" s="880"/>
      <c r="I104" s="897"/>
      <c r="J104" s="901"/>
      <c r="K104" s="864"/>
      <c r="L104" s="875"/>
      <c r="M104" s="138"/>
      <c r="N104" s="864"/>
      <c r="O104" s="870" t="s">
        <v>71</v>
      </c>
      <c r="P104" s="872" t="s">
        <v>72</v>
      </c>
      <c r="Q104" s="755"/>
      <c r="R104" s="757"/>
      <c r="S104" s="752"/>
      <c r="T104" s="725"/>
      <c r="U104" s="855"/>
    </row>
    <row r="105" spans="1:28" ht="9" customHeight="1">
      <c r="A105" s="888"/>
      <c r="B105" s="744"/>
      <c r="C105" s="140" t="s">
        <v>78</v>
      </c>
      <c r="D105" s="747"/>
      <c r="E105" s="876"/>
      <c r="F105" s="726"/>
      <c r="G105" s="895"/>
      <c r="H105" s="881"/>
      <c r="I105" s="898"/>
      <c r="J105" s="902"/>
      <c r="K105" s="865"/>
      <c r="L105" s="876"/>
      <c r="N105" s="865"/>
      <c r="O105" s="871"/>
      <c r="P105" s="873"/>
      <c r="Q105" s="756"/>
      <c r="R105" s="758"/>
      <c r="S105" s="753"/>
      <c r="T105" s="726"/>
      <c r="U105" s="856"/>
    </row>
    <row r="106" spans="1:28" ht="9" customHeight="1">
      <c r="A106" s="884" t="s">
        <v>142</v>
      </c>
      <c r="B106" s="740" t="str">
        <f>$B$7</f>
        <v>平日</v>
      </c>
      <c r="C106" s="201" t="str">
        <f>C90</f>
        <v>往</v>
      </c>
      <c r="D106" s="142">
        <f>$D$7</f>
        <v>0</v>
      </c>
      <c r="E106" s="281"/>
      <c r="F106" s="914"/>
      <c r="G106" s="144">
        <f>D106*E106*F106</f>
        <v>0</v>
      </c>
      <c r="H106" s="892">
        <f>I106+J106</f>
        <v>0</v>
      </c>
      <c r="I106" s="729"/>
      <c r="J106" s="727"/>
      <c r="K106" s="145">
        <f>-D106*E106*H106</f>
        <v>0</v>
      </c>
      <c r="L106" s="146"/>
      <c r="M106" s="147"/>
      <c r="N106" s="148"/>
      <c r="O106" s="149"/>
      <c r="P106" s="150"/>
      <c r="Q106" s="150"/>
      <c r="R106" s="151"/>
      <c r="S106" s="152"/>
      <c r="T106" s="153">
        <f>IF(AND(P106=0,Q106=0,R106=0,S106=0),N106*-O106,IF(AND(O106=0,Q106=0,R106=0,S106=0),N106*-P106,IF(AND(O106=0,P106=0,R106=0,S106=0),N106*Q106,IF(AND(O106=0,P106=0,Q106=0,S106=0),N106*-R106,IF(AND(O106=0,P106=0,Q106=0,R106=0),N106*S106,IF(AND(O106=0,P106=0,Q106=0,R106=0),,"入力オーバー"))))))</f>
        <v>0</v>
      </c>
      <c r="U106" s="154"/>
      <c r="V106" s="155"/>
      <c r="W106" s="155"/>
      <c r="X106" s="156"/>
      <c r="Y106" s="156"/>
      <c r="Z106" s="156"/>
      <c r="AA106" s="156"/>
      <c r="AB106" s="156"/>
    </row>
    <row r="107" spans="1:28" ht="9" customHeight="1">
      <c r="A107" s="885"/>
      <c r="B107" s="741"/>
      <c r="C107" s="157" t="str">
        <f>IF(C106="往","復",)</f>
        <v>復</v>
      </c>
      <c r="D107" s="158">
        <f>$D$8</f>
        <v>0</v>
      </c>
      <c r="E107" s="282"/>
      <c r="F107" s="915"/>
      <c r="G107" s="160">
        <f>D107*E107*F106</f>
        <v>0</v>
      </c>
      <c r="H107" s="893"/>
      <c r="I107" s="730"/>
      <c r="J107" s="728"/>
      <c r="K107" s="161">
        <f>-D107*E107*H106</f>
        <v>0</v>
      </c>
      <c r="L107" s="162"/>
      <c r="M107" s="147"/>
      <c r="N107" s="163"/>
      <c r="O107" s="164"/>
      <c r="P107" s="165"/>
      <c r="Q107" s="165"/>
      <c r="R107" s="166"/>
      <c r="S107" s="167"/>
      <c r="T107" s="168">
        <f>IF(AND(P107=0,Q107=0,R107=0,S107=0),N107*-O107,IF(AND(O107=0,Q107=0,R107=0,S107=0),N107*-P107,IF(AND(O107=0,P107=0,R107=0,S107=0),N107*Q107,IF(AND(O107=0,P107=0,Q107=0,S107=0),N107*-R107,IF(AND(O107=0,P107=0,Q107=0,R107=0),N107*S107,IF(AND(O107=0,P107=0,Q107=0,R107=0),,"入力オーバー"))))))</f>
        <v>0</v>
      </c>
      <c r="U107" s="169"/>
      <c r="V107" s="155"/>
      <c r="W107" s="155"/>
      <c r="X107" s="156"/>
      <c r="Y107" s="156"/>
      <c r="Z107" s="156"/>
      <c r="AA107" s="156"/>
      <c r="AB107" s="156"/>
    </row>
    <row r="108" spans="1:28" ht="9" customHeight="1">
      <c r="A108" s="885"/>
      <c r="B108" s="740" t="str">
        <f>$B$9</f>
        <v>土曜</v>
      </c>
      <c r="C108" s="170" t="str">
        <f>C106</f>
        <v>往</v>
      </c>
      <c r="D108" s="142">
        <f>$D$9</f>
        <v>0</v>
      </c>
      <c r="E108" s="281"/>
      <c r="F108" s="914"/>
      <c r="G108" s="144">
        <f>D108*E108*F108</f>
        <v>0</v>
      </c>
      <c r="H108" s="892">
        <f>I108+J108</f>
        <v>0</v>
      </c>
      <c r="I108" s="729"/>
      <c r="J108" s="727"/>
      <c r="K108" s="145">
        <f>-D108*E108*H108</f>
        <v>0</v>
      </c>
      <c r="L108" s="146"/>
      <c r="M108" s="147"/>
      <c r="N108" s="163"/>
      <c r="O108" s="164"/>
      <c r="P108" s="165"/>
      <c r="Q108" s="165"/>
      <c r="R108" s="166"/>
      <c r="S108" s="167"/>
      <c r="T108" s="168">
        <f t="shared" ref="T108:T115" si="18">IF(AND(P108=0,Q108=0,R108=0,S108=0),N108*-O108,IF(AND(O108=0,Q108=0,R108=0,S108=0),N108*-P108,IF(AND(O108=0,P108=0,R108=0,S108=0),N108*Q108,IF(AND(O108=0,P108=0,Q108=0,S108=0),N108*-R108,IF(AND(O108=0,P108=0,Q108=0,R108=0),N108*S108,IF(AND(O108=0,P108=0,Q108=0,R108=0),,"入力オーバー"))))))</f>
        <v>0</v>
      </c>
      <c r="U108" s="169"/>
      <c r="V108" s="155"/>
      <c r="W108" s="155"/>
      <c r="X108" s="136"/>
      <c r="Y108" s="136"/>
      <c r="Z108" s="136"/>
      <c r="AA108" s="136"/>
      <c r="AB108" s="136"/>
    </row>
    <row r="109" spans="1:28" ht="9" customHeight="1" thickBot="1">
      <c r="A109" s="885"/>
      <c r="B109" s="904"/>
      <c r="C109" s="157" t="str">
        <f>C107</f>
        <v>復</v>
      </c>
      <c r="D109" s="158">
        <f>$D$10</f>
        <v>0</v>
      </c>
      <c r="E109" s="282"/>
      <c r="F109" s="915"/>
      <c r="G109" s="160">
        <f>D109*E109*F108</f>
        <v>0</v>
      </c>
      <c r="H109" s="893"/>
      <c r="I109" s="730"/>
      <c r="J109" s="728"/>
      <c r="K109" s="161">
        <f>-D109*E109*H108</f>
        <v>0</v>
      </c>
      <c r="L109" s="162"/>
      <c r="M109" s="147"/>
      <c r="N109" s="163"/>
      <c r="O109" s="164"/>
      <c r="P109" s="165"/>
      <c r="Q109" s="165"/>
      <c r="R109" s="166"/>
      <c r="S109" s="167"/>
      <c r="T109" s="168">
        <f t="shared" si="18"/>
        <v>0</v>
      </c>
      <c r="U109" s="169"/>
      <c r="V109" s="155"/>
      <c r="W109" s="155"/>
      <c r="X109" s="156"/>
      <c r="Y109" s="156"/>
      <c r="Z109" s="136"/>
      <c r="AA109" s="136"/>
      <c r="AB109" s="136"/>
    </row>
    <row r="110" spans="1:28" ht="9" customHeight="1">
      <c r="A110" s="885"/>
      <c r="B110" s="903" t="str">
        <f>$B$11</f>
        <v>日祝</v>
      </c>
      <c r="C110" s="170" t="str">
        <f>C106</f>
        <v>往</v>
      </c>
      <c r="D110" s="142">
        <f>$D$11</f>
        <v>0</v>
      </c>
      <c r="E110" s="281"/>
      <c r="F110" s="913"/>
      <c r="G110" s="144">
        <f>D110*E110*F110</f>
        <v>0</v>
      </c>
      <c r="H110" s="892">
        <f>I110+J110</f>
        <v>0</v>
      </c>
      <c r="I110" s="729"/>
      <c r="J110" s="727"/>
      <c r="K110" s="145">
        <f>-D110*E110*H110</f>
        <v>0</v>
      </c>
      <c r="L110" s="146"/>
      <c r="M110" s="147"/>
      <c r="N110" s="163"/>
      <c r="O110" s="164"/>
      <c r="P110" s="165"/>
      <c r="Q110" s="165"/>
      <c r="R110" s="166"/>
      <c r="S110" s="167"/>
      <c r="T110" s="168">
        <f t="shared" si="18"/>
        <v>0</v>
      </c>
      <c r="U110" s="169"/>
      <c r="V110" s="155"/>
      <c r="W110" s="155"/>
      <c r="X110" s="156"/>
      <c r="Y110" s="156"/>
      <c r="Z110" s="136"/>
      <c r="AA110" s="136"/>
      <c r="AB110" s="136"/>
    </row>
    <row r="111" spans="1:28" ht="9" customHeight="1">
      <c r="A111" s="885"/>
      <c r="B111" s="739"/>
      <c r="C111" s="202" t="str">
        <f>C107</f>
        <v>復</v>
      </c>
      <c r="D111" s="158">
        <f>$D$12</f>
        <v>0</v>
      </c>
      <c r="E111" s="283"/>
      <c r="F111" s="913"/>
      <c r="G111" s="160">
        <f>D111*E111*F110</f>
        <v>0</v>
      </c>
      <c r="H111" s="893"/>
      <c r="I111" s="730"/>
      <c r="J111" s="728"/>
      <c r="K111" s="161">
        <f>-D111*E111*H110</f>
        <v>0</v>
      </c>
      <c r="L111" s="162"/>
      <c r="M111" s="147"/>
      <c r="N111" s="163"/>
      <c r="O111" s="164"/>
      <c r="P111" s="165"/>
      <c r="Q111" s="165"/>
      <c r="R111" s="166"/>
      <c r="S111" s="167"/>
      <c r="T111" s="168">
        <f t="shared" si="18"/>
        <v>0</v>
      </c>
      <c r="U111" s="169"/>
      <c r="V111" s="155"/>
      <c r="W111" s="155"/>
      <c r="X111" s="156"/>
      <c r="Y111" s="156"/>
      <c r="Z111" s="136"/>
      <c r="AA111" s="136"/>
      <c r="AB111" s="136"/>
    </row>
    <row r="112" spans="1:28" ht="9" customHeight="1">
      <c r="A112" s="885"/>
      <c r="B112" s="738" t="str">
        <f>$B$13</f>
        <v>学平日</v>
      </c>
      <c r="C112" s="170" t="str">
        <f>C106</f>
        <v>往</v>
      </c>
      <c r="D112" s="142">
        <f>$D$13</f>
        <v>0</v>
      </c>
      <c r="E112" s="281"/>
      <c r="F112" s="914"/>
      <c r="G112" s="144">
        <f>D112*E112*F112</f>
        <v>0</v>
      </c>
      <c r="H112" s="892">
        <f>I112+J112</f>
        <v>0</v>
      </c>
      <c r="I112" s="729"/>
      <c r="J112" s="727"/>
      <c r="K112" s="145">
        <f>-D112*E112*H112</f>
        <v>0</v>
      </c>
      <c r="L112" s="146"/>
      <c r="M112" s="147"/>
      <c r="N112" s="163"/>
      <c r="O112" s="164"/>
      <c r="P112" s="165"/>
      <c r="Q112" s="165"/>
      <c r="R112" s="166"/>
      <c r="S112" s="167"/>
      <c r="T112" s="168">
        <f t="shared" si="18"/>
        <v>0</v>
      </c>
      <c r="U112" s="169"/>
      <c r="V112" s="155"/>
      <c r="W112" s="155"/>
    </row>
    <row r="113" spans="1:28" ht="9" customHeight="1">
      <c r="A113" s="885"/>
      <c r="B113" s="739"/>
      <c r="C113" s="157" t="str">
        <f>C107</f>
        <v>復</v>
      </c>
      <c r="D113" s="158">
        <f>$D$14</f>
        <v>0</v>
      </c>
      <c r="E113" s="282"/>
      <c r="F113" s="915"/>
      <c r="G113" s="160">
        <f>D113*E113*F112</f>
        <v>0</v>
      </c>
      <c r="H113" s="893"/>
      <c r="I113" s="730"/>
      <c r="J113" s="728"/>
      <c r="K113" s="161">
        <f>-D113*E113*H112</f>
        <v>0</v>
      </c>
      <c r="L113" s="162"/>
      <c r="M113" s="147"/>
      <c r="N113" s="163"/>
      <c r="O113" s="164"/>
      <c r="P113" s="165"/>
      <c r="Q113" s="165"/>
      <c r="R113" s="166"/>
      <c r="S113" s="167"/>
      <c r="T113" s="168">
        <f t="shared" si="18"/>
        <v>0</v>
      </c>
      <c r="U113" s="169"/>
      <c r="V113" s="155"/>
      <c r="W113" s="155"/>
    </row>
    <row r="114" spans="1:28" ht="9" customHeight="1">
      <c r="A114" s="885"/>
      <c r="B114" s="738" t="str">
        <f>$B$15</f>
        <v>学休土</v>
      </c>
      <c r="C114" s="170" t="str">
        <f>C106</f>
        <v>往</v>
      </c>
      <c r="D114" s="142">
        <f>$D$15</f>
        <v>0</v>
      </c>
      <c r="E114" s="143">
        <f>$E$15</f>
        <v>0</v>
      </c>
      <c r="F114" s="748"/>
      <c r="G114" s="144">
        <f>D114*E114*F114</f>
        <v>0</v>
      </c>
      <c r="H114" s="892">
        <f>I114+J114</f>
        <v>0</v>
      </c>
      <c r="I114" s="729"/>
      <c r="J114" s="727"/>
      <c r="K114" s="145">
        <f>-D114*E114*H114</f>
        <v>0</v>
      </c>
      <c r="L114" s="146"/>
      <c r="M114" s="147"/>
      <c r="N114" s="163"/>
      <c r="O114" s="164"/>
      <c r="P114" s="165"/>
      <c r="Q114" s="165"/>
      <c r="R114" s="166"/>
      <c r="S114" s="167"/>
      <c r="T114" s="168">
        <f t="shared" si="18"/>
        <v>0</v>
      </c>
      <c r="U114" s="169"/>
      <c r="V114" s="155"/>
      <c r="W114" s="155"/>
      <c r="X114" s="908" t="s">
        <v>81</v>
      </c>
      <c r="Y114" s="909"/>
      <c r="Z114" s="909"/>
      <c r="AA114" s="909"/>
      <c r="AB114" s="910"/>
    </row>
    <row r="115" spans="1:28" ht="9" customHeight="1" thickBot="1">
      <c r="A115" s="885"/>
      <c r="B115" s="751"/>
      <c r="C115" s="157" t="str">
        <f>C107</f>
        <v>復</v>
      </c>
      <c r="D115" s="158">
        <f>$D$16</f>
        <v>0</v>
      </c>
      <c r="E115" s="175">
        <f>$E$16</f>
        <v>0</v>
      </c>
      <c r="F115" s="749"/>
      <c r="G115" s="160">
        <f>D115*E115*F114</f>
        <v>0</v>
      </c>
      <c r="H115" s="893"/>
      <c r="I115" s="730"/>
      <c r="J115" s="728"/>
      <c r="K115" s="161">
        <f>-D115*E115*H114</f>
        <v>0</v>
      </c>
      <c r="L115" s="162"/>
      <c r="M115" s="147"/>
      <c r="N115" s="177"/>
      <c r="O115" s="178"/>
      <c r="P115" s="179"/>
      <c r="Q115" s="179"/>
      <c r="R115" s="180"/>
      <c r="S115" s="181"/>
      <c r="T115" s="182">
        <f t="shared" si="18"/>
        <v>0</v>
      </c>
      <c r="U115" s="183"/>
      <c r="V115" s="184"/>
      <c r="W115" s="155"/>
      <c r="X115" s="905">
        <f>G116+K116+T116</f>
        <v>0</v>
      </c>
      <c r="Y115" s="906"/>
      <c r="Z115" s="906"/>
      <c r="AA115" s="906"/>
      <c r="AB115" s="185" t="s">
        <v>154</v>
      </c>
    </row>
    <row r="116" spans="1:28" ht="9" customHeight="1" thickBot="1">
      <c r="A116" s="882" t="s">
        <v>53</v>
      </c>
      <c r="B116" s="883"/>
      <c r="C116" s="186"/>
      <c r="D116" s="187">
        <f>IF(C106="往",(E106+E107)*(F106-H106)+(E108+E109)*(F108-H108),E106*(F106-H106)+E108*(F108-H108))</f>
        <v>0</v>
      </c>
      <c r="E116" s="188">
        <f>IF(C106="往",(E106+E107)*(F106-H106)+(E108+E109)*(F108-H108)+(E110+E111)*(F110-H110)+(E112+E113)*(F112-H112)+(E114+E115)*(F114-H114),E106*(F106-H106)+E108*(F108-H108)+E110*(F110-H110)+E112*(F112-H112)+E114*(F114-H114))</f>
        <v>0</v>
      </c>
      <c r="F116" s="189">
        <f t="shared" ref="F116:K116" si="19">SUM(F106:F115)</f>
        <v>0</v>
      </c>
      <c r="G116" s="190">
        <f t="shared" si="19"/>
        <v>0</v>
      </c>
      <c r="H116" s="186">
        <f t="shared" si="19"/>
        <v>0</v>
      </c>
      <c r="I116" s="191">
        <f t="shared" si="19"/>
        <v>0</v>
      </c>
      <c r="J116" s="187">
        <f t="shared" si="19"/>
        <v>0</v>
      </c>
      <c r="K116" s="192">
        <f t="shared" si="19"/>
        <v>0</v>
      </c>
      <c r="L116" s="187"/>
      <c r="M116" s="193"/>
      <c r="N116" s="194"/>
      <c r="O116" s="195">
        <f t="shared" ref="O116:T116" si="20">SUM(O106:O115)</f>
        <v>0</v>
      </c>
      <c r="P116" s="196">
        <f t="shared" si="20"/>
        <v>0</v>
      </c>
      <c r="Q116" s="196">
        <f t="shared" si="20"/>
        <v>0</v>
      </c>
      <c r="R116" s="197">
        <f t="shared" si="20"/>
        <v>0</v>
      </c>
      <c r="S116" s="198">
        <f t="shared" si="20"/>
        <v>0</v>
      </c>
      <c r="T116" s="199">
        <f t="shared" si="20"/>
        <v>0</v>
      </c>
      <c r="U116" s="200"/>
    </row>
    <row r="117" spans="1:28" ht="9" customHeight="1">
      <c r="A117" s="886" t="s">
        <v>55</v>
      </c>
      <c r="B117" s="742" t="s">
        <v>56</v>
      </c>
      <c r="C117" s="134"/>
      <c r="D117" s="745" t="s">
        <v>57</v>
      </c>
      <c r="E117" s="745" t="s">
        <v>58</v>
      </c>
      <c r="F117" s="890" t="s">
        <v>59</v>
      </c>
      <c r="G117" s="894" t="s">
        <v>151</v>
      </c>
      <c r="H117" s="899" t="s">
        <v>61</v>
      </c>
      <c r="I117" s="899"/>
      <c r="J117" s="899"/>
      <c r="K117" s="899"/>
      <c r="L117" s="900"/>
      <c r="M117" s="135"/>
      <c r="N117" s="857" t="s">
        <v>62</v>
      </c>
      <c r="O117" s="858"/>
      <c r="P117" s="858"/>
      <c r="Q117" s="858"/>
      <c r="R117" s="858"/>
      <c r="S117" s="858"/>
      <c r="T117" s="858"/>
      <c r="U117" s="859"/>
    </row>
    <row r="118" spans="1:28" ht="9" customHeight="1">
      <c r="A118" s="887"/>
      <c r="B118" s="743"/>
      <c r="C118" s="137" t="s">
        <v>24</v>
      </c>
      <c r="D118" s="746"/>
      <c r="E118" s="746"/>
      <c r="F118" s="891"/>
      <c r="G118" s="864"/>
      <c r="H118" s="860" t="s">
        <v>63</v>
      </c>
      <c r="I118" s="861"/>
      <c r="J118" s="862"/>
      <c r="K118" s="863" t="s">
        <v>152</v>
      </c>
      <c r="L118" s="874" t="s">
        <v>65</v>
      </c>
      <c r="M118" s="138"/>
      <c r="N118" s="863" t="s">
        <v>66</v>
      </c>
      <c r="O118" s="877" t="s">
        <v>67</v>
      </c>
      <c r="P118" s="878"/>
      <c r="Q118" s="878"/>
      <c r="R118" s="878"/>
      <c r="S118" s="879"/>
      <c r="T118" s="724" t="s">
        <v>153</v>
      </c>
      <c r="U118" s="854" t="s">
        <v>65</v>
      </c>
    </row>
    <row r="119" spans="1:28" ht="9" customHeight="1">
      <c r="A119" s="887"/>
      <c r="B119" s="743"/>
      <c r="C119" s="137" t="s">
        <v>69</v>
      </c>
      <c r="D119" s="746"/>
      <c r="E119" s="746"/>
      <c r="F119" s="891"/>
      <c r="G119" s="864"/>
      <c r="H119" s="880" t="s">
        <v>70</v>
      </c>
      <c r="I119" s="897" t="s">
        <v>71</v>
      </c>
      <c r="J119" s="901" t="s">
        <v>72</v>
      </c>
      <c r="K119" s="864"/>
      <c r="L119" s="875"/>
      <c r="M119" s="138"/>
      <c r="N119" s="864"/>
      <c r="O119" s="869" t="s">
        <v>73</v>
      </c>
      <c r="P119" s="754"/>
      <c r="Q119" s="754" t="s">
        <v>74</v>
      </c>
      <c r="R119" s="757" t="s">
        <v>75</v>
      </c>
      <c r="S119" s="752" t="s">
        <v>76</v>
      </c>
      <c r="T119" s="725"/>
      <c r="U119" s="855"/>
    </row>
    <row r="120" spans="1:28" ht="9" customHeight="1">
      <c r="A120" s="887"/>
      <c r="B120" s="743"/>
      <c r="C120" s="139" t="s">
        <v>77</v>
      </c>
      <c r="D120" s="746"/>
      <c r="E120" s="746"/>
      <c r="F120" s="891"/>
      <c r="G120" s="864"/>
      <c r="H120" s="880"/>
      <c r="I120" s="897"/>
      <c r="J120" s="901"/>
      <c r="K120" s="864"/>
      <c r="L120" s="875"/>
      <c r="M120" s="138"/>
      <c r="N120" s="864"/>
      <c r="O120" s="870" t="s">
        <v>71</v>
      </c>
      <c r="P120" s="872" t="s">
        <v>72</v>
      </c>
      <c r="Q120" s="755"/>
      <c r="R120" s="757"/>
      <c r="S120" s="752"/>
      <c r="T120" s="725"/>
      <c r="U120" s="855"/>
    </row>
    <row r="121" spans="1:28" ht="9" customHeight="1">
      <c r="A121" s="888"/>
      <c r="B121" s="744"/>
      <c r="C121" s="140" t="s">
        <v>78</v>
      </c>
      <c r="D121" s="747"/>
      <c r="E121" s="876"/>
      <c r="F121" s="726"/>
      <c r="G121" s="895"/>
      <c r="H121" s="881"/>
      <c r="I121" s="898"/>
      <c r="J121" s="902"/>
      <c r="K121" s="865"/>
      <c r="L121" s="876"/>
      <c r="N121" s="865"/>
      <c r="O121" s="871"/>
      <c r="P121" s="873"/>
      <c r="Q121" s="756"/>
      <c r="R121" s="758"/>
      <c r="S121" s="753"/>
      <c r="T121" s="726"/>
      <c r="U121" s="856"/>
    </row>
    <row r="122" spans="1:28" ht="9" customHeight="1">
      <c r="A122" s="884" t="s">
        <v>143</v>
      </c>
      <c r="B122" s="740" t="str">
        <f>$B$7</f>
        <v>平日</v>
      </c>
      <c r="C122" s="201" t="str">
        <f>C106</f>
        <v>往</v>
      </c>
      <c r="D122" s="142">
        <f>$D$7</f>
        <v>0</v>
      </c>
      <c r="E122" s="281"/>
      <c r="F122" s="914"/>
      <c r="G122" s="144">
        <f>D122*E122*F122</f>
        <v>0</v>
      </c>
      <c r="H122" s="892">
        <f>I122+J122</f>
        <v>0</v>
      </c>
      <c r="I122" s="729"/>
      <c r="J122" s="727"/>
      <c r="K122" s="145">
        <f>-D122*E122*H122</f>
        <v>0</v>
      </c>
      <c r="L122" s="146"/>
      <c r="M122" s="147"/>
      <c r="N122" s="148"/>
      <c r="O122" s="149"/>
      <c r="P122" s="150"/>
      <c r="Q122" s="150"/>
      <c r="R122" s="151"/>
      <c r="S122" s="152"/>
      <c r="T122" s="153">
        <f>IF(AND(P122=0,Q122=0,R122=0,S122=0),N122*-O122,IF(AND(O122=0,Q122=0,R122=0,S122=0),N122*-P122,IF(AND(O122=0,P122=0,R122=0,S122=0),N122*Q122,IF(AND(O122=0,P122=0,Q122=0,S122=0),N122*-R122,IF(AND(O122=0,P122=0,Q122=0,R122=0),N122*S122,IF(AND(O122=0,P122=0,Q122=0,R122=0),,"入力オーバー"))))))</f>
        <v>0</v>
      </c>
      <c r="U122" s="154"/>
      <c r="V122" s="155"/>
      <c r="W122" s="155"/>
      <c r="X122" s="156"/>
      <c r="Y122" s="156"/>
      <c r="Z122" s="156"/>
      <c r="AA122" s="156"/>
      <c r="AB122" s="156"/>
    </row>
    <row r="123" spans="1:28" ht="9" customHeight="1">
      <c r="A123" s="885"/>
      <c r="B123" s="741"/>
      <c r="C123" s="157" t="str">
        <f>IF(C122="往","復",)</f>
        <v>復</v>
      </c>
      <c r="D123" s="158">
        <f>$D$8</f>
        <v>0</v>
      </c>
      <c r="E123" s="282"/>
      <c r="F123" s="915"/>
      <c r="G123" s="160">
        <f>D123*E123*F122</f>
        <v>0</v>
      </c>
      <c r="H123" s="893"/>
      <c r="I123" s="730"/>
      <c r="J123" s="728"/>
      <c r="K123" s="161">
        <f>-D123*E123*H122</f>
        <v>0</v>
      </c>
      <c r="L123" s="162"/>
      <c r="M123" s="147"/>
      <c r="N123" s="163"/>
      <c r="O123" s="164"/>
      <c r="P123" s="165"/>
      <c r="Q123" s="165"/>
      <c r="R123" s="166"/>
      <c r="S123" s="167"/>
      <c r="T123" s="168">
        <f>IF(AND(P123=0,Q123=0,R123=0,S123=0),N123*-O123,IF(AND(O123=0,Q123=0,R123=0,S123=0),N123*-P123,IF(AND(O123=0,P123=0,R123=0,S123=0),N123*Q123,IF(AND(O123=0,P123=0,Q123=0,S123=0),N123*-R123,IF(AND(O123=0,P123=0,Q123=0,R123=0),N123*S123,IF(AND(O123=0,P123=0,Q123=0,R123=0),,"入力オーバー"))))))</f>
        <v>0</v>
      </c>
      <c r="U123" s="169"/>
      <c r="V123" s="155"/>
      <c r="W123" s="155"/>
      <c r="X123" s="156"/>
      <c r="Y123" s="156"/>
      <c r="Z123" s="156"/>
      <c r="AA123" s="156"/>
      <c r="AB123" s="156"/>
    </row>
    <row r="124" spans="1:28" ht="9" customHeight="1">
      <c r="A124" s="885"/>
      <c r="B124" s="740" t="str">
        <f>$B$9</f>
        <v>土曜</v>
      </c>
      <c r="C124" s="170" t="str">
        <f>C122</f>
        <v>往</v>
      </c>
      <c r="D124" s="142">
        <f>$D$9</f>
        <v>0</v>
      </c>
      <c r="E124" s="281"/>
      <c r="F124" s="914"/>
      <c r="G124" s="144">
        <f>D124*E124*F124</f>
        <v>0</v>
      </c>
      <c r="H124" s="892">
        <f>I124+J124</f>
        <v>0</v>
      </c>
      <c r="I124" s="729"/>
      <c r="J124" s="727"/>
      <c r="K124" s="145">
        <f>-D124*E124*H124</f>
        <v>0</v>
      </c>
      <c r="L124" s="146"/>
      <c r="M124" s="147"/>
      <c r="N124" s="163"/>
      <c r="O124" s="164"/>
      <c r="P124" s="165"/>
      <c r="Q124" s="165"/>
      <c r="R124" s="166"/>
      <c r="S124" s="167"/>
      <c r="T124" s="168">
        <f t="shared" ref="T124:T131" si="21">IF(AND(P124=0,Q124=0,R124=0,S124=0),N124*-O124,IF(AND(O124=0,Q124=0,R124=0,S124=0),N124*-P124,IF(AND(O124=0,P124=0,R124=0,S124=0),N124*Q124,IF(AND(O124=0,P124=0,Q124=0,S124=0),N124*-R124,IF(AND(O124=0,P124=0,Q124=0,R124=0),N124*S124,IF(AND(O124=0,P124=0,Q124=0,R124=0),,"入力オーバー"))))))</f>
        <v>0</v>
      </c>
      <c r="U124" s="169"/>
      <c r="V124" s="155"/>
      <c r="W124" s="155"/>
      <c r="X124" s="136"/>
      <c r="Y124" s="136"/>
      <c r="Z124" s="136"/>
      <c r="AA124" s="136"/>
      <c r="AB124" s="136"/>
    </row>
    <row r="125" spans="1:28" ht="9" customHeight="1" thickBot="1">
      <c r="A125" s="885"/>
      <c r="B125" s="904"/>
      <c r="C125" s="157" t="str">
        <f>C123</f>
        <v>復</v>
      </c>
      <c r="D125" s="158">
        <f>$D$10</f>
        <v>0</v>
      </c>
      <c r="E125" s="282"/>
      <c r="F125" s="915"/>
      <c r="G125" s="160">
        <f>D125*E125*F124</f>
        <v>0</v>
      </c>
      <c r="H125" s="893"/>
      <c r="I125" s="730"/>
      <c r="J125" s="728"/>
      <c r="K125" s="161">
        <f>-D125*E125*H124</f>
        <v>0</v>
      </c>
      <c r="L125" s="162"/>
      <c r="M125" s="147"/>
      <c r="N125" s="163"/>
      <c r="O125" s="164"/>
      <c r="P125" s="165"/>
      <c r="Q125" s="165"/>
      <c r="R125" s="166"/>
      <c r="S125" s="167"/>
      <c r="T125" s="168">
        <f t="shared" si="21"/>
        <v>0</v>
      </c>
      <c r="U125" s="169"/>
      <c r="V125" s="155"/>
      <c r="W125" s="155"/>
      <c r="X125" s="156"/>
      <c r="Y125" s="156"/>
      <c r="Z125" s="136"/>
      <c r="AA125" s="136"/>
      <c r="AB125" s="136"/>
    </row>
    <row r="126" spans="1:28" ht="9" customHeight="1">
      <c r="A126" s="885"/>
      <c r="B126" s="903" t="str">
        <f>$B$11</f>
        <v>日祝</v>
      </c>
      <c r="C126" s="170" t="str">
        <f>C122</f>
        <v>往</v>
      </c>
      <c r="D126" s="142">
        <f>$D$11</f>
        <v>0</v>
      </c>
      <c r="E126" s="281"/>
      <c r="F126" s="913"/>
      <c r="G126" s="144">
        <f>D126*E126*F126</f>
        <v>0</v>
      </c>
      <c r="H126" s="892">
        <f>I126+J126</f>
        <v>0</v>
      </c>
      <c r="I126" s="729"/>
      <c r="J126" s="727"/>
      <c r="K126" s="145">
        <f>-D126*E126*H126</f>
        <v>0</v>
      </c>
      <c r="L126" s="146"/>
      <c r="M126" s="147"/>
      <c r="N126" s="163"/>
      <c r="O126" s="164"/>
      <c r="P126" s="165"/>
      <c r="Q126" s="165"/>
      <c r="R126" s="166"/>
      <c r="S126" s="167"/>
      <c r="T126" s="168">
        <f t="shared" si="21"/>
        <v>0</v>
      </c>
      <c r="U126" s="169"/>
      <c r="V126" s="155"/>
      <c r="W126" s="155"/>
      <c r="X126" s="156"/>
      <c r="Y126" s="156"/>
      <c r="Z126" s="136"/>
      <c r="AA126" s="136"/>
      <c r="AB126" s="136"/>
    </row>
    <row r="127" spans="1:28" ht="9" customHeight="1">
      <c r="A127" s="885"/>
      <c r="B127" s="739"/>
      <c r="C127" s="202" t="str">
        <f>C123</f>
        <v>復</v>
      </c>
      <c r="D127" s="158">
        <f>$D$12</f>
        <v>0</v>
      </c>
      <c r="E127" s="283"/>
      <c r="F127" s="913"/>
      <c r="G127" s="160">
        <f>D127*E127*F126</f>
        <v>0</v>
      </c>
      <c r="H127" s="893"/>
      <c r="I127" s="730"/>
      <c r="J127" s="728"/>
      <c r="K127" s="161">
        <f>-D127*E127*H126</f>
        <v>0</v>
      </c>
      <c r="L127" s="162"/>
      <c r="M127" s="147"/>
      <c r="N127" s="163"/>
      <c r="O127" s="164"/>
      <c r="P127" s="165"/>
      <c r="Q127" s="165"/>
      <c r="R127" s="166"/>
      <c r="S127" s="167"/>
      <c r="T127" s="168">
        <f t="shared" si="21"/>
        <v>0</v>
      </c>
      <c r="U127" s="169"/>
      <c r="V127" s="155"/>
      <c r="W127" s="155"/>
      <c r="X127" s="156"/>
      <c r="Y127" s="156"/>
      <c r="Z127" s="136"/>
      <c r="AA127" s="136"/>
      <c r="AB127" s="136"/>
    </row>
    <row r="128" spans="1:28" ht="9" customHeight="1">
      <c r="A128" s="885"/>
      <c r="B128" s="738" t="str">
        <f>$B$13</f>
        <v>学平日</v>
      </c>
      <c r="C128" s="170" t="str">
        <f>C122</f>
        <v>往</v>
      </c>
      <c r="D128" s="142">
        <f>$D$13</f>
        <v>0</v>
      </c>
      <c r="E128" s="281"/>
      <c r="F128" s="914"/>
      <c r="G128" s="144">
        <f>D128*E128*F128</f>
        <v>0</v>
      </c>
      <c r="H128" s="892">
        <f>I128+J128</f>
        <v>0</v>
      </c>
      <c r="I128" s="729"/>
      <c r="J128" s="727"/>
      <c r="K128" s="145">
        <f>-D128*E128*H128</f>
        <v>0</v>
      </c>
      <c r="L128" s="146"/>
      <c r="M128" s="147"/>
      <c r="N128" s="163"/>
      <c r="O128" s="164"/>
      <c r="P128" s="165"/>
      <c r="Q128" s="165"/>
      <c r="R128" s="166"/>
      <c r="S128" s="167"/>
      <c r="T128" s="168">
        <f t="shared" si="21"/>
        <v>0</v>
      </c>
      <c r="U128" s="169"/>
      <c r="V128" s="155"/>
      <c r="W128" s="155"/>
    </row>
    <row r="129" spans="1:28" ht="9" customHeight="1">
      <c r="A129" s="885"/>
      <c r="B129" s="739"/>
      <c r="C129" s="157" t="str">
        <f>C123</f>
        <v>復</v>
      </c>
      <c r="D129" s="158">
        <f>$D$14</f>
        <v>0</v>
      </c>
      <c r="E129" s="282"/>
      <c r="F129" s="915"/>
      <c r="G129" s="160">
        <f>D129*E129*F128</f>
        <v>0</v>
      </c>
      <c r="H129" s="893"/>
      <c r="I129" s="730"/>
      <c r="J129" s="728"/>
      <c r="K129" s="161">
        <f>-D129*E129*H128</f>
        <v>0</v>
      </c>
      <c r="L129" s="162"/>
      <c r="M129" s="147"/>
      <c r="N129" s="163"/>
      <c r="O129" s="164"/>
      <c r="P129" s="165"/>
      <c r="Q129" s="165"/>
      <c r="R129" s="166"/>
      <c r="S129" s="167"/>
      <c r="T129" s="168">
        <f t="shared" si="21"/>
        <v>0</v>
      </c>
      <c r="U129" s="169"/>
      <c r="V129" s="155"/>
      <c r="W129" s="155"/>
    </row>
    <row r="130" spans="1:28" ht="9" customHeight="1">
      <c r="A130" s="885"/>
      <c r="B130" s="738" t="str">
        <f>$B$15</f>
        <v>学休土</v>
      </c>
      <c r="C130" s="170" t="str">
        <f>C122</f>
        <v>往</v>
      </c>
      <c r="D130" s="142">
        <f>$D$15</f>
        <v>0</v>
      </c>
      <c r="E130" s="143">
        <f>$E$15</f>
        <v>0</v>
      </c>
      <c r="F130" s="748"/>
      <c r="G130" s="144">
        <f>D130*E130*F130</f>
        <v>0</v>
      </c>
      <c r="H130" s="892">
        <f>I130+J130</f>
        <v>0</v>
      </c>
      <c r="I130" s="729"/>
      <c r="J130" s="727"/>
      <c r="K130" s="145">
        <f>-D130*E130*H130</f>
        <v>0</v>
      </c>
      <c r="L130" s="146"/>
      <c r="M130" s="147"/>
      <c r="N130" s="163"/>
      <c r="O130" s="164"/>
      <c r="P130" s="165"/>
      <c r="Q130" s="165"/>
      <c r="R130" s="166"/>
      <c r="S130" s="167"/>
      <c r="T130" s="168">
        <f t="shared" si="21"/>
        <v>0</v>
      </c>
      <c r="U130" s="169"/>
      <c r="V130" s="155"/>
      <c r="W130" s="155"/>
      <c r="X130" s="908" t="s">
        <v>81</v>
      </c>
      <c r="Y130" s="909"/>
      <c r="Z130" s="909"/>
      <c r="AA130" s="909"/>
      <c r="AB130" s="910"/>
    </row>
    <row r="131" spans="1:28" ht="9" customHeight="1" thickBot="1">
      <c r="A131" s="885"/>
      <c r="B131" s="751"/>
      <c r="C131" s="157" t="str">
        <f>C123</f>
        <v>復</v>
      </c>
      <c r="D131" s="158">
        <f>$D$16</f>
        <v>0</v>
      </c>
      <c r="E131" s="175">
        <f>$E$16</f>
        <v>0</v>
      </c>
      <c r="F131" s="749"/>
      <c r="G131" s="160">
        <f>D131*E131*F130</f>
        <v>0</v>
      </c>
      <c r="H131" s="893"/>
      <c r="I131" s="730"/>
      <c r="J131" s="728"/>
      <c r="K131" s="161">
        <f>-D131*E131*H130</f>
        <v>0</v>
      </c>
      <c r="L131" s="162"/>
      <c r="M131" s="147"/>
      <c r="N131" s="177"/>
      <c r="O131" s="178"/>
      <c r="P131" s="179"/>
      <c r="Q131" s="179"/>
      <c r="R131" s="180"/>
      <c r="S131" s="181"/>
      <c r="T131" s="182">
        <f t="shared" si="21"/>
        <v>0</v>
      </c>
      <c r="U131" s="183"/>
      <c r="V131" s="184"/>
      <c r="W131" s="155"/>
      <c r="X131" s="905">
        <f>G132+K132+T132</f>
        <v>0</v>
      </c>
      <c r="Y131" s="906"/>
      <c r="Z131" s="906"/>
      <c r="AA131" s="906"/>
      <c r="AB131" s="185" t="s">
        <v>154</v>
      </c>
    </row>
    <row r="132" spans="1:28" ht="9" customHeight="1" thickBot="1">
      <c r="A132" s="882" t="s">
        <v>53</v>
      </c>
      <c r="B132" s="883"/>
      <c r="C132" s="186"/>
      <c r="D132" s="187">
        <f>IF(C122="往",(E122+E123)*(F122-H122)+(E124+E125)*(F124-H124),E122*(F122-H122)+E124*(F124-H124))</f>
        <v>0</v>
      </c>
      <c r="E132" s="188">
        <f>IF(C122="往",(E122+E123)*(F122-H122)+(E124+E125)*(F124-H124)+(E126+E127)*(F126-H126)+(E128+E129)*(F128-H128)+(E130+E131)*(F130-H130),E122*(F122-H122)+E124*(F124-H124)+E126*(F126-H126)+E128*(F128-H128)+E130*(F130-H130))</f>
        <v>0</v>
      </c>
      <c r="F132" s="189">
        <f t="shared" ref="F132:K132" si="22">SUM(F122:F131)</f>
        <v>0</v>
      </c>
      <c r="G132" s="190">
        <f t="shared" si="22"/>
        <v>0</v>
      </c>
      <c r="H132" s="186">
        <f t="shared" si="22"/>
        <v>0</v>
      </c>
      <c r="I132" s="191">
        <f t="shared" si="22"/>
        <v>0</v>
      </c>
      <c r="J132" s="187">
        <f t="shared" si="22"/>
        <v>0</v>
      </c>
      <c r="K132" s="192">
        <f t="shared" si="22"/>
        <v>0</v>
      </c>
      <c r="L132" s="187"/>
      <c r="M132" s="193"/>
      <c r="N132" s="194"/>
      <c r="O132" s="195">
        <f t="shared" ref="O132:T132" si="23">SUM(O122:O131)</f>
        <v>0</v>
      </c>
      <c r="P132" s="196">
        <f t="shared" si="23"/>
        <v>0</v>
      </c>
      <c r="Q132" s="196">
        <f t="shared" si="23"/>
        <v>0</v>
      </c>
      <c r="R132" s="197">
        <f t="shared" si="23"/>
        <v>0</v>
      </c>
      <c r="S132" s="198">
        <f t="shared" si="23"/>
        <v>0</v>
      </c>
      <c r="T132" s="199">
        <f t="shared" si="23"/>
        <v>0</v>
      </c>
      <c r="U132" s="200"/>
      <c r="V132" s="907" t="s">
        <v>83</v>
      </c>
      <c r="W132" s="858"/>
      <c r="X132" s="858"/>
      <c r="Y132" s="858"/>
      <c r="Z132" s="858"/>
      <c r="AA132" s="858"/>
      <c r="AB132" s="859"/>
    </row>
    <row r="133" spans="1:28" ht="9" customHeight="1" thickBot="1">
      <c r="A133" s="715" t="s">
        <v>112</v>
      </c>
      <c r="B133" s="716"/>
      <c r="C133" s="716"/>
      <c r="D133" s="717">
        <f>$C$1</f>
        <v>0</v>
      </c>
      <c r="E133" s="716"/>
      <c r="F133" s="716"/>
      <c r="G133" s="716"/>
      <c r="H133" s="716" t="s">
        <v>365</v>
      </c>
      <c r="I133" s="716"/>
      <c r="J133" s="716" t="s">
        <v>148</v>
      </c>
      <c r="K133" s="716"/>
      <c r="L133" s="717">
        <f>$M$1</f>
        <v>0</v>
      </c>
      <c r="M133" s="716"/>
      <c r="N133" s="716"/>
      <c r="O133" s="716"/>
      <c r="P133" s="716"/>
      <c r="Q133" s="718"/>
      <c r="R133" s="203"/>
      <c r="S133" s="203"/>
      <c r="T133" s="204"/>
      <c r="U133" s="136"/>
      <c r="V133" s="911">
        <f>V267</f>
        <v>0</v>
      </c>
      <c r="W133" s="912"/>
      <c r="X133" s="912"/>
      <c r="Y133" s="912"/>
      <c r="Z133" s="912"/>
      <c r="AA133" s="912"/>
      <c r="AB133" s="205" t="s">
        <v>154</v>
      </c>
    </row>
    <row r="134" spans="1:28" ht="9" customHeight="1">
      <c r="I134" s="206"/>
      <c r="J134" s="207"/>
      <c r="K134" s="207"/>
      <c r="L134" s="208"/>
      <c r="N134" s="136"/>
      <c r="O134" s="136"/>
      <c r="P134" s="136"/>
      <c r="V134" s="207"/>
      <c r="W134" s="207"/>
      <c r="X134" s="136"/>
      <c r="Y134" s="136"/>
      <c r="Z134" s="136"/>
      <c r="AA134" s="136"/>
      <c r="AB134" s="136"/>
    </row>
    <row r="135" spans="1:28" ht="9" customHeight="1" thickBot="1">
      <c r="L135" s="209"/>
      <c r="N135" s="210"/>
      <c r="O135" s="211"/>
      <c r="P135" s="211"/>
      <c r="Q135" s="211"/>
      <c r="R135" s="211"/>
      <c r="S135" s="211"/>
      <c r="T135" s="136"/>
      <c r="U135" s="207"/>
      <c r="V135" s="207"/>
      <c r="W135" s="207"/>
      <c r="X135" s="212"/>
      <c r="Y135" s="212"/>
      <c r="Z135" s="212"/>
      <c r="AA135" s="212"/>
      <c r="AB135" s="136"/>
    </row>
    <row r="136" spans="1:28" ht="9" customHeight="1">
      <c r="A136" s="886" t="s">
        <v>55</v>
      </c>
      <c r="B136" s="742" t="s">
        <v>56</v>
      </c>
      <c r="C136" s="134"/>
      <c r="D136" s="745" t="s">
        <v>57</v>
      </c>
      <c r="E136" s="745" t="s">
        <v>58</v>
      </c>
      <c r="F136" s="890" t="s">
        <v>59</v>
      </c>
      <c r="G136" s="894" t="s">
        <v>151</v>
      </c>
      <c r="H136" s="899" t="s">
        <v>61</v>
      </c>
      <c r="I136" s="899"/>
      <c r="J136" s="899"/>
      <c r="K136" s="899"/>
      <c r="L136" s="900"/>
      <c r="M136" s="135"/>
      <c r="N136" s="857" t="s">
        <v>62</v>
      </c>
      <c r="O136" s="858"/>
      <c r="P136" s="858"/>
      <c r="Q136" s="858"/>
      <c r="R136" s="858"/>
      <c r="S136" s="858"/>
      <c r="T136" s="858"/>
      <c r="U136" s="859"/>
    </row>
    <row r="137" spans="1:28" ht="9" customHeight="1">
      <c r="A137" s="887"/>
      <c r="B137" s="743"/>
      <c r="C137" s="137" t="s">
        <v>24</v>
      </c>
      <c r="D137" s="746"/>
      <c r="E137" s="746"/>
      <c r="F137" s="891"/>
      <c r="G137" s="864"/>
      <c r="H137" s="860" t="s">
        <v>63</v>
      </c>
      <c r="I137" s="861"/>
      <c r="J137" s="862"/>
      <c r="K137" s="863" t="s">
        <v>152</v>
      </c>
      <c r="L137" s="874" t="s">
        <v>65</v>
      </c>
      <c r="M137" s="138"/>
      <c r="N137" s="863" t="s">
        <v>66</v>
      </c>
      <c r="O137" s="877" t="s">
        <v>67</v>
      </c>
      <c r="P137" s="878"/>
      <c r="Q137" s="878"/>
      <c r="R137" s="878"/>
      <c r="S137" s="879"/>
      <c r="T137" s="724" t="s">
        <v>153</v>
      </c>
      <c r="U137" s="854" t="s">
        <v>65</v>
      </c>
    </row>
    <row r="138" spans="1:28" ht="9" customHeight="1">
      <c r="A138" s="887"/>
      <c r="B138" s="743"/>
      <c r="C138" s="137" t="s">
        <v>69</v>
      </c>
      <c r="D138" s="746"/>
      <c r="E138" s="746"/>
      <c r="F138" s="891"/>
      <c r="G138" s="864"/>
      <c r="H138" s="880" t="s">
        <v>70</v>
      </c>
      <c r="I138" s="897" t="s">
        <v>71</v>
      </c>
      <c r="J138" s="901" t="s">
        <v>72</v>
      </c>
      <c r="K138" s="864"/>
      <c r="L138" s="875"/>
      <c r="M138" s="138"/>
      <c r="N138" s="864"/>
      <c r="O138" s="869" t="s">
        <v>73</v>
      </c>
      <c r="P138" s="754"/>
      <c r="Q138" s="754" t="s">
        <v>74</v>
      </c>
      <c r="R138" s="757" t="s">
        <v>75</v>
      </c>
      <c r="S138" s="752" t="s">
        <v>76</v>
      </c>
      <c r="T138" s="725"/>
      <c r="U138" s="855"/>
    </row>
    <row r="139" spans="1:28" ht="9" customHeight="1">
      <c r="A139" s="887"/>
      <c r="B139" s="743"/>
      <c r="C139" s="139" t="s">
        <v>77</v>
      </c>
      <c r="D139" s="746"/>
      <c r="E139" s="746"/>
      <c r="F139" s="891"/>
      <c r="G139" s="864"/>
      <c r="H139" s="880"/>
      <c r="I139" s="897"/>
      <c r="J139" s="901"/>
      <c r="K139" s="864"/>
      <c r="L139" s="875"/>
      <c r="M139" s="138"/>
      <c r="N139" s="864"/>
      <c r="O139" s="870" t="s">
        <v>71</v>
      </c>
      <c r="P139" s="872" t="s">
        <v>72</v>
      </c>
      <c r="Q139" s="755"/>
      <c r="R139" s="757"/>
      <c r="S139" s="752"/>
      <c r="T139" s="725"/>
      <c r="U139" s="855"/>
    </row>
    <row r="140" spans="1:28" ht="9" customHeight="1">
      <c r="A140" s="888"/>
      <c r="B140" s="744"/>
      <c r="C140" s="140" t="s">
        <v>78</v>
      </c>
      <c r="D140" s="747"/>
      <c r="E140" s="876"/>
      <c r="F140" s="726"/>
      <c r="G140" s="895"/>
      <c r="H140" s="881"/>
      <c r="I140" s="898"/>
      <c r="J140" s="902"/>
      <c r="K140" s="865"/>
      <c r="L140" s="876"/>
      <c r="N140" s="865"/>
      <c r="O140" s="871"/>
      <c r="P140" s="873"/>
      <c r="Q140" s="756"/>
      <c r="R140" s="758"/>
      <c r="S140" s="753"/>
      <c r="T140" s="726"/>
      <c r="U140" s="856"/>
    </row>
    <row r="141" spans="1:28" ht="9" customHeight="1">
      <c r="A141" s="884" t="s">
        <v>144</v>
      </c>
      <c r="B141" s="740" t="str">
        <f>$B$7</f>
        <v>平日</v>
      </c>
      <c r="C141" s="201" t="str">
        <f>C74</f>
        <v>往</v>
      </c>
      <c r="D141" s="142">
        <f>$D$7</f>
        <v>0</v>
      </c>
      <c r="E141" s="281"/>
      <c r="F141" s="914"/>
      <c r="G141" s="144">
        <f>D141*E141*F141</f>
        <v>0</v>
      </c>
      <c r="H141" s="892">
        <f>I141+J141</f>
        <v>0</v>
      </c>
      <c r="I141" s="729"/>
      <c r="J141" s="727"/>
      <c r="K141" s="145">
        <f>-D141*E141*H141</f>
        <v>0</v>
      </c>
      <c r="L141" s="146"/>
      <c r="M141" s="147"/>
      <c r="N141" s="148"/>
      <c r="O141" s="149"/>
      <c r="P141" s="150"/>
      <c r="Q141" s="150"/>
      <c r="R141" s="151"/>
      <c r="S141" s="152"/>
      <c r="T141" s="153">
        <f>IF(AND(P141=0,Q141=0,R141=0,S141=0),N141*-O141,IF(AND(O141=0,Q141=0,R141=0,S141=0),N141*-P141,IF(AND(O141=0,P141=0,R141=0,S141=0),N141*Q141,IF(AND(O141=0,P141=0,Q141=0,S141=0),N141*-R141,IF(AND(O141=0,P141=0,Q141=0,R141=0),N141*S141,IF(AND(O141=0,P141=0,Q141=0,R141=0),,"入力オーバー"))))))</f>
        <v>0</v>
      </c>
      <c r="U141" s="154"/>
      <c r="V141" s="155"/>
      <c r="W141" s="155"/>
      <c r="X141" s="156"/>
      <c r="Y141" s="156"/>
      <c r="Z141" s="156"/>
      <c r="AA141" s="156"/>
      <c r="AB141" s="156"/>
    </row>
    <row r="142" spans="1:28" ht="9" customHeight="1">
      <c r="A142" s="885"/>
      <c r="B142" s="741"/>
      <c r="C142" s="157" t="str">
        <f>IF(C141="往","復",)</f>
        <v>復</v>
      </c>
      <c r="D142" s="158">
        <f>$D$8</f>
        <v>0</v>
      </c>
      <c r="E142" s="282"/>
      <c r="F142" s="915"/>
      <c r="G142" s="160">
        <f>D142*E142*F141</f>
        <v>0</v>
      </c>
      <c r="H142" s="893"/>
      <c r="I142" s="730"/>
      <c r="J142" s="728"/>
      <c r="K142" s="161">
        <f>-D142*E142*H141</f>
        <v>0</v>
      </c>
      <c r="L142" s="162"/>
      <c r="M142" s="147"/>
      <c r="N142" s="163"/>
      <c r="O142" s="164"/>
      <c r="P142" s="165"/>
      <c r="Q142" s="165"/>
      <c r="R142" s="166"/>
      <c r="S142" s="167"/>
      <c r="T142" s="168">
        <f>IF(AND(P142=0,Q142=0,R142=0,S142=0),N142*-O142,IF(AND(O142=0,Q142=0,R142=0,S142=0),N142*-P142,IF(AND(O142=0,P142=0,R142=0,S142=0),N142*Q142,IF(AND(O142=0,P142=0,Q142=0,S142=0),N142*-R142,IF(AND(O142=0,P142=0,Q142=0,R142=0),N142*S142,IF(AND(O142=0,P142=0,Q142=0,R142=0),,"入力オーバー"))))))</f>
        <v>0</v>
      </c>
      <c r="U142" s="169"/>
      <c r="V142" s="155"/>
      <c r="W142" s="155"/>
      <c r="X142" s="156"/>
      <c r="Y142" s="156"/>
      <c r="Z142" s="156"/>
      <c r="AA142" s="156"/>
      <c r="AB142" s="156"/>
    </row>
    <row r="143" spans="1:28" ht="9" customHeight="1">
      <c r="A143" s="885"/>
      <c r="B143" s="740" t="str">
        <f>$B$9</f>
        <v>土曜</v>
      </c>
      <c r="C143" s="170" t="str">
        <f>C141</f>
        <v>往</v>
      </c>
      <c r="D143" s="142">
        <f>$D$9</f>
        <v>0</v>
      </c>
      <c r="E143" s="281"/>
      <c r="F143" s="914"/>
      <c r="G143" s="144">
        <f>D143*E143*F143</f>
        <v>0</v>
      </c>
      <c r="H143" s="892">
        <f>I143+J143</f>
        <v>0</v>
      </c>
      <c r="I143" s="729"/>
      <c r="J143" s="727"/>
      <c r="K143" s="145">
        <f>-D143*E143*H143</f>
        <v>0</v>
      </c>
      <c r="L143" s="146"/>
      <c r="M143" s="147"/>
      <c r="N143" s="163"/>
      <c r="O143" s="164"/>
      <c r="P143" s="165"/>
      <c r="Q143" s="165"/>
      <c r="R143" s="166"/>
      <c r="S143" s="167"/>
      <c r="T143" s="168">
        <f t="shared" ref="T143:T150" si="24">IF(AND(P143=0,Q143=0,R143=0,S143=0),N143*-O143,IF(AND(O143=0,Q143=0,R143=0,S143=0),N143*-P143,IF(AND(O143=0,P143=0,R143=0,S143=0),N143*Q143,IF(AND(O143=0,P143=0,Q143=0,S143=0),N143*-R143,IF(AND(O143=0,P143=0,Q143=0,R143=0),N143*S143,IF(AND(O143=0,P143=0,Q143=0,R143=0),,"入力オーバー"))))))</f>
        <v>0</v>
      </c>
      <c r="U143" s="169"/>
      <c r="V143" s="155"/>
      <c r="W143" s="155"/>
      <c r="X143" s="136"/>
      <c r="Y143" s="136"/>
      <c r="Z143" s="136"/>
      <c r="AA143" s="136"/>
      <c r="AB143" s="136"/>
    </row>
    <row r="144" spans="1:28" ht="9" customHeight="1" thickBot="1">
      <c r="A144" s="885"/>
      <c r="B144" s="904"/>
      <c r="C144" s="157" t="str">
        <f>C142</f>
        <v>復</v>
      </c>
      <c r="D144" s="158">
        <f>$D$10</f>
        <v>0</v>
      </c>
      <c r="E144" s="282"/>
      <c r="F144" s="915"/>
      <c r="G144" s="160">
        <f>D144*E144*F143</f>
        <v>0</v>
      </c>
      <c r="H144" s="893"/>
      <c r="I144" s="730"/>
      <c r="J144" s="728"/>
      <c r="K144" s="161">
        <f>-D144*E144*H143</f>
        <v>0</v>
      </c>
      <c r="L144" s="162"/>
      <c r="M144" s="147"/>
      <c r="N144" s="163"/>
      <c r="O144" s="164"/>
      <c r="P144" s="165"/>
      <c r="Q144" s="165"/>
      <c r="R144" s="166"/>
      <c r="S144" s="167"/>
      <c r="T144" s="168">
        <f t="shared" si="24"/>
        <v>0</v>
      </c>
      <c r="U144" s="169"/>
      <c r="V144" s="155"/>
      <c r="W144" s="155"/>
      <c r="X144" s="156"/>
      <c r="Y144" s="156"/>
      <c r="Z144" s="136"/>
      <c r="AA144" s="136"/>
      <c r="AB144" s="136"/>
    </row>
    <row r="145" spans="1:28" ht="9" customHeight="1">
      <c r="A145" s="885"/>
      <c r="B145" s="903" t="str">
        <f>$B$11</f>
        <v>日祝</v>
      </c>
      <c r="C145" s="170" t="str">
        <f>C141</f>
        <v>往</v>
      </c>
      <c r="D145" s="142">
        <f>$D$11</f>
        <v>0</v>
      </c>
      <c r="E145" s="281"/>
      <c r="F145" s="913"/>
      <c r="G145" s="144">
        <f>D145*E145*F145</f>
        <v>0</v>
      </c>
      <c r="H145" s="892">
        <f>I145+J145</f>
        <v>0</v>
      </c>
      <c r="I145" s="729"/>
      <c r="J145" s="727"/>
      <c r="K145" s="145">
        <f>-D145*E145*H145</f>
        <v>0</v>
      </c>
      <c r="L145" s="146"/>
      <c r="M145" s="147"/>
      <c r="N145" s="163"/>
      <c r="O145" s="164"/>
      <c r="P145" s="165"/>
      <c r="Q145" s="165"/>
      <c r="R145" s="166"/>
      <c r="S145" s="167"/>
      <c r="T145" s="168">
        <f t="shared" si="24"/>
        <v>0</v>
      </c>
      <c r="U145" s="169"/>
      <c r="V145" s="155"/>
      <c r="W145" s="155"/>
      <c r="X145" s="156"/>
      <c r="Y145" s="156"/>
      <c r="Z145" s="136"/>
      <c r="AA145" s="136"/>
      <c r="AB145" s="136"/>
    </row>
    <row r="146" spans="1:28" ht="9" customHeight="1">
      <c r="A146" s="885"/>
      <c r="B146" s="739"/>
      <c r="C146" s="202" t="str">
        <f>C142</f>
        <v>復</v>
      </c>
      <c r="D146" s="158">
        <f>$D$12</f>
        <v>0</v>
      </c>
      <c r="E146" s="283"/>
      <c r="F146" s="913"/>
      <c r="G146" s="160">
        <f>D146*E146*F145</f>
        <v>0</v>
      </c>
      <c r="H146" s="893"/>
      <c r="I146" s="730"/>
      <c r="J146" s="728"/>
      <c r="K146" s="161">
        <f>-D146*E146*H145</f>
        <v>0</v>
      </c>
      <c r="L146" s="162"/>
      <c r="M146" s="147"/>
      <c r="N146" s="163"/>
      <c r="O146" s="164"/>
      <c r="P146" s="165"/>
      <c r="Q146" s="165"/>
      <c r="R146" s="166"/>
      <c r="S146" s="167"/>
      <c r="T146" s="168">
        <f t="shared" si="24"/>
        <v>0</v>
      </c>
      <c r="U146" s="169"/>
      <c r="V146" s="155"/>
      <c r="W146" s="155"/>
      <c r="X146" s="156"/>
      <c r="Y146" s="156"/>
      <c r="Z146" s="136"/>
      <c r="AA146" s="136"/>
      <c r="AB146" s="136"/>
    </row>
    <row r="147" spans="1:28" ht="9" customHeight="1">
      <c r="A147" s="885"/>
      <c r="B147" s="738" t="str">
        <f>$B$13</f>
        <v>学平日</v>
      </c>
      <c r="C147" s="170" t="str">
        <f>C141</f>
        <v>往</v>
      </c>
      <c r="D147" s="142">
        <f>$D$13</f>
        <v>0</v>
      </c>
      <c r="E147" s="281"/>
      <c r="F147" s="914"/>
      <c r="G147" s="144">
        <f>D147*E147*F147</f>
        <v>0</v>
      </c>
      <c r="H147" s="892">
        <f>I147+J147</f>
        <v>0</v>
      </c>
      <c r="I147" s="729"/>
      <c r="J147" s="727"/>
      <c r="K147" s="145">
        <f>-D147*E147*H147</f>
        <v>0</v>
      </c>
      <c r="L147" s="146"/>
      <c r="M147" s="147"/>
      <c r="N147" s="163"/>
      <c r="O147" s="164"/>
      <c r="P147" s="165"/>
      <c r="Q147" s="165"/>
      <c r="R147" s="166"/>
      <c r="S147" s="167"/>
      <c r="T147" s="168">
        <f t="shared" si="24"/>
        <v>0</v>
      </c>
      <c r="U147" s="169"/>
      <c r="V147" s="155"/>
      <c r="W147" s="155"/>
      <c r="X147" s="156"/>
      <c r="Y147" s="156"/>
      <c r="Z147" s="136"/>
      <c r="AA147" s="136"/>
      <c r="AB147" s="136"/>
    </row>
    <row r="148" spans="1:28" ht="9" customHeight="1">
      <c r="A148" s="885"/>
      <c r="B148" s="739"/>
      <c r="C148" s="157" t="str">
        <f>C142</f>
        <v>復</v>
      </c>
      <c r="D148" s="158">
        <f>$D$14</f>
        <v>0</v>
      </c>
      <c r="E148" s="282"/>
      <c r="F148" s="915"/>
      <c r="G148" s="160">
        <f>D148*E148*F147</f>
        <v>0</v>
      </c>
      <c r="H148" s="893"/>
      <c r="I148" s="730"/>
      <c r="J148" s="728"/>
      <c r="K148" s="161">
        <f>-D148*E148*H147</f>
        <v>0</v>
      </c>
      <c r="L148" s="162"/>
      <c r="M148" s="147"/>
      <c r="N148" s="163"/>
      <c r="O148" s="164"/>
      <c r="P148" s="165"/>
      <c r="Q148" s="165"/>
      <c r="R148" s="166"/>
      <c r="S148" s="167"/>
      <c r="T148" s="168">
        <f t="shared" si="24"/>
        <v>0</v>
      </c>
      <c r="U148" s="169"/>
      <c r="V148" s="155"/>
      <c r="W148" s="155"/>
      <c r="X148" s="156"/>
      <c r="Y148" s="156"/>
      <c r="Z148" s="136"/>
      <c r="AA148" s="136"/>
      <c r="AB148" s="136"/>
    </row>
    <row r="149" spans="1:28" ht="9" customHeight="1">
      <c r="A149" s="885"/>
      <c r="B149" s="738" t="str">
        <f>$B$15</f>
        <v>学休土</v>
      </c>
      <c r="C149" s="170" t="str">
        <f>C141</f>
        <v>往</v>
      </c>
      <c r="D149" s="142">
        <f>$D$15</f>
        <v>0</v>
      </c>
      <c r="E149" s="143">
        <f>$E$15</f>
        <v>0</v>
      </c>
      <c r="F149" s="748"/>
      <c r="G149" s="144">
        <f>D149*E149*F149</f>
        <v>0</v>
      </c>
      <c r="H149" s="892">
        <f>I149+J149</f>
        <v>0</v>
      </c>
      <c r="I149" s="729"/>
      <c r="J149" s="727"/>
      <c r="K149" s="145">
        <f>-D149*E149*H149</f>
        <v>0</v>
      </c>
      <c r="L149" s="146"/>
      <c r="M149" s="147"/>
      <c r="N149" s="163"/>
      <c r="O149" s="164"/>
      <c r="P149" s="165"/>
      <c r="Q149" s="165"/>
      <c r="R149" s="166"/>
      <c r="S149" s="167"/>
      <c r="T149" s="168">
        <f t="shared" si="24"/>
        <v>0</v>
      </c>
      <c r="U149" s="169"/>
      <c r="V149" s="155"/>
      <c r="W149" s="155"/>
      <c r="X149" s="908" t="s">
        <v>81</v>
      </c>
      <c r="Y149" s="909"/>
      <c r="Z149" s="909"/>
      <c r="AA149" s="909"/>
      <c r="AB149" s="910"/>
    </row>
    <row r="150" spans="1:28" ht="9" customHeight="1" thickBot="1">
      <c r="A150" s="885"/>
      <c r="B150" s="751"/>
      <c r="C150" s="157" t="str">
        <f>C142</f>
        <v>復</v>
      </c>
      <c r="D150" s="158">
        <f>$D$16</f>
        <v>0</v>
      </c>
      <c r="E150" s="175">
        <f>$E$16</f>
        <v>0</v>
      </c>
      <c r="F150" s="749"/>
      <c r="G150" s="160">
        <f>D150*E150*F149</f>
        <v>0</v>
      </c>
      <c r="H150" s="893"/>
      <c r="I150" s="730"/>
      <c r="J150" s="728"/>
      <c r="K150" s="161">
        <f>-D150*E150*H149</f>
        <v>0</v>
      </c>
      <c r="L150" s="162"/>
      <c r="M150" s="147"/>
      <c r="N150" s="177"/>
      <c r="O150" s="178"/>
      <c r="P150" s="179"/>
      <c r="Q150" s="179"/>
      <c r="R150" s="180"/>
      <c r="S150" s="181"/>
      <c r="T150" s="182">
        <f t="shared" si="24"/>
        <v>0</v>
      </c>
      <c r="U150" s="183"/>
      <c r="V150" s="184"/>
      <c r="W150" s="155"/>
      <c r="X150" s="905">
        <f>G151+K151+T151</f>
        <v>0</v>
      </c>
      <c r="Y150" s="906"/>
      <c r="Z150" s="906"/>
      <c r="AA150" s="906"/>
      <c r="AB150" s="185" t="s">
        <v>154</v>
      </c>
    </row>
    <row r="151" spans="1:28" ht="9" customHeight="1" thickBot="1">
      <c r="A151" s="882" t="s">
        <v>53</v>
      </c>
      <c r="B151" s="883"/>
      <c r="C151" s="186"/>
      <c r="D151" s="187">
        <f>IF(C141="往",(E141+E142)*(F141-H141)+(E143+E144)*(F143-H143),E141*(F141-H141)+E143*(F143-H143))</f>
        <v>0</v>
      </c>
      <c r="E151" s="188">
        <f>IF(C141="往",(E141+E142)*(F141-H141)+(E143+E144)*(F143-H143)+(E145+E146)*(F145-H145)+(E147+E148)*(F147-H147)+(E149+E150)*(F149-H149),E141*(F141-H141)+E143*(F143-H143)+E145*(F145-H145)+E147*(F147-H147)+E149*(F149-H149))</f>
        <v>0</v>
      </c>
      <c r="F151" s="189">
        <f t="shared" ref="F151:K151" si="25">SUM(F141:F150)</f>
        <v>0</v>
      </c>
      <c r="G151" s="190">
        <f t="shared" si="25"/>
        <v>0</v>
      </c>
      <c r="H151" s="186">
        <f t="shared" si="25"/>
        <v>0</v>
      </c>
      <c r="I151" s="191">
        <f t="shared" si="25"/>
        <v>0</v>
      </c>
      <c r="J151" s="187">
        <f t="shared" si="25"/>
        <v>0</v>
      </c>
      <c r="K151" s="192">
        <f t="shared" si="25"/>
        <v>0</v>
      </c>
      <c r="L151" s="187"/>
      <c r="M151" s="193"/>
      <c r="N151" s="194"/>
      <c r="O151" s="195">
        <f t="shared" ref="O151:T151" si="26">SUM(O141:O150)</f>
        <v>0</v>
      </c>
      <c r="P151" s="196">
        <f t="shared" si="26"/>
        <v>0</v>
      </c>
      <c r="Q151" s="196">
        <f t="shared" si="26"/>
        <v>0</v>
      </c>
      <c r="R151" s="197">
        <f t="shared" si="26"/>
        <v>0</v>
      </c>
      <c r="S151" s="198">
        <f t="shared" si="26"/>
        <v>0</v>
      </c>
      <c r="T151" s="199">
        <f t="shared" si="26"/>
        <v>0</v>
      </c>
      <c r="U151" s="200"/>
    </row>
    <row r="152" spans="1:28" ht="9" customHeight="1">
      <c r="A152" s="886" t="s">
        <v>55</v>
      </c>
      <c r="B152" s="742" t="s">
        <v>56</v>
      </c>
      <c r="C152" s="134"/>
      <c r="D152" s="745" t="s">
        <v>57</v>
      </c>
      <c r="E152" s="745" t="s">
        <v>58</v>
      </c>
      <c r="F152" s="890" t="s">
        <v>59</v>
      </c>
      <c r="G152" s="894" t="s">
        <v>151</v>
      </c>
      <c r="H152" s="899" t="s">
        <v>61</v>
      </c>
      <c r="I152" s="899"/>
      <c r="J152" s="899"/>
      <c r="K152" s="899"/>
      <c r="L152" s="900"/>
      <c r="M152" s="135"/>
      <c r="N152" s="857" t="s">
        <v>62</v>
      </c>
      <c r="O152" s="858"/>
      <c r="P152" s="858"/>
      <c r="Q152" s="858"/>
      <c r="R152" s="858"/>
      <c r="S152" s="858"/>
      <c r="T152" s="858"/>
      <c r="U152" s="859"/>
    </row>
    <row r="153" spans="1:28" ht="9" customHeight="1">
      <c r="A153" s="887"/>
      <c r="B153" s="743"/>
      <c r="C153" s="137" t="s">
        <v>24</v>
      </c>
      <c r="D153" s="746"/>
      <c r="E153" s="746"/>
      <c r="F153" s="891"/>
      <c r="G153" s="864"/>
      <c r="H153" s="860" t="s">
        <v>63</v>
      </c>
      <c r="I153" s="861"/>
      <c r="J153" s="862"/>
      <c r="K153" s="863" t="s">
        <v>152</v>
      </c>
      <c r="L153" s="874" t="s">
        <v>65</v>
      </c>
      <c r="M153" s="138"/>
      <c r="N153" s="863" t="s">
        <v>66</v>
      </c>
      <c r="O153" s="877" t="s">
        <v>67</v>
      </c>
      <c r="P153" s="878"/>
      <c r="Q153" s="878"/>
      <c r="R153" s="878"/>
      <c r="S153" s="879"/>
      <c r="T153" s="724" t="s">
        <v>153</v>
      </c>
      <c r="U153" s="854" t="s">
        <v>65</v>
      </c>
    </row>
    <row r="154" spans="1:28" ht="9" customHeight="1">
      <c r="A154" s="887"/>
      <c r="B154" s="743"/>
      <c r="C154" s="137" t="s">
        <v>69</v>
      </c>
      <c r="D154" s="746"/>
      <c r="E154" s="746"/>
      <c r="F154" s="891"/>
      <c r="G154" s="864"/>
      <c r="H154" s="880" t="s">
        <v>70</v>
      </c>
      <c r="I154" s="897" t="s">
        <v>71</v>
      </c>
      <c r="J154" s="901" t="s">
        <v>72</v>
      </c>
      <c r="K154" s="864"/>
      <c r="L154" s="875"/>
      <c r="M154" s="138"/>
      <c r="N154" s="864"/>
      <c r="O154" s="869" t="s">
        <v>73</v>
      </c>
      <c r="P154" s="754"/>
      <c r="Q154" s="754" t="s">
        <v>74</v>
      </c>
      <c r="R154" s="757" t="s">
        <v>75</v>
      </c>
      <c r="S154" s="752" t="s">
        <v>76</v>
      </c>
      <c r="T154" s="725"/>
      <c r="U154" s="855"/>
    </row>
    <row r="155" spans="1:28" ht="9" customHeight="1">
      <c r="A155" s="887"/>
      <c r="B155" s="743"/>
      <c r="C155" s="139" t="s">
        <v>77</v>
      </c>
      <c r="D155" s="746"/>
      <c r="E155" s="746"/>
      <c r="F155" s="891"/>
      <c r="G155" s="864"/>
      <c r="H155" s="880"/>
      <c r="I155" s="897"/>
      <c r="J155" s="901"/>
      <c r="K155" s="864"/>
      <c r="L155" s="875"/>
      <c r="M155" s="138"/>
      <c r="N155" s="864"/>
      <c r="O155" s="870" t="s">
        <v>71</v>
      </c>
      <c r="P155" s="872" t="s">
        <v>72</v>
      </c>
      <c r="Q155" s="755"/>
      <c r="R155" s="757"/>
      <c r="S155" s="752"/>
      <c r="T155" s="725"/>
      <c r="U155" s="855"/>
    </row>
    <row r="156" spans="1:28" ht="9" customHeight="1">
      <c r="A156" s="888"/>
      <c r="B156" s="744"/>
      <c r="C156" s="140" t="s">
        <v>78</v>
      </c>
      <c r="D156" s="747"/>
      <c r="E156" s="876"/>
      <c r="F156" s="726"/>
      <c r="G156" s="895"/>
      <c r="H156" s="881"/>
      <c r="I156" s="898"/>
      <c r="J156" s="902"/>
      <c r="K156" s="865"/>
      <c r="L156" s="876"/>
      <c r="N156" s="865"/>
      <c r="O156" s="871"/>
      <c r="P156" s="873"/>
      <c r="Q156" s="756"/>
      <c r="R156" s="758"/>
      <c r="S156" s="753"/>
      <c r="T156" s="726"/>
      <c r="U156" s="856"/>
    </row>
    <row r="157" spans="1:28" ht="9" customHeight="1">
      <c r="A157" s="884" t="s">
        <v>145</v>
      </c>
      <c r="B157" s="740" t="str">
        <f>$B$7</f>
        <v>平日</v>
      </c>
      <c r="C157" s="201" t="str">
        <f>C141</f>
        <v>往</v>
      </c>
      <c r="D157" s="142">
        <f>$D$7</f>
        <v>0</v>
      </c>
      <c r="E157" s="281"/>
      <c r="F157" s="914"/>
      <c r="G157" s="144">
        <f>D157*E157*F157</f>
        <v>0</v>
      </c>
      <c r="H157" s="892">
        <f>I157+J157</f>
        <v>0</v>
      </c>
      <c r="I157" s="729"/>
      <c r="J157" s="727"/>
      <c r="K157" s="145">
        <f>-D157*E157*H157</f>
        <v>0</v>
      </c>
      <c r="L157" s="146"/>
      <c r="M157" s="147"/>
      <c r="N157" s="148"/>
      <c r="O157" s="149"/>
      <c r="P157" s="150"/>
      <c r="Q157" s="150"/>
      <c r="R157" s="151"/>
      <c r="S157" s="152"/>
      <c r="T157" s="153">
        <f>IF(AND(P157=0,Q157=0,R157=0,S157=0),N157*-O157,IF(AND(O157=0,Q157=0,R157=0,S157=0),N157*-P157,IF(AND(O157=0,P157=0,R157=0,S157=0),N157*Q157,IF(AND(O157=0,P157=0,Q157=0,S157=0),N157*-R157,IF(AND(O157=0,P157=0,Q157=0,R157=0),N157*S157,IF(AND(O157=0,P157=0,Q157=0,R157=0),,"入力オーバー"))))))</f>
        <v>0</v>
      </c>
      <c r="U157" s="154"/>
      <c r="V157" s="155"/>
      <c r="W157" s="155"/>
      <c r="X157" s="156"/>
      <c r="Y157" s="156"/>
      <c r="Z157" s="156"/>
      <c r="AA157" s="156"/>
      <c r="AB157" s="156"/>
    </row>
    <row r="158" spans="1:28" ht="9" customHeight="1">
      <c r="A158" s="885"/>
      <c r="B158" s="741"/>
      <c r="C158" s="157" t="str">
        <f>IF(C157="往","復",)</f>
        <v>復</v>
      </c>
      <c r="D158" s="158">
        <f>$D$8</f>
        <v>0</v>
      </c>
      <c r="E158" s="282"/>
      <c r="F158" s="915"/>
      <c r="G158" s="160">
        <f>D158*E158*F157</f>
        <v>0</v>
      </c>
      <c r="H158" s="893"/>
      <c r="I158" s="730"/>
      <c r="J158" s="728"/>
      <c r="K158" s="161">
        <f>-D158*E158*H157</f>
        <v>0</v>
      </c>
      <c r="L158" s="162"/>
      <c r="M158" s="147"/>
      <c r="N158" s="163"/>
      <c r="O158" s="164"/>
      <c r="P158" s="165"/>
      <c r="Q158" s="165"/>
      <c r="R158" s="166"/>
      <c r="S158" s="167"/>
      <c r="T158" s="168">
        <f>IF(AND(P158=0,Q158=0,R158=0,S158=0),N158*-O158,IF(AND(O158=0,Q158=0,R158=0,S158=0),N158*-P158,IF(AND(O158=0,P158=0,R158=0,S158=0),N158*Q158,IF(AND(O158=0,P158=0,Q158=0,S158=0),N158*-R158,IF(AND(O158=0,P158=0,Q158=0,R158=0),N158*S158,IF(AND(O158=0,P158=0,Q158=0,R158=0),,"入力オーバー"))))))</f>
        <v>0</v>
      </c>
      <c r="U158" s="169"/>
      <c r="V158" s="155"/>
      <c r="W158" s="155"/>
      <c r="X158" s="156"/>
      <c r="Y158" s="156"/>
      <c r="Z158" s="156"/>
      <c r="AA158" s="156"/>
      <c r="AB158" s="156"/>
    </row>
    <row r="159" spans="1:28" ht="9" customHeight="1">
      <c r="A159" s="885"/>
      <c r="B159" s="740" t="str">
        <f>$B$9</f>
        <v>土曜</v>
      </c>
      <c r="C159" s="170" t="str">
        <f>C157</f>
        <v>往</v>
      </c>
      <c r="D159" s="142">
        <f>$D$9</f>
        <v>0</v>
      </c>
      <c r="E159" s="281"/>
      <c r="F159" s="914"/>
      <c r="G159" s="144">
        <f>D159*E159*F159</f>
        <v>0</v>
      </c>
      <c r="H159" s="892">
        <f>I159+J159</f>
        <v>0</v>
      </c>
      <c r="I159" s="729"/>
      <c r="J159" s="727"/>
      <c r="K159" s="145">
        <f>-D159*E159*H159</f>
        <v>0</v>
      </c>
      <c r="L159" s="146"/>
      <c r="M159" s="147"/>
      <c r="N159" s="163"/>
      <c r="O159" s="164"/>
      <c r="P159" s="165"/>
      <c r="Q159" s="165"/>
      <c r="R159" s="166"/>
      <c r="S159" s="167"/>
      <c r="T159" s="168">
        <f t="shared" ref="T159:T166" si="27">IF(AND(P159=0,Q159=0,R159=0,S159=0),N159*-O159,IF(AND(O159=0,Q159=0,R159=0,S159=0),N159*-P159,IF(AND(O159=0,P159=0,R159=0,S159=0),N159*Q159,IF(AND(O159=0,P159=0,Q159=0,S159=0),N159*-R159,IF(AND(O159=0,P159=0,Q159=0,R159=0),N159*S159,IF(AND(O159=0,P159=0,Q159=0,R159=0),,"入力オーバー"))))))</f>
        <v>0</v>
      </c>
      <c r="U159" s="169"/>
      <c r="V159" s="155"/>
      <c r="W159" s="155"/>
      <c r="X159" s="136"/>
      <c r="Y159" s="136"/>
      <c r="Z159" s="136"/>
      <c r="AA159" s="136"/>
      <c r="AB159" s="136"/>
    </row>
    <row r="160" spans="1:28" ht="9" customHeight="1" thickBot="1">
      <c r="A160" s="885"/>
      <c r="B160" s="904"/>
      <c r="C160" s="157" t="str">
        <f>C158</f>
        <v>復</v>
      </c>
      <c r="D160" s="158">
        <f>$D$10</f>
        <v>0</v>
      </c>
      <c r="E160" s="282"/>
      <c r="F160" s="915"/>
      <c r="G160" s="160">
        <f>D160*E160*F159</f>
        <v>0</v>
      </c>
      <c r="H160" s="893"/>
      <c r="I160" s="730"/>
      <c r="J160" s="728"/>
      <c r="K160" s="161">
        <f>-D160*E160*H159</f>
        <v>0</v>
      </c>
      <c r="L160" s="162"/>
      <c r="M160" s="147"/>
      <c r="N160" s="163"/>
      <c r="O160" s="164"/>
      <c r="P160" s="165"/>
      <c r="Q160" s="165"/>
      <c r="R160" s="166"/>
      <c r="S160" s="167"/>
      <c r="T160" s="168">
        <f t="shared" si="27"/>
        <v>0</v>
      </c>
      <c r="U160" s="169"/>
      <c r="V160" s="155"/>
      <c r="W160" s="155"/>
      <c r="X160" s="156"/>
      <c r="Y160" s="156"/>
      <c r="Z160" s="136"/>
      <c r="AA160" s="136"/>
      <c r="AB160" s="136"/>
    </row>
    <row r="161" spans="1:28" ht="9" customHeight="1">
      <c r="A161" s="885"/>
      <c r="B161" s="903" t="str">
        <f>$B$11</f>
        <v>日祝</v>
      </c>
      <c r="C161" s="170" t="str">
        <f>C157</f>
        <v>往</v>
      </c>
      <c r="D161" s="142">
        <f>$D$11</f>
        <v>0</v>
      </c>
      <c r="E161" s="281"/>
      <c r="F161" s="913"/>
      <c r="G161" s="144">
        <f>D161*E161*F161</f>
        <v>0</v>
      </c>
      <c r="H161" s="892">
        <f>I161+J161</f>
        <v>0</v>
      </c>
      <c r="I161" s="729"/>
      <c r="J161" s="727"/>
      <c r="K161" s="145">
        <f>-D161*E161*H161</f>
        <v>0</v>
      </c>
      <c r="L161" s="146"/>
      <c r="M161" s="147"/>
      <c r="N161" s="163"/>
      <c r="O161" s="164"/>
      <c r="P161" s="165"/>
      <c r="Q161" s="165"/>
      <c r="R161" s="166"/>
      <c r="S161" s="167"/>
      <c r="T161" s="168">
        <f t="shared" si="27"/>
        <v>0</v>
      </c>
      <c r="U161" s="169"/>
      <c r="V161" s="155"/>
      <c r="W161" s="155"/>
      <c r="X161" s="156"/>
      <c r="Y161" s="156"/>
      <c r="Z161" s="136"/>
      <c r="AA161" s="136"/>
      <c r="AB161" s="136"/>
    </row>
    <row r="162" spans="1:28" ht="9" customHeight="1">
      <c r="A162" s="885"/>
      <c r="B162" s="739"/>
      <c r="C162" s="202" t="str">
        <f>C158</f>
        <v>復</v>
      </c>
      <c r="D162" s="158">
        <f>$D$12</f>
        <v>0</v>
      </c>
      <c r="E162" s="283"/>
      <c r="F162" s="913"/>
      <c r="G162" s="160">
        <f>D162*E162*F161</f>
        <v>0</v>
      </c>
      <c r="H162" s="893"/>
      <c r="I162" s="730"/>
      <c r="J162" s="728"/>
      <c r="K162" s="161">
        <f>-D162*E162*H161</f>
        <v>0</v>
      </c>
      <c r="L162" s="162"/>
      <c r="M162" s="147"/>
      <c r="N162" s="163"/>
      <c r="O162" s="164"/>
      <c r="P162" s="165"/>
      <c r="Q162" s="165"/>
      <c r="R162" s="166"/>
      <c r="S162" s="167"/>
      <c r="T162" s="168">
        <f t="shared" si="27"/>
        <v>0</v>
      </c>
      <c r="U162" s="169"/>
      <c r="V162" s="155"/>
      <c r="W162" s="155"/>
      <c r="X162" s="156"/>
      <c r="Y162" s="156"/>
      <c r="Z162" s="136"/>
      <c r="AA162" s="136"/>
      <c r="AB162" s="136"/>
    </row>
    <row r="163" spans="1:28" ht="9" customHeight="1">
      <c r="A163" s="885"/>
      <c r="B163" s="738" t="str">
        <f>$B$13</f>
        <v>学平日</v>
      </c>
      <c r="C163" s="170" t="str">
        <f>C157</f>
        <v>往</v>
      </c>
      <c r="D163" s="142">
        <f>$D$13</f>
        <v>0</v>
      </c>
      <c r="E163" s="281"/>
      <c r="F163" s="914"/>
      <c r="G163" s="144">
        <f>D163*E163*F163</f>
        <v>0</v>
      </c>
      <c r="H163" s="892">
        <f>I163+J163</f>
        <v>0</v>
      </c>
      <c r="I163" s="729"/>
      <c r="J163" s="727"/>
      <c r="K163" s="145">
        <f>-D163*E163*H163</f>
        <v>0</v>
      </c>
      <c r="L163" s="146"/>
      <c r="M163" s="147"/>
      <c r="N163" s="163"/>
      <c r="O163" s="164"/>
      <c r="P163" s="165"/>
      <c r="Q163" s="165"/>
      <c r="R163" s="166"/>
      <c r="S163" s="167"/>
      <c r="T163" s="168">
        <f t="shared" si="27"/>
        <v>0</v>
      </c>
      <c r="U163" s="169"/>
      <c r="V163" s="155"/>
      <c r="W163" s="155"/>
    </row>
    <row r="164" spans="1:28" ht="9" customHeight="1">
      <c r="A164" s="885"/>
      <c r="B164" s="739"/>
      <c r="C164" s="157" t="str">
        <f>C158</f>
        <v>復</v>
      </c>
      <c r="D164" s="158">
        <f>$D$14</f>
        <v>0</v>
      </c>
      <c r="E164" s="282"/>
      <c r="F164" s="915"/>
      <c r="G164" s="160">
        <f>D164*E164*F163</f>
        <v>0</v>
      </c>
      <c r="H164" s="893"/>
      <c r="I164" s="730"/>
      <c r="J164" s="728"/>
      <c r="K164" s="161">
        <f>-D164*E164*H163</f>
        <v>0</v>
      </c>
      <c r="L164" s="162"/>
      <c r="M164" s="147"/>
      <c r="N164" s="163"/>
      <c r="O164" s="164"/>
      <c r="P164" s="165"/>
      <c r="Q164" s="165"/>
      <c r="R164" s="166"/>
      <c r="S164" s="167"/>
      <c r="T164" s="168">
        <f t="shared" si="27"/>
        <v>0</v>
      </c>
      <c r="U164" s="169"/>
      <c r="V164" s="155"/>
      <c r="W164" s="155"/>
    </row>
    <row r="165" spans="1:28" ht="9" customHeight="1">
      <c r="A165" s="885"/>
      <c r="B165" s="738" t="str">
        <f>$B$15</f>
        <v>学休土</v>
      </c>
      <c r="C165" s="170" t="str">
        <f>C157</f>
        <v>往</v>
      </c>
      <c r="D165" s="142">
        <f>$D$15</f>
        <v>0</v>
      </c>
      <c r="E165" s="143">
        <f>$E$15</f>
        <v>0</v>
      </c>
      <c r="F165" s="748"/>
      <c r="G165" s="144">
        <f>D165*E165*F165</f>
        <v>0</v>
      </c>
      <c r="H165" s="892">
        <f>I165+J165</f>
        <v>0</v>
      </c>
      <c r="I165" s="729"/>
      <c r="J165" s="727"/>
      <c r="K165" s="145">
        <f>-D165*E165*H165</f>
        <v>0</v>
      </c>
      <c r="L165" s="146"/>
      <c r="M165" s="147"/>
      <c r="N165" s="163"/>
      <c r="O165" s="164"/>
      <c r="P165" s="165"/>
      <c r="Q165" s="165"/>
      <c r="R165" s="166"/>
      <c r="S165" s="167"/>
      <c r="T165" s="168">
        <f t="shared" si="27"/>
        <v>0</v>
      </c>
      <c r="U165" s="169"/>
      <c r="V165" s="155"/>
      <c r="W165" s="155"/>
      <c r="X165" s="908" t="s">
        <v>81</v>
      </c>
      <c r="Y165" s="909"/>
      <c r="Z165" s="909"/>
      <c r="AA165" s="909"/>
      <c r="AB165" s="910"/>
    </row>
    <row r="166" spans="1:28" ht="9" customHeight="1" thickBot="1">
      <c r="A166" s="885"/>
      <c r="B166" s="751"/>
      <c r="C166" s="157" t="str">
        <f>C158</f>
        <v>復</v>
      </c>
      <c r="D166" s="158">
        <f>$D$16</f>
        <v>0</v>
      </c>
      <c r="E166" s="175">
        <f>$E$16</f>
        <v>0</v>
      </c>
      <c r="F166" s="749"/>
      <c r="G166" s="160">
        <f>D166*E166*F165</f>
        <v>0</v>
      </c>
      <c r="H166" s="893"/>
      <c r="I166" s="730"/>
      <c r="J166" s="728"/>
      <c r="K166" s="161">
        <f>-D166*E166*H165</f>
        <v>0</v>
      </c>
      <c r="L166" s="162"/>
      <c r="M166" s="147"/>
      <c r="N166" s="177"/>
      <c r="O166" s="178"/>
      <c r="P166" s="179"/>
      <c r="Q166" s="179"/>
      <c r="R166" s="180"/>
      <c r="S166" s="181"/>
      <c r="T166" s="182">
        <f t="shared" si="27"/>
        <v>0</v>
      </c>
      <c r="U166" s="183"/>
      <c r="V166" s="184"/>
      <c r="W166" s="155"/>
      <c r="X166" s="905">
        <f>G167+K167+T167</f>
        <v>0</v>
      </c>
      <c r="Y166" s="906"/>
      <c r="Z166" s="906"/>
      <c r="AA166" s="906"/>
      <c r="AB166" s="185" t="s">
        <v>154</v>
      </c>
    </row>
    <row r="167" spans="1:28" ht="9" customHeight="1" thickBot="1">
      <c r="A167" s="882" t="s">
        <v>53</v>
      </c>
      <c r="B167" s="883"/>
      <c r="C167" s="186"/>
      <c r="D167" s="187">
        <f>IF(C157="往",(E157+E158)*(F157-H157)+(E159+E160)*(F159-H159),E157*(F157-H157)+E159*(F159-H159))</f>
        <v>0</v>
      </c>
      <c r="E167" s="188">
        <f>IF(C157="往",(E157+E158)*(F157-H157)+(E159+E160)*(F159-H159)+(E161+E162)*(F161-H161)+(E163+E164)*(F163-H163)+(E165+E166)*(F165-H165),E157*(F157-H157)+E159*(F159-H159)+E161*(F161-H161)+E163*(F163-H163)+E165*(F165-H165))</f>
        <v>0</v>
      </c>
      <c r="F167" s="189">
        <f t="shared" ref="F167:K167" si="28">SUM(F157:F166)</f>
        <v>0</v>
      </c>
      <c r="G167" s="190">
        <f t="shared" si="28"/>
        <v>0</v>
      </c>
      <c r="H167" s="186">
        <f t="shared" si="28"/>
        <v>0</v>
      </c>
      <c r="I167" s="191">
        <f t="shared" si="28"/>
        <v>0</v>
      </c>
      <c r="J167" s="187">
        <f t="shared" si="28"/>
        <v>0</v>
      </c>
      <c r="K167" s="192">
        <f t="shared" si="28"/>
        <v>0</v>
      </c>
      <c r="L167" s="187"/>
      <c r="M167" s="193"/>
      <c r="N167" s="194"/>
      <c r="O167" s="195">
        <f t="shared" ref="O167:T167" si="29">SUM(O157:O166)</f>
        <v>0</v>
      </c>
      <c r="P167" s="196">
        <f t="shared" si="29"/>
        <v>0</v>
      </c>
      <c r="Q167" s="196">
        <f t="shared" si="29"/>
        <v>0</v>
      </c>
      <c r="R167" s="197">
        <f t="shared" si="29"/>
        <v>0</v>
      </c>
      <c r="S167" s="198">
        <f t="shared" si="29"/>
        <v>0</v>
      </c>
      <c r="T167" s="199">
        <f t="shared" si="29"/>
        <v>0</v>
      </c>
      <c r="U167" s="200"/>
    </row>
    <row r="168" spans="1:28" ht="9" customHeight="1">
      <c r="A168" s="886" t="s">
        <v>55</v>
      </c>
      <c r="B168" s="742" t="s">
        <v>56</v>
      </c>
      <c r="C168" s="134"/>
      <c r="D168" s="745" t="s">
        <v>57</v>
      </c>
      <c r="E168" s="745" t="s">
        <v>58</v>
      </c>
      <c r="F168" s="890" t="s">
        <v>59</v>
      </c>
      <c r="G168" s="894" t="s">
        <v>151</v>
      </c>
      <c r="H168" s="899" t="s">
        <v>61</v>
      </c>
      <c r="I168" s="899"/>
      <c r="J168" s="899"/>
      <c r="K168" s="899"/>
      <c r="L168" s="900"/>
      <c r="M168" s="135"/>
      <c r="N168" s="857" t="s">
        <v>62</v>
      </c>
      <c r="O168" s="858"/>
      <c r="P168" s="858"/>
      <c r="Q168" s="858"/>
      <c r="R168" s="858"/>
      <c r="S168" s="858"/>
      <c r="T168" s="858"/>
      <c r="U168" s="859"/>
    </row>
    <row r="169" spans="1:28" ht="9" customHeight="1">
      <c r="A169" s="887"/>
      <c r="B169" s="743"/>
      <c r="C169" s="137" t="s">
        <v>24</v>
      </c>
      <c r="D169" s="746"/>
      <c r="E169" s="746"/>
      <c r="F169" s="891"/>
      <c r="G169" s="864"/>
      <c r="H169" s="860" t="s">
        <v>63</v>
      </c>
      <c r="I169" s="861"/>
      <c r="J169" s="862"/>
      <c r="K169" s="863" t="s">
        <v>152</v>
      </c>
      <c r="L169" s="874" t="s">
        <v>65</v>
      </c>
      <c r="M169" s="138"/>
      <c r="N169" s="863" t="s">
        <v>66</v>
      </c>
      <c r="O169" s="877" t="s">
        <v>67</v>
      </c>
      <c r="P169" s="878"/>
      <c r="Q169" s="878"/>
      <c r="R169" s="878"/>
      <c r="S169" s="879"/>
      <c r="T169" s="724" t="s">
        <v>153</v>
      </c>
      <c r="U169" s="854" t="s">
        <v>65</v>
      </c>
    </row>
    <row r="170" spans="1:28" ht="9" customHeight="1">
      <c r="A170" s="887"/>
      <c r="B170" s="743"/>
      <c r="C170" s="137" t="s">
        <v>69</v>
      </c>
      <c r="D170" s="746"/>
      <c r="E170" s="746"/>
      <c r="F170" s="891"/>
      <c r="G170" s="864"/>
      <c r="H170" s="880" t="s">
        <v>70</v>
      </c>
      <c r="I170" s="897" t="s">
        <v>71</v>
      </c>
      <c r="J170" s="901" t="s">
        <v>72</v>
      </c>
      <c r="K170" s="864"/>
      <c r="L170" s="875"/>
      <c r="M170" s="138"/>
      <c r="N170" s="864"/>
      <c r="O170" s="869" t="s">
        <v>73</v>
      </c>
      <c r="P170" s="754"/>
      <c r="Q170" s="754" t="s">
        <v>74</v>
      </c>
      <c r="R170" s="757" t="s">
        <v>75</v>
      </c>
      <c r="S170" s="752" t="s">
        <v>76</v>
      </c>
      <c r="T170" s="725"/>
      <c r="U170" s="855"/>
    </row>
    <row r="171" spans="1:28" ht="9" customHeight="1">
      <c r="A171" s="887"/>
      <c r="B171" s="743"/>
      <c r="C171" s="139" t="s">
        <v>77</v>
      </c>
      <c r="D171" s="746"/>
      <c r="E171" s="746"/>
      <c r="F171" s="891"/>
      <c r="G171" s="864"/>
      <c r="H171" s="880"/>
      <c r="I171" s="897"/>
      <c r="J171" s="901"/>
      <c r="K171" s="864"/>
      <c r="L171" s="875"/>
      <c r="M171" s="138"/>
      <c r="N171" s="864"/>
      <c r="O171" s="870" t="s">
        <v>71</v>
      </c>
      <c r="P171" s="872" t="s">
        <v>72</v>
      </c>
      <c r="Q171" s="755"/>
      <c r="R171" s="757"/>
      <c r="S171" s="752"/>
      <c r="T171" s="725"/>
      <c r="U171" s="855"/>
    </row>
    <row r="172" spans="1:28" ht="9" customHeight="1">
      <c r="A172" s="888"/>
      <c r="B172" s="744"/>
      <c r="C172" s="140" t="s">
        <v>78</v>
      </c>
      <c r="D172" s="747"/>
      <c r="E172" s="876"/>
      <c r="F172" s="726"/>
      <c r="G172" s="895"/>
      <c r="H172" s="881"/>
      <c r="I172" s="898"/>
      <c r="J172" s="902"/>
      <c r="K172" s="865"/>
      <c r="L172" s="876"/>
      <c r="N172" s="865"/>
      <c r="O172" s="871"/>
      <c r="P172" s="873"/>
      <c r="Q172" s="756"/>
      <c r="R172" s="758"/>
      <c r="S172" s="753"/>
      <c r="T172" s="726"/>
      <c r="U172" s="856"/>
    </row>
    <row r="173" spans="1:28" ht="9" customHeight="1">
      <c r="A173" s="884" t="s">
        <v>146</v>
      </c>
      <c r="B173" s="740" t="str">
        <f>$B$7</f>
        <v>平日</v>
      </c>
      <c r="C173" s="201" t="str">
        <f>C157</f>
        <v>往</v>
      </c>
      <c r="D173" s="142">
        <f>$D$7</f>
        <v>0</v>
      </c>
      <c r="E173" s="281"/>
      <c r="F173" s="914"/>
      <c r="G173" s="144">
        <f>D173*E173*F173</f>
        <v>0</v>
      </c>
      <c r="H173" s="892">
        <f>I173+J173</f>
        <v>0</v>
      </c>
      <c r="I173" s="729"/>
      <c r="J173" s="727"/>
      <c r="K173" s="145">
        <f>-D173*E173*H173</f>
        <v>0</v>
      </c>
      <c r="L173" s="146"/>
      <c r="M173" s="147"/>
      <c r="N173" s="148"/>
      <c r="O173" s="149"/>
      <c r="P173" s="150"/>
      <c r="Q173" s="150"/>
      <c r="R173" s="151"/>
      <c r="S173" s="152"/>
      <c r="T173" s="153">
        <f>IF(AND(P173=0,Q173=0,R173=0,S173=0),N173*-O173,IF(AND(O173=0,Q173=0,R173=0,S173=0),N173*-P173,IF(AND(O173=0,P173=0,R173=0,S173=0),N173*Q173,IF(AND(O173=0,P173=0,Q173=0,S173=0),N173*-R173,IF(AND(O173=0,P173=0,Q173=0,R173=0),N173*S173,IF(AND(O173=0,P173=0,Q173=0,R173=0),,"入力オーバー"))))))</f>
        <v>0</v>
      </c>
      <c r="U173" s="154"/>
      <c r="V173" s="155"/>
      <c r="W173" s="155"/>
      <c r="X173" s="156"/>
      <c r="Y173" s="156"/>
      <c r="Z173" s="156"/>
      <c r="AA173" s="156"/>
      <c r="AB173" s="156"/>
    </row>
    <row r="174" spans="1:28" ht="9" customHeight="1">
      <c r="A174" s="885"/>
      <c r="B174" s="741"/>
      <c r="C174" s="157" t="str">
        <f>IF(C173="往","復",)</f>
        <v>復</v>
      </c>
      <c r="D174" s="158">
        <f>$D$8</f>
        <v>0</v>
      </c>
      <c r="E174" s="282"/>
      <c r="F174" s="915"/>
      <c r="G174" s="160">
        <f>D174*E174*F173</f>
        <v>0</v>
      </c>
      <c r="H174" s="893"/>
      <c r="I174" s="730"/>
      <c r="J174" s="728"/>
      <c r="K174" s="161">
        <f>-D174*E174*H173</f>
        <v>0</v>
      </c>
      <c r="L174" s="162"/>
      <c r="M174" s="147"/>
      <c r="N174" s="163"/>
      <c r="O174" s="164"/>
      <c r="P174" s="165"/>
      <c r="Q174" s="165"/>
      <c r="R174" s="166"/>
      <c r="S174" s="167"/>
      <c r="T174" s="168">
        <f>IF(AND(P174=0,Q174=0,R174=0,S174=0),N174*-O174,IF(AND(O174=0,Q174=0,R174=0,S174=0),N174*-P174,IF(AND(O174=0,P174=0,R174=0,S174=0),N174*Q174,IF(AND(O174=0,P174=0,Q174=0,S174=0),N174*-R174,IF(AND(O174=0,P174=0,Q174=0,R174=0),N174*S174,IF(AND(O174=0,P174=0,Q174=0,R174=0),,"入力オーバー"))))))</f>
        <v>0</v>
      </c>
      <c r="U174" s="169"/>
      <c r="V174" s="155"/>
      <c r="W174" s="155"/>
      <c r="X174" s="156"/>
      <c r="Y174" s="156"/>
      <c r="Z174" s="156"/>
      <c r="AA174" s="156"/>
      <c r="AB174" s="156"/>
    </row>
    <row r="175" spans="1:28" ht="9" customHeight="1">
      <c r="A175" s="885"/>
      <c r="B175" s="740" t="str">
        <f>$B$9</f>
        <v>土曜</v>
      </c>
      <c r="C175" s="170" t="str">
        <f>C173</f>
        <v>往</v>
      </c>
      <c r="D175" s="142">
        <f>$D$9</f>
        <v>0</v>
      </c>
      <c r="E175" s="281"/>
      <c r="F175" s="914"/>
      <c r="G175" s="144">
        <f>D175*E175*F175</f>
        <v>0</v>
      </c>
      <c r="H175" s="892">
        <f>I175+J175</f>
        <v>0</v>
      </c>
      <c r="I175" s="729"/>
      <c r="J175" s="727"/>
      <c r="K175" s="145">
        <f>-D175*E175*H175</f>
        <v>0</v>
      </c>
      <c r="L175" s="146"/>
      <c r="M175" s="147"/>
      <c r="N175" s="163"/>
      <c r="O175" s="164"/>
      <c r="P175" s="165"/>
      <c r="Q175" s="165"/>
      <c r="R175" s="166"/>
      <c r="S175" s="167"/>
      <c r="T175" s="168">
        <f t="shared" ref="T175:T182" si="30">IF(AND(P175=0,Q175=0,R175=0,S175=0),N175*-O175,IF(AND(O175=0,Q175=0,R175=0,S175=0),N175*-P175,IF(AND(O175=0,P175=0,R175=0,S175=0),N175*Q175,IF(AND(O175=0,P175=0,Q175=0,S175=0),N175*-R175,IF(AND(O175=0,P175=0,Q175=0,R175=0),N175*S175,IF(AND(O175=0,P175=0,Q175=0,R175=0),,"入力オーバー"))))))</f>
        <v>0</v>
      </c>
      <c r="U175" s="169"/>
      <c r="V175" s="155"/>
      <c r="W175" s="155"/>
      <c r="X175" s="136"/>
      <c r="Y175" s="136"/>
      <c r="Z175" s="136"/>
      <c r="AA175" s="136"/>
      <c r="AB175" s="136"/>
    </row>
    <row r="176" spans="1:28" ht="9" customHeight="1" thickBot="1">
      <c r="A176" s="885"/>
      <c r="B176" s="904"/>
      <c r="C176" s="157" t="str">
        <f>C174</f>
        <v>復</v>
      </c>
      <c r="D176" s="158">
        <f>$D$10</f>
        <v>0</v>
      </c>
      <c r="E176" s="282"/>
      <c r="F176" s="915"/>
      <c r="G176" s="160">
        <f>D176*E176*F175</f>
        <v>0</v>
      </c>
      <c r="H176" s="893"/>
      <c r="I176" s="730"/>
      <c r="J176" s="728"/>
      <c r="K176" s="161">
        <f>-D176*E176*H175</f>
        <v>0</v>
      </c>
      <c r="L176" s="162"/>
      <c r="M176" s="147"/>
      <c r="N176" s="163"/>
      <c r="O176" s="164"/>
      <c r="P176" s="165"/>
      <c r="Q176" s="165"/>
      <c r="R176" s="166"/>
      <c r="S176" s="167"/>
      <c r="T176" s="168">
        <f t="shared" si="30"/>
        <v>0</v>
      </c>
      <c r="U176" s="169"/>
      <c r="V176" s="155"/>
      <c r="W176" s="155"/>
      <c r="X176" s="156"/>
      <c r="Y176" s="156"/>
      <c r="Z176" s="136"/>
      <c r="AA176" s="136"/>
      <c r="AB176" s="136"/>
    </row>
    <row r="177" spans="1:28" ht="9" customHeight="1">
      <c r="A177" s="885"/>
      <c r="B177" s="903" t="str">
        <f>$B$11</f>
        <v>日祝</v>
      </c>
      <c r="C177" s="170" t="str">
        <f>C173</f>
        <v>往</v>
      </c>
      <c r="D177" s="142">
        <f>$D$11</f>
        <v>0</v>
      </c>
      <c r="E177" s="281"/>
      <c r="F177" s="913"/>
      <c r="G177" s="144">
        <f>D177*E177*F177</f>
        <v>0</v>
      </c>
      <c r="H177" s="892">
        <f>I177+J177</f>
        <v>0</v>
      </c>
      <c r="I177" s="729"/>
      <c r="J177" s="727"/>
      <c r="K177" s="145">
        <f>-D177*E177*H177</f>
        <v>0</v>
      </c>
      <c r="L177" s="146"/>
      <c r="M177" s="147"/>
      <c r="N177" s="163"/>
      <c r="O177" s="164"/>
      <c r="P177" s="165"/>
      <c r="Q177" s="165"/>
      <c r="R177" s="166"/>
      <c r="S177" s="167"/>
      <c r="T177" s="168">
        <f t="shared" si="30"/>
        <v>0</v>
      </c>
      <c r="U177" s="169"/>
      <c r="V177" s="155"/>
      <c r="W177" s="155"/>
      <c r="X177" s="156"/>
      <c r="Y177" s="156"/>
      <c r="Z177" s="136"/>
      <c r="AA177" s="136"/>
      <c r="AB177" s="136"/>
    </row>
    <row r="178" spans="1:28" ht="9" customHeight="1">
      <c r="A178" s="885"/>
      <c r="B178" s="739"/>
      <c r="C178" s="202" t="str">
        <f>C174</f>
        <v>復</v>
      </c>
      <c r="D178" s="158">
        <f>$D$12</f>
        <v>0</v>
      </c>
      <c r="E178" s="283"/>
      <c r="F178" s="913"/>
      <c r="G178" s="160">
        <f>D178*E178*F177</f>
        <v>0</v>
      </c>
      <c r="H178" s="893"/>
      <c r="I178" s="730"/>
      <c r="J178" s="728"/>
      <c r="K178" s="161">
        <f>-D178*E178*H177</f>
        <v>0</v>
      </c>
      <c r="L178" s="162"/>
      <c r="M178" s="147"/>
      <c r="N178" s="163"/>
      <c r="O178" s="164"/>
      <c r="P178" s="165"/>
      <c r="Q178" s="165"/>
      <c r="R178" s="166"/>
      <c r="S178" s="167"/>
      <c r="T178" s="168">
        <f t="shared" si="30"/>
        <v>0</v>
      </c>
      <c r="U178" s="169"/>
      <c r="V178" s="155"/>
      <c r="W178" s="155"/>
      <c r="X178" s="156"/>
      <c r="Y178" s="156"/>
      <c r="Z178" s="136"/>
      <c r="AA178" s="136"/>
      <c r="AB178" s="136"/>
    </row>
    <row r="179" spans="1:28" ht="9" customHeight="1">
      <c r="A179" s="885"/>
      <c r="B179" s="738" t="str">
        <f>$B$13</f>
        <v>学平日</v>
      </c>
      <c r="C179" s="170" t="str">
        <f>C173</f>
        <v>往</v>
      </c>
      <c r="D179" s="142">
        <f>$D$13</f>
        <v>0</v>
      </c>
      <c r="E179" s="281"/>
      <c r="F179" s="914"/>
      <c r="G179" s="144">
        <f>D179*E179*F179</f>
        <v>0</v>
      </c>
      <c r="H179" s="892">
        <f>I179+J179</f>
        <v>0</v>
      </c>
      <c r="I179" s="729"/>
      <c r="J179" s="727"/>
      <c r="K179" s="145">
        <f>-D179*E179*H179</f>
        <v>0</v>
      </c>
      <c r="L179" s="146"/>
      <c r="M179" s="147"/>
      <c r="N179" s="163"/>
      <c r="O179" s="164"/>
      <c r="P179" s="165"/>
      <c r="Q179" s="165"/>
      <c r="R179" s="166"/>
      <c r="S179" s="167"/>
      <c r="T179" s="168">
        <f t="shared" si="30"/>
        <v>0</v>
      </c>
      <c r="U179" s="169"/>
      <c r="V179" s="155"/>
      <c r="W179" s="155"/>
    </row>
    <row r="180" spans="1:28" ht="9" customHeight="1">
      <c r="A180" s="885"/>
      <c r="B180" s="739"/>
      <c r="C180" s="157" t="str">
        <f>C174</f>
        <v>復</v>
      </c>
      <c r="D180" s="158">
        <f>$D$14</f>
        <v>0</v>
      </c>
      <c r="E180" s="282"/>
      <c r="F180" s="915"/>
      <c r="G180" s="160">
        <f>D180*E180*F179</f>
        <v>0</v>
      </c>
      <c r="H180" s="893"/>
      <c r="I180" s="730"/>
      <c r="J180" s="728"/>
      <c r="K180" s="161">
        <f>-D180*E180*H179</f>
        <v>0</v>
      </c>
      <c r="L180" s="162"/>
      <c r="M180" s="147"/>
      <c r="N180" s="163"/>
      <c r="O180" s="164"/>
      <c r="P180" s="165"/>
      <c r="Q180" s="165"/>
      <c r="R180" s="166"/>
      <c r="S180" s="167"/>
      <c r="T180" s="168">
        <f t="shared" si="30"/>
        <v>0</v>
      </c>
      <c r="U180" s="169"/>
      <c r="V180" s="155"/>
      <c r="W180" s="155"/>
    </row>
    <row r="181" spans="1:28" ht="9" customHeight="1">
      <c r="A181" s="885"/>
      <c r="B181" s="738" t="str">
        <f>$B$15</f>
        <v>学休土</v>
      </c>
      <c r="C181" s="170" t="str">
        <f>C173</f>
        <v>往</v>
      </c>
      <c r="D181" s="142">
        <f>$D$15</f>
        <v>0</v>
      </c>
      <c r="E181" s="143">
        <f>$E$15</f>
        <v>0</v>
      </c>
      <c r="F181" s="748"/>
      <c r="G181" s="144">
        <f>D181*E181*F181</f>
        <v>0</v>
      </c>
      <c r="H181" s="892">
        <f>I181+J181</f>
        <v>0</v>
      </c>
      <c r="I181" s="729"/>
      <c r="J181" s="727"/>
      <c r="K181" s="145">
        <f>-D181*E181*H181</f>
        <v>0</v>
      </c>
      <c r="L181" s="146"/>
      <c r="M181" s="147"/>
      <c r="N181" s="163"/>
      <c r="O181" s="164"/>
      <c r="P181" s="165"/>
      <c r="Q181" s="165"/>
      <c r="R181" s="166"/>
      <c r="S181" s="167"/>
      <c r="T181" s="168">
        <f t="shared" si="30"/>
        <v>0</v>
      </c>
      <c r="U181" s="169"/>
      <c r="V181" s="155"/>
      <c r="W181" s="155"/>
      <c r="X181" s="908" t="s">
        <v>81</v>
      </c>
      <c r="Y181" s="909"/>
      <c r="Z181" s="909"/>
      <c r="AA181" s="909"/>
      <c r="AB181" s="910"/>
    </row>
    <row r="182" spans="1:28" ht="9" customHeight="1" thickBot="1">
      <c r="A182" s="885"/>
      <c r="B182" s="751"/>
      <c r="C182" s="157" t="str">
        <f>C174</f>
        <v>復</v>
      </c>
      <c r="D182" s="158">
        <f>$D$16</f>
        <v>0</v>
      </c>
      <c r="E182" s="175">
        <f>$E$16</f>
        <v>0</v>
      </c>
      <c r="F182" s="749"/>
      <c r="G182" s="160">
        <f>D182*E182*F181</f>
        <v>0</v>
      </c>
      <c r="H182" s="893"/>
      <c r="I182" s="730"/>
      <c r="J182" s="728"/>
      <c r="K182" s="161">
        <f>-D182*E182*H181</f>
        <v>0</v>
      </c>
      <c r="L182" s="162"/>
      <c r="M182" s="147"/>
      <c r="N182" s="177"/>
      <c r="O182" s="178"/>
      <c r="P182" s="179"/>
      <c r="Q182" s="179"/>
      <c r="R182" s="180"/>
      <c r="S182" s="181"/>
      <c r="T182" s="182">
        <f t="shared" si="30"/>
        <v>0</v>
      </c>
      <c r="U182" s="183"/>
      <c r="V182" s="184"/>
      <c r="W182" s="155"/>
      <c r="X182" s="905">
        <f>G183+K183+T183</f>
        <v>0</v>
      </c>
      <c r="Y182" s="906"/>
      <c r="Z182" s="906"/>
      <c r="AA182" s="906"/>
      <c r="AB182" s="185" t="s">
        <v>155</v>
      </c>
    </row>
    <row r="183" spans="1:28" ht="9" customHeight="1" thickBot="1">
      <c r="A183" s="882" t="s">
        <v>53</v>
      </c>
      <c r="B183" s="883"/>
      <c r="C183" s="186"/>
      <c r="D183" s="187">
        <f>IF(C173="往",(E173+E174)*(F173-H173)+(E175+E176)*(F175-H175),E173*(F173-H173)+E175*(F175-H175))</f>
        <v>0</v>
      </c>
      <c r="E183" s="188">
        <f>IF(C173="往",(E173+E174)*(F173-H173)+(E175+E176)*(F175-H175)+(E177+E178)*(F177-H177)+(E179+E180)*(F179-H179)+(E181+E182)*(F181-H181),E173*(F173-H173)+E175*(F175-H175)+E177*(F177-H177)+E179*(F179-H179)+E181*(F181-H181))</f>
        <v>0</v>
      </c>
      <c r="F183" s="189">
        <f t="shared" ref="F183:K183" si="31">SUM(F173:F182)</f>
        <v>0</v>
      </c>
      <c r="G183" s="190">
        <f t="shared" si="31"/>
        <v>0</v>
      </c>
      <c r="H183" s="186">
        <f t="shared" si="31"/>
        <v>0</v>
      </c>
      <c r="I183" s="191">
        <f t="shared" si="31"/>
        <v>0</v>
      </c>
      <c r="J183" s="187">
        <f t="shared" si="31"/>
        <v>0</v>
      </c>
      <c r="K183" s="192">
        <f t="shared" si="31"/>
        <v>0</v>
      </c>
      <c r="L183" s="187"/>
      <c r="M183" s="193"/>
      <c r="N183" s="194"/>
      <c r="O183" s="195">
        <f t="shared" ref="O183:T183" si="32">SUM(O173:O182)</f>
        <v>0</v>
      </c>
      <c r="P183" s="196">
        <f t="shared" si="32"/>
        <v>0</v>
      </c>
      <c r="Q183" s="196">
        <f t="shared" si="32"/>
        <v>0</v>
      </c>
      <c r="R183" s="197">
        <f t="shared" si="32"/>
        <v>0</v>
      </c>
      <c r="S183" s="198">
        <f t="shared" si="32"/>
        <v>0</v>
      </c>
      <c r="T183" s="199">
        <f t="shared" si="32"/>
        <v>0</v>
      </c>
      <c r="U183" s="200"/>
    </row>
    <row r="184" spans="1:28" ht="9" customHeight="1">
      <c r="A184" s="886" t="s">
        <v>55</v>
      </c>
      <c r="B184" s="742" t="s">
        <v>56</v>
      </c>
      <c r="C184" s="134"/>
      <c r="D184" s="745" t="s">
        <v>57</v>
      </c>
      <c r="E184" s="745" t="s">
        <v>58</v>
      </c>
      <c r="F184" s="890" t="s">
        <v>59</v>
      </c>
      <c r="G184" s="894" t="s">
        <v>156</v>
      </c>
      <c r="H184" s="899" t="s">
        <v>61</v>
      </c>
      <c r="I184" s="899"/>
      <c r="J184" s="899"/>
      <c r="K184" s="899"/>
      <c r="L184" s="900"/>
      <c r="M184" s="135"/>
      <c r="N184" s="857" t="s">
        <v>62</v>
      </c>
      <c r="O184" s="858"/>
      <c r="P184" s="858"/>
      <c r="Q184" s="858"/>
      <c r="R184" s="858"/>
      <c r="S184" s="858"/>
      <c r="T184" s="858"/>
      <c r="U184" s="859"/>
    </row>
    <row r="185" spans="1:28" ht="9" customHeight="1">
      <c r="A185" s="887"/>
      <c r="B185" s="743"/>
      <c r="C185" s="137" t="s">
        <v>24</v>
      </c>
      <c r="D185" s="746"/>
      <c r="E185" s="746"/>
      <c r="F185" s="891"/>
      <c r="G185" s="864"/>
      <c r="H185" s="860" t="s">
        <v>63</v>
      </c>
      <c r="I185" s="861"/>
      <c r="J185" s="862"/>
      <c r="K185" s="863" t="s">
        <v>157</v>
      </c>
      <c r="L185" s="874" t="s">
        <v>65</v>
      </c>
      <c r="M185" s="138"/>
      <c r="N185" s="863" t="s">
        <v>66</v>
      </c>
      <c r="O185" s="877" t="s">
        <v>67</v>
      </c>
      <c r="P185" s="878"/>
      <c r="Q185" s="878"/>
      <c r="R185" s="878"/>
      <c r="S185" s="879"/>
      <c r="T185" s="724" t="s">
        <v>158</v>
      </c>
      <c r="U185" s="854" t="s">
        <v>65</v>
      </c>
    </row>
    <row r="186" spans="1:28" ht="9" customHeight="1">
      <c r="A186" s="887"/>
      <c r="B186" s="743"/>
      <c r="C186" s="137" t="s">
        <v>69</v>
      </c>
      <c r="D186" s="746"/>
      <c r="E186" s="746"/>
      <c r="F186" s="891"/>
      <c r="G186" s="864"/>
      <c r="H186" s="880" t="s">
        <v>70</v>
      </c>
      <c r="I186" s="897" t="s">
        <v>71</v>
      </c>
      <c r="J186" s="901" t="s">
        <v>72</v>
      </c>
      <c r="K186" s="864"/>
      <c r="L186" s="875"/>
      <c r="M186" s="138"/>
      <c r="N186" s="864"/>
      <c r="O186" s="869" t="s">
        <v>73</v>
      </c>
      <c r="P186" s="754"/>
      <c r="Q186" s="754" t="s">
        <v>74</v>
      </c>
      <c r="R186" s="757" t="s">
        <v>75</v>
      </c>
      <c r="S186" s="752" t="s">
        <v>76</v>
      </c>
      <c r="T186" s="725"/>
      <c r="U186" s="855"/>
    </row>
    <row r="187" spans="1:28" ht="9" customHeight="1">
      <c r="A187" s="887"/>
      <c r="B187" s="743"/>
      <c r="C187" s="139" t="s">
        <v>77</v>
      </c>
      <c r="D187" s="746"/>
      <c r="E187" s="746"/>
      <c r="F187" s="891"/>
      <c r="G187" s="864"/>
      <c r="H187" s="880"/>
      <c r="I187" s="897"/>
      <c r="J187" s="901"/>
      <c r="K187" s="864"/>
      <c r="L187" s="875"/>
      <c r="M187" s="138"/>
      <c r="N187" s="864"/>
      <c r="O187" s="870" t="s">
        <v>71</v>
      </c>
      <c r="P187" s="872" t="s">
        <v>72</v>
      </c>
      <c r="Q187" s="755"/>
      <c r="R187" s="757"/>
      <c r="S187" s="752"/>
      <c r="T187" s="725"/>
      <c r="U187" s="855"/>
    </row>
    <row r="188" spans="1:28" ht="9" customHeight="1">
      <c r="A188" s="888"/>
      <c r="B188" s="744"/>
      <c r="C188" s="140" t="s">
        <v>78</v>
      </c>
      <c r="D188" s="747"/>
      <c r="E188" s="876"/>
      <c r="F188" s="726"/>
      <c r="G188" s="895"/>
      <c r="H188" s="881"/>
      <c r="I188" s="898"/>
      <c r="J188" s="902"/>
      <c r="K188" s="865"/>
      <c r="L188" s="876"/>
      <c r="N188" s="865"/>
      <c r="O188" s="871"/>
      <c r="P188" s="873"/>
      <c r="Q188" s="756"/>
      <c r="R188" s="758"/>
      <c r="S188" s="753"/>
      <c r="T188" s="726"/>
      <c r="U188" s="856"/>
    </row>
    <row r="189" spans="1:28" ht="9" customHeight="1">
      <c r="A189" s="884" t="s">
        <v>147</v>
      </c>
      <c r="B189" s="740" t="str">
        <f>$B$7</f>
        <v>平日</v>
      </c>
      <c r="C189" s="201" t="str">
        <f>C173</f>
        <v>往</v>
      </c>
      <c r="D189" s="142">
        <f>$D$7</f>
        <v>0</v>
      </c>
      <c r="E189" s="281"/>
      <c r="F189" s="914"/>
      <c r="G189" s="144">
        <f>D189*E189*F189</f>
        <v>0</v>
      </c>
      <c r="H189" s="892">
        <f>I189+J189</f>
        <v>0</v>
      </c>
      <c r="I189" s="729"/>
      <c r="J189" s="727"/>
      <c r="K189" s="145">
        <f>-D189*E189*H189</f>
        <v>0</v>
      </c>
      <c r="L189" s="146"/>
      <c r="M189" s="147"/>
      <c r="N189" s="148"/>
      <c r="O189" s="149"/>
      <c r="P189" s="150"/>
      <c r="Q189" s="150"/>
      <c r="R189" s="151"/>
      <c r="S189" s="152"/>
      <c r="T189" s="153">
        <f>IF(AND(P189=0,Q189=0,R189=0,S189=0),N189*-O189,IF(AND(O189=0,Q189=0,R189=0,S189=0),N189*-P189,IF(AND(O189=0,P189=0,R189=0,S189=0),N189*Q189,IF(AND(O189=0,P189=0,Q189=0,S189=0),N189*-R189,IF(AND(O189=0,P189=0,Q189=0,R189=0),N189*S189,IF(AND(O189=0,P189=0,Q189=0,R189=0),,"入力オーバー"))))))</f>
        <v>0</v>
      </c>
      <c r="U189" s="154"/>
      <c r="V189" s="155"/>
      <c r="W189" s="155"/>
      <c r="X189" s="156"/>
      <c r="Y189" s="156"/>
      <c r="Z189" s="156"/>
      <c r="AA189" s="156"/>
      <c r="AB189" s="156"/>
    </row>
    <row r="190" spans="1:28" ht="9" customHeight="1">
      <c r="A190" s="885"/>
      <c r="B190" s="741"/>
      <c r="C190" s="157" t="str">
        <f>IF(C189="往","復",)</f>
        <v>復</v>
      </c>
      <c r="D190" s="158">
        <f>$D$8</f>
        <v>0</v>
      </c>
      <c r="E190" s="282"/>
      <c r="F190" s="915"/>
      <c r="G190" s="160">
        <f>D190*E190*F189</f>
        <v>0</v>
      </c>
      <c r="H190" s="893"/>
      <c r="I190" s="730"/>
      <c r="J190" s="728"/>
      <c r="K190" s="161">
        <f>-D190*E190*H189</f>
        <v>0</v>
      </c>
      <c r="L190" s="162"/>
      <c r="M190" s="147"/>
      <c r="N190" s="163"/>
      <c r="O190" s="164"/>
      <c r="P190" s="165"/>
      <c r="Q190" s="165"/>
      <c r="R190" s="166"/>
      <c r="S190" s="167"/>
      <c r="T190" s="168">
        <f>IF(AND(P190=0,Q190=0,R190=0,S190=0),N190*-O190,IF(AND(O190=0,Q190=0,R190=0,S190=0),N190*-P190,IF(AND(O190=0,P190=0,R190=0,S190=0),N190*Q190,IF(AND(O190=0,P190=0,Q190=0,S190=0),N190*-R190,IF(AND(O190=0,P190=0,Q190=0,R190=0),N190*S190,IF(AND(O190=0,P190=0,Q190=0,R190=0),,"入力オーバー"))))))</f>
        <v>0</v>
      </c>
      <c r="U190" s="169"/>
      <c r="V190" s="155"/>
      <c r="W190" s="155"/>
      <c r="X190" s="156"/>
      <c r="Y190" s="156"/>
      <c r="Z190" s="156"/>
      <c r="AA190" s="156"/>
      <c r="AB190" s="156"/>
    </row>
    <row r="191" spans="1:28" ht="9" customHeight="1">
      <c r="A191" s="885"/>
      <c r="B191" s="740" t="str">
        <f>$B$9</f>
        <v>土曜</v>
      </c>
      <c r="C191" s="170" t="str">
        <f>C189</f>
        <v>往</v>
      </c>
      <c r="D191" s="142">
        <f>$D$9</f>
        <v>0</v>
      </c>
      <c r="E191" s="281"/>
      <c r="F191" s="914"/>
      <c r="G191" s="144">
        <f>D191*E191*F191</f>
        <v>0</v>
      </c>
      <c r="H191" s="892">
        <f>I191+J191</f>
        <v>0</v>
      </c>
      <c r="I191" s="729"/>
      <c r="J191" s="727"/>
      <c r="K191" s="145">
        <f>-D191*E191*H191</f>
        <v>0</v>
      </c>
      <c r="L191" s="146"/>
      <c r="M191" s="147"/>
      <c r="N191" s="163"/>
      <c r="O191" s="164"/>
      <c r="P191" s="165"/>
      <c r="Q191" s="165"/>
      <c r="R191" s="166"/>
      <c r="S191" s="167"/>
      <c r="T191" s="168">
        <f t="shared" ref="T191:T198" si="33">IF(AND(P191=0,Q191=0,R191=0,S191=0),N191*-O191,IF(AND(O191=0,Q191=0,R191=0,S191=0),N191*-P191,IF(AND(O191=0,P191=0,R191=0,S191=0),N191*Q191,IF(AND(O191=0,P191=0,Q191=0,S191=0),N191*-R191,IF(AND(O191=0,P191=0,Q191=0,R191=0),N191*S191,IF(AND(O191=0,P191=0,Q191=0,R191=0),,"入力オーバー"))))))</f>
        <v>0</v>
      </c>
      <c r="U191" s="169"/>
      <c r="V191" s="155"/>
      <c r="W191" s="155"/>
      <c r="X191" s="136"/>
      <c r="Y191" s="136"/>
      <c r="Z191" s="136"/>
      <c r="AA191" s="136"/>
      <c r="AB191" s="136"/>
    </row>
    <row r="192" spans="1:28" ht="9" customHeight="1" thickBot="1">
      <c r="A192" s="885"/>
      <c r="B192" s="904"/>
      <c r="C192" s="157" t="str">
        <f>C190</f>
        <v>復</v>
      </c>
      <c r="D192" s="158">
        <f>$D$10</f>
        <v>0</v>
      </c>
      <c r="E192" s="282"/>
      <c r="F192" s="915"/>
      <c r="G192" s="160">
        <f>D192*E192*F191</f>
        <v>0</v>
      </c>
      <c r="H192" s="893"/>
      <c r="I192" s="730"/>
      <c r="J192" s="728"/>
      <c r="K192" s="161">
        <f>-D192*E192*H191</f>
        <v>0</v>
      </c>
      <c r="L192" s="162"/>
      <c r="M192" s="147"/>
      <c r="N192" s="163"/>
      <c r="O192" s="164"/>
      <c r="P192" s="165"/>
      <c r="Q192" s="165"/>
      <c r="R192" s="166"/>
      <c r="S192" s="167"/>
      <c r="T192" s="168">
        <f t="shared" si="33"/>
        <v>0</v>
      </c>
      <c r="U192" s="169"/>
      <c r="V192" s="155"/>
      <c r="W192" s="155"/>
      <c r="X192" s="156"/>
      <c r="Y192" s="156"/>
      <c r="Z192" s="136"/>
      <c r="AA192" s="136"/>
      <c r="AB192" s="136"/>
    </row>
    <row r="193" spans="1:28" ht="9" customHeight="1">
      <c r="A193" s="885"/>
      <c r="B193" s="903" t="str">
        <f>$B$11</f>
        <v>日祝</v>
      </c>
      <c r="C193" s="170" t="str">
        <f>C189</f>
        <v>往</v>
      </c>
      <c r="D193" s="142">
        <f>$D$11</f>
        <v>0</v>
      </c>
      <c r="E193" s="281"/>
      <c r="F193" s="913"/>
      <c r="G193" s="144">
        <f>D193*E193*F193</f>
        <v>0</v>
      </c>
      <c r="H193" s="892">
        <f>I193+J193</f>
        <v>0</v>
      </c>
      <c r="I193" s="729"/>
      <c r="J193" s="727"/>
      <c r="K193" s="145">
        <f>-D193*E193*H193</f>
        <v>0</v>
      </c>
      <c r="L193" s="146"/>
      <c r="M193" s="147"/>
      <c r="N193" s="163"/>
      <c r="O193" s="164"/>
      <c r="P193" s="165"/>
      <c r="Q193" s="165"/>
      <c r="R193" s="166"/>
      <c r="S193" s="167"/>
      <c r="T193" s="168">
        <f t="shared" si="33"/>
        <v>0</v>
      </c>
      <c r="U193" s="169"/>
      <c r="V193" s="155"/>
      <c r="W193" s="155"/>
      <c r="X193" s="156"/>
      <c r="Y193" s="156"/>
      <c r="Z193" s="136"/>
      <c r="AA193" s="136"/>
      <c r="AB193" s="136"/>
    </row>
    <row r="194" spans="1:28" ht="9" customHeight="1">
      <c r="A194" s="885"/>
      <c r="B194" s="739"/>
      <c r="C194" s="202" t="str">
        <f>C190</f>
        <v>復</v>
      </c>
      <c r="D194" s="158">
        <f>$D$12</f>
        <v>0</v>
      </c>
      <c r="E194" s="283"/>
      <c r="F194" s="913"/>
      <c r="G194" s="160">
        <f>D194*E194*F193</f>
        <v>0</v>
      </c>
      <c r="H194" s="893"/>
      <c r="I194" s="730"/>
      <c r="J194" s="728"/>
      <c r="K194" s="161">
        <f>-D194*E194*H193</f>
        <v>0</v>
      </c>
      <c r="L194" s="162"/>
      <c r="M194" s="147"/>
      <c r="N194" s="163"/>
      <c r="O194" s="164"/>
      <c r="P194" s="165"/>
      <c r="Q194" s="165"/>
      <c r="R194" s="166"/>
      <c r="S194" s="167"/>
      <c r="T194" s="168">
        <f t="shared" si="33"/>
        <v>0</v>
      </c>
      <c r="U194" s="169"/>
      <c r="V194" s="155"/>
      <c r="W194" s="155"/>
      <c r="X194" s="156"/>
      <c r="Y194" s="156"/>
      <c r="Z194" s="136"/>
      <c r="AA194" s="136"/>
      <c r="AB194" s="136"/>
    </row>
    <row r="195" spans="1:28" ht="9" customHeight="1">
      <c r="A195" s="885"/>
      <c r="B195" s="738" t="str">
        <f>$B$13</f>
        <v>学平日</v>
      </c>
      <c r="C195" s="170" t="str">
        <f>C189</f>
        <v>往</v>
      </c>
      <c r="D195" s="142">
        <f>$D$13</f>
        <v>0</v>
      </c>
      <c r="E195" s="143">
        <f>$E$13</f>
        <v>0</v>
      </c>
      <c r="F195" s="896"/>
      <c r="G195" s="144">
        <f>D195*E195*F195</f>
        <v>0</v>
      </c>
      <c r="H195" s="892">
        <f>I195+J195</f>
        <v>0</v>
      </c>
      <c r="I195" s="729"/>
      <c r="J195" s="727"/>
      <c r="K195" s="145">
        <f>-D195*E195*H195</f>
        <v>0</v>
      </c>
      <c r="L195" s="146"/>
      <c r="M195" s="147"/>
      <c r="N195" s="163"/>
      <c r="O195" s="164"/>
      <c r="P195" s="165"/>
      <c r="Q195" s="165"/>
      <c r="R195" s="166"/>
      <c r="S195" s="167"/>
      <c r="T195" s="168">
        <f t="shared" si="33"/>
        <v>0</v>
      </c>
      <c r="U195" s="169"/>
      <c r="V195" s="155"/>
      <c r="W195" s="155"/>
    </row>
    <row r="196" spans="1:28" ht="9" customHeight="1">
      <c r="A196" s="885"/>
      <c r="B196" s="739"/>
      <c r="C196" s="157" t="str">
        <f>C190</f>
        <v>復</v>
      </c>
      <c r="D196" s="158">
        <f>$D$14</f>
        <v>0</v>
      </c>
      <c r="E196" s="159">
        <f>$E$14</f>
        <v>0</v>
      </c>
      <c r="F196" s="749"/>
      <c r="G196" s="160">
        <f>D196*E196*F195</f>
        <v>0</v>
      </c>
      <c r="H196" s="893"/>
      <c r="I196" s="730"/>
      <c r="J196" s="728"/>
      <c r="K196" s="161">
        <f>-D196*E196*H195</f>
        <v>0</v>
      </c>
      <c r="L196" s="162"/>
      <c r="M196" s="147"/>
      <c r="N196" s="163"/>
      <c r="O196" s="164"/>
      <c r="P196" s="165"/>
      <c r="Q196" s="165"/>
      <c r="R196" s="166"/>
      <c r="S196" s="167"/>
      <c r="T196" s="168">
        <f t="shared" si="33"/>
        <v>0</v>
      </c>
      <c r="U196" s="169"/>
      <c r="V196" s="155"/>
      <c r="W196" s="155"/>
    </row>
    <row r="197" spans="1:28" ht="9" customHeight="1">
      <c r="A197" s="885"/>
      <c r="B197" s="738" t="str">
        <f>$B$15</f>
        <v>学休土</v>
      </c>
      <c r="C197" s="170" t="str">
        <f>C189</f>
        <v>往</v>
      </c>
      <c r="D197" s="142">
        <f>$D$15</f>
        <v>0</v>
      </c>
      <c r="E197" s="143">
        <f>$E$15</f>
        <v>0</v>
      </c>
      <c r="F197" s="748"/>
      <c r="G197" s="144">
        <f>D197*E197*F197</f>
        <v>0</v>
      </c>
      <c r="H197" s="892">
        <f>I197+J197</f>
        <v>0</v>
      </c>
      <c r="I197" s="729"/>
      <c r="J197" s="727"/>
      <c r="K197" s="145">
        <f>-D197*E197*H197</f>
        <v>0</v>
      </c>
      <c r="L197" s="146"/>
      <c r="M197" s="147"/>
      <c r="N197" s="163"/>
      <c r="O197" s="164"/>
      <c r="P197" s="165"/>
      <c r="Q197" s="165"/>
      <c r="R197" s="166"/>
      <c r="S197" s="167"/>
      <c r="T197" s="168">
        <f t="shared" si="33"/>
        <v>0</v>
      </c>
      <c r="U197" s="169"/>
      <c r="V197" s="155"/>
      <c r="W197" s="155"/>
      <c r="X197" s="908" t="s">
        <v>81</v>
      </c>
      <c r="Y197" s="909"/>
      <c r="Z197" s="909"/>
      <c r="AA197" s="909"/>
      <c r="AB197" s="910"/>
    </row>
    <row r="198" spans="1:28" ht="9" customHeight="1" thickBot="1">
      <c r="A198" s="885"/>
      <c r="B198" s="751"/>
      <c r="C198" s="157" t="str">
        <f>C190</f>
        <v>復</v>
      </c>
      <c r="D198" s="158">
        <f>$D$16</f>
        <v>0</v>
      </c>
      <c r="E198" s="175">
        <f>$E$16</f>
        <v>0</v>
      </c>
      <c r="F198" s="749"/>
      <c r="G198" s="160">
        <f>D198*E198*F197</f>
        <v>0</v>
      </c>
      <c r="H198" s="893"/>
      <c r="I198" s="730"/>
      <c r="J198" s="728"/>
      <c r="K198" s="161">
        <f>-D198*E198*H197</f>
        <v>0</v>
      </c>
      <c r="L198" s="162"/>
      <c r="M198" s="147"/>
      <c r="N198" s="177"/>
      <c r="O198" s="178"/>
      <c r="P198" s="179"/>
      <c r="Q198" s="179"/>
      <c r="R198" s="180"/>
      <c r="S198" s="181"/>
      <c r="T198" s="182">
        <f t="shared" si="33"/>
        <v>0</v>
      </c>
      <c r="U198" s="183"/>
      <c r="V198" s="184"/>
      <c r="W198" s="155"/>
      <c r="X198" s="905">
        <f>G199+K199+T199</f>
        <v>0</v>
      </c>
      <c r="Y198" s="906"/>
      <c r="Z198" s="906"/>
      <c r="AA198" s="906"/>
      <c r="AB198" s="185" t="s">
        <v>155</v>
      </c>
    </row>
    <row r="199" spans="1:28" ht="9" customHeight="1" thickBot="1">
      <c r="A199" s="882" t="s">
        <v>53</v>
      </c>
      <c r="B199" s="883"/>
      <c r="C199" s="186"/>
      <c r="D199" s="187">
        <f>IF(C189="往",(E189+E190)*(F189-H189)+(E191+E192)*(F191-H191),E189*(F189-H189)+E191*(F191-H191))</f>
        <v>0</v>
      </c>
      <c r="E199" s="188">
        <f>IF(C189="往",(E189+E190)*(F189-H189)+(E191+E192)*(F191-H191)+(E193+E194)*(F193-H193)+(E195+E196)*(F195-H195)+(E197+E198)*(F197-H197),E189*(F189-H189)+E191*(F191-H191)+E193*(F193-H193)+E195*(F195-H195)+E197*(F197-H197))</f>
        <v>0</v>
      </c>
      <c r="F199" s="189">
        <f t="shared" ref="F199:K199" si="34">SUM(F189:F198)</f>
        <v>0</v>
      </c>
      <c r="G199" s="190">
        <f t="shared" si="34"/>
        <v>0</v>
      </c>
      <c r="H199" s="186">
        <f t="shared" si="34"/>
        <v>0</v>
      </c>
      <c r="I199" s="191">
        <f t="shared" si="34"/>
        <v>0</v>
      </c>
      <c r="J199" s="187">
        <f t="shared" si="34"/>
        <v>0</v>
      </c>
      <c r="K199" s="192">
        <f t="shared" si="34"/>
        <v>0</v>
      </c>
      <c r="L199" s="187"/>
      <c r="M199" s="193"/>
      <c r="N199" s="194"/>
      <c r="O199" s="195">
        <f t="shared" ref="O199:T199" si="35">SUM(O189:O198)</f>
        <v>0</v>
      </c>
      <c r="P199" s="196">
        <f t="shared" si="35"/>
        <v>0</v>
      </c>
      <c r="Q199" s="196">
        <f t="shared" si="35"/>
        <v>0</v>
      </c>
      <c r="R199" s="197">
        <f t="shared" si="35"/>
        <v>0</v>
      </c>
      <c r="S199" s="198">
        <f t="shared" si="35"/>
        <v>0</v>
      </c>
      <c r="T199" s="199">
        <f t="shared" si="35"/>
        <v>0</v>
      </c>
      <c r="U199" s="200"/>
      <c r="V199" s="907" t="s">
        <v>83</v>
      </c>
      <c r="W199" s="858"/>
      <c r="X199" s="858"/>
      <c r="Y199" s="858"/>
      <c r="Z199" s="858"/>
      <c r="AA199" s="858"/>
      <c r="AB199" s="859"/>
    </row>
    <row r="200" spans="1:28" ht="9" customHeight="1" thickBot="1">
      <c r="A200" s="715" t="s">
        <v>112</v>
      </c>
      <c r="B200" s="716"/>
      <c r="C200" s="716"/>
      <c r="D200" s="717">
        <f>$C$1</f>
        <v>0</v>
      </c>
      <c r="E200" s="716"/>
      <c r="F200" s="716"/>
      <c r="G200" s="716"/>
      <c r="H200" s="716" t="s">
        <v>365</v>
      </c>
      <c r="I200" s="716"/>
      <c r="J200" s="716" t="s">
        <v>148</v>
      </c>
      <c r="K200" s="716"/>
      <c r="L200" s="717">
        <f>$M$1</f>
        <v>0</v>
      </c>
      <c r="M200" s="716"/>
      <c r="N200" s="716"/>
      <c r="O200" s="716"/>
      <c r="P200" s="716"/>
      <c r="Q200" s="718"/>
      <c r="R200" s="203"/>
      <c r="S200" s="203"/>
      <c r="T200" s="204"/>
      <c r="U200" s="136"/>
      <c r="V200" s="911">
        <f>V267</f>
        <v>0</v>
      </c>
      <c r="W200" s="912"/>
      <c r="X200" s="912"/>
      <c r="Y200" s="912"/>
      <c r="Z200" s="912"/>
      <c r="AA200" s="912"/>
      <c r="AB200" s="205" t="s">
        <v>155</v>
      </c>
    </row>
    <row r="201" spans="1:28" ht="9" customHeight="1">
      <c r="I201" s="206"/>
      <c r="J201" s="207"/>
      <c r="K201" s="207"/>
      <c r="L201" s="208"/>
      <c r="N201" s="136"/>
      <c r="O201" s="136"/>
      <c r="P201" s="136"/>
      <c r="V201" s="207"/>
      <c r="W201" s="207"/>
      <c r="X201" s="136"/>
      <c r="Y201" s="136"/>
      <c r="Z201" s="136"/>
      <c r="AA201" s="136"/>
      <c r="AB201" s="136"/>
    </row>
    <row r="202" spans="1:28" ht="9" hidden="1" customHeight="1" thickBot="1">
      <c r="L202" s="209"/>
      <c r="N202" s="210"/>
      <c r="O202" s="211"/>
      <c r="P202" s="211"/>
      <c r="Q202" s="211"/>
      <c r="R202" s="211"/>
      <c r="S202" s="211"/>
      <c r="T202" s="136"/>
      <c r="U202" s="207"/>
      <c r="V202" s="207"/>
      <c r="W202" s="207"/>
      <c r="X202" s="212"/>
      <c r="Y202" s="212"/>
      <c r="Z202" s="212"/>
      <c r="AA202" s="212"/>
      <c r="AB202" s="136"/>
    </row>
    <row r="203" spans="1:28" ht="9" hidden="1" customHeight="1">
      <c r="A203" s="886" t="s">
        <v>55</v>
      </c>
      <c r="B203" s="742" t="s">
        <v>56</v>
      </c>
      <c r="C203" s="134"/>
      <c r="D203" s="745" t="s">
        <v>57</v>
      </c>
      <c r="E203" s="745" t="s">
        <v>58</v>
      </c>
      <c r="F203" s="890" t="s">
        <v>59</v>
      </c>
      <c r="G203" s="894" t="s">
        <v>156</v>
      </c>
      <c r="H203" s="899" t="s">
        <v>61</v>
      </c>
      <c r="I203" s="899"/>
      <c r="J203" s="899"/>
      <c r="K203" s="899"/>
      <c r="L203" s="900"/>
      <c r="M203" s="135"/>
      <c r="N203" s="857" t="s">
        <v>62</v>
      </c>
      <c r="O203" s="858"/>
      <c r="P203" s="858"/>
      <c r="Q203" s="858"/>
      <c r="R203" s="858"/>
      <c r="S203" s="858"/>
      <c r="T203" s="858"/>
      <c r="U203" s="859"/>
    </row>
    <row r="204" spans="1:28" ht="9" hidden="1" customHeight="1">
      <c r="A204" s="887"/>
      <c r="B204" s="743"/>
      <c r="C204" s="137" t="s">
        <v>24</v>
      </c>
      <c r="D204" s="746"/>
      <c r="E204" s="746"/>
      <c r="F204" s="891"/>
      <c r="G204" s="864"/>
      <c r="H204" s="860" t="s">
        <v>63</v>
      </c>
      <c r="I204" s="861"/>
      <c r="J204" s="862"/>
      <c r="K204" s="863" t="s">
        <v>157</v>
      </c>
      <c r="L204" s="874" t="s">
        <v>65</v>
      </c>
      <c r="M204" s="138"/>
      <c r="N204" s="863" t="s">
        <v>66</v>
      </c>
      <c r="O204" s="877" t="s">
        <v>67</v>
      </c>
      <c r="P204" s="878"/>
      <c r="Q204" s="878"/>
      <c r="R204" s="878"/>
      <c r="S204" s="879"/>
      <c r="T204" s="724" t="s">
        <v>158</v>
      </c>
      <c r="U204" s="854" t="s">
        <v>65</v>
      </c>
    </row>
    <row r="205" spans="1:28" ht="9" hidden="1" customHeight="1">
      <c r="A205" s="887"/>
      <c r="B205" s="743"/>
      <c r="C205" s="137" t="s">
        <v>69</v>
      </c>
      <c r="D205" s="746"/>
      <c r="E205" s="746"/>
      <c r="F205" s="891"/>
      <c r="G205" s="864"/>
      <c r="H205" s="880" t="s">
        <v>70</v>
      </c>
      <c r="I205" s="897" t="s">
        <v>71</v>
      </c>
      <c r="J205" s="901" t="s">
        <v>72</v>
      </c>
      <c r="K205" s="864"/>
      <c r="L205" s="875"/>
      <c r="M205" s="138"/>
      <c r="N205" s="864"/>
      <c r="O205" s="869" t="s">
        <v>73</v>
      </c>
      <c r="P205" s="754"/>
      <c r="Q205" s="754" t="s">
        <v>74</v>
      </c>
      <c r="R205" s="757" t="s">
        <v>75</v>
      </c>
      <c r="S205" s="752" t="s">
        <v>76</v>
      </c>
      <c r="T205" s="725"/>
      <c r="U205" s="855"/>
    </row>
    <row r="206" spans="1:28" ht="9" hidden="1" customHeight="1">
      <c r="A206" s="887"/>
      <c r="B206" s="743"/>
      <c r="C206" s="139" t="s">
        <v>77</v>
      </c>
      <c r="D206" s="746"/>
      <c r="E206" s="746"/>
      <c r="F206" s="891"/>
      <c r="G206" s="864"/>
      <c r="H206" s="880"/>
      <c r="I206" s="897"/>
      <c r="J206" s="901"/>
      <c r="K206" s="864"/>
      <c r="L206" s="875"/>
      <c r="M206" s="138"/>
      <c r="N206" s="864"/>
      <c r="O206" s="870" t="s">
        <v>71</v>
      </c>
      <c r="P206" s="872" t="s">
        <v>72</v>
      </c>
      <c r="Q206" s="755"/>
      <c r="R206" s="757"/>
      <c r="S206" s="752"/>
      <c r="T206" s="725"/>
      <c r="U206" s="855"/>
    </row>
    <row r="207" spans="1:28" ht="9" hidden="1" customHeight="1">
      <c r="A207" s="888"/>
      <c r="B207" s="744"/>
      <c r="C207" s="140" t="s">
        <v>78</v>
      </c>
      <c r="D207" s="747"/>
      <c r="E207" s="876"/>
      <c r="F207" s="726"/>
      <c r="G207" s="895"/>
      <c r="H207" s="881"/>
      <c r="I207" s="898"/>
      <c r="J207" s="902"/>
      <c r="K207" s="865"/>
      <c r="L207" s="876"/>
      <c r="N207" s="865"/>
      <c r="O207" s="871"/>
      <c r="P207" s="873"/>
      <c r="Q207" s="756"/>
      <c r="R207" s="758"/>
      <c r="S207" s="753"/>
      <c r="T207" s="726"/>
      <c r="U207" s="856"/>
    </row>
    <row r="208" spans="1:28" ht="9" hidden="1" customHeight="1">
      <c r="A208" s="884" t="s">
        <v>79</v>
      </c>
      <c r="B208" s="740" t="s">
        <v>80</v>
      </c>
      <c r="C208" s="201" t="str">
        <f>C141</f>
        <v>往</v>
      </c>
      <c r="D208" s="142">
        <f>$D$7</f>
        <v>0</v>
      </c>
      <c r="E208" s="143">
        <f>$E$7</f>
        <v>0</v>
      </c>
      <c r="F208" s="896"/>
      <c r="G208" s="144">
        <f>D208*E208*F208</f>
        <v>0</v>
      </c>
      <c r="H208" s="892">
        <f>I208+J208</f>
        <v>0</v>
      </c>
      <c r="I208" s="729"/>
      <c r="J208" s="727"/>
      <c r="K208" s="145">
        <f>-D208*E208*H208</f>
        <v>0</v>
      </c>
      <c r="L208" s="146"/>
      <c r="M208" s="147"/>
      <c r="N208" s="148"/>
      <c r="O208" s="149"/>
      <c r="P208" s="150"/>
      <c r="Q208" s="150"/>
      <c r="R208" s="151"/>
      <c r="S208" s="152"/>
      <c r="T208" s="153">
        <f t="shared" ref="T208:T217" si="36">IF(AND(P208=0,Q208=0,R208=0,S208=0),N208*-O208,IF(AND(O208=0,Q208=0,R208=0,S208=0),N208*-P208,IF(AND(O208=0,P208=0,R208=0,S208=0),N208*Q208,IF(AND(O208=0,P208=0,Q208=0,S208=0),N208*-R208,IF(AND(O208=0,P208=0,Q208=0,R208=0),N208*S208,IF(AND(O208=0,P208=0,Q208=0,R208=0),,"入力オーバー"))))))</f>
        <v>0</v>
      </c>
      <c r="U208" s="213"/>
      <c r="V208" s="155"/>
      <c r="W208" s="155"/>
      <c r="X208" s="156"/>
      <c r="Y208" s="156"/>
      <c r="Z208" s="156"/>
      <c r="AA208" s="156"/>
      <c r="AB208" s="156"/>
    </row>
    <row r="209" spans="1:28" ht="9" hidden="1" customHeight="1">
      <c r="A209" s="885"/>
      <c r="B209" s="741"/>
      <c r="C209" s="157" t="str">
        <f>IF(C208="往","復",)</f>
        <v>復</v>
      </c>
      <c r="D209" s="158">
        <f>$D$8</f>
        <v>0</v>
      </c>
      <c r="E209" s="159">
        <f>$E$8</f>
        <v>0</v>
      </c>
      <c r="F209" s="749"/>
      <c r="G209" s="160">
        <f>D209*E209*F208</f>
        <v>0</v>
      </c>
      <c r="H209" s="893"/>
      <c r="I209" s="730"/>
      <c r="J209" s="728"/>
      <c r="K209" s="161">
        <f>-D209*E209*H208</f>
        <v>0</v>
      </c>
      <c r="L209" s="162"/>
      <c r="M209" s="147"/>
      <c r="N209" s="163"/>
      <c r="O209" s="164"/>
      <c r="P209" s="165"/>
      <c r="Q209" s="165"/>
      <c r="R209" s="166"/>
      <c r="S209" s="167"/>
      <c r="T209" s="168">
        <f t="shared" si="36"/>
        <v>0</v>
      </c>
      <c r="U209" s="169"/>
      <c r="V209" s="155"/>
      <c r="W209" s="155"/>
      <c r="X209" s="156"/>
      <c r="Y209" s="156"/>
      <c r="Z209" s="156"/>
      <c r="AA209" s="156"/>
      <c r="AB209" s="156"/>
    </row>
    <row r="210" spans="1:28" ht="9" hidden="1" customHeight="1">
      <c r="A210" s="885"/>
      <c r="B210" s="740"/>
      <c r="C210" s="170" t="str">
        <f>C208</f>
        <v>往</v>
      </c>
      <c r="D210" s="142">
        <f>$D$9</f>
        <v>0</v>
      </c>
      <c r="E210" s="143">
        <f>$E$9</f>
        <v>0</v>
      </c>
      <c r="F210" s="896"/>
      <c r="G210" s="144">
        <f>D210*E210*F210</f>
        <v>0</v>
      </c>
      <c r="H210" s="892">
        <f>I210+J210</f>
        <v>0</v>
      </c>
      <c r="I210" s="729"/>
      <c r="J210" s="727"/>
      <c r="K210" s="145">
        <f>-D210*E210*H210</f>
        <v>0</v>
      </c>
      <c r="L210" s="146"/>
      <c r="M210" s="147"/>
      <c r="N210" s="163"/>
      <c r="O210" s="164"/>
      <c r="P210" s="165"/>
      <c r="Q210" s="165"/>
      <c r="R210" s="166"/>
      <c r="S210" s="167"/>
      <c r="T210" s="168">
        <f t="shared" si="36"/>
        <v>0</v>
      </c>
      <c r="U210" s="169"/>
      <c r="V210" s="155"/>
      <c r="W210" s="155"/>
      <c r="X210" s="136"/>
      <c r="Y210" s="136"/>
      <c r="Z210" s="136"/>
      <c r="AA210" s="136"/>
      <c r="AB210" s="136"/>
    </row>
    <row r="211" spans="1:28" ht="9" hidden="1" customHeight="1" thickBot="1">
      <c r="A211" s="885"/>
      <c r="B211" s="889"/>
      <c r="C211" s="157" t="str">
        <f>C209</f>
        <v>復</v>
      </c>
      <c r="D211" s="158">
        <f>$D$10</f>
        <v>0</v>
      </c>
      <c r="E211" s="159">
        <f>$E$10</f>
        <v>0</v>
      </c>
      <c r="F211" s="749"/>
      <c r="G211" s="160">
        <f>D211*E211*F210</f>
        <v>0</v>
      </c>
      <c r="H211" s="893"/>
      <c r="I211" s="730"/>
      <c r="J211" s="728"/>
      <c r="K211" s="161">
        <f>-D211*E211*H210</f>
        <v>0</v>
      </c>
      <c r="L211" s="162"/>
      <c r="M211" s="147"/>
      <c r="N211" s="163"/>
      <c r="O211" s="164"/>
      <c r="P211" s="165"/>
      <c r="Q211" s="165"/>
      <c r="R211" s="166"/>
      <c r="S211" s="167"/>
      <c r="T211" s="168">
        <f t="shared" si="36"/>
        <v>0</v>
      </c>
      <c r="U211" s="169"/>
      <c r="V211" s="155"/>
      <c r="W211" s="155"/>
      <c r="X211" s="156"/>
      <c r="Y211" s="156"/>
      <c r="Z211" s="136"/>
      <c r="AA211" s="136"/>
      <c r="AB211" s="136"/>
    </row>
    <row r="212" spans="1:28" ht="9" hidden="1" customHeight="1">
      <c r="A212" s="885"/>
      <c r="B212" s="903"/>
      <c r="C212" s="170" t="str">
        <f>C208</f>
        <v>往</v>
      </c>
      <c r="D212" s="142">
        <f>$D$11</f>
        <v>0</v>
      </c>
      <c r="E212" s="143">
        <f>$E$11</f>
        <v>0</v>
      </c>
      <c r="F212" s="748"/>
      <c r="G212" s="144">
        <f>D212*E212*F212</f>
        <v>0</v>
      </c>
      <c r="H212" s="892">
        <f>I212+J212</f>
        <v>0</v>
      </c>
      <c r="I212" s="729"/>
      <c r="J212" s="727"/>
      <c r="K212" s="145">
        <f>-D212*E212*H212</f>
        <v>0</v>
      </c>
      <c r="L212" s="146"/>
      <c r="M212" s="147"/>
      <c r="N212" s="163"/>
      <c r="O212" s="164"/>
      <c r="P212" s="165"/>
      <c r="Q212" s="165"/>
      <c r="R212" s="166"/>
      <c r="S212" s="167"/>
      <c r="T212" s="168">
        <f t="shared" si="36"/>
        <v>0</v>
      </c>
      <c r="U212" s="169"/>
      <c r="V212" s="155"/>
      <c r="W212" s="155"/>
      <c r="X212" s="156"/>
      <c r="Y212" s="156"/>
      <c r="Z212" s="136"/>
      <c r="AA212" s="136"/>
      <c r="AB212" s="136"/>
    </row>
    <row r="213" spans="1:28" ht="9" hidden="1" customHeight="1">
      <c r="A213" s="885"/>
      <c r="B213" s="750"/>
      <c r="C213" s="202" t="str">
        <f>C209</f>
        <v>復</v>
      </c>
      <c r="D213" s="158">
        <f>$D$12</f>
        <v>0</v>
      </c>
      <c r="E213" s="175">
        <f>$E$12</f>
        <v>0</v>
      </c>
      <c r="F213" s="748"/>
      <c r="G213" s="160">
        <f>D213*E213*F212</f>
        <v>0</v>
      </c>
      <c r="H213" s="893"/>
      <c r="I213" s="730"/>
      <c r="J213" s="728"/>
      <c r="K213" s="161">
        <f>-D213*E213*H212</f>
        <v>0</v>
      </c>
      <c r="L213" s="162"/>
      <c r="M213" s="147"/>
      <c r="N213" s="163"/>
      <c r="O213" s="164"/>
      <c r="P213" s="165"/>
      <c r="Q213" s="165"/>
      <c r="R213" s="166"/>
      <c r="S213" s="167"/>
      <c r="T213" s="168">
        <f t="shared" si="36"/>
        <v>0</v>
      </c>
      <c r="U213" s="169"/>
      <c r="V213" s="155"/>
      <c r="W213" s="155"/>
      <c r="X213" s="156"/>
      <c r="Y213" s="156"/>
      <c r="Z213" s="136"/>
      <c r="AA213" s="136"/>
      <c r="AB213" s="136"/>
    </row>
    <row r="214" spans="1:28" ht="9" hidden="1" customHeight="1">
      <c r="A214" s="885"/>
      <c r="B214" s="738"/>
      <c r="C214" s="170" t="str">
        <f>C208</f>
        <v>往</v>
      </c>
      <c r="D214" s="142">
        <f>$D$13</f>
        <v>0</v>
      </c>
      <c r="E214" s="143">
        <f>$E$13</f>
        <v>0</v>
      </c>
      <c r="F214" s="896"/>
      <c r="G214" s="144">
        <f>D214*E214*F214</f>
        <v>0</v>
      </c>
      <c r="H214" s="892">
        <f>I214+J214</f>
        <v>0</v>
      </c>
      <c r="I214" s="729"/>
      <c r="J214" s="727"/>
      <c r="K214" s="145">
        <f>-D214*E214*H214</f>
        <v>0</v>
      </c>
      <c r="L214" s="146"/>
      <c r="M214" s="147"/>
      <c r="N214" s="163"/>
      <c r="O214" s="164"/>
      <c r="P214" s="165"/>
      <c r="Q214" s="165"/>
      <c r="R214" s="166"/>
      <c r="S214" s="167"/>
      <c r="T214" s="168">
        <f t="shared" si="36"/>
        <v>0</v>
      </c>
      <c r="U214" s="169"/>
      <c r="V214" s="155"/>
      <c r="W214" s="155"/>
      <c r="X214" s="156"/>
      <c r="Y214" s="156"/>
      <c r="Z214" s="136"/>
      <c r="AA214" s="136"/>
      <c r="AB214" s="136"/>
    </row>
    <row r="215" spans="1:28" ht="9" hidden="1" customHeight="1">
      <c r="A215" s="885"/>
      <c r="B215" s="739"/>
      <c r="C215" s="157" t="str">
        <f>C209</f>
        <v>復</v>
      </c>
      <c r="D215" s="158">
        <f>$D$14</f>
        <v>0</v>
      </c>
      <c r="E215" s="159">
        <f>$E$14</f>
        <v>0</v>
      </c>
      <c r="F215" s="749"/>
      <c r="G215" s="160">
        <f>D215*E215*F214</f>
        <v>0</v>
      </c>
      <c r="H215" s="893"/>
      <c r="I215" s="730"/>
      <c r="J215" s="728"/>
      <c r="K215" s="161">
        <f>-D215*E215*H214</f>
        <v>0</v>
      </c>
      <c r="L215" s="162"/>
      <c r="M215" s="147"/>
      <c r="N215" s="163"/>
      <c r="O215" s="164"/>
      <c r="P215" s="165"/>
      <c r="Q215" s="165"/>
      <c r="R215" s="166"/>
      <c r="S215" s="167"/>
      <c r="T215" s="168">
        <f t="shared" si="36"/>
        <v>0</v>
      </c>
      <c r="U215" s="169"/>
      <c r="V215" s="155"/>
      <c r="W215" s="155"/>
      <c r="X215" s="156"/>
      <c r="Y215" s="156"/>
      <c r="Z215" s="136"/>
      <c r="AA215" s="136"/>
      <c r="AB215" s="136"/>
    </row>
    <row r="216" spans="1:28" ht="9" hidden="1" customHeight="1">
      <c r="A216" s="885"/>
      <c r="B216" s="750"/>
      <c r="C216" s="170" t="str">
        <f>C208</f>
        <v>往</v>
      </c>
      <c r="D216" s="142">
        <f>$D$15</f>
        <v>0</v>
      </c>
      <c r="E216" s="143">
        <f>$E$15</f>
        <v>0</v>
      </c>
      <c r="F216" s="748"/>
      <c r="G216" s="144">
        <f>D216*E216*F216</f>
        <v>0</v>
      </c>
      <c r="H216" s="892">
        <f>I216+J216</f>
        <v>0</v>
      </c>
      <c r="I216" s="729"/>
      <c r="J216" s="727"/>
      <c r="K216" s="145">
        <f>-D216*E216*H216</f>
        <v>0</v>
      </c>
      <c r="L216" s="146"/>
      <c r="M216" s="147"/>
      <c r="N216" s="163"/>
      <c r="O216" s="164"/>
      <c r="P216" s="165"/>
      <c r="Q216" s="165"/>
      <c r="R216" s="166"/>
      <c r="S216" s="167"/>
      <c r="T216" s="168">
        <f t="shared" si="36"/>
        <v>0</v>
      </c>
      <c r="U216" s="169"/>
      <c r="V216" s="155"/>
      <c r="W216" s="155"/>
      <c r="X216" s="908" t="s">
        <v>81</v>
      </c>
      <c r="Y216" s="909"/>
      <c r="Z216" s="909"/>
      <c r="AA216" s="909"/>
      <c r="AB216" s="910"/>
    </row>
    <row r="217" spans="1:28" ht="9" hidden="1" customHeight="1" thickBot="1">
      <c r="A217" s="885"/>
      <c r="B217" s="751"/>
      <c r="C217" s="157" t="str">
        <f>C209</f>
        <v>復</v>
      </c>
      <c r="D217" s="158">
        <f>$D$16</f>
        <v>0</v>
      </c>
      <c r="E217" s="175">
        <f>$E$16</f>
        <v>0</v>
      </c>
      <c r="F217" s="749"/>
      <c r="G217" s="160">
        <f>D217*E217*F216</f>
        <v>0</v>
      </c>
      <c r="H217" s="893"/>
      <c r="I217" s="730"/>
      <c r="J217" s="728"/>
      <c r="K217" s="161">
        <f>-D217*E217*H216</f>
        <v>0</v>
      </c>
      <c r="L217" s="162"/>
      <c r="M217" s="147"/>
      <c r="N217" s="177"/>
      <c r="O217" s="178"/>
      <c r="P217" s="179"/>
      <c r="Q217" s="179"/>
      <c r="R217" s="180"/>
      <c r="S217" s="181"/>
      <c r="T217" s="182">
        <f t="shared" si="36"/>
        <v>0</v>
      </c>
      <c r="U217" s="183"/>
      <c r="V217" s="184"/>
      <c r="W217" s="155"/>
      <c r="X217" s="905">
        <f>G218+K218+T218</f>
        <v>0</v>
      </c>
      <c r="Y217" s="906"/>
      <c r="Z217" s="906"/>
      <c r="AA217" s="906"/>
      <c r="AB217" s="185" t="s">
        <v>155</v>
      </c>
    </row>
    <row r="218" spans="1:28" ht="9" hidden="1" customHeight="1" thickBot="1">
      <c r="A218" s="882" t="s">
        <v>53</v>
      </c>
      <c r="B218" s="883"/>
      <c r="C218" s="186"/>
      <c r="D218" s="187">
        <f>IF(C208="往",(E208+E209)*(F208-H208)+(E210+E211)*(F210-H210),E208*(F208-H208)+E210*(F210-H210))</f>
        <v>0</v>
      </c>
      <c r="E218" s="188">
        <f>IF(C208="往",(E208+E209)*(F208-H208)+(E210+E211)*(F210-H210)+(E212+E213)*(F212-H212)+(E214+E215)*(F214-H214)+(E216+E217)*(F216-H216),E208*(F208-H208)+E210*(F210-H210)+E212*(F212-H212)+E214*(F214-H214)+E216*(F216-H216))</f>
        <v>0</v>
      </c>
      <c r="F218" s="189">
        <f t="shared" ref="F218:K218" si="37">SUM(F208:F217)</f>
        <v>0</v>
      </c>
      <c r="G218" s="190">
        <f t="shared" si="37"/>
        <v>0</v>
      </c>
      <c r="H218" s="186">
        <f t="shared" si="37"/>
        <v>0</v>
      </c>
      <c r="I218" s="191">
        <f t="shared" si="37"/>
        <v>0</v>
      </c>
      <c r="J218" s="187">
        <f t="shared" si="37"/>
        <v>0</v>
      </c>
      <c r="K218" s="192">
        <f t="shared" si="37"/>
        <v>0</v>
      </c>
      <c r="L218" s="187"/>
      <c r="M218" s="193"/>
      <c r="N218" s="194"/>
      <c r="O218" s="195">
        <f t="shared" ref="O218:T218" si="38">SUM(O208:O217)</f>
        <v>0</v>
      </c>
      <c r="P218" s="196">
        <f t="shared" si="38"/>
        <v>0</v>
      </c>
      <c r="Q218" s="196">
        <f t="shared" si="38"/>
        <v>0</v>
      </c>
      <c r="R218" s="197">
        <f t="shared" si="38"/>
        <v>0</v>
      </c>
      <c r="S218" s="198">
        <f t="shared" si="38"/>
        <v>0</v>
      </c>
      <c r="T218" s="199">
        <f t="shared" si="38"/>
        <v>0</v>
      </c>
      <c r="U218" s="200"/>
    </row>
    <row r="219" spans="1:28" ht="9" hidden="1" customHeight="1">
      <c r="A219" s="886" t="s">
        <v>55</v>
      </c>
      <c r="B219" s="742" t="s">
        <v>56</v>
      </c>
      <c r="C219" s="134"/>
      <c r="D219" s="745" t="s">
        <v>57</v>
      </c>
      <c r="E219" s="745" t="s">
        <v>58</v>
      </c>
      <c r="F219" s="890" t="s">
        <v>59</v>
      </c>
      <c r="G219" s="894" t="s">
        <v>156</v>
      </c>
      <c r="H219" s="899" t="s">
        <v>61</v>
      </c>
      <c r="I219" s="899"/>
      <c r="J219" s="899"/>
      <c r="K219" s="899"/>
      <c r="L219" s="900"/>
      <c r="M219" s="135"/>
      <c r="N219" s="857" t="s">
        <v>62</v>
      </c>
      <c r="O219" s="858"/>
      <c r="P219" s="858"/>
      <c r="Q219" s="858"/>
      <c r="R219" s="858"/>
      <c r="S219" s="858"/>
      <c r="T219" s="858"/>
      <c r="U219" s="859"/>
    </row>
    <row r="220" spans="1:28" ht="9" hidden="1" customHeight="1">
      <c r="A220" s="887"/>
      <c r="B220" s="743"/>
      <c r="C220" s="137" t="s">
        <v>24</v>
      </c>
      <c r="D220" s="746"/>
      <c r="E220" s="746"/>
      <c r="F220" s="891"/>
      <c r="G220" s="864"/>
      <c r="H220" s="860" t="s">
        <v>63</v>
      </c>
      <c r="I220" s="861"/>
      <c r="J220" s="862"/>
      <c r="K220" s="863" t="s">
        <v>157</v>
      </c>
      <c r="L220" s="874" t="s">
        <v>65</v>
      </c>
      <c r="M220" s="138"/>
      <c r="N220" s="863" t="s">
        <v>66</v>
      </c>
      <c r="O220" s="877" t="s">
        <v>67</v>
      </c>
      <c r="P220" s="878"/>
      <c r="Q220" s="878"/>
      <c r="R220" s="878"/>
      <c r="S220" s="879"/>
      <c r="T220" s="724" t="s">
        <v>158</v>
      </c>
      <c r="U220" s="854" t="s">
        <v>65</v>
      </c>
    </row>
    <row r="221" spans="1:28" ht="9" hidden="1" customHeight="1">
      <c r="A221" s="887"/>
      <c r="B221" s="743"/>
      <c r="C221" s="137" t="s">
        <v>69</v>
      </c>
      <c r="D221" s="746"/>
      <c r="E221" s="746"/>
      <c r="F221" s="891"/>
      <c r="G221" s="864"/>
      <c r="H221" s="880" t="s">
        <v>70</v>
      </c>
      <c r="I221" s="897" t="s">
        <v>71</v>
      </c>
      <c r="J221" s="901" t="s">
        <v>72</v>
      </c>
      <c r="K221" s="864"/>
      <c r="L221" s="875"/>
      <c r="M221" s="138"/>
      <c r="N221" s="864"/>
      <c r="O221" s="869" t="s">
        <v>73</v>
      </c>
      <c r="P221" s="754"/>
      <c r="Q221" s="754" t="s">
        <v>74</v>
      </c>
      <c r="R221" s="757" t="s">
        <v>75</v>
      </c>
      <c r="S221" s="752" t="s">
        <v>76</v>
      </c>
      <c r="T221" s="725"/>
      <c r="U221" s="855"/>
    </row>
    <row r="222" spans="1:28" ht="9" hidden="1" customHeight="1">
      <c r="A222" s="887"/>
      <c r="B222" s="743"/>
      <c r="C222" s="139" t="s">
        <v>77</v>
      </c>
      <c r="D222" s="746"/>
      <c r="E222" s="746"/>
      <c r="F222" s="891"/>
      <c r="G222" s="864"/>
      <c r="H222" s="880"/>
      <c r="I222" s="897"/>
      <c r="J222" s="901"/>
      <c r="K222" s="864"/>
      <c r="L222" s="875"/>
      <c r="M222" s="138"/>
      <c r="N222" s="864"/>
      <c r="O222" s="870" t="s">
        <v>71</v>
      </c>
      <c r="P222" s="872" t="s">
        <v>72</v>
      </c>
      <c r="Q222" s="755"/>
      <c r="R222" s="757"/>
      <c r="S222" s="752"/>
      <c r="T222" s="725"/>
      <c r="U222" s="855"/>
    </row>
    <row r="223" spans="1:28" ht="9" hidden="1" customHeight="1">
      <c r="A223" s="888"/>
      <c r="B223" s="744"/>
      <c r="C223" s="140" t="s">
        <v>78</v>
      </c>
      <c r="D223" s="747"/>
      <c r="E223" s="876"/>
      <c r="F223" s="726"/>
      <c r="G223" s="895"/>
      <c r="H223" s="881"/>
      <c r="I223" s="898"/>
      <c r="J223" s="902"/>
      <c r="K223" s="865"/>
      <c r="L223" s="876"/>
      <c r="N223" s="865"/>
      <c r="O223" s="871"/>
      <c r="P223" s="873"/>
      <c r="Q223" s="756"/>
      <c r="R223" s="758"/>
      <c r="S223" s="753"/>
      <c r="T223" s="726"/>
      <c r="U223" s="856"/>
    </row>
    <row r="224" spans="1:28" ht="9" hidden="1" customHeight="1">
      <c r="A224" s="884" t="s">
        <v>79</v>
      </c>
      <c r="B224" s="740" t="s">
        <v>80</v>
      </c>
      <c r="C224" s="201" t="str">
        <f>C208</f>
        <v>往</v>
      </c>
      <c r="D224" s="142">
        <f>$D$7</f>
        <v>0</v>
      </c>
      <c r="E224" s="143">
        <f>$E$7</f>
        <v>0</v>
      </c>
      <c r="F224" s="896"/>
      <c r="G224" s="144">
        <f>D224*E224*F224</f>
        <v>0</v>
      </c>
      <c r="H224" s="892">
        <f>I224+J224</f>
        <v>0</v>
      </c>
      <c r="I224" s="729"/>
      <c r="J224" s="727"/>
      <c r="K224" s="145">
        <f>-D224*E224*H224</f>
        <v>0</v>
      </c>
      <c r="L224" s="146"/>
      <c r="M224" s="147"/>
      <c r="N224" s="148"/>
      <c r="O224" s="149"/>
      <c r="P224" s="150"/>
      <c r="Q224" s="150"/>
      <c r="R224" s="151"/>
      <c r="S224" s="152"/>
      <c r="T224" s="153">
        <f t="shared" ref="T224:T233" si="39">IF(AND(P224=0,Q224=0,R224=0,S224=0),N224*-O224,IF(AND(O224=0,Q224=0,R224=0,S224=0),N224*-P224,IF(AND(O224=0,P224=0,R224=0,S224=0),N224*Q224,IF(AND(O224=0,P224=0,Q224=0,S224=0),N224*-R224,IF(AND(O224=0,P224=0,Q224=0,R224=0),N224*S224,IF(AND(O224=0,P224=0,Q224=0,R224=0),,"入力オーバー"))))))</f>
        <v>0</v>
      </c>
      <c r="U224" s="213"/>
      <c r="V224" s="155"/>
      <c r="W224" s="155"/>
      <c r="X224" s="156"/>
      <c r="Y224" s="156"/>
      <c r="Z224" s="156"/>
      <c r="AA224" s="156"/>
      <c r="AB224" s="156"/>
    </row>
    <row r="225" spans="1:28" ht="9" hidden="1" customHeight="1">
      <c r="A225" s="885"/>
      <c r="B225" s="741"/>
      <c r="C225" s="157" t="str">
        <f>IF(C224="往","復",)</f>
        <v>復</v>
      </c>
      <c r="D225" s="158">
        <f>$D$8</f>
        <v>0</v>
      </c>
      <c r="E225" s="159">
        <f>$E$8</f>
        <v>0</v>
      </c>
      <c r="F225" s="749"/>
      <c r="G225" s="160">
        <f>D225*E225*F224</f>
        <v>0</v>
      </c>
      <c r="H225" s="893"/>
      <c r="I225" s="730"/>
      <c r="J225" s="728"/>
      <c r="K225" s="161">
        <f>-D225*E225*H224</f>
        <v>0</v>
      </c>
      <c r="L225" s="162"/>
      <c r="M225" s="147"/>
      <c r="N225" s="163"/>
      <c r="O225" s="164"/>
      <c r="P225" s="165"/>
      <c r="Q225" s="165"/>
      <c r="R225" s="166"/>
      <c r="S225" s="167"/>
      <c r="T225" s="168">
        <f t="shared" si="39"/>
        <v>0</v>
      </c>
      <c r="U225" s="169"/>
      <c r="V225" s="155"/>
      <c r="W225" s="155"/>
      <c r="X225" s="156"/>
      <c r="Y225" s="156"/>
      <c r="Z225" s="156"/>
      <c r="AA225" s="156"/>
      <c r="AB225" s="156"/>
    </row>
    <row r="226" spans="1:28" ht="9" hidden="1" customHeight="1">
      <c r="A226" s="885"/>
      <c r="B226" s="740"/>
      <c r="C226" s="170" t="str">
        <f>C224</f>
        <v>往</v>
      </c>
      <c r="D226" s="142">
        <f>$D$9</f>
        <v>0</v>
      </c>
      <c r="E226" s="143">
        <f>$E$9</f>
        <v>0</v>
      </c>
      <c r="F226" s="896"/>
      <c r="G226" s="144">
        <f>D226*E226*F226</f>
        <v>0</v>
      </c>
      <c r="H226" s="892">
        <f>I226+J226</f>
        <v>0</v>
      </c>
      <c r="I226" s="729"/>
      <c r="J226" s="727"/>
      <c r="K226" s="145">
        <f>-D226*E226*H226</f>
        <v>0</v>
      </c>
      <c r="L226" s="146"/>
      <c r="M226" s="147"/>
      <c r="N226" s="163"/>
      <c r="O226" s="164"/>
      <c r="P226" s="165"/>
      <c r="Q226" s="165"/>
      <c r="R226" s="166"/>
      <c r="S226" s="167"/>
      <c r="T226" s="168">
        <f t="shared" si="39"/>
        <v>0</v>
      </c>
      <c r="U226" s="169"/>
      <c r="V226" s="155"/>
      <c r="W226" s="155"/>
      <c r="X226" s="136"/>
      <c r="Y226" s="136"/>
      <c r="Z226" s="136"/>
      <c r="AA226" s="136"/>
      <c r="AB226" s="136"/>
    </row>
    <row r="227" spans="1:28" ht="9" hidden="1" customHeight="1" thickBot="1">
      <c r="A227" s="885"/>
      <c r="B227" s="889"/>
      <c r="C227" s="157" t="str">
        <f>C225</f>
        <v>復</v>
      </c>
      <c r="D227" s="158">
        <f>$D$10</f>
        <v>0</v>
      </c>
      <c r="E227" s="159">
        <f>$E$10</f>
        <v>0</v>
      </c>
      <c r="F227" s="749"/>
      <c r="G227" s="160">
        <f>D227*E227*F226</f>
        <v>0</v>
      </c>
      <c r="H227" s="893"/>
      <c r="I227" s="730"/>
      <c r="J227" s="728"/>
      <c r="K227" s="161">
        <f>-D227*E227*H226</f>
        <v>0</v>
      </c>
      <c r="L227" s="162"/>
      <c r="M227" s="147"/>
      <c r="N227" s="163"/>
      <c r="O227" s="164"/>
      <c r="P227" s="165"/>
      <c r="Q227" s="165"/>
      <c r="R227" s="166"/>
      <c r="S227" s="167"/>
      <c r="T227" s="168">
        <f t="shared" si="39"/>
        <v>0</v>
      </c>
      <c r="U227" s="169"/>
      <c r="V227" s="155"/>
      <c r="W227" s="155"/>
      <c r="X227" s="156"/>
      <c r="Y227" s="156"/>
      <c r="Z227" s="136"/>
      <c r="AA227" s="136"/>
      <c r="AB227" s="136"/>
    </row>
    <row r="228" spans="1:28" ht="9" hidden="1" customHeight="1">
      <c r="A228" s="885"/>
      <c r="B228" s="903"/>
      <c r="C228" s="170" t="str">
        <f>C224</f>
        <v>往</v>
      </c>
      <c r="D228" s="142">
        <f>$D$11</f>
        <v>0</v>
      </c>
      <c r="E228" s="143">
        <f>$E$11</f>
        <v>0</v>
      </c>
      <c r="F228" s="748"/>
      <c r="G228" s="144">
        <f>D228*E228*F228</f>
        <v>0</v>
      </c>
      <c r="H228" s="892">
        <f>I228+J228</f>
        <v>0</v>
      </c>
      <c r="I228" s="729"/>
      <c r="J228" s="727"/>
      <c r="K228" s="145">
        <f>-D228*E228*H228</f>
        <v>0</v>
      </c>
      <c r="L228" s="146"/>
      <c r="M228" s="147"/>
      <c r="N228" s="163"/>
      <c r="O228" s="164"/>
      <c r="P228" s="165"/>
      <c r="Q228" s="165"/>
      <c r="R228" s="166"/>
      <c r="S228" s="167"/>
      <c r="T228" s="168">
        <f t="shared" si="39"/>
        <v>0</v>
      </c>
      <c r="U228" s="169"/>
      <c r="V228" s="155"/>
      <c r="W228" s="155"/>
      <c r="X228" s="156"/>
      <c r="Y228" s="156"/>
      <c r="Z228" s="136"/>
      <c r="AA228" s="136"/>
      <c r="AB228" s="136"/>
    </row>
    <row r="229" spans="1:28" ht="9" hidden="1" customHeight="1">
      <c r="A229" s="885"/>
      <c r="B229" s="750"/>
      <c r="C229" s="202" t="str">
        <f>C225</f>
        <v>復</v>
      </c>
      <c r="D229" s="158">
        <f>$D$12</f>
        <v>0</v>
      </c>
      <c r="E229" s="175">
        <f>$E$12</f>
        <v>0</v>
      </c>
      <c r="F229" s="748"/>
      <c r="G229" s="160">
        <f>D229*E229*F228</f>
        <v>0</v>
      </c>
      <c r="H229" s="893"/>
      <c r="I229" s="730"/>
      <c r="J229" s="728"/>
      <c r="K229" s="161">
        <f>-D229*E229*H228</f>
        <v>0</v>
      </c>
      <c r="L229" s="162"/>
      <c r="M229" s="147"/>
      <c r="N229" s="163"/>
      <c r="O229" s="164"/>
      <c r="P229" s="165"/>
      <c r="Q229" s="165"/>
      <c r="R229" s="166"/>
      <c r="S229" s="167"/>
      <c r="T229" s="168">
        <f t="shared" si="39"/>
        <v>0</v>
      </c>
      <c r="U229" s="169"/>
      <c r="V229" s="155"/>
      <c r="W229" s="155"/>
      <c r="X229" s="156"/>
      <c r="Y229" s="156"/>
      <c r="Z229" s="136"/>
      <c r="AA229" s="136"/>
      <c r="AB229" s="136"/>
    </row>
    <row r="230" spans="1:28" ht="9" hidden="1" customHeight="1">
      <c r="A230" s="885"/>
      <c r="B230" s="738"/>
      <c r="C230" s="170" t="str">
        <f>C224</f>
        <v>往</v>
      </c>
      <c r="D230" s="142">
        <f>$D$13</f>
        <v>0</v>
      </c>
      <c r="E230" s="143">
        <f>$E$13</f>
        <v>0</v>
      </c>
      <c r="F230" s="896"/>
      <c r="G230" s="144">
        <f>D230*E230*F230</f>
        <v>0</v>
      </c>
      <c r="H230" s="892">
        <f>I230+J230</f>
        <v>0</v>
      </c>
      <c r="I230" s="729"/>
      <c r="J230" s="727"/>
      <c r="K230" s="145">
        <f>-D230*E230*H230</f>
        <v>0</v>
      </c>
      <c r="L230" s="146"/>
      <c r="M230" s="147"/>
      <c r="N230" s="163"/>
      <c r="O230" s="164"/>
      <c r="P230" s="165"/>
      <c r="Q230" s="165"/>
      <c r="R230" s="166"/>
      <c r="S230" s="167"/>
      <c r="T230" s="168">
        <f t="shared" si="39"/>
        <v>0</v>
      </c>
      <c r="U230" s="169"/>
      <c r="V230" s="155"/>
      <c r="W230" s="155"/>
    </row>
    <row r="231" spans="1:28" ht="9" hidden="1" customHeight="1">
      <c r="A231" s="885"/>
      <c r="B231" s="739"/>
      <c r="C231" s="157" t="str">
        <f>C225</f>
        <v>復</v>
      </c>
      <c r="D231" s="158">
        <f>$D$14</f>
        <v>0</v>
      </c>
      <c r="E231" s="159">
        <f>$E$14</f>
        <v>0</v>
      </c>
      <c r="F231" s="749"/>
      <c r="G231" s="160">
        <f>D231*E231*F230</f>
        <v>0</v>
      </c>
      <c r="H231" s="893"/>
      <c r="I231" s="730"/>
      <c r="J231" s="728"/>
      <c r="K231" s="161">
        <f>-D231*E231*H230</f>
        <v>0</v>
      </c>
      <c r="L231" s="162"/>
      <c r="M231" s="147"/>
      <c r="N231" s="163"/>
      <c r="O231" s="164"/>
      <c r="P231" s="165"/>
      <c r="Q231" s="165"/>
      <c r="R231" s="166"/>
      <c r="S231" s="167"/>
      <c r="T231" s="168">
        <f t="shared" si="39"/>
        <v>0</v>
      </c>
      <c r="U231" s="169"/>
      <c r="V231" s="155"/>
      <c r="W231" s="155"/>
    </row>
    <row r="232" spans="1:28" ht="9" hidden="1" customHeight="1">
      <c r="A232" s="885"/>
      <c r="B232" s="750"/>
      <c r="C232" s="170" t="str">
        <f>C224</f>
        <v>往</v>
      </c>
      <c r="D232" s="142">
        <f>$D$15</f>
        <v>0</v>
      </c>
      <c r="E232" s="143">
        <f>$E$15</f>
        <v>0</v>
      </c>
      <c r="F232" s="748"/>
      <c r="G232" s="144">
        <f>D232*E232*F232</f>
        <v>0</v>
      </c>
      <c r="H232" s="892">
        <f>I232+J232</f>
        <v>0</v>
      </c>
      <c r="I232" s="729"/>
      <c r="J232" s="727"/>
      <c r="K232" s="145">
        <f>-D232*E232*H232</f>
        <v>0</v>
      </c>
      <c r="L232" s="146"/>
      <c r="M232" s="147"/>
      <c r="N232" s="163"/>
      <c r="O232" s="164"/>
      <c r="P232" s="165"/>
      <c r="Q232" s="165"/>
      <c r="R232" s="166"/>
      <c r="S232" s="167"/>
      <c r="T232" s="168">
        <f t="shared" si="39"/>
        <v>0</v>
      </c>
      <c r="U232" s="169"/>
      <c r="V232" s="155"/>
      <c r="W232" s="155"/>
      <c r="X232" s="908" t="s">
        <v>81</v>
      </c>
      <c r="Y232" s="909"/>
      <c r="Z232" s="909"/>
      <c r="AA232" s="909"/>
      <c r="AB232" s="910"/>
    </row>
    <row r="233" spans="1:28" ht="9" hidden="1" customHeight="1" thickBot="1">
      <c r="A233" s="885"/>
      <c r="B233" s="751"/>
      <c r="C233" s="157" t="str">
        <f>C225</f>
        <v>復</v>
      </c>
      <c r="D233" s="158">
        <f>$D$16</f>
        <v>0</v>
      </c>
      <c r="E233" s="175">
        <f>$E$16</f>
        <v>0</v>
      </c>
      <c r="F233" s="749"/>
      <c r="G233" s="160">
        <f>D233*E233*F232</f>
        <v>0</v>
      </c>
      <c r="H233" s="893"/>
      <c r="I233" s="730"/>
      <c r="J233" s="728"/>
      <c r="K233" s="161">
        <f>-D233*E233*H232</f>
        <v>0</v>
      </c>
      <c r="L233" s="162"/>
      <c r="M233" s="147"/>
      <c r="N233" s="177"/>
      <c r="O233" s="178"/>
      <c r="P233" s="179"/>
      <c r="Q233" s="179"/>
      <c r="R233" s="180"/>
      <c r="S233" s="181"/>
      <c r="T233" s="182">
        <f t="shared" si="39"/>
        <v>0</v>
      </c>
      <c r="U233" s="183"/>
      <c r="V233" s="184"/>
      <c r="W233" s="155"/>
      <c r="X233" s="905">
        <f>G234+K234+T234</f>
        <v>0</v>
      </c>
      <c r="Y233" s="906"/>
      <c r="Z233" s="906"/>
      <c r="AA233" s="906"/>
      <c r="AB233" s="185" t="s">
        <v>155</v>
      </c>
    </row>
    <row r="234" spans="1:28" ht="9" hidden="1" customHeight="1" thickBot="1">
      <c r="A234" s="882" t="s">
        <v>53</v>
      </c>
      <c r="B234" s="883"/>
      <c r="C234" s="186"/>
      <c r="D234" s="187">
        <f>IF(C224="往",(E224+E225)*(F224-H224)+(E226+E227)*(F226-H226),E224*(F224-H224)+E226*(F226-H226))</f>
        <v>0</v>
      </c>
      <c r="E234" s="188">
        <f>IF(C224="往",(E224+E225)*(F224-H224)+(E226+E227)*(F226-H226)+(E228+E229)*(F228-H228)+(E230+E231)*(F230-H230)+(E232+E233)*(F232-H232),E224*(F224-H224)+E226*(F226-H226)+E228*(F228-H228)+E230*(F230-H230)+E232*(F232-H232))</f>
        <v>0</v>
      </c>
      <c r="F234" s="189">
        <f t="shared" ref="F234:K234" si="40">SUM(F224:F233)</f>
        <v>0</v>
      </c>
      <c r="G234" s="190">
        <f t="shared" si="40"/>
        <v>0</v>
      </c>
      <c r="H234" s="186">
        <f t="shared" si="40"/>
        <v>0</v>
      </c>
      <c r="I234" s="191">
        <f t="shared" si="40"/>
        <v>0</v>
      </c>
      <c r="J234" s="187">
        <f t="shared" si="40"/>
        <v>0</v>
      </c>
      <c r="K234" s="192">
        <f t="shared" si="40"/>
        <v>0</v>
      </c>
      <c r="L234" s="187"/>
      <c r="M234" s="193"/>
      <c r="N234" s="194"/>
      <c r="O234" s="195">
        <f t="shared" ref="O234:T234" si="41">SUM(O224:O233)</f>
        <v>0</v>
      </c>
      <c r="P234" s="196">
        <f t="shared" si="41"/>
        <v>0</v>
      </c>
      <c r="Q234" s="196">
        <f t="shared" si="41"/>
        <v>0</v>
      </c>
      <c r="R234" s="197">
        <f t="shared" si="41"/>
        <v>0</v>
      </c>
      <c r="S234" s="198">
        <f t="shared" si="41"/>
        <v>0</v>
      </c>
      <c r="T234" s="199">
        <f t="shared" si="41"/>
        <v>0</v>
      </c>
      <c r="U234" s="200"/>
    </row>
    <row r="235" spans="1:28" ht="9" hidden="1" customHeight="1">
      <c r="A235" s="886" t="s">
        <v>55</v>
      </c>
      <c r="B235" s="742" t="s">
        <v>56</v>
      </c>
      <c r="C235" s="134"/>
      <c r="D235" s="745" t="s">
        <v>57</v>
      </c>
      <c r="E235" s="745" t="s">
        <v>58</v>
      </c>
      <c r="F235" s="890" t="s">
        <v>59</v>
      </c>
      <c r="G235" s="894" t="s">
        <v>156</v>
      </c>
      <c r="H235" s="899" t="s">
        <v>61</v>
      </c>
      <c r="I235" s="899"/>
      <c r="J235" s="899"/>
      <c r="K235" s="899"/>
      <c r="L235" s="900"/>
      <c r="M235" s="135"/>
      <c r="N235" s="857" t="s">
        <v>62</v>
      </c>
      <c r="O235" s="858"/>
      <c r="P235" s="858"/>
      <c r="Q235" s="858"/>
      <c r="R235" s="858"/>
      <c r="S235" s="858"/>
      <c r="T235" s="858"/>
      <c r="U235" s="859"/>
    </row>
    <row r="236" spans="1:28" ht="9" hidden="1" customHeight="1">
      <c r="A236" s="887"/>
      <c r="B236" s="743"/>
      <c r="C236" s="137" t="s">
        <v>24</v>
      </c>
      <c r="D236" s="746"/>
      <c r="E236" s="746"/>
      <c r="F236" s="891"/>
      <c r="G236" s="864"/>
      <c r="H236" s="860" t="s">
        <v>63</v>
      </c>
      <c r="I236" s="861"/>
      <c r="J236" s="862"/>
      <c r="K236" s="863" t="s">
        <v>157</v>
      </c>
      <c r="L236" s="874" t="s">
        <v>65</v>
      </c>
      <c r="M236" s="138"/>
      <c r="N236" s="863" t="s">
        <v>66</v>
      </c>
      <c r="O236" s="877" t="s">
        <v>67</v>
      </c>
      <c r="P236" s="878"/>
      <c r="Q236" s="878"/>
      <c r="R236" s="878"/>
      <c r="S236" s="879"/>
      <c r="T236" s="724" t="s">
        <v>158</v>
      </c>
      <c r="U236" s="854" t="s">
        <v>65</v>
      </c>
    </row>
    <row r="237" spans="1:28" ht="9" hidden="1" customHeight="1">
      <c r="A237" s="887"/>
      <c r="B237" s="743"/>
      <c r="C237" s="137" t="s">
        <v>69</v>
      </c>
      <c r="D237" s="746"/>
      <c r="E237" s="746"/>
      <c r="F237" s="891"/>
      <c r="G237" s="864"/>
      <c r="H237" s="880" t="s">
        <v>70</v>
      </c>
      <c r="I237" s="897" t="s">
        <v>71</v>
      </c>
      <c r="J237" s="901" t="s">
        <v>72</v>
      </c>
      <c r="K237" s="864"/>
      <c r="L237" s="875"/>
      <c r="M237" s="138"/>
      <c r="N237" s="864"/>
      <c r="O237" s="869" t="s">
        <v>73</v>
      </c>
      <c r="P237" s="754"/>
      <c r="Q237" s="754" t="s">
        <v>74</v>
      </c>
      <c r="R237" s="757" t="s">
        <v>75</v>
      </c>
      <c r="S237" s="752" t="s">
        <v>76</v>
      </c>
      <c r="T237" s="725"/>
      <c r="U237" s="855"/>
    </row>
    <row r="238" spans="1:28" ht="9" hidden="1" customHeight="1">
      <c r="A238" s="887"/>
      <c r="B238" s="743"/>
      <c r="C238" s="139" t="s">
        <v>77</v>
      </c>
      <c r="D238" s="746"/>
      <c r="E238" s="746"/>
      <c r="F238" s="891"/>
      <c r="G238" s="864"/>
      <c r="H238" s="880"/>
      <c r="I238" s="897"/>
      <c r="J238" s="901"/>
      <c r="K238" s="864"/>
      <c r="L238" s="875"/>
      <c r="M238" s="138"/>
      <c r="N238" s="864"/>
      <c r="O238" s="870" t="s">
        <v>71</v>
      </c>
      <c r="P238" s="872" t="s">
        <v>72</v>
      </c>
      <c r="Q238" s="755"/>
      <c r="R238" s="757"/>
      <c r="S238" s="752"/>
      <c r="T238" s="725"/>
      <c r="U238" s="855"/>
    </row>
    <row r="239" spans="1:28" ht="9" hidden="1" customHeight="1">
      <c r="A239" s="888"/>
      <c r="B239" s="744"/>
      <c r="C239" s="140" t="s">
        <v>78</v>
      </c>
      <c r="D239" s="747"/>
      <c r="E239" s="876"/>
      <c r="F239" s="726"/>
      <c r="G239" s="895"/>
      <c r="H239" s="881"/>
      <c r="I239" s="898"/>
      <c r="J239" s="902"/>
      <c r="K239" s="865"/>
      <c r="L239" s="876"/>
      <c r="N239" s="865"/>
      <c r="O239" s="871"/>
      <c r="P239" s="873"/>
      <c r="Q239" s="756"/>
      <c r="R239" s="758"/>
      <c r="S239" s="753"/>
      <c r="T239" s="726"/>
      <c r="U239" s="856"/>
    </row>
    <row r="240" spans="1:28" ht="9" hidden="1" customHeight="1">
      <c r="A240" s="884" t="s">
        <v>79</v>
      </c>
      <c r="B240" s="740" t="s">
        <v>80</v>
      </c>
      <c r="C240" s="201" t="str">
        <f>C224</f>
        <v>往</v>
      </c>
      <c r="D240" s="142">
        <f>$D$7</f>
        <v>0</v>
      </c>
      <c r="E240" s="143">
        <f>$E$7</f>
        <v>0</v>
      </c>
      <c r="F240" s="896"/>
      <c r="G240" s="144">
        <f>D240*E240*F240</f>
        <v>0</v>
      </c>
      <c r="H240" s="892">
        <f>I240+J240</f>
        <v>0</v>
      </c>
      <c r="I240" s="729"/>
      <c r="J240" s="727"/>
      <c r="K240" s="145">
        <f>-D240*E240*H240</f>
        <v>0</v>
      </c>
      <c r="L240" s="146"/>
      <c r="M240" s="147"/>
      <c r="N240" s="148"/>
      <c r="O240" s="149"/>
      <c r="P240" s="150"/>
      <c r="Q240" s="150"/>
      <c r="R240" s="151"/>
      <c r="S240" s="152"/>
      <c r="T240" s="153">
        <f t="shared" ref="T240:T249" si="42">IF(AND(P240=0,Q240=0,R240=0,S240=0),N240*-O240,IF(AND(O240=0,Q240=0,R240=0,S240=0),N240*-P240,IF(AND(O240=0,P240=0,R240=0,S240=0),N240*Q240,IF(AND(O240=0,P240=0,Q240=0,S240=0),N240*-R240,IF(AND(O240=0,P240=0,Q240=0,R240=0),N240*S240,IF(AND(O240=0,P240=0,Q240=0,R240=0),,"入力オーバー"))))))</f>
        <v>0</v>
      </c>
      <c r="U240" s="213"/>
      <c r="V240" s="155"/>
      <c r="W240" s="155"/>
      <c r="X240" s="156"/>
      <c r="Y240" s="156"/>
      <c r="Z240" s="156"/>
      <c r="AA240" s="156"/>
      <c r="AB240" s="156"/>
    </row>
    <row r="241" spans="1:28" ht="9" hidden="1" customHeight="1">
      <c r="A241" s="885"/>
      <c r="B241" s="741"/>
      <c r="C241" s="157" t="str">
        <f>IF(C240="往","復",)</f>
        <v>復</v>
      </c>
      <c r="D241" s="158">
        <f>$D$8</f>
        <v>0</v>
      </c>
      <c r="E241" s="159">
        <f>$E$8</f>
        <v>0</v>
      </c>
      <c r="F241" s="749"/>
      <c r="G241" s="160">
        <f>D241*E241*F240</f>
        <v>0</v>
      </c>
      <c r="H241" s="893"/>
      <c r="I241" s="730"/>
      <c r="J241" s="728"/>
      <c r="K241" s="161">
        <f>-D241*E241*H240</f>
        <v>0</v>
      </c>
      <c r="L241" s="162"/>
      <c r="M241" s="147"/>
      <c r="N241" s="163"/>
      <c r="O241" s="164"/>
      <c r="P241" s="165"/>
      <c r="Q241" s="165"/>
      <c r="R241" s="166"/>
      <c r="S241" s="167"/>
      <c r="T241" s="168">
        <f t="shared" si="42"/>
        <v>0</v>
      </c>
      <c r="U241" s="169"/>
      <c r="V241" s="155"/>
      <c r="W241" s="155"/>
      <c r="X241" s="156"/>
      <c r="Y241" s="156"/>
      <c r="Z241" s="156"/>
      <c r="AA241" s="156"/>
      <c r="AB241" s="156"/>
    </row>
    <row r="242" spans="1:28" ht="9" hidden="1" customHeight="1">
      <c r="A242" s="885"/>
      <c r="B242" s="740"/>
      <c r="C242" s="170" t="str">
        <f>C240</f>
        <v>往</v>
      </c>
      <c r="D242" s="142">
        <f>$D$9</f>
        <v>0</v>
      </c>
      <c r="E242" s="143">
        <f>$E$9</f>
        <v>0</v>
      </c>
      <c r="F242" s="896"/>
      <c r="G242" s="144">
        <f>D242*E242*F242</f>
        <v>0</v>
      </c>
      <c r="H242" s="892">
        <f>I242+J242</f>
        <v>0</v>
      </c>
      <c r="I242" s="729"/>
      <c r="J242" s="727"/>
      <c r="K242" s="145">
        <f>-D242*E242*H242</f>
        <v>0</v>
      </c>
      <c r="L242" s="146"/>
      <c r="M242" s="147"/>
      <c r="N242" s="163"/>
      <c r="O242" s="164"/>
      <c r="P242" s="165"/>
      <c r="Q242" s="165"/>
      <c r="R242" s="166"/>
      <c r="S242" s="167"/>
      <c r="T242" s="168">
        <f t="shared" si="42"/>
        <v>0</v>
      </c>
      <c r="U242" s="169"/>
      <c r="V242" s="155"/>
      <c r="W242" s="155"/>
      <c r="X242" s="136"/>
      <c r="Y242" s="136"/>
      <c r="Z242" s="136"/>
      <c r="AA242" s="136"/>
      <c r="AB242" s="136"/>
    </row>
    <row r="243" spans="1:28" ht="9" hidden="1" customHeight="1" thickBot="1">
      <c r="A243" s="885"/>
      <c r="B243" s="889"/>
      <c r="C243" s="157" t="str">
        <f>C241</f>
        <v>復</v>
      </c>
      <c r="D243" s="158">
        <f>$D$10</f>
        <v>0</v>
      </c>
      <c r="E243" s="159">
        <f>$E$10</f>
        <v>0</v>
      </c>
      <c r="F243" s="749"/>
      <c r="G243" s="160">
        <f>D243*E243*F242</f>
        <v>0</v>
      </c>
      <c r="H243" s="893"/>
      <c r="I243" s="730"/>
      <c r="J243" s="728"/>
      <c r="K243" s="161">
        <f>-D243*E243*H242</f>
        <v>0</v>
      </c>
      <c r="L243" s="162"/>
      <c r="M243" s="147"/>
      <c r="N243" s="163"/>
      <c r="O243" s="164"/>
      <c r="P243" s="165"/>
      <c r="Q243" s="165"/>
      <c r="R243" s="166"/>
      <c r="S243" s="167"/>
      <c r="T243" s="168">
        <f t="shared" si="42"/>
        <v>0</v>
      </c>
      <c r="U243" s="169"/>
      <c r="V243" s="155"/>
      <c r="W243" s="155"/>
      <c r="X243" s="156"/>
      <c r="Y243" s="156"/>
      <c r="Z243" s="136"/>
      <c r="AA243" s="136"/>
      <c r="AB243" s="136"/>
    </row>
    <row r="244" spans="1:28" ht="9" hidden="1" customHeight="1">
      <c r="A244" s="885"/>
      <c r="B244" s="903"/>
      <c r="C244" s="170" t="str">
        <f>C240</f>
        <v>往</v>
      </c>
      <c r="D244" s="142">
        <f>$D$11</f>
        <v>0</v>
      </c>
      <c r="E244" s="143">
        <f>$E$11</f>
        <v>0</v>
      </c>
      <c r="F244" s="748"/>
      <c r="G244" s="144">
        <f>D244*E244*F244</f>
        <v>0</v>
      </c>
      <c r="H244" s="892">
        <f>I244+J244</f>
        <v>0</v>
      </c>
      <c r="I244" s="729"/>
      <c r="J244" s="727"/>
      <c r="K244" s="145">
        <f>-D244*E244*H244</f>
        <v>0</v>
      </c>
      <c r="L244" s="146"/>
      <c r="M244" s="147"/>
      <c r="N244" s="163"/>
      <c r="O244" s="164"/>
      <c r="P244" s="165"/>
      <c r="Q244" s="165"/>
      <c r="R244" s="166"/>
      <c r="S244" s="167"/>
      <c r="T244" s="168">
        <f t="shared" si="42"/>
        <v>0</v>
      </c>
      <c r="U244" s="169"/>
      <c r="V244" s="155"/>
      <c r="W244" s="155"/>
      <c r="X244" s="156"/>
      <c r="Y244" s="156"/>
      <c r="Z244" s="136"/>
      <c r="AA244" s="136"/>
      <c r="AB244" s="136"/>
    </row>
    <row r="245" spans="1:28" ht="9" hidden="1" customHeight="1">
      <c r="A245" s="885"/>
      <c r="B245" s="750"/>
      <c r="C245" s="202" t="str">
        <f>C241</f>
        <v>復</v>
      </c>
      <c r="D245" s="158">
        <f>$D$12</f>
        <v>0</v>
      </c>
      <c r="E245" s="175">
        <f>$E$12</f>
        <v>0</v>
      </c>
      <c r="F245" s="748"/>
      <c r="G245" s="160">
        <f>D245*E245*F244</f>
        <v>0</v>
      </c>
      <c r="H245" s="893"/>
      <c r="I245" s="730"/>
      <c r="J245" s="728"/>
      <c r="K245" s="161">
        <f>-D245*E245*H244</f>
        <v>0</v>
      </c>
      <c r="L245" s="162"/>
      <c r="M245" s="147"/>
      <c r="N245" s="163"/>
      <c r="O245" s="164"/>
      <c r="P245" s="165"/>
      <c r="Q245" s="165"/>
      <c r="R245" s="166"/>
      <c r="S245" s="167"/>
      <c r="T245" s="168">
        <f t="shared" si="42"/>
        <v>0</v>
      </c>
      <c r="U245" s="169"/>
      <c r="V245" s="155"/>
      <c r="W245" s="155"/>
      <c r="X245" s="156"/>
      <c r="Y245" s="156"/>
      <c r="Z245" s="136"/>
      <c r="AA245" s="136"/>
      <c r="AB245" s="136"/>
    </row>
    <row r="246" spans="1:28" ht="9" hidden="1" customHeight="1">
      <c r="A246" s="885"/>
      <c r="B246" s="738"/>
      <c r="C246" s="170" t="str">
        <f>C240</f>
        <v>往</v>
      </c>
      <c r="D246" s="142">
        <f>$D$13</f>
        <v>0</v>
      </c>
      <c r="E246" s="143">
        <f>$E$13</f>
        <v>0</v>
      </c>
      <c r="F246" s="896"/>
      <c r="G246" s="144">
        <f>D246*E246*F246</f>
        <v>0</v>
      </c>
      <c r="H246" s="892">
        <f>I246+J246</f>
        <v>0</v>
      </c>
      <c r="I246" s="729"/>
      <c r="J246" s="727"/>
      <c r="K246" s="145">
        <f>-D246*E246*H246</f>
        <v>0</v>
      </c>
      <c r="L246" s="146"/>
      <c r="M246" s="147"/>
      <c r="N246" s="163"/>
      <c r="O246" s="164"/>
      <c r="P246" s="165"/>
      <c r="Q246" s="165"/>
      <c r="R246" s="166"/>
      <c r="S246" s="167"/>
      <c r="T246" s="168">
        <f t="shared" si="42"/>
        <v>0</v>
      </c>
      <c r="U246" s="169"/>
      <c r="V246" s="155"/>
      <c r="W246" s="155"/>
    </row>
    <row r="247" spans="1:28" ht="9" hidden="1" customHeight="1">
      <c r="A247" s="885"/>
      <c r="B247" s="739"/>
      <c r="C247" s="157" t="str">
        <f>C241</f>
        <v>復</v>
      </c>
      <c r="D247" s="158">
        <f>$D$14</f>
        <v>0</v>
      </c>
      <c r="E247" s="159">
        <f>$E$14</f>
        <v>0</v>
      </c>
      <c r="F247" s="749"/>
      <c r="G247" s="160">
        <f>D247*E247*F246</f>
        <v>0</v>
      </c>
      <c r="H247" s="893"/>
      <c r="I247" s="730"/>
      <c r="J247" s="728"/>
      <c r="K247" s="161">
        <f>-D247*E247*H246</f>
        <v>0</v>
      </c>
      <c r="L247" s="162"/>
      <c r="M247" s="147"/>
      <c r="N247" s="163"/>
      <c r="O247" s="164"/>
      <c r="P247" s="165"/>
      <c r="Q247" s="165"/>
      <c r="R247" s="166"/>
      <c r="S247" s="167"/>
      <c r="T247" s="168">
        <f t="shared" si="42"/>
        <v>0</v>
      </c>
      <c r="U247" s="169"/>
      <c r="V247" s="155"/>
      <c r="W247" s="155"/>
    </row>
    <row r="248" spans="1:28" ht="9" hidden="1" customHeight="1">
      <c r="A248" s="885"/>
      <c r="B248" s="750"/>
      <c r="C248" s="170" t="str">
        <f>C240</f>
        <v>往</v>
      </c>
      <c r="D248" s="142">
        <f>$D$15</f>
        <v>0</v>
      </c>
      <c r="E248" s="143">
        <f>$E$15</f>
        <v>0</v>
      </c>
      <c r="F248" s="748"/>
      <c r="G248" s="144">
        <f>D248*E248*F248</f>
        <v>0</v>
      </c>
      <c r="H248" s="892">
        <f>I248+J248</f>
        <v>0</v>
      </c>
      <c r="I248" s="729"/>
      <c r="J248" s="727"/>
      <c r="K248" s="145">
        <f>-D248*E248*H248</f>
        <v>0</v>
      </c>
      <c r="L248" s="146"/>
      <c r="M248" s="147"/>
      <c r="N248" s="163"/>
      <c r="O248" s="164"/>
      <c r="P248" s="165"/>
      <c r="Q248" s="165"/>
      <c r="R248" s="166"/>
      <c r="S248" s="167"/>
      <c r="T248" s="168">
        <f t="shared" si="42"/>
        <v>0</v>
      </c>
      <c r="U248" s="169"/>
      <c r="V248" s="155"/>
      <c r="W248" s="155"/>
      <c r="X248" s="908" t="s">
        <v>81</v>
      </c>
      <c r="Y248" s="909"/>
      <c r="Z248" s="909"/>
      <c r="AA248" s="909"/>
      <c r="AB248" s="910"/>
    </row>
    <row r="249" spans="1:28" ht="9" hidden="1" customHeight="1" thickBot="1">
      <c r="A249" s="885"/>
      <c r="B249" s="751"/>
      <c r="C249" s="157" t="str">
        <f>C241</f>
        <v>復</v>
      </c>
      <c r="D249" s="158">
        <f>$D$16</f>
        <v>0</v>
      </c>
      <c r="E249" s="175">
        <f>$E$16</f>
        <v>0</v>
      </c>
      <c r="F249" s="749"/>
      <c r="G249" s="160">
        <f>D249*E249*F248</f>
        <v>0</v>
      </c>
      <c r="H249" s="893"/>
      <c r="I249" s="730"/>
      <c r="J249" s="728"/>
      <c r="K249" s="161">
        <f>-D249*E249*H248</f>
        <v>0</v>
      </c>
      <c r="L249" s="162"/>
      <c r="M249" s="147"/>
      <c r="N249" s="177"/>
      <c r="O249" s="178"/>
      <c r="P249" s="179"/>
      <c r="Q249" s="179"/>
      <c r="R249" s="180"/>
      <c r="S249" s="181"/>
      <c r="T249" s="182">
        <f t="shared" si="42"/>
        <v>0</v>
      </c>
      <c r="U249" s="183"/>
      <c r="V249" s="184"/>
      <c r="W249" s="155"/>
      <c r="X249" s="905">
        <f>G250+K250+T250</f>
        <v>0</v>
      </c>
      <c r="Y249" s="906"/>
      <c r="Z249" s="906"/>
      <c r="AA249" s="906"/>
      <c r="AB249" s="185" t="s">
        <v>155</v>
      </c>
    </row>
    <row r="250" spans="1:28" ht="9" hidden="1" customHeight="1" thickBot="1">
      <c r="A250" s="882" t="s">
        <v>53</v>
      </c>
      <c r="B250" s="883"/>
      <c r="C250" s="186"/>
      <c r="D250" s="187">
        <f>IF(C240="往",(E240+E241)*(F240-H240)+(E242+E243)*(F242-H242),E240*(F240-H240)+E242*(F242-H242))</f>
        <v>0</v>
      </c>
      <c r="E250" s="188">
        <f>IF(C240="往",(E240+E241)*(F240-H240)+(E242+E243)*(F242-H242)+(E244+E245)*(F244-H244)+(E246+E247)*(F246-H246)+(E248+E249)*(F248-H248),E240*(F240-H240)+E242*(F242-H242)+E244*(F244-H244)+E246*(F246-H246)+E248*(F248-H248))</f>
        <v>0</v>
      </c>
      <c r="F250" s="189">
        <f t="shared" ref="F250:K250" si="43">SUM(F240:F249)</f>
        <v>0</v>
      </c>
      <c r="G250" s="190">
        <f t="shared" si="43"/>
        <v>0</v>
      </c>
      <c r="H250" s="186">
        <f t="shared" si="43"/>
        <v>0</v>
      </c>
      <c r="I250" s="191">
        <f t="shared" si="43"/>
        <v>0</v>
      </c>
      <c r="J250" s="187">
        <f t="shared" si="43"/>
        <v>0</v>
      </c>
      <c r="K250" s="192">
        <f t="shared" si="43"/>
        <v>0</v>
      </c>
      <c r="L250" s="187"/>
      <c r="M250" s="193"/>
      <c r="N250" s="194"/>
      <c r="O250" s="195">
        <f t="shared" ref="O250:T250" si="44">SUM(O240:O249)</f>
        <v>0</v>
      </c>
      <c r="P250" s="196">
        <f t="shared" si="44"/>
        <v>0</v>
      </c>
      <c r="Q250" s="196">
        <f t="shared" si="44"/>
        <v>0</v>
      </c>
      <c r="R250" s="197">
        <f t="shared" si="44"/>
        <v>0</v>
      </c>
      <c r="S250" s="198">
        <f t="shared" si="44"/>
        <v>0</v>
      </c>
      <c r="T250" s="199">
        <f t="shared" si="44"/>
        <v>0</v>
      </c>
      <c r="U250" s="200"/>
    </row>
    <row r="251" spans="1:28" ht="9" hidden="1" customHeight="1">
      <c r="A251" s="886" t="s">
        <v>55</v>
      </c>
      <c r="B251" s="742" t="s">
        <v>56</v>
      </c>
      <c r="C251" s="134"/>
      <c r="D251" s="745" t="s">
        <v>57</v>
      </c>
      <c r="E251" s="745" t="s">
        <v>58</v>
      </c>
      <c r="F251" s="890" t="s">
        <v>59</v>
      </c>
      <c r="G251" s="894" t="s">
        <v>156</v>
      </c>
      <c r="H251" s="899" t="s">
        <v>61</v>
      </c>
      <c r="I251" s="899"/>
      <c r="J251" s="899"/>
      <c r="K251" s="899"/>
      <c r="L251" s="900"/>
      <c r="M251" s="135"/>
      <c r="N251" s="857" t="s">
        <v>62</v>
      </c>
      <c r="O251" s="858"/>
      <c r="P251" s="858"/>
      <c r="Q251" s="858"/>
      <c r="R251" s="858"/>
      <c r="S251" s="858"/>
      <c r="T251" s="858"/>
      <c r="U251" s="859"/>
    </row>
    <row r="252" spans="1:28" ht="9" hidden="1" customHeight="1">
      <c r="A252" s="887"/>
      <c r="B252" s="743"/>
      <c r="C252" s="137" t="s">
        <v>24</v>
      </c>
      <c r="D252" s="746"/>
      <c r="E252" s="746"/>
      <c r="F252" s="891"/>
      <c r="G252" s="864"/>
      <c r="H252" s="860" t="s">
        <v>63</v>
      </c>
      <c r="I252" s="861"/>
      <c r="J252" s="862"/>
      <c r="K252" s="863" t="s">
        <v>157</v>
      </c>
      <c r="L252" s="874" t="s">
        <v>65</v>
      </c>
      <c r="M252" s="138"/>
      <c r="N252" s="863" t="s">
        <v>66</v>
      </c>
      <c r="O252" s="877" t="s">
        <v>67</v>
      </c>
      <c r="P252" s="878"/>
      <c r="Q252" s="878"/>
      <c r="R252" s="878"/>
      <c r="S252" s="879"/>
      <c r="T252" s="724" t="s">
        <v>158</v>
      </c>
      <c r="U252" s="854" t="s">
        <v>65</v>
      </c>
    </row>
    <row r="253" spans="1:28" ht="9" hidden="1" customHeight="1">
      <c r="A253" s="887"/>
      <c r="B253" s="743"/>
      <c r="C253" s="137" t="s">
        <v>69</v>
      </c>
      <c r="D253" s="746"/>
      <c r="E253" s="746"/>
      <c r="F253" s="891"/>
      <c r="G253" s="864"/>
      <c r="H253" s="880" t="s">
        <v>70</v>
      </c>
      <c r="I253" s="897" t="s">
        <v>71</v>
      </c>
      <c r="J253" s="901" t="s">
        <v>72</v>
      </c>
      <c r="K253" s="864"/>
      <c r="L253" s="875"/>
      <c r="M253" s="138"/>
      <c r="N253" s="864"/>
      <c r="O253" s="869" t="s">
        <v>73</v>
      </c>
      <c r="P253" s="754"/>
      <c r="Q253" s="754" t="s">
        <v>74</v>
      </c>
      <c r="R253" s="757" t="s">
        <v>75</v>
      </c>
      <c r="S253" s="752" t="s">
        <v>76</v>
      </c>
      <c r="T253" s="725"/>
      <c r="U253" s="855"/>
    </row>
    <row r="254" spans="1:28" ht="9" hidden="1" customHeight="1">
      <c r="A254" s="887"/>
      <c r="B254" s="743"/>
      <c r="C254" s="139" t="s">
        <v>77</v>
      </c>
      <c r="D254" s="746"/>
      <c r="E254" s="746"/>
      <c r="F254" s="891"/>
      <c r="G254" s="864"/>
      <c r="H254" s="880"/>
      <c r="I254" s="897"/>
      <c r="J254" s="901"/>
      <c r="K254" s="864"/>
      <c r="L254" s="875"/>
      <c r="M254" s="138"/>
      <c r="N254" s="864"/>
      <c r="O254" s="870" t="s">
        <v>71</v>
      </c>
      <c r="P254" s="872" t="s">
        <v>72</v>
      </c>
      <c r="Q254" s="755"/>
      <c r="R254" s="757"/>
      <c r="S254" s="752"/>
      <c r="T254" s="725"/>
      <c r="U254" s="855"/>
    </row>
    <row r="255" spans="1:28" ht="9" hidden="1" customHeight="1">
      <c r="A255" s="888"/>
      <c r="B255" s="744"/>
      <c r="C255" s="140" t="s">
        <v>78</v>
      </c>
      <c r="D255" s="747"/>
      <c r="E255" s="876"/>
      <c r="F255" s="726"/>
      <c r="G255" s="895"/>
      <c r="H255" s="881"/>
      <c r="I255" s="898"/>
      <c r="J255" s="902"/>
      <c r="K255" s="865"/>
      <c r="L255" s="876"/>
      <c r="N255" s="865"/>
      <c r="O255" s="871"/>
      <c r="P255" s="873"/>
      <c r="Q255" s="756"/>
      <c r="R255" s="758"/>
      <c r="S255" s="753"/>
      <c r="T255" s="726"/>
      <c r="U255" s="856"/>
    </row>
    <row r="256" spans="1:28" ht="9" hidden="1" customHeight="1">
      <c r="A256" s="884" t="s">
        <v>79</v>
      </c>
      <c r="B256" s="740" t="s">
        <v>80</v>
      </c>
      <c r="C256" s="201" t="str">
        <f>C240</f>
        <v>往</v>
      </c>
      <c r="D256" s="142">
        <f>$D$7</f>
        <v>0</v>
      </c>
      <c r="E256" s="143">
        <f>$E$7</f>
        <v>0</v>
      </c>
      <c r="F256" s="896"/>
      <c r="G256" s="144">
        <f>D256*E256*F256</f>
        <v>0</v>
      </c>
      <c r="H256" s="892">
        <f>I256+J256</f>
        <v>0</v>
      </c>
      <c r="I256" s="729"/>
      <c r="J256" s="727"/>
      <c r="K256" s="145">
        <f>-D256*E256*H256</f>
        <v>0</v>
      </c>
      <c r="L256" s="146"/>
      <c r="M256" s="147"/>
      <c r="N256" s="148"/>
      <c r="O256" s="149"/>
      <c r="P256" s="150"/>
      <c r="Q256" s="150"/>
      <c r="R256" s="151"/>
      <c r="S256" s="152"/>
      <c r="T256" s="153">
        <f t="shared" ref="T256:T265" si="45">IF(AND(P256=0,Q256=0,R256=0,S256=0),N256*-O256,IF(AND(O256=0,Q256=0,R256=0,S256=0),N256*-P256,IF(AND(O256=0,P256=0,R256=0,S256=0),N256*Q256,IF(AND(O256=0,P256=0,Q256=0,S256=0),N256*-R256,IF(AND(O256=0,P256=0,Q256=0,R256=0),N256*S256,IF(AND(O256=0,P256=0,Q256=0,R256=0),,"入力オーバー"))))))</f>
        <v>0</v>
      </c>
      <c r="U256" s="213"/>
      <c r="V256" s="155"/>
      <c r="W256" s="155"/>
      <c r="X256" s="156"/>
      <c r="Y256" s="156"/>
      <c r="Z256" s="156"/>
      <c r="AA256" s="156"/>
      <c r="AB256" s="156"/>
    </row>
    <row r="257" spans="1:28" ht="9" hidden="1" customHeight="1">
      <c r="A257" s="885"/>
      <c r="B257" s="741"/>
      <c r="C257" s="157" t="str">
        <f>IF(C256="往","復",)</f>
        <v>復</v>
      </c>
      <c r="D257" s="158">
        <f>$D$8</f>
        <v>0</v>
      </c>
      <c r="E257" s="159">
        <f>$E$8</f>
        <v>0</v>
      </c>
      <c r="F257" s="749"/>
      <c r="G257" s="160">
        <f>D257*E257*F256</f>
        <v>0</v>
      </c>
      <c r="H257" s="893"/>
      <c r="I257" s="730"/>
      <c r="J257" s="728"/>
      <c r="K257" s="161">
        <f>-D257*E257*H256</f>
        <v>0</v>
      </c>
      <c r="L257" s="162"/>
      <c r="M257" s="147"/>
      <c r="N257" s="163"/>
      <c r="O257" s="164"/>
      <c r="P257" s="165"/>
      <c r="Q257" s="165"/>
      <c r="R257" s="166"/>
      <c r="S257" s="167"/>
      <c r="T257" s="168">
        <f t="shared" si="45"/>
        <v>0</v>
      </c>
      <c r="U257" s="169"/>
      <c r="V257" s="155"/>
      <c r="W257" s="155"/>
      <c r="X257" s="156"/>
      <c r="Y257" s="156"/>
      <c r="Z257" s="156"/>
      <c r="AA257" s="156"/>
      <c r="AB257" s="156"/>
    </row>
    <row r="258" spans="1:28" ht="9" hidden="1" customHeight="1">
      <c r="A258" s="885"/>
      <c r="B258" s="740"/>
      <c r="C258" s="170" t="str">
        <f>C256</f>
        <v>往</v>
      </c>
      <c r="D258" s="142">
        <f>$D$9</f>
        <v>0</v>
      </c>
      <c r="E258" s="143">
        <f>$E$9</f>
        <v>0</v>
      </c>
      <c r="F258" s="896"/>
      <c r="G258" s="144">
        <f>D258*E258*F258</f>
        <v>0</v>
      </c>
      <c r="H258" s="892">
        <f>I258+J258</f>
        <v>0</v>
      </c>
      <c r="I258" s="729"/>
      <c r="J258" s="727"/>
      <c r="K258" s="145">
        <f>-D258*E258*H258</f>
        <v>0</v>
      </c>
      <c r="L258" s="146"/>
      <c r="M258" s="147"/>
      <c r="N258" s="163"/>
      <c r="O258" s="164"/>
      <c r="P258" s="165"/>
      <c r="Q258" s="165"/>
      <c r="R258" s="166"/>
      <c r="S258" s="167"/>
      <c r="T258" s="168">
        <f t="shared" si="45"/>
        <v>0</v>
      </c>
      <c r="U258" s="169"/>
      <c r="V258" s="155"/>
      <c r="W258" s="155"/>
      <c r="X258" s="136"/>
      <c r="Y258" s="136"/>
      <c r="Z258" s="136"/>
      <c r="AA258" s="136"/>
      <c r="AB258" s="136"/>
    </row>
    <row r="259" spans="1:28" ht="9" hidden="1" customHeight="1" thickBot="1">
      <c r="A259" s="885"/>
      <c r="B259" s="889"/>
      <c r="C259" s="157" t="str">
        <f>C257</f>
        <v>復</v>
      </c>
      <c r="D259" s="158">
        <f>$D$10</f>
        <v>0</v>
      </c>
      <c r="E259" s="159">
        <f>$E$10</f>
        <v>0</v>
      </c>
      <c r="F259" s="749"/>
      <c r="G259" s="160">
        <f>D259*E259*F258</f>
        <v>0</v>
      </c>
      <c r="H259" s="893"/>
      <c r="I259" s="730"/>
      <c r="J259" s="728"/>
      <c r="K259" s="161">
        <f>-D259*E259*H258</f>
        <v>0</v>
      </c>
      <c r="L259" s="162"/>
      <c r="M259" s="147"/>
      <c r="N259" s="163"/>
      <c r="O259" s="164"/>
      <c r="P259" s="165"/>
      <c r="Q259" s="165"/>
      <c r="R259" s="166"/>
      <c r="S259" s="167"/>
      <c r="T259" s="168">
        <f t="shared" si="45"/>
        <v>0</v>
      </c>
      <c r="U259" s="169"/>
      <c r="V259" s="155"/>
      <c r="W259" s="155"/>
      <c r="X259" s="156"/>
      <c r="Y259" s="156"/>
      <c r="Z259" s="136"/>
      <c r="AA259" s="136"/>
      <c r="AB259" s="136"/>
    </row>
    <row r="260" spans="1:28" ht="9" hidden="1" customHeight="1">
      <c r="A260" s="885"/>
      <c r="B260" s="903"/>
      <c r="C260" s="170" t="str">
        <f>C256</f>
        <v>往</v>
      </c>
      <c r="D260" s="142">
        <f>$D$11</f>
        <v>0</v>
      </c>
      <c r="E260" s="143">
        <f>$E$11</f>
        <v>0</v>
      </c>
      <c r="F260" s="748"/>
      <c r="G260" s="144">
        <f>D260*E260*F260</f>
        <v>0</v>
      </c>
      <c r="H260" s="892">
        <f>I260+J260</f>
        <v>0</v>
      </c>
      <c r="I260" s="729"/>
      <c r="J260" s="727"/>
      <c r="K260" s="145">
        <f>-D260*E260*H260</f>
        <v>0</v>
      </c>
      <c r="L260" s="146"/>
      <c r="M260" s="147"/>
      <c r="N260" s="163"/>
      <c r="O260" s="164"/>
      <c r="P260" s="165"/>
      <c r="Q260" s="165"/>
      <c r="R260" s="166"/>
      <c r="S260" s="167"/>
      <c r="T260" s="168">
        <f t="shared" si="45"/>
        <v>0</v>
      </c>
      <c r="U260" s="169"/>
      <c r="V260" s="155"/>
      <c r="W260" s="155"/>
      <c r="X260" s="156"/>
      <c r="Y260" s="156"/>
      <c r="Z260" s="136"/>
      <c r="AA260" s="136"/>
      <c r="AB260" s="136"/>
    </row>
    <row r="261" spans="1:28" ht="9" hidden="1" customHeight="1">
      <c r="A261" s="885"/>
      <c r="B261" s="750"/>
      <c r="C261" s="202" t="str">
        <f>C257</f>
        <v>復</v>
      </c>
      <c r="D261" s="158">
        <f>$D$12</f>
        <v>0</v>
      </c>
      <c r="E261" s="175">
        <f>$E$12</f>
        <v>0</v>
      </c>
      <c r="F261" s="748"/>
      <c r="G261" s="160">
        <f>D261*E261*F260</f>
        <v>0</v>
      </c>
      <c r="H261" s="893"/>
      <c r="I261" s="730"/>
      <c r="J261" s="728"/>
      <c r="K261" s="161">
        <f>-D261*E261*H260</f>
        <v>0</v>
      </c>
      <c r="L261" s="162"/>
      <c r="M261" s="147"/>
      <c r="N261" s="163"/>
      <c r="O261" s="164"/>
      <c r="P261" s="165"/>
      <c r="Q261" s="165"/>
      <c r="R261" s="166"/>
      <c r="S261" s="167"/>
      <c r="T261" s="168">
        <f t="shared" si="45"/>
        <v>0</v>
      </c>
      <c r="U261" s="169"/>
      <c r="V261" s="155"/>
      <c r="W261" s="155"/>
      <c r="X261" s="156"/>
      <c r="Y261" s="156"/>
      <c r="Z261" s="136"/>
      <c r="AA261" s="136"/>
      <c r="AB261" s="136"/>
    </row>
    <row r="262" spans="1:28" ht="9" hidden="1" customHeight="1">
      <c r="A262" s="885"/>
      <c r="B262" s="738"/>
      <c r="C262" s="170" t="str">
        <f>C256</f>
        <v>往</v>
      </c>
      <c r="D262" s="142">
        <f>$D$13</f>
        <v>0</v>
      </c>
      <c r="E262" s="143">
        <f>$E$13</f>
        <v>0</v>
      </c>
      <c r="F262" s="896"/>
      <c r="G262" s="144">
        <f>D262*E262*F262</f>
        <v>0</v>
      </c>
      <c r="H262" s="892">
        <f>I262+J262</f>
        <v>0</v>
      </c>
      <c r="I262" s="729"/>
      <c r="J262" s="727"/>
      <c r="K262" s="145">
        <f>-D262*E262*H262</f>
        <v>0</v>
      </c>
      <c r="L262" s="146"/>
      <c r="M262" s="147"/>
      <c r="N262" s="163"/>
      <c r="O262" s="164"/>
      <c r="P262" s="165"/>
      <c r="Q262" s="165"/>
      <c r="R262" s="166"/>
      <c r="S262" s="167"/>
      <c r="T262" s="168">
        <f t="shared" si="45"/>
        <v>0</v>
      </c>
      <c r="U262" s="169"/>
      <c r="V262" s="155"/>
      <c r="W262" s="155"/>
    </row>
    <row r="263" spans="1:28" ht="9" hidden="1" customHeight="1">
      <c r="A263" s="885"/>
      <c r="B263" s="739"/>
      <c r="C263" s="157" t="str">
        <f>C257</f>
        <v>復</v>
      </c>
      <c r="D263" s="158">
        <f>$D$14</f>
        <v>0</v>
      </c>
      <c r="E263" s="159">
        <f>$E$14</f>
        <v>0</v>
      </c>
      <c r="F263" s="749"/>
      <c r="G263" s="160">
        <f>D263*E263*F262</f>
        <v>0</v>
      </c>
      <c r="H263" s="893"/>
      <c r="I263" s="730"/>
      <c r="J263" s="728"/>
      <c r="K263" s="161">
        <f>-D263*E263*H262</f>
        <v>0</v>
      </c>
      <c r="L263" s="162"/>
      <c r="M263" s="147"/>
      <c r="N263" s="163"/>
      <c r="O263" s="164"/>
      <c r="P263" s="165"/>
      <c r="Q263" s="165"/>
      <c r="R263" s="166"/>
      <c r="S263" s="167"/>
      <c r="T263" s="168">
        <f t="shared" si="45"/>
        <v>0</v>
      </c>
      <c r="U263" s="169"/>
      <c r="V263" s="155"/>
      <c r="W263" s="155"/>
    </row>
    <row r="264" spans="1:28" ht="9" hidden="1" customHeight="1">
      <c r="A264" s="885"/>
      <c r="B264" s="750"/>
      <c r="C264" s="170" t="str">
        <f>C256</f>
        <v>往</v>
      </c>
      <c r="D264" s="142">
        <f>$D$15</f>
        <v>0</v>
      </c>
      <c r="E264" s="143">
        <f>$E$15</f>
        <v>0</v>
      </c>
      <c r="F264" s="748"/>
      <c r="G264" s="144">
        <f>D264*E264*F264</f>
        <v>0</v>
      </c>
      <c r="H264" s="892">
        <f>I264+J264</f>
        <v>0</v>
      </c>
      <c r="I264" s="729"/>
      <c r="J264" s="727"/>
      <c r="K264" s="145">
        <f>-D264*E264*H264</f>
        <v>0</v>
      </c>
      <c r="L264" s="146"/>
      <c r="M264" s="147"/>
      <c r="N264" s="163"/>
      <c r="O264" s="164"/>
      <c r="P264" s="165"/>
      <c r="Q264" s="165"/>
      <c r="R264" s="166"/>
      <c r="S264" s="167"/>
      <c r="T264" s="168">
        <f t="shared" si="45"/>
        <v>0</v>
      </c>
      <c r="U264" s="169"/>
      <c r="V264" s="155"/>
      <c r="X264" s="908" t="s">
        <v>81</v>
      </c>
      <c r="Y264" s="909"/>
      <c r="Z264" s="909"/>
      <c r="AA264" s="909"/>
      <c r="AB264" s="910"/>
    </row>
    <row r="265" spans="1:28" ht="9" hidden="1" customHeight="1" thickBot="1">
      <c r="A265" s="885"/>
      <c r="B265" s="751"/>
      <c r="C265" s="157" t="str">
        <f>C257</f>
        <v>復</v>
      </c>
      <c r="D265" s="158">
        <f>$D$16</f>
        <v>0</v>
      </c>
      <c r="E265" s="175">
        <f>$E$16</f>
        <v>0</v>
      </c>
      <c r="F265" s="749"/>
      <c r="G265" s="160">
        <f>D265*E265*F264</f>
        <v>0</v>
      </c>
      <c r="H265" s="893"/>
      <c r="I265" s="730"/>
      <c r="J265" s="728"/>
      <c r="K265" s="161">
        <f>-D265*E265*H264</f>
        <v>0</v>
      </c>
      <c r="L265" s="162"/>
      <c r="M265" s="147"/>
      <c r="N265" s="177"/>
      <c r="O265" s="178"/>
      <c r="P265" s="179"/>
      <c r="Q265" s="179"/>
      <c r="R265" s="180"/>
      <c r="S265" s="181"/>
      <c r="T265" s="182">
        <f t="shared" si="45"/>
        <v>0</v>
      </c>
      <c r="U265" s="183"/>
      <c r="V265" s="184"/>
      <c r="X265" s="905">
        <f>G266+K266+T266</f>
        <v>0</v>
      </c>
      <c r="Y265" s="906"/>
      <c r="Z265" s="906"/>
      <c r="AA265" s="906"/>
      <c r="AB265" s="214" t="s">
        <v>155</v>
      </c>
    </row>
    <row r="266" spans="1:28" ht="9" hidden="1" customHeight="1" thickBot="1">
      <c r="A266" s="882" t="s">
        <v>53</v>
      </c>
      <c r="B266" s="883"/>
      <c r="C266" s="186"/>
      <c r="D266" s="187">
        <f>IF(C256="往",(E256+E257)*(F256-H256)+(E258+E259)*(F258-H258),E256*(F256-H256)+E258*(F258-H258))</f>
        <v>0</v>
      </c>
      <c r="E266" s="188">
        <f>IF(C256="往",(E256+E257)*(F256-H256)+(E258+E259)*(F258-H258)+(E260+E261)*(F260-H260)+(E262+E263)*(F262-H262)+(E264+E265)*(F264-H264),E256*(F256-H256)+E258*(F258-H258)+E260*(F260-H260)+E262*(F262-H262)+E264*(F264-H264))</f>
        <v>0</v>
      </c>
      <c r="F266" s="189">
        <f t="shared" ref="F266:K266" si="46">SUM(F256:F265)</f>
        <v>0</v>
      </c>
      <c r="G266" s="190">
        <f t="shared" si="46"/>
        <v>0</v>
      </c>
      <c r="H266" s="186">
        <f t="shared" si="46"/>
        <v>0</v>
      </c>
      <c r="I266" s="191">
        <f t="shared" si="46"/>
        <v>0</v>
      </c>
      <c r="J266" s="187">
        <f t="shared" si="46"/>
        <v>0</v>
      </c>
      <c r="K266" s="192">
        <f t="shared" si="46"/>
        <v>0</v>
      </c>
      <c r="L266" s="187"/>
      <c r="M266" s="193"/>
      <c r="N266" s="194"/>
      <c r="O266" s="195">
        <f t="shared" ref="O266:T266" si="47">SUM(O256:O265)</f>
        <v>0</v>
      </c>
      <c r="P266" s="196">
        <f t="shared" si="47"/>
        <v>0</v>
      </c>
      <c r="Q266" s="196">
        <f t="shared" si="47"/>
        <v>0</v>
      </c>
      <c r="R266" s="197">
        <f t="shared" si="47"/>
        <v>0</v>
      </c>
      <c r="S266" s="198">
        <f t="shared" si="47"/>
        <v>0</v>
      </c>
      <c r="T266" s="199">
        <f t="shared" si="47"/>
        <v>0</v>
      </c>
      <c r="U266" s="186"/>
      <c r="V266" s="907" t="s">
        <v>83</v>
      </c>
      <c r="W266" s="858"/>
      <c r="X266" s="858"/>
      <c r="Y266" s="858"/>
      <c r="Z266" s="858"/>
      <c r="AA266" s="858"/>
      <c r="AB266" s="859"/>
    </row>
    <row r="267" spans="1:28" ht="9" hidden="1" customHeight="1" thickBot="1">
      <c r="A267" s="715" t="s">
        <v>112</v>
      </c>
      <c r="B267" s="716"/>
      <c r="C267" s="716"/>
      <c r="D267" s="717">
        <f>$C$1</f>
        <v>0</v>
      </c>
      <c r="E267" s="716"/>
      <c r="F267" s="716"/>
      <c r="G267" s="716"/>
      <c r="H267" s="716" t="s">
        <v>54</v>
      </c>
      <c r="I267" s="716"/>
      <c r="J267" s="716" t="s">
        <v>148</v>
      </c>
      <c r="K267" s="716"/>
      <c r="L267" s="717">
        <f>$M$1</f>
        <v>0</v>
      </c>
      <c r="M267" s="716"/>
      <c r="N267" s="716"/>
      <c r="O267" s="716"/>
      <c r="P267" s="716"/>
      <c r="Q267" s="718"/>
      <c r="R267" s="203"/>
      <c r="S267" s="203"/>
      <c r="T267" s="204"/>
      <c r="U267" s="136"/>
      <c r="V267" s="911">
        <f>X16+X32+X48+X64+X83+X99+X115+X131+X150+X166+X182+X198+X217+X233+X249+X265</f>
        <v>0</v>
      </c>
      <c r="W267" s="912"/>
      <c r="X267" s="912"/>
      <c r="Y267" s="912"/>
      <c r="Z267" s="912"/>
      <c r="AA267" s="912"/>
      <c r="AB267" s="205" t="s">
        <v>155</v>
      </c>
    </row>
    <row r="268" spans="1:28" ht="9" hidden="1" customHeight="1">
      <c r="I268" s="206"/>
      <c r="J268" s="207"/>
      <c r="K268" s="207"/>
      <c r="L268" s="208"/>
      <c r="N268" s="136"/>
      <c r="O268" s="136"/>
      <c r="P268" s="136"/>
    </row>
    <row r="269" spans="1:28" ht="9" customHeight="1">
      <c r="L269" s="209"/>
      <c r="N269" s="210"/>
      <c r="O269" s="211"/>
      <c r="P269" s="211"/>
      <c r="Q269" s="211"/>
      <c r="R269" s="211"/>
      <c r="S269" s="211"/>
      <c r="T269" s="136"/>
      <c r="U269" s="207"/>
    </row>
    <row r="270" spans="1:28" ht="9" customHeight="1">
      <c r="L270" s="209"/>
      <c r="N270" s="210"/>
      <c r="O270" s="211"/>
      <c r="P270" s="211"/>
      <c r="Q270" s="211"/>
      <c r="R270" s="211"/>
      <c r="S270" s="211"/>
      <c r="T270" s="136"/>
      <c r="U270" s="207"/>
    </row>
    <row r="271" spans="1:28" ht="9" customHeight="1">
      <c r="B271" s="222"/>
      <c r="C271" s="222"/>
      <c r="D271" s="222"/>
      <c r="E271" s="222"/>
      <c r="F271" s="222"/>
      <c r="G271" s="222"/>
      <c r="H271" s="222"/>
      <c r="L271" s="209"/>
      <c r="N271" s="210"/>
      <c r="O271" s="211"/>
      <c r="P271" s="211"/>
      <c r="Q271" s="211"/>
      <c r="R271" s="211"/>
      <c r="S271" s="211"/>
      <c r="T271" s="136"/>
      <c r="U271" s="207"/>
    </row>
    <row r="272" spans="1:28" ht="9" customHeight="1">
      <c r="B272" s="222"/>
      <c r="C272" s="222"/>
      <c r="D272" s="222"/>
      <c r="E272" s="222"/>
      <c r="F272" s="222"/>
      <c r="G272" s="222"/>
      <c r="H272" s="222"/>
      <c r="L272" s="209"/>
      <c r="N272" s="210"/>
      <c r="O272" s="211"/>
      <c r="P272" s="211"/>
      <c r="Q272" s="211"/>
      <c r="R272" s="211"/>
      <c r="S272" s="211"/>
      <c r="T272" s="136"/>
      <c r="U272" s="207"/>
    </row>
    <row r="273" spans="2:23" ht="9" customHeight="1">
      <c r="B273" s="222"/>
      <c r="C273" s="222"/>
      <c r="D273" s="222"/>
      <c r="E273" s="222"/>
      <c r="F273" s="222"/>
      <c r="G273" s="222"/>
      <c r="H273" s="222"/>
      <c r="L273" s="209"/>
      <c r="N273" s="210"/>
      <c r="O273" s="211"/>
      <c r="P273" s="211"/>
      <c r="Q273" s="211"/>
      <c r="R273" s="211"/>
      <c r="S273" s="211"/>
      <c r="T273" s="136"/>
      <c r="U273" s="207"/>
    </row>
    <row r="274" spans="2:23" ht="9" customHeight="1">
      <c r="B274" s="222"/>
      <c r="C274" s="222"/>
      <c r="D274" s="222"/>
      <c r="E274" s="222"/>
      <c r="F274" s="222"/>
      <c r="G274" s="222"/>
      <c r="H274" s="222"/>
      <c r="I274" s="816" t="s">
        <v>112</v>
      </c>
      <c r="J274" s="817"/>
      <c r="K274" s="817"/>
      <c r="L274" s="820">
        <f>$C$1</f>
        <v>0</v>
      </c>
      <c r="M274" s="820"/>
      <c r="N274" s="820"/>
      <c r="O274" s="820"/>
      <c r="P274" s="820"/>
      <c r="Q274" s="820"/>
      <c r="R274" s="820"/>
      <c r="S274" s="821"/>
      <c r="U274" s="215"/>
    </row>
    <row r="275" spans="2:23" ht="9" customHeight="1">
      <c r="B275" s="222"/>
      <c r="C275" s="222"/>
      <c r="D275" s="222"/>
      <c r="E275" s="222"/>
      <c r="F275" s="222"/>
      <c r="G275" s="222"/>
      <c r="H275" s="222"/>
      <c r="I275" s="818"/>
      <c r="J275" s="819"/>
      <c r="K275" s="819"/>
      <c r="L275" s="822"/>
      <c r="M275" s="822"/>
      <c r="N275" s="822"/>
      <c r="O275" s="822"/>
      <c r="P275" s="822"/>
      <c r="Q275" s="822"/>
      <c r="R275" s="822"/>
      <c r="S275" s="823"/>
      <c r="U275" s="215"/>
    </row>
    <row r="276" spans="2:23" ht="9" customHeight="1">
      <c r="B276" s="222"/>
      <c r="C276" s="222"/>
      <c r="D276" s="222"/>
      <c r="E276" s="222"/>
      <c r="F276" s="222"/>
      <c r="G276" s="222"/>
      <c r="H276" s="174"/>
      <c r="I276" s="824" t="s">
        <v>150</v>
      </c>
      <c r="J276" s="825"/>
      <c r="K276" s="825"/>
      <c r="L276" s="827">
        <f>$M$1</f>
        <v>0</v>
      </c>
      <c r="M276" s="827"/>
      <c r="N276" s="827"/>
      <c r="O276" s="827"/>
      <c r="P276" s="827"/>
      <c r="Q276" s="827"/>
      <c r="R276" s="827"/>
      <c r="S276" s="828"/>
      <c r="U276" s="215"/>
    </row>
    <row r="277" spans="2:23" ht="9" customHeight="1">
      <c r="B277" s="222"/>
      <c r="C277" s="222"/>
      <c r="D277" s="222"/>
      <c r="E277" s="222"/>
      <c r="F277" s="222"/>
      <c r="G277" s="222"/>
      <c r="H277" s="174"/>
      <c r="I277" s="826"/>
      <c r="J277" s="819"/>
      <c r="K277" s="819"/>
      <c r="L277" s="829"/>
      <c r="M277" s="829"/>
      <c r="N277" s="829"/>
      <c r="O277" s="829"/>
      <c r="P277" s="829"/>
      <c r="Q277" s="829"/>
      <c r="R277" s="829"/>
      <c r="S277" s="830"/>
      <c r="U277" s="215"/>
    </row>
    <row r="278" spans="2:23" ht="9" customHeight="1">
      <c r="B278" s="222"/>
      <c r="C278" s="222"/>
      <c r="D278" s="222"/>
      <c r="E278" s="222"/>
      <c r="F278" s="222"/>
      <c r="G278" s="222"/>
      <c r="H278" s="222"/>
      <c r="U278" s="215"/>
    </row>
    <row r="279" spans="2:23" ht="9" customHeight="1">
      <c r="B279" s="222"/>
      <c r="C279" s="222"/>
      <c r="D279" s="222"/>
      <c r="E279" s="222"/>
      <c r="F279" s="222"/>
      <c r="G279" s="222"/>
      <c r="H279" s="222"/>
      <c r="U279" s="215"/>
    </row>
    <row r="280" spans="2:23" ht="9" customHeight="1">
      <c r="B280" s="222"/>
      <c r="C280" s="222"/>
      <c r="D280" s="222"/>
      <c r="E280" s="222"/>
      <c r="F280" s="222"/>
      <c r="G280" s="222"/>
      <c r="H280" s="222"/>
      <c r="I280" s="868"/>
      <c r="J280" s="868"/>
      <c r="K280" s="868"/>
      <c r="L280" s="868"/>
      <c r="M280" s="868"/>
      <c r="N280" s="831" t="s">
        <v>93</v>
      </c>
      <c r="O280" s="831"/>
      <c r="P280" s="831"/>
      <c r="Q280" s="831" t="s">
        <v>104</v>
      </c>
      <c r="R280" s="831"/>
      <c r="S280" s="831"/>
      <c r="U280" s="215"/>
    </row>
    <row r="281" spans="2:23" ht="9" customHeight="1">
      <c r="B281" s="222"/>
      <c r="C281" s="222"/>
      <c r="D281" s="222"/>
      <c r="E281" s="222"/>
      <c r="F281" s="222"/>
      <c r="G281" s="222"/>
      <c r="H281" s="222"/>
      <c r="I281" s="868"/>
      <c r="J281" s="868"/>
      <c r="K281" s="868"/>
      <c r="L281" s="868"/>
      <c r="M281" s="868"/>
      <c r="N281" s="831"/>
      <c r="O281" s="831"/>
      <c r="P281" s="831"/>
      <c r="Q281" s="831"/>
      <c r="R281" s="831"/>
      <c r="S281" s="831"/>
      <c r="U281" s="215"/>
    </row>
    <row r="282" spans="2:23" ht="9" customHeight="1">
      <c r="B282" s="222"/>
      <c r="C282" s="222"/>
      <c r="D282" s="222"/>
      <c r="E282" s="222"/>
      <c r="F282" s="222"/>
      <c r="G282" s="222"/>
      <c r="H282" s="222"/>
      <c r="I282" s="838" t="s">
        <v>209</v>
      </c>
      <c r="J282" s="839"/>
      <c r="K282" s="839"/>
      <c r="L282" s="839"/>
      <c r="M282" s="840"/>
      <c r="N282" s="832">
        <f>F17+F33+F49+F65+F84+F100+F116+F132+F151+F167+F183+F199+F218+F234+F250+F266</f>
        <v>0</v>
      </c>
      <c r="O282" s="833"/>
      <c r="P282" s="719" t="s">
        <v>1</v>
      </c>
      <c r="Q282" s="832">
        <f>IF(U301="有",F7+F23+F39+F55+F74+F90+F106+F122+F141+F157+F173+F189+F208+F224+F240+F256+F9+F25+F41+F57+F76+F92+F108+F124+F143+F159+F175+F191+F210+F226+F242+F258,)</f>
        <v>0</v>
      </c>
      <c r="R282" s="833"/>
      <c r="S282" s="719" t="s">
        <v>1</v>
      </c>
      <c r="T282" s="215"/>
      <c r="U282" s="136"/>
      <c r="W282" s="133"/>
    </row>
    <row r="283" spans="2:23" ht="9" customHeight="1">
      <c r="B283" s="222"/>
      <c r="C283" s="222"/>
      <c r="D283" s="222"/>
      <c r="E283" s="222"/>
      <c r="F283" s="222"/>
      <c r="G283" s="222"/>
      <c r="H283" s="222"/>
      <c r="I283" s="841"/>
      <c r="J283" s="842"/>
      <c r="K283" s="842"/>
      <c r="L283" s="842"/>
      <c r="M283" s="843"/>
      <c r="N283" s="834"/>
      <c r="O283" s="835"/>
      <c r="P283" s="720"/>
      <c r="Q283" s="834"/>
      <c r="R283" s="835"/>
      <c r="S283" s="720"/>
      <c r="T283" s="215"/>
      <c r="U283" s="136"/>
      <c r="W283" s="133"/>
    </row>
    <row r="284" spans="2:23" ht="9" customHeight="1">
      <c r="B284" s="222"/>
      <c r="C284" s="222"/>
      <c r="D284" s="222"/>
      <c r="E284" s="222"/>
      <c r="F284" s="222"/>
      <c r="G284" s="222"/>
      <c r="H284" s="222"/>
      <c r="I284" s="844" t="s">
        <v>91</v>
      </c>
      <c r="J284" s="866" t="s">
        <v>90</v>
      </c>
      <c r="K284" s="866"/>
      <c r="L284" s="866"/>
      <c r="M284" s="866"/>
      <c r="N284" s="836">
        <f>I17+I33+I49+I65+I84+I100+I116+I132+I151+I167+I183+I199+I218+I234+I250+I266</f>
        <v>0</v>
      </c>
      <c r="O284" s="837"/>
      <c r="P284" s="719" t="s">
        <v>1</v>
      </c>
      <c r="Q284" s="836">
        <f>IF(U301="有",I7+I23+I39+I55+I74+I90+I106+I122+I141+I157+I173+I189+I208+I224+I240+I256+I9+I25+I41+I57+I76+I92+I108+I124+I143+I159+I175+I191+I210+I226+I242+I258,)</f>
        <v>0</v>
      </c>
      <c r="R284" s="837"/>
      <c r="S284" s="719" t="s">
        <v>1</v>
      </c>
      <c r="T284" s="215"/>
      <c r="U284" s="136"/>
      <c r="W284" s="133"/>
    </row>
    <row r="285" spans="2:23" ht="9" customHeight="1">
      <c r="B285" s="222"/>
      <c r="C285" s="222"/>
      <c r="D285" s="222"/>
      <c r="E285" s="222"/>
      <c r="F285" s="222"/>
      <c r="G285" s="222"/>
      <c r="H285" s="222"/>
      <c r="I285" s="845"/>
      <c r="J285" s="866"/>
      <c r="K285" s="866"/>
      <c r="L285" s="866"/>
      <c r="M285" s="866"/>
      <c r="N285" s="781"/>
      <c r="O285" s="782"/>
      <c r="P285" s="720"/>
      <c r="Q285" s="781"/>
      <c r="R285" s="782"/>
      <c r="S285" s="720"/>
      <c r="T285" s="215"/>
      <c r="U285" s="136"/>
      <c r="W285" s="133"/>
    </row>
    <row r="286" spans="2:23" ht="9" customHeight="1">
      <c r="B286" s="222"/>
      <c r="C286" s="222"/>
      <c r="D286" s="222"/>
      <c r="E286" s="222"/>
      <c r="F286" s="222"/>
      <c r="G286" s="222"/>
      <c r="H286" s="222"/>
      <c r="I286" s="845"/>
      <c r="J286" s="867" t="s">
        <v>97</v>
      </c>
      <c r="K286" s="867"/>
      <c r="L286" s="867"/>
      <c r="M286" s="867"/>
      <c r="N286" s="783">
        <f>J17+J33+J49+J65+J84+J100+J116+J132+J151+J167+J183+J199+J218+J234+J250+J266</f>
        <v>0</v>
      </c>
      <c r="O286" s="784"/>
      <c r="P286" s="719" t="s">
        <v>1</v>
      </c>
      <c r="Q286" s="783">
        <f>IF(U301="有",J7+J23+J39+J55+J74+J90+J106+J122+J141+J157+J173+J189+J208+J224+J240+J256+J9+J25+J41+J57+J76+J92+J108+J124+J143+J159+J175+J191+J210+J226+J242+J258,)</f>
        <v>0</v>
      </c>
      <c r="R286" s="784"/>
      <c r="S286" s="719" t="s">
        <v>1</v>
      </c>
      <c r="T286" s="216"/>
      <c r="U286" s="136"/>
      <c r="W286" s="133"/>
    </row>
    <row r="287" spans="2:23" ht="9" customHeight="1">
      <c r="B287" s="222"/>
      <c r="C287" s="222"/>
      <c r="D287" s="222"/>
      <c r="E287" s="222"/>
      <c r="F287" s="222"/>
      <c r="G287" s="222"/>
      <c r="H287" s="222"/>
      <c r="I287" s="845"/>
      <c r="J287" s="867"/>
      <c r="K287" s="867"/>
      <c r="L287" s="867"/>
      <c r="M287" s="867"/>
      <c r="N287" s="785"/>
      <c r="O287" s="786"/>
      <c r="P287" s="720"/>
      <c r="Q287" s="785"/>
      <c r="R287" s="786"/>
      <c r="S287" s="720"/>
      <c r="T287" s="215"/>
      <c r="U287" s="136"/>
      <c r="W287" s="133"/>
    </row>
    <row r="288" spans="2:23" ht="9" customHeight="1">
      <c r="B288" s="222"/>
      <c r="C288" s="222"/>
      <c r="D288" s="222"/>
      <c r="E288" s="222"/>
      <c r="F288" s="222"/>
      <c r="G288" s="222"/>
      <c r="H288" s="222"/>
      <c r="I288" s="721" t="s">
        <v>210</v>
      </c>
      <c r="J288" s="721"/>
      <c r="K288" s="721"/>
      <c r="L288" s="721"/>
      <c r="M288" s="721"/>
      <c r="N288" s="783">
        <f>N282-N286</f>
        <v>0</v>
      </c>
      <c r="O288" s="784"/>
      <c r="P288" s="719" t="s">
        <v>1</v>
      </c>
      <c r="Q288" s="783">
        <f>Q282-Q286</f>
        <v>0</v>
      </c>
      <c r="R288" s="784"/>
      <c r="S288" s="719" t="s">
        <v>1</v>
      </c>
      <c r="T288" s="215"/>
      <c r="U288" s="136"/>
      <c r="W288" s="133"/>
    </row>
    <row r="289" spans="2:24" ht="9" customHeight="1" thickBot="1">
      <c r="B289" s="222"/>
      <c r="C289" s="222"/>
      <c r="D289" s="222"/>
      <c r="E289" s="222"/>
      <c r="F289" s="222"/>
      <c r="G289" s="222"/>
      <c r="H289" s="222"/>
      <c r="I289" s="722"/>
      <c r="J289" s="722"/>
      <c r="K289" s="722"/>
      <c r="L289" s="722"/>
      <c r="M289" s="722"/>
      <c r="N289" s="796"/>
      <c r="O289" s="797"/>
      <c r="P289" s="723"/>
      <c r="Q289" s="796"/>
      <c r="R289" s="797"/>
      <c r="S289" s="723"/>
      <c r="T289" s="215"/>
      <c r="U289" s="136"/>
      <c r="W289" s="133"/>
    </row>
    <row r="290" spans="2:24" ht="9" customHeight="1" thickTop="1">
      <c r="I290" s="852" t="s">
        <v>92</v>
      </c>
      <c r="J290" s="810" t="s">
        <v>85</v>
      </c>
      <c r="K290" s="811"/>
      <c r="L290" s="811"/>
      <c r="M290" s="812"/>
      <c r="N290" s="779">
        <f>O17+O33+O49+O65+O84+O100+O116+O132+O151+O167+O183+O199+O218+O234+O250+O266</f>
        <v>0</v>
      </c>
      <c r="O290" s="780"/>
      <c r="P290" s="787" t="s">
        <v>86</v>
      </c>
      <c r="Q290" s="794">
        <f>IF(U301="有",SUM(O7:O10,O23:O26,O39:O42,O55:O58,O74:O77,O90:O93,O106:O109,O122:O125,O141:O144,O157:O160,O173:O176,O189:O192,O208:O211,O224:O227,O240:O243,O256:O259),)</f>
        <v>0</v>
      </c>
      <c r="R290" s="795"/>
      <c r="S290" s="787" t="s">
        <v>86</v>
      </c>
      <c r="T290" s="217"/>
      <c r="U290" s="218"/>
      <c r="W290" s="133"/>
    </row>
    <row r="291" spans="2:24" ht="9" customHeight="1">
      <c r="I291" s="852"/>
      <c r="J291" s="813"/>
      <c r="K291" s="814"/>
      <c r="L291" s="814"/>
      <c r="M291" s="815"/>
      <c r="N291" s="781"/>
      <c r="O291" s="782"/>
      <c r="P291" s="720"/>
      <c r="Q291" s="781"/>
      <c r="R291" s="782"/>
      <c r="S291" s="720"/>
      <c r="T291" s="217"/>
      <c r="U291" s="218"/>
      <c r="W291" s="133"/>
    </row>
    <row r="292" spans="2:24" ht="9" customHeight="1">
      <c r="I292" s="852"/>
      <c r="J292" s="804" t="s">
        <v>87</v>
      </c>
      <c r="K292" s="805"/>
      <c r="L292" s="805"/>
      <c r="M292" s="806"/>
      <c r="N292" s="783">
        <f>P17+P33+P49+P65+P84+P100+P116+P132+P151+P167+P183+P199+P218+P234+P250+P266</f>
        <v>0</v>
      </c>
      <c r="O292" s="784"/>
      <c r="P292" s="719" t="s">
        <v>86</v>
      </c>
      <c r="Q292" s="783">
        <f>IF(U301="有",SUM(P7:P10,P23:P26,P39:P42,P55:P58,P74:P77,P90:P93,P106:P109,P122:P125,P141:P144,P157:P160,P173:P176,P189:P192,P208:P211,P224:P227,P240:P243,P256:P259),0)</f>
        <v>0</v>
      </c>
      <c r="R292" s="784"/>
      <c r="S292" s="719" t="s">
        <v>86</v>
      </c>
      <c r="U292" s="712" t="s">
        <v>260</v>
      </c>
      <c r="W292" s="133"/>
    </row>
    <row r="293" spans="2:24" ht="9" customHeight="1">
      <c r="I293" s="853"/>
      <c r="J293" s="807"/>
      <c r="K293" s="808"/>
      <c r="L293" s="808"/>
      <c r="M293" s="809"/>
      <c r="N293" s="785"/>
      <c r="O293" s="786"/>
      <c r="P293" s="720"/>
      <c r="Q293" s="785"/>
      <c r="R293" s="786"/>
      <c r="S293" s="720"/>
      <c r="U293" s="712"/>
      <c r="W293" s="133"/>
    </row>
    <row r="294" spans="2:24" ht="9" customHeight="1">
      <c r="I294" s="846" t="s">
        <v>88</v>
      </c>
      <c r="J294" s="847"/>
      <c r="K294" s="847"/>
      <c r="L294" s="847"/>
      <c r="M294" s="848"/>
      <c r="N294" s="788">
        <f>Q17+Q33+Q49+Q65+Q84+Q100+Q116+Q132+Q151+Q167+Q183+Q199+Q218+Q234+Q250+Q266</f>
        <v>0</v>
      </c>
      <c r="O294" s="789"/>
      <c r="P294" s="719" t="s">
        <v>86</v>
      </c>
      <c r="Q294" s="788">
        <f>IF(U301="有",SUM(Q7:Q10,Q23:Q26,Q39:Q42,Q55:Q58,Q74:Q77,Q90:Q93,Q106:Q109,Q122:Q125,Q141:Q144,Q157:Q160,Q173:Q176,Q189:Q192,Q208:Q211,Q224:Q227,Q240:Q243,Q256:Q259),0)</f>
        <v>0</v>
      </c>
      <c r="R294" s="789"/>
      <c r="S294" s="719" t="s">
        <v>86</v>
      </c>
      <c r="U294" s="713">
        <f>$V$267</f>
        <v>0</v>
      </c>
      <c r="W294" s="133"/>
    </row>
    <row r="295" spans="2:24" ht="9" customHeight="1">
      <c r="I295" s="849"/>
      <c r="J295" s="850"/>
      <c r="K295" s="850"/>
      <c r="L295" s="850"/>
      <c r="M295" s="851"/>
      <c r="N295" s="785"/>
      <c r="O295" s="786"/>
      <c r="P295" s="720"/>
      <c r="Q295" s="785"/>
      <c r="R295" s="786"/>
      <c r="S295" s="720"/>
      <c r="U295" s="714"/>
      <c r="W295" s="133"/>
    </row>
    <row r="296" spans="2:24" ht="9" customHeight="1">
      <c r="I296" s="798" t="s">
        <v>211</v>
      </c>
      <c r="J296" s="799"/>
      <c r="K296" s="799"/>
      <c r="L296" s="799"/>
      <c r="M296" s="800"/>
      <c r="N296" s="790">
        <f>IF(C7="往",ROUNDDOWN((E17+E33+E49+E65+E84+E100+E116+E132+E151+E167+E183+E199+E218+E234+E250+E266-N290+N294)/2,1),IF(C7="循",ROUNDDOWN(E17+E33+E49+E65+E84+E100+E116+E132+E151+E167+E183+E199+E218+E234+E250+E266-N290+N294,1),))</f>
        <v>0</v>
      </c>
      <c r="O296" s="791"/>
      <c r="P296" s="719" t="s">
        <v>86</v>
      </c>
      <c r="Q296" s="790">
        <f>IF(U301="有",IF(C7="往",ROUNDDOWN((D17+D33+D49+D65+D84+D100+D116+D132+D151+D167+D183+D199+D218+D234+D250+D266-Q290+Q294)/2,1),IF(C7="循",ROUNDDOWN(D17+D33+D49+D65+D84+D100+D116+D132+D151+D167+D183+D199+D218+D234+D250+D266-Q290+Q294,1),)),)</f>
        <v>0</v>
      </c>
      <c r="R296" s="791"/>
      <c r="S296" s="719" t="s">
        <v>86</v>
      </c>
      <c r="U296" s="136"/>
      <c r="W296" s="133"/>
    </row>
    <row r="297" spans="2:24" ht="9" customHeight="1" thickBot="1">
      <c r="I297" s="801"/>
      <c r="J297" s="802"/>
      <c r="K297" s="802"/>
      <c r="L297" s="802"/>
      <c r="M297" s="803"/>
      <c r="N297" s="792"/>
      <c r="O297" s="793"/>
      <c r="P297" s="720"/>
      <c r="Q297" s="792"/>
      <c r="R297" s="793"/>
      <c r="S297" s="720"/>
      <c r="U297" s="136"/>
      <c r="W297" s="133"/>
    </row>
    <row r="298" spans="2:24" ht="9" customHeight="1">
      <c r="I298" s="773" t="s">
        <v>212</v>
      </c>
      <c r="J298" s="774"/>
      <c r="K298" s="774"/>
      <c r="L298" s="774"/>
      <c r="M298" s="775"/>
      <c r="N298" s="759">
        <f>IF(OR(N296=0,N288=0),,ROUNDDOWN(N296/N288,1))</f>
        <v>0</v>
      </c>
      <c r="O298" s="760"/>
      <c r="P298" s="763" t="s">
        <v>86</v>
      </c>
      <c r="Q298" s="759">
        <f>IF(OR(Q296=0,Q288=0),,ROUNDDOWN(Q296/Q288,1))</f>
        <v>0</v>
      </c>
      <c r="R298" s="760"/>
      <c r="S298" s="763" t="s">
        <v>86</v>
      </c>
      <c r="U298" s="771" t="s">
        <v>375</v>
      </c>
      <c r="W298" s="133"/>
    </row>
    <row r="299" spans="2:24" ht="9" customHeight="1" thickBot="1">
      <c r="I299" s="776"/>
      <c r="J299" s="777"/>
      <c r="K299" s="777"/>
      <c r="L299" s="777"/>
      <c r="M299" s="778"/>
      <c r="N299" s="761"/>
      <c r="O299" s="762"/>
      <c r="P299" s="764"/>
      <c r="Q299" s="761"/>
      <c r="R299" s="762"/>
      <c r="S299" s="764"/>
      <c r="U299" s="771"/>
      <c r="V299" s="219"/>
      <c r="W299" s="219"/>
      <c r="X299" s="220" t="s">
        <v>95</v>
      </c>
    </row>
    <row r="300" spans="2:24" ht="9" customHeight="1" thickBot="1">
      <c r="Q300" s="221"/>
      <c r="R300" s="221"/>
      <c r="U300" s="771"/>
      <c r="V300" s="219"/>
      <c r="W300" s="219"/>
      <c r="X300" s="220" t="s">
        <v>96</v>
      </c>
    </row>
    <row r="301" spans="2:24" ht="9" customHeight="1">
      <c r="I301" s="765" t="s">
        <v>94</v>
      </c>
      <c r="J301" s="766"/>
      <c r="K301" s="766"/>
      <c r="L301" s="766"/>
      <c r="M301" s="766"/>
      <c r="N301" s="766"/>
      <c r="O301" s="766"/>
      <c r="P301" s="767"/>
      <c r="Q301" s="759">
        <f>IF(U301="有",IF(N298&lt;3,Q298,N298),N298)</f>
        <v>0</v>
      </c>
      <c r="R301" s="760"/>
      <c r="S301" s="763" t="s">
        <v>86</v>
      </c>
      <c r="U301" s="772"/>
      <c r="W301" s="133"/>
    </row>
    <row r="302" spans="2:24" ht="9" customHeight="1" thickBot="1">
      <c r="I302" s="768"/>
      <c r="J302" s="769"/>
      <c r="K302" s="769"/>
      <c r="L302" s="769"/>
      <c r="M302" s="769"/>
      <c r="N302" s="769"/>
      <c r="O302" s="769"/>
      <c r="P302" s="770"/>
      <c r="Q302" s="761"/>
      <c r="R302" s="762"/>
      <c r="S302" s="764"/>
      <c r="U302" s="772"/>
      <c r="W302" s="133"/>
    </row>
  </sheetData>
  <mergeCells count="941">
    <mergeCell ref="X15:AB15"/>
    <mergeCell ref="J45:J46"/>
    <mergeCell ref="X16:AA16"/>
    <mergeCell ref="N18:U18"/>
    <mergeCell ref="K19:K22"/>
    <mergeCell ref="X150:AA150"/>
    <mergeCell ref="X114:AB114"/>
    <mergeCell ref="X115:AA115"/>
    <mergeCell ref="V133:AA133"/>
    <mergeCell ref="X149:AB149"/>
    <mergeCell ref="T51:T54"/>
    <mergeCell ref="P53:P54"/>
    <mergeCell ref="U19:U22"/>
    <mergeCell ref="P21:P22"/>
    <mergeCell ref="J23:J24"/>
    <mergeCell ref="R20:R22"/>
    <mergeCell ref="L19:L22"/>
    <mergeCell ref="N19:N22"/>
    <mergeCell ref="O19:S19"/>
    <mergeCell ref="J27:J28"/>
    <mergeCell ref="J31:J32"/>
    <mergeCell ref="X31:AB31"/>
    <mergeCell ref="X32:AA32"/>
    <mergeCell ref="O35:S35"/>
    <mergeCell ref="F18:F22"/>
    <mergeCell ref="V65:AB65"/>
    <mergeCell ref="V66:AA66"/>
    <mergeCell ref="V132:AB132"/>
    <mergeCell ref="I47:I48"/>
    <mergeCell ref="X47:AB47"/>
    <mergeCell ref="X48:AA48"/>
    <mergeCell ref="J39:J40"/>
    <mergeCell ref="H74:H75"/>
    <mergeCell ref="I74:I75"/>
    <mergeCell ref="J74:J75"/>
    <mergeCell ref="G34:G38"/>
    <mergeCell ref="H34:L34"/>
    <mergeCell ref="H35:J35"/>
    <mergeCell ref="K35:K38"/>
    <mergeCell ref="J47:J48"/>
    <mergeCell ref="J43:J44"/>
    <mergeCell ref="J57:J58"/>
    <mergeCell ref="I63:I64"/>
    <mergeCell ref="I55:I56"/>
    <mergeCell ref="J55:J56"/>
    <mergeCell ref="H41:H42"/>
    <mergeCell ref="I41:I42"/>
    <mergeCell ref="J41:J42"/>
    <mergeCell ref="E50:E54"/>
    <mergeCell ref="F50:F54"/>
    <mergeCell ref="G50:G54"/>
    <mergeCell ref="I59:I60"/>
    <mergeCell ref="H50:L50"/>
    <mergeCell ref="H55:H56"/>
    <mergeCell ref="K51:K54"/>
    <mergeCell ref="L51:L54"/>
    <mergeCell ref="J59:J60"/>
    <mergeCell ref="F59:F60"/>
    <mergeCell ref="H51:J51"/>
    <mergeCell ref="F55:F56"/>
    <mergeCell ref="H52:H54"/>
    <mergeCell ref="I52:I54"/>
    <mergeCell ref="J52:J54"/>
    <mergeCell ref="J143:J144"/>
    <mergeCell ref="I145:I146"/>
    <mergeCell ref="F122:F123"/>
    <mergeCell ref="F106:F107"/>
    <mergeCell ref="F117:F121"/>
    <mergeCell ref="F110:F111"/>
    <mergeCell ref="B122:B123"/>
    <mergeCell ref="B98:B99"/>
    <mergeCell ref="E117:E121"/>
    <mergeCell ref="B106:B107"/>
    <mergeCell ref="B117:B121"/>
    <mergeCell ref="D117:D121"/>
    <mergeCell ref="A116:B116"/>
    <mergeCell ref="A117:A121"/>
    <mergeCell ref="A100:B100"/>
    <mergeCell ref="A101:A105"/>
    <mergeCell ref="F126:F127"/>
    <mergeCell ref="B126:B127"/>
    <mergeCell ref="B130:B131"/>
    <mergeCell ref="F130:F131"/>
    <mergeCell ref="B143:B144"/>
    <mergeCell ref="G101:G105"/>
    <mergeCell ref="G117:G121"/>
    <mergeCell ref="I124:I125"/>
    <mergeCell ref="F161:F162"/>
    <mergeCell ref="B157:B158"/>
    <mergeCell ref="F157:F158"/>
    <mergeCell ref="A152:A156"/>
    <mergeCell ref="B152:B156"/>
    <mergeCell ref="D152:D156"/>
    <mergeCell ref="A157:A166"/>
    <mergeCell ref="B161:B162"/>
    <mergeCell ref="B136:B140"/>
    <mergeCell ref="D136:D140"/>
    <mergeCell ref="B159:B160"/>
    <mergeCell ref="F159:F160"/>
    <mergeCell ref="B149:B150"/>
    <mergeCell ref="B145:B146"/>
    <mergeCell ref="F145:F146"/>
    <mergeCell ref="A151:B151"/>
    <mergeCell ref="E136:E140"/>
    <mergeCell ref="F143:F144"/>
    <mergeCell ref="A141:A150"/>
    <mergeCell ref="B141:B142"/>
    <mergeCell ref="F141:F142"/>
    <mergeCell ref="A136:A140"/>
    <mergeCell ref="F136:F140"/>
    <mergeCell ref="B147:B148"/>
    <mergeCell ref="A85:A89"/>
    <mergeCell ref="B85:B89"/>
    <mergeCell ref="B110:B111"/>
    <mergeCell ref="F90:F91"/>
    <mergeCell ref="D101:D105"/>
    <mergeCell ref="E101:E105"/>
    <mergeCell ref="A84:B84"/>
    <mergeCell ref="B82:B83"/>
    <mergeCell ref="A74:A83"/>
    <mergeCell ref="B76:B77"/>
    <mergeCell ref="F76:F77"/>
    <mergeCell ref="B74:B75"/>
    <mergeCell ref="F74:F75"/>
    <mergeCell ref="B92:B93"/>
    <mergeCell ref="B90:B91"/>
    <mergeCell ref="F80:F81"/>
    <mergeCell ref="E85:E89"/>
    <mergeCell ref="D85:D89"/>
    <mergeCell ref="B78:B79"/>
    <mergeCell ref="B80:B81"/>
    <mergeCell ref="A90:A99"/>
    <mergeCell ref="B108:B109"/>
    <mergeCell ref="F108:F109"/>
    <mergeCell ref="F98:F99"/>
    <mergeCell ref="B94:B95"/>
    <mergeCell ref="F92:F93"/>
    <mergeCell ref="B96:B97"/>
    <mergeCell ref="F96:F97"/>
    <mergeCell ref="A106:A115"/>
    <mergeCell ref="B101:B105"/>
    <mergeCell ref="B114:B115"/>
    <mergeCell ref="F112:F113"/>
    <mergeCell ref="B112:B113"/>
    <mergeCell ref="F177:F178"/>
    <mergeCell ref="H177:H178"/>
    <mergeCell ref="J76:J77"/>
    <mergeCell ref="H78:H79"/>
    <mergeCell ref="I78:I79"/>
    <mergeCell ref="J78:J79"/>
    <mergeCell ref="H76:H77"/>
    <mergeCell ref="I76:I77"/>
    <mergeCell ref="F78:F79"/>
    <mergeCell ref="F82:F83"/>
    <mergeCell ref="F165:F166"/>
    <mergeCell ref="F101:F105"/>
    <mergeCell ref="F85:F89"/>
    <mergeCell ref="F94:F95"/>
    <mergeCell ref="J90:J91"/>
    <mergeCell ref="H90:H91"/>
    <mergeCell ref="H94:H95"/>
    <mergeCell ref="I94:I95"/>
    <mergeCell ref="J94:J95"/>
    <mergeCell ref="H92:H93"/>
    <mergeCell ref="I92:I93"/>
    <mergeCell ref="J92:J93"/>
    <mergeCell ref="I90:I91"/>
    <mergeCell ref="F114:F115"/>
    <mergeCell ref="B179:B180"/>
    <mergeCell ref="F179:F180"/>
    <mergeCell ref="E184:E188"/>
    <mergeCell ref="F189:F190"/>
    <mergeCell ref="H189:H190"/>
    <mergeCell ref="H186:H188"/>
    <mergeCell ref="F184:F188"/>
    <mergeCell ref="A183:B183"/>
    <mergeCell ref="B181:B182"/>
    <mergeCell ref="F181:F182"/>
    <mergeCell ref="H184:L184"/>
    <mergeCell ref="A184:A188"/>
    <mergeCell ref="B184:B188"/>
    <mergeCell ref="D184:D188"/>
    <mergeCell ref="H181:H182"/>
    <mergeCell ref="I181:I182"/>
    <mergeCell ref="A173:A182"/>
    <mergeCell ref="B173:B174"/>
    <mergeCell ref="F173:F174"/>
    <mergeCell ref="H173:H174"/>
    <mergeCell ref="H175:H176"/>
    <mergeCell ref="B175:B176"/>
    <mergeCell ref="F175:F176"/>
    <mergeCell ref="B177:B178"/>
    <mergeCell ref="A208:A217"/>
    <mergeCell ref="B208:B209"/>
    <mergeCell ref="B210:B211"/>
    <mergeCell ref="F210:F211"/>
    <mergeCell ref="B214:B215"/>
    <mergeCell ref="F214:F215"/>
    <mergeCell ref="B212:B213"/>
    <mergeCell ref="F208:F209"/>
    <mergeCell ref="F212:F213"/>
    <mergeCell ref="B216:B217"/>
    <mergeCell ref="A218:B218"/>
    <mergeCell ref="A219:A223"/>
    <mergeCell ref="N219:U219"/>
    <mergeCell ref="H220:J220"/>
    <mergeCell ref="H221:H223"/>
    <mergeCell ref="I221:I223"/>
    <mergeCell ref="D219:D223"/>
    <mergeCell ref="E219:E223"/>
    <mergeCell ref="F219:F223"/>
    <mergeCell ref="B219:B223"/>
    <mergeCell ref="T220:T223"/>
    <mergeCell ref="P222:P223"/>
    <mergeCell ref="U220:U223"/>
    <mergeCell ref="O222:O223"/>
    <mergeCell ref="Q221:Q223"/>
    <mergeCell ref="S4:S6"/>
    <mergeCell ref="O5:O6"/>
    <mergeCell ref="P5:P6"/>
    <mergeCell ref="O4:P4"/>
    <mergeCell ref="N2:U2"/>
    <mergeCell ref="H3:J3"/>
    <mergeCell ref="K3:K6"/>
    <mergeCell ref="L3:L6"/>
    <mergeCell ref="N3:N6"/>
    <mergeCell ref="O3:S3"/>
    <mergeCell ref="T3:T6"/>
    <mergeCell ref="U3:U6"/>
    <mergeCell ref="A2:A6"/>
    <mergeCell ref="B2:B6"/>
    <mergeCell ref="D2:D6"/>
    <mergeCell ref="E2:E6"/>
    <mergeCell ref="F2:F6"/>
    <mergeCell ref="G2:G6"/>
    <mergeCell ref="H2:L2"/>
    <mergeCell ref="Q4:Q6"/>
    <mergeCell ref="R4:R6"/>
    <mergeCell ref="H4:H6"/>
    <mergeCell ref="I4:I6"/>
    <mergeCell ref="J4:J6"/>
    <mergeCell ref="F11:F12"/>
    <mergeCell ref="H11:H12"/>
    <mergeCell ref="I11:I12"/>
    <mergeCell ref="J11:J12"/>
    <mergeCell ref="J15:J16"/>
    <mergeCell ref="F7:F8"/>
    <mergeCell ref="H7:H8"/>
    <mergeCell ref="I7:I8"/>
    <mergeCell ref="J7:J8"/>
    <mergeCell ref="J13:J14"/>
    <mergeCell ref="J9:J10"/>
    <mergeCell ref="H9:H10"/>
    <mergeCell ref="F9:F10"/>
    <mergeCell ref="I15:I16"/>
    <mergeCell ref="A7:A16"/>
    <mergeCell ref="B7:B8"/>
    <mergeCell ref="F13:F14"/>
    <mergeCell ref="H13:H14"/>
    <mergeCell ref="I13:I14"/>
    <mergeCell ref="I9:I10"/>
    <mergeCell ref="B9:B10"/>
    <mergeCell ref="B13:B14"/>
    <mergeCell ref="T19:T22"/>
    <mergeCell ref="H15:H16"/>
    <mergeCell ref="B11:B12"/>
    <mergeCell ref="H20:H22"/>
    <mergeCell ref="G18:G22"/>
    <mergeCell ref="A17:B17"/>
    <mergeCell ref="B15:B16"/>
    <mergeCell ref="F15:F16"/>
    <mergeCell ref="A18:A22"/>
    <mergeCell ref="B18:B22"/>
    <mergeCell ref="D18:D22"/>
    <mergeCell ref="H19:J19"/>
    <mergeCell ref="E18:E22"/>
    <mergeCell ref="H18:L18"/>
    <mergeCell ref="S20:S22"/>
    <mergeCell ref="O21:O22"/>
    <mergeCell ref="I20:I22"/>
    <mergeCell ref="J20:J22"/>
    <mergeCell ref="O20:P20"/>
    <mergeCell ref="Q20:Q22"/>
    <mergeCell ref="H29:H30"/>
    <mergeCell ref="I29:I30"/>
    <mergeCell ref="J29:J30"/>
    <mergeCell ref="H27:H28"/>
    <mergeCell ref="I27:I28"/>
    <mergeCell ref="J25:J26"/>
    <mergeCell ref="H25:H26"/>
    <mergeCell ref="I25:I26"/>
    <mergeCell ref="I23:I24"/>
    <mergeCell ref="N34:U34"/>
    <mergeCell ref="U35:U38"/>
    <mergeCell ref="E34:E38"/>
    <mergeCell ref="F34:F38"/>
    <mergeCell ref="B41:B42"/>
    <mergeCell ref="F41:F42"/>
    <mergeCell ref="A33:B33"/>
    <mergeCell ref="B31:B32"/>
    <mergeCell ref="F31:F32"/>
    <mergeCell ref="H31:H32"/>
    <mergeCell ref="I31:I32"/>
    <mergeCell ref="A23:A32"/>
    <mergeCell ref="B25:B26"/>
    <mergeCell ref="H23:H24"/>
    <mergeCell ref="B29:B30"/>
    <mergeCell ref="F29:F30"/>
    <mergeCell ref="F25:F26"/>
    <mergeCell ref="B27:B28"/>
    <mergeCell ref="F27:F28"/>
    <mergeCell ref="F23:F24"/>
    <mergeCell ref="B23:B24"/>
    <mergeCell ref="I43:I44"/>
    <mergeCell ref="I45:I46"/>
    <mergeCell ref="F43:F44"/>
    <mergeCell ref="F47:F48"/>
    <mergeCell ref="F45:F46"/>
    <mergeCell ref="T35:T38"/>
    <mergeCell ref="L35:L38"/>
    <mergeCell ref="N35:N38"/>
    <mergeCell ref="P37:P38"/>
    <mergeCell ref="H43:H44"/>
    <mergeCell ref="H45:H46"/>
    <mergeCell ref="Q36:Q38"/>
    <mergeCell ref="S36:S38"/>
    <mergeCell ref="O37:O38"/>
    <mergeCell ref="R36:R38"/>
    <mergeCell ref="H36:H38"/>
    <mergeCell ref="I36:I38"/>
    <mergeCell ref="J36:J38"/>
    <mergeCell ref="O36:P36"/>
    <mergeCell ref="F39:F40"/>
    <mergeCell ref="H39:H40"/>
    <mergeCell ref="I39:I40"/>
    <mergeCell ref="H47:H48"/>
    <mergeCell ref="A50:A54"/>
    <mergeCell ref="B50:B54"/>
    <mergeCell ref="D50:D54"/>
    <mergeCell ref="B39:B40"/>
    <mergeCell ref="B45:B46"/>
    <mergeCell ref="B43:B44"/>
    <mergeCell ref="A49:B49"/>
    <mergeCell ref="A39:A48"/>
    <mergeCell ref="A34:A38"/>
    <mergeCell ref="B34:B38"/>
    <mergeCell ref="D34:D38"/>
    <mergeCell ref="B47:B48"/>
    <mergeCell ref="A69:A73"/>
    <mergeCell ref="B69:B73"/>
    <mergeCell ref="D69:D73"/>
    <mergeCell ref="F69:F73"/>
    <mergeCell ref="G69:G73"/>
    <mergeCell ref="E69:E73"/>
    <mergeCell ref="X64:AA64"/>
    <mergeCell ref="B57:B58"/>
    <mergeCell ref="F57:F58"/>
    <mergeCell ref="H57:H58"/>
    <mergeCell ref="I57:I58"/>
    <mergeCell ref="J63:J64"/>
    <mergeCell ref="F61:F62"/>
    <mergeCell ref="H59:H60"/>
    <mergeCell ref="F63:F64"/>
    <mergeCell ref="X63:AB63"/>
    <mergeCell ref="I61:I62"/>
    <mergeCell ref="H63:H64"/>
    <mergeCell ref="J61:J62"/>
    <mergeCell ref="H61:H62"/>
    <mergeCell ref="T70:T73"/>
    <mergeCell ref="H69:L69"/>
    <mergeCell ref="N69:U69"/>
    <mergeCell ref="H70:J70"/>
    <mergeCell ref="U70:U73"/>
    <mergeCell ref="O71:P71"/>
    <mergeCell ref="X82:AB82"/>
    <mergeCell ref="K70:K73"/>
    <mergeCell ref="L70:L73"/>
    <mergeCell ref="N70:N73"/>
    <mergeCell ref="O70:S70"/>
    <mergeCell ref="P72:P73"/>
    <mergeCell ref="Q71:Q73"/>
    <mergeCell ref="R71:R73"/>
    <mergeCell ref="S71:S73"/>
    <mergeCell ref="O72:O73"/>
    <mergeCell ref="H80:H81"/>
    <mergeCell ref="I80:I81"/>
    <mergeCell ref="J80:J81"/>
    <mergeCell ref="H71:H73"/>
    <mergeCell ref="I71:I73"/>
    <mergeCell ref="J71:J73"/>
    <mergeCell ref="R103:R105"/>
    <mergeCell ref="N86:N89"/>
    <mergeCell ref="O87:P87"/>
    <mergeCell ref="H82:H83"/>
    <mergeCell ref="I82:I83"/>
    <mergeCell ref="J82:J83"/>
    <mergeCell ref="R87:R89"/>
    <mergeCell ref="X83:AA83"/>
    <mergeCell ref="G85:G89"/>
    <mergeCell ref="H85:L85"/>
    <mergeCell ref="N85:U85"/>
    <mergeCell ref="H86:J86"/>
    <mergeCell ref="K86:K89"/>
    <mergeCell ref="T86:T89"/>
    <mergeCell ref="U86:U89"/>
    <mergeCell ref="Q87:Q89"/>
    <mergeCell ref="O86:S86"/>
    <mergeCell ref="S87:S89"/>
    <mergeCell ref="P88:P89"/>
    <mergeCell ref="O88:O89"/>
    <mergeCell ref="L86:L89"/>
    <mergeCell ref="I87:I89"/>
    <mergeCell ref="J87:J89"/>
    <mergeCell ref="H87:H89"/>
    <mergeCell ref="J119:J121"/>
    <mergeCell ref="X99:AA99"/>
    <mergeCell ref="H98:H99"/>
    <mergeCell ref="I98:I99"/>
    <mergeCell ref="J98:J99"/>
    <mergeCell ref="X98:AB98"/>
    <mergeCell ref="H96:H97"/>
    <mergeCell ref="I96:I97"/>
    <mergeCell ref="J96:J97"/>
    <mergeCell ref="I103:I105"/>
    <mergeCell ref="J103:J105"/>
    <mergeCell ref="O103:P103"/>
    <mergeCell ref="P104:P105"/>
    <mergeCell ref="S103:S105"/>
    <mergeCell ref="N102:N105"/>
    <mergeCell ref="O104:O105"/>
    <mergeCell ref="K102:K105"/>
    <mergeCell ref="L102:L105"/>
    <mergeCell ref="H101:L101"/>
    <mergeCell ref="N101:U101"/>
    <mergeCell ref="H102:J102"/>
    <mergeCell ref="T102:T105"/>
    <mergeCell ref="U102:U105"/>
    <mergeCell ref="Q103:Q105"/>
    <mergeCell ref="H118:J118"/>
    <mergeCell ref="L118:L121"/>
    <mergeCell ref="N118:N121"/>
    <mergeCell ref="O102:S102"/>
    <mergeCell ref="H103:H105"/>
    <mergeCell ref="J112:J113"/>
    <mergeCell ref="H114:H115"/>
    <mergeCell ref="I114:I115"/>
    <mergeCell ref="J114:J115"/>
    <mergeCell ref="I112:I113"/>
    <mergeCell ref="K118:K121"/>
    <mergeCell ref="H112:H113"/>
    <mergeCell ref="H106:H107"/>
    <mergeCell ref="I106:I107"/>
    <mergeCell ref="J106:J107"/>
    <mergeCell ref="H108:H109"/>
    <mergeCell ref="I108:I109"/>
    <mergeCell ref="J108:J109"/>
    <mergeCell ref="H110:H111"/>
    <mergeCell ref="I110:I111"/>
    <mergeCell ref="J110:J111"/>
    <mergeCell ref="H117:L117"/>
    <mergeCell ref="H119:H121"/>
    <mergeCell ref="I119:I121"/>
    <mergeCell ref="O120:O121"/>
    <mergeCell ref="N117:U117"/>
    <mergeCell ref="U118:U121"/>
    <mergeCell ref="O119:P119"/>
    <mergeCell ref="Q119:Q121"/>
    <mergeCell ref="O118:S118"/>
    <mergeCell ref="P120:P121"/>
    <mergeCell ref="T118:T121"/>
    <mergeCell ref="R119:R121"/>
    <mergeCell ref="S119:S121"/>
    <mergeCell ref="A132:B132"/>
    <mergeCell ref="A122:A131"/>
    <mergeCell ref="H122:H123"/>
    <mergeCell ref="H126:H127"/>
    <mergeCell ref="J126:J127"/>
    <mergeCell ref="F124:F125"/>
    <mergeCell ref="I122:I123"/>
    <mergeCell ref="J122:J123"/>
    <mergeCell ref="H124:H125"/>
    <mergeCell ref="I126:I127"/>
    <mergeCell ref="B124:B125"/>
    <mergeCell ref="B128:B129"/>
    <mergeCell ref="F128:F129"/>
    <mergeCell ref="J124:J125"/>
    <mergeCell ref="X130:AB130"/>
    <mergeCell ref="X131:AA131"/>
    <mergeCell ref="J128:J129"/>
    <mergeCell ref="G136:G140"/>
    <mergeCell ref="N136:U136"/>
    <mergeCell ref="L137:L140"/>
    <mergeCell ref="N137:N140"/>
    <mergeCell ref="O137:S137"/>
    <mergeCell ref="O138:P138"/>
    <mergeCell ref="U137:U140"/>
    <mergeCell ref="Q138:Q140"/>
    <mergeCell ref="R138:R140"/>
    <mergeCell ref="S138:S140"/>
    <mergeCell ref="T137:T140"/>
    <mergeCell ref="J138:J140"/>
    <mergeCell ref="I128:I129"/>
    <mergeCell ref="H128:H129"/>
    <mergeCell ref="H136:L136"/>
    <mergeCell ref="H137:J137"/>
    <mergeCell ref="K137:K140"/>
    <mergeCell ref="H130:H131"/>
    <mergeCell ref="J130:J131"/>
    <mergeCell ref="I130:I131"/>
    <mergeCell ref="E152:E156"/>
    <mergeCell ref="F152:F156"/>
    <mergeCell ref="F147:F148"/>
    <mergeCell ref="F149:F150"/>
    <mergeCell ref="H149:H150"/>
    <mergeCell ref="O139:O140"/>
    <mergeCell ref="P139:P140"/>
    <mergeCell ref="J149:J150"/>
    <mergeCell ref="G152:G156"/>
    <mergeCell ref="H152:L152"/>
    <mergeCell ref="H147:H148"/>
    <mergeCell ref="I141:I142"/>
    <mergeCell ref="J141:J142"/>
    <mergeCell ref="H143:H144"/>
    <mergeCell ref="H154:H156"/>
    <mergeCell ref="H145:H146"/>
    <mergeCell ref="I149:I150"/>
    <mergeCell ref="H138:H140"/>
    <mergeCell ref="I138:I140"/>
    <mergeCell ref="O154:P154"/>
    <mergeCell ref="H141:H142"/>
    <mergeCell ref="I147:I148"/>
    <mergeCell ref="J147:J148"/>
    <mergeCell ref="I143:I144"/>
    <mergeCell ref="N152:U152"/>
    <mergeCell ref="H153:J153"/>
    <mergeCell ref="K153:K156"/>
    <mergeCell ref="L153:L156"/>
    <mergeCell ref="N153:N156"/>
    <mergeCell ref="O153:S153"/>
    <mergeCell ref="T153:T156"/>
    <mergeCell ref="Q154:Q156"/>
    <mergeCell ref="J145:J146"/>
    <mergeCell ref="X165:AB165"/>
    <mergeCell ref="J165:J166"/>
    <mergeCell ref="X166:AA166"/>
    <mergeCell ref="I154:I156"/>
    <mergeCell ref="H161:H162"/>
    <mergeCell ref="I161:I162"/>
    <mergeCell ref="J161:J162"/>
    <mergeCell ref="U153:U156"/>
    <mergeCell ref="H159:H160"/>
    <mergeCell ref="I159:I160"/>
    <mergeCell ref="J159:J160"/>
    <mergeCell ref="H157:H158"/>
    <mergeCell ref="I157:I158"/>
    <mergeCell ref="S154:S156"/>
    <mergeCell ref="O155:O156"/>
    <mergeCell ref="P155:P156"/>
    <mergeCell ref="J157:J158"/>
    <mergeCell ref="R154:R156"/>
    <mergeCell ref="J154:J156"/>
    <mergeCell ref="A168:A172"/>
    <mergeCell ref="B168:B172"/>
    <mergeCell ref="D168:D172"/>
    <mergeCell ref="E168:E172"/>
    <mergeCell ref="H163:H164"/>
    <mergeCell ref="I163:I164"/>
    <mergeCell ref="A167:B167"/>
    <mergeCell ref="B165:B166"/>
    <mergeCell ref="B163:B164"/>
    <mergeCell ref="F163:F164"/>
    <mergeCell ref="F168:F172"/>
    <mergeCell ref="G168:G172"/>
    <mergeCell ref="H168:L168"/>
    <mergeCell ref="J163:J164"/>
    <mergeCell ref="T169:T172"/>
    <mergeCell ref="U169:U172"/>
    <mergeCell ref="H165:H166"/>
    <mergeCell ref="I165:I166"/>
    <mergeCell ref="Q170:Q172"/>
    <mergeCell ref="R170:R172"/>
    <mergeCell ref="P171:P172"/>
    <mergeCell ref="O170:P170"/>
    <mergeCell ref="N168:U168"/>
    <mergeCell ref="H169:J169"/>
    <mergeCell ref="K169:K172"/>
    <mergeCell ref="L169:L172"/>
    <mergeCell ref="N169:N172"/>
    <mergeCell ref="O169:S169"/>
    <mergeCell ref="S170:S172"/>
    <mergeCell ref="O171:O172"/>
    <mergeCell ref="H170:H172"/>
    <mergeCell ref="I170:I172"/>
    <mergeCell ref="J170:J172"/>
    <mergeCell ref="I195:I196"/>
    <mergeCell ref="J193:J194"/>
    <mergeCell ref="J191:J192"/>
    <mergeCell ref="I186:I188"/>
    <mergeCell ref="H179:H180"/>
    <mergeCell ref="I179:I180"/>
    <mergeCell ref="J179:J180"/>
    <mergeCell ref="H185:J185"/>
    <mergeCell ref="I173:I174"/>
    <mergeCell ref="J173:J174"/>
    <mergeCell ref="H191:H192"/>
    <mergeCell ref="I191:I192"/>
    <mergeCell ref="J195:J196"/>
    <mergeCell ref="I177:I178"/>
    <mergeCell ref="I175:I176"/>
    <mergeCell ref="J175:J176"/>
    <mergeCell ref="J177:J178"/>
    <mergeCell ref="X181:AB181"/>
    <mergeCell ref="X182:AA182"/>
    <mergeCell ref="R186:R188"/>
    <mergeCell ref="S186:S188"/>
    <mergeCell ref="O185:S185"/>
    <mergeCell ref="U185:U188"/>
    <mergeCell ref="Q186:Q188"/>
    <mergeCell ref="T185:T188"/>
    <mergeCell ref="J186:J188"/>
    <mergeCell ref="P187:P188"/>
    <mergeCell ref="N185:N188"/>
    <mergeCell ref="L185:L188"/>
    <mergeCell ref="O186:P186"/>
    <mergeCell ref="O187:O188"/>
    <mergeCell ref="J181:J182"/>
    <mergeCell ref="N184:U184"/>
    <mergeCell ref="K185:K188"/>
    <mergeCell ref="A203:A207"/>
    <mergeCell ref="B203:B207"/>
    <mergeCell ref="D203:D207"/>
    <mergeCell ref="A199:B199"/>
    <mergeCell ref="A189:A198"/>
    <mergeCell ref="X197:AB197"/>
    <mergeCell ref="V200:AA200"/>
    <mergeCell ref="V199:AB199"/>
    <mergeCell ref="F197:F198"/>
    <mergeCell ref="H197:H198"/>
    <mergeCell ref="X198:AA198"/>
    <mergeCell ref="J189:J190"/>
    <mergeCell ref="B189:B190"/>
    <mergeCell ref="N203:U203"/>
    <mergeCell ref="H204:J204"/>
    <mergeCell ref="K204:K207"/>
    <mergeCell ref="L204:L207"/>
    <mergeCell ref="N204:N207"/>
    <mergeCell ref="T204:T207"/>
    <mergeCell ref="U204:U207"/>
    <mergeCell ref="O205:P205"/>
    <mergeCell ref="R205:R207"/>
    <mergeCell ref="H203:L203"/>
    <mergeCell ref="I197:I198"/>
    <mergeCell ref="O204:S204"/>
    <mergeCell ref="B197:B198"/>
    <mergeCell ref="F203:F207"/>
    <mergeCell ref="G203:G207"/>
    <mergeCell ref="J205:J207"/>
    <mergeCell ref="E203:E207"/>
    <mergeCell ref="J197:J198"/>
    <mergeCell ref="Q205:Q207"/>
    <mergeCell ref="S205:S207"/>
    <mergeCell ref="H210:H211"/>
    <mergeCell ref="H208:H209"/>
    <mergeCell ref="I210:I211"/>
    <mergeCell ref="J210:J211"/>
    <mergeCell ref="I205:I207"/>
    <mergeCell ref="O206:O207"/>
    <mergeCell ref="P206:P207"/>
    <mergeCell ref="H205:H207"/>
    <mergeCell ref="I208:I209"/>
    <mergeCell ref="J208:J209"/>
    <mergeCell ref="H212:H213"/>
    <mergeCell ref="I212:I213"/>
    <mergeCell ref="J212:J213"/>
    <mergeCell ref="H214:H215"/>
    <mergeCell ref="I214:I215"/>
    <mergeCell ref="F216:F217"/>
    <mergeCell ref="J214:J215"/>
    <mergeCell ref="X216:AB216"/>
    <mergeCell ref="X217:AA217"/>
    <mergeCell ref="H216:H217"/>
    <mergeCell ref="I216:I217"/>
    <mergeCell ref="J216:J217"/>
    <mergeCell ref="I226:I227"/>
    <mergeCell ref="J226:J227"/>
    <mergeCell ref="H224:H225"/>
    <mergeCell ref="I224:I225"/>
    <mergeCell ref="J224:J225"/>
    <mergeCell ref="G219:G223"/>
    <mergeCell ref="H219:L219"/>
    <mergeCell ref="J221:J223"/>
    <mergeCell ref="R221:R223"/>
    <mergeCell ref="O220:S220"/>
    <mergeCell ref="S221:S223"/>
    <mergeCell ref="N220:N223"/>
    <mergeCell ref="K220:K223"/>
    <mergeCell ref="L220:L223"/>
    <mergeCell ref="O221:P221"/>
    <mergeCell ref="J232:J233"/>
    <mergeCell ref="X232:AB232"/>
    <mergeCell ref="X233:AA233"/>
    <mergeCell ref="I232:I233"/>
    <mergeCell ref="I230:I231"/>
    <mergeCell ref="J230:J231"/>
    <mergeCell ref="J228:J229"/>
    <mergeCell ref="F228:F229"/>
    <mergeCell ref="H228:H229"/>
    <mergeCell ref="I228:I229"/>
    <mergeCell ref="F230:F231"/>
    <mergeCell ref="H230:H231"/>
    <mergeCell ref="A235:A239"/>
    <mergeCell ref="B235:B239"/>
    <mergeCell ref="D235:D239"/>
    <mergeCell ref="E235:E239"/>
    <mergeCell ref="A234:B234"/>
    <mergeCell ref="B232:B233"/>
    <mergeCell ref="F232:F233"/>
    <mergeCell ref="H232:H233"/>
    <mergeCell ref="A224:A233"/>
    <mergeCell ref="B226:B227"/>
    <mergeCell ref="B228:B229"/>
    <mergeCell ref="B230:B231"/>
    <mergeCell ref="F224:F225"/>
    <mergeCell ref="F226:F227"/>
    <mergeCell ref="H226:H227"/>
    <mergeCell ref="B224:B225"/>
    <mergeCell ref="O237:P237"/>
    <mergeCell ref="F235:F239"/>
    <mergeCell ref="G235:G239"/>
    <mergeCell ref="H235:L235"/>
    <mergeCell ref="I240:I241"/>
    <mergeCell ref="N235:U235"/>
    <mergeCell ref="U236:U239"/>
    <mergeCell ref="R237:R239"/>
    <mergeCell ref="S237:S239"/>
    <mergeCell ref="O238:O239"/>
    <mergeCell ref="P238:P239"/>
    <mergeCell ref="O236:S236"/>
    <mergeCell ref="T236:T239"/>
    <mergeCell ref="H237:H239"/>
    <mergeCell ref="I237:I239"/>
    <mergeCell ref="J237:J239"/>
    <mergeCell ref="Q237:Q239"/>
    <mergeCell ref="H236:J236"/>
    <mergeCell ref="K236:K239"/>
    <mergeCell ref="L236:L239"/>
    <mergeCell ref="N236:N239"/>
    <mergeCell ref="I246:I247"/>
    <mergeCell ref="I244:I245"/>
    <mergeCell ref="J244:J245"/>
    <mergeCell ref="J246:J247"/>
    <mergeCell ref="I242:I243"/>
    <mergeCell ref="I248:I249"/>
    <mergeCell ref="J248:J249"/>
    <mergeCell ref="J240:J241"/>
    <mergeCell ref="J242:J243"/>
    <mergeCell ref="B246:B247"/>
    <mergeCell ref="F246:F247"/>
    <mergeCell ref="A250:B250"/>
    <mergeCell ref="A251:A255"/>
    <mergeCell ref="B251:B255"/>
    <mergeCell ref="D251:D255"/>
    <mergeCell ref="A240:A249"/>
    <mergeCell ref="B244:B245"/>
    <mergeCell ref="H246:H247"/>
    <mergeCell ref="B240:B241"/>
    <mergeCell ref="F240:F241"/>
    <mergeCell ref="H240:H241"/>
    <mergeCell ref="F244:F245"/>
    <mergeCell ref="H244:H245"/>
    <mergeCell ref="B242:B243"/>
    <mergeCell ref="F242:F243"/>
    <mergeCell ref="H242:H243"/>
    <mergeCell ref="B248:B249"/>
    <mergeCell ref="F248:F249"/>
    <mergeCell ref="H248:H249"/>
    <mergeCell ref="E251:E255"/>
    <mergeCell ref="F251:F255"/>
    <mergeCell ref="X248:AB248"/>
    <mergeCell ref="X249:AA249"/>
    <mergeCell ref="G251:G255"/>
    <mergeCell ref="H251:L251"/>
    <mergeCell ref="J253:J255"/>
    <mergeCell ref="N251:U251"/>
    <mergeCell ref="H252:J252"/>
    <mergeCell ref="K252:K255"/>
    <mergeCell ref="L252:L255"/>
    <mergeCell ref="N252:N255"/>
    <mergeCell ref="T252:T255"/>
    <mergeCell ref="U252:U255"/>
    <mergeCell ref="H253:H255"/>
    <mergeCell ref="I253:I255"/>
    <mergeCell ref="O253:P253"/>
    <mergeCell ref="Q253:Q255"/>
    <mergeCell ref="R253:R255"/>
    <mergeCell ref="S253:S255"/>
    <mergeCell ref="O254:O255"/>
    <mergeCell ref="P254:P255"/>
    <mergeCell ref="O252:S252"/>
    <mergeCell ref="I256:I257"/>
    <mergeCell ref="J256:J257"/>
    <mergeCell ref="B258:B259"/>
    <mergeCell ref="F258:F259"/>
    <mergeCell ref="H258:H259"/>
    <mergeCell ref="I258:I259"/>
    <mergeCell ref="J258:J259"/>
    <mergeCell ref="I282:M283"/>
    <mergeCell ref="A266:B266"/>
    <mergeCell ref="A256:A265"/>
    <mergeCell ref="B256:B257"/>
    <mergeCell ref="F256:F257"/>
    <mergeCell ref="H256:H257"/>
    <mergeCell ref="B260:B261"/>
    <mergeCell ref="F260:F261"/>
    <mergeCell ref="H260:H261"/>
    <mergeCell ref="I260:I261"/>
    <mergeCell ref="J260:J261"/>
    <mergeCell ref="I280:M281"/>
    <mergeCell ref="X264:AB264"/>
    <mergeCell ref="X265:AA265"/>
    <mergeCell ref="F264:F265"/>
    <mergeCell ref="Q282:R283"/>
    <mergeCell ref="B262:B263"/>
    <mergeCell ref="F262:F263"/>
    <mergeCell ref="H262:H263"/>
    <mergeCell ref="I262:I263"/>
    <mergeCell ref="J262:J263"/>
    <mergeCell ref="I264:I265"/>
    <mergeCell ref="J264:J265"/>
    <mergeCell ref="H264:H265"/>
    <mergeCell ref="B264:B265"/>
    <mergeCell ref="D267:G267"/>
    <mergeCell ref="H267:I267"/>
    <mergeCell ref="J267:K267"/>
    <mergeCell ref="L267:Q267"/>
    <mergeCell ref="I274:K275"/>
    <mergeCell ref="L274:S275"/>
    <mergeCell ref="I276:K277"/>
    <mergeCell ref="L276:S277"/>
    <mergeCell ref="A267:C267"/>
    <mergeCell ref="V266:AB266"/>
    <mergeCell ref="V267:AA267"/>
    <mergeCell ref="N280:P281"/>
    <mergeCell ref="Q280:S281"/>
    <mergeCell ref="N282:O283"/>
    <mergeCell ref="P282:P283"/>
    <mergeCell ref="S286:S287"/>
    <mergeCell ref="Q284:R285"/>
    <mergeCell ref="I284:I287"/>
    <mergeCell ref="N286:O287"/>
    <mergeCell ref="P286:P287"/>
    <mergeCell ref="Q286:R287"/>
    <mergeCell ref="S282:S283"/>
    <mergeCell ref="Q292:R293"/>
    <mergeCell ref="S292:S293"/>
    <mergeCell ref="J290:M291"/>
    <mergeCell ref="N290:O291"/>
    <mergeCell ref="P290:P291"/>
    <mergeCell ref="Q290:R291"/>
    <mergeCell ref="J284:M285"/>
    <mergeCell ref="N284:O285"/>
    <mergeCell ref="P284:P285"/>
    <mergeCell ref="J292:M293"/>
    <mergeCell ref="N292:O293"/>
    <mergeCell ref="S284:S285"/>
    <mergeCell ref="J286:M287"/>
    <mergeCell ref="P288:P289"/>
    <mergeCell ref="S288:S289"/>
    <mergeCell ref="Q288:R289"/>
    <mergeCell ref="B191:B192"/>
    <mergeCell ref="F191:F192"/>
    <mergeCell ref="I301:P302"/>
    <mergeCell ref="Q301:R302"/>
    <mergeCell ref="S301:S302"/>
    <mergeCell ref="S290:S291"/>
    <mergeCell ref="U301:U302"/>
    <mergeCell ref="S298:S299"/>
    <mergeCell ref="I296:M297"/>
    <mergeCell ref="N296:O297"/>
    <mergeCell ref="U298:U300"/>
    <mergeCell ref="I298:M299"/>
    <mergeCell ref="N298:O299"/>
    <mergeCell ref="P298:P299"/>
    <mergeCell ref="Q298:R299"/>
    <mergeCell ref="P296:P297"/>
    <mergeCell ref="Q296:R297"/>
    <mergeCell ref="S296:S297"/>
    <mergeCell ref="U292:U293"/>
    <mergeCell ref="U294:U295"/>
    <mergeCell ref="Q294:R295"/>
    <mergeCell ref="I290:I293"/>
    <mergeCell ref="S294:S295"/>
    <mergeCell ref="P292:P293"/>
    <mergeCell ref="S52:S54"/>
    <mergeCell ref="O53:O54"/>
    <mergeCell ref="I288:M289"/>
    <mergeCell ref="N288:O289"/>
    <mergeCell ref="I294:M295"/>
    <mergeCell ref="N294:O295"/>
    <mergeCell ref="P294:P295"/>
    <mergeCell ref="A133:C133"/>
    <mergeCell ref="D133:G133"/>
    <mergeCell ref="H133:I133"/>
    <mergeCell ref="J133:K133"/>
    <mergeCell ref="L133:Q133"/>
    <mergeCell ref="A200:C200"/>
    <mergeCell ref="D200:G200"/>
    <mergeCell ref="H200:I200"/>
    <mergeCell ref="J200:K200"/>
    <mergeCell ref="L200:Q200"/>
    <mergeCell ref="G184:G188"/>
    <mergeCell ref="B195:B196"/>
    <mergeCell ref="I189:I190"/>
    <mergeCell ref="B193:B194"/>
    <mergeCell ref="F193:F194"/>
    <mergeCell ref="I193:I194"/>
    <mergeCell ref="H193:H194"/>
    <mergeCell ref="O51:S51"/>
    <mergeCell ref="U51:U54"/>
    <mergeCell ref="F195:F196"/>
    <mergeCell ref="H195:H196"/>
    <mergeCell ref="A1:B1"/>
    <mergeCell ref="C1:H1"/>
    <mergeCell ref="I1:J1"/>
    <mergeCell ref="M1:U1"/>
    <mergeCell ref="A66:C66"/>
    <mergeCell ref="D66:G66"/>
    <mergeCell ref="H66:I66"/>
    <mergeCell ref="J66:K66"/>
    <mergeCell ref="L66:Q66"/>
    <mergeCell ref="A65:B65"/>
    <mergeCell ref="B59:B60"/>
    <mergeCell ref="B61:B62"/>
    <mergeCell ref="B55:B56"/>
    <mergeCell ref="B63:B64"/>
    <mergeCell ref="A55:A64"/>
    <mergeCell ref="N50:U50"/>
    <mergeCell ref="N51:N54"/>
    <mergeCell ref="O52:P52"/>
    <mergeCell ref="Q52:Q54"/>
    <mergeCell ref="R52:R54"/>
  </mergeCells>
  <phoneticPr fontId="2"/>
  <dataValidations count="2">
    <dataValidation type="list" allowBlank="1" showInputMessage="1" showErrorMessage="1" sqref="C7">
      <formula1>$C$2:$C$4</formula1>
    </dataValidation>
    <dataValidation type="list" allowBlank="1" showInputMessage="1" showErrorMessage="1" sqref="U301:U302">
      <formula1>$X$299:$X$300</formula1>
    </dataValidation>
  </dataValidations>
  <pageMargins left="0.39370078740157483" right="0.19685039370078741" top="0.39370078740157483" bottom="0.19685039370078741" header="0.19685039370078741" footer="0.11811023622047245"/>
  <pageSetup paperSize="9" scale="96" orientation="landscape" r:id="rId1"/>
  <headerFooter alignWithMargins="0">
    <oddHeader>&amp;C計画実車走行キロ算定表</oddHeader>
    <oddFooter>&amp;C&amp;P／&amp;N</oddFooter>
  </headerFooter>
  <rowBreaks count="2" manualBreakCount="2">
    <brk id="67" max="27" man="1"/>
    <brk id="134"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表２【R7計画】</vt:lpstr>
      <vt:lpstr>【R7計画】輸送量見込・平均乗車密度</vt:lpstr>
      <vt:lpstr>様式１－５【R5実績】</vt:lpstr>
      <vt:lpstr>様式１－５【R4実績】</vt:lpstr>
      <vt:lpstr>様式１－５【R3実績】</vt:lpstr>
      <vt:lpstr>実車走行キロ算定表1</vt:lpstr>
      <vt:lpstr>実車走行キロ算定表2</vt:lpstr>
      <vt:lpstr>実車走行キロ算定表3</vt:lpstr>
      <vt:lpstr>実車走行キロ算定表4</vt:lpstr>
      <vt:lpstr>実車走行キロ算定表5</vt:lpstr>
      <vt:lpstr>実車走行キロ算定表6</vt:lpstr>
      <vt:lpstr>実車走行キロ算定表7</vt:lpstr>
      <vt:lpstr>実車走行キロ算定表8</vt:lpstr>
      <vt:lpstr>実車走行キロ算定表9</vt:lpstr>
      <vt:lpstr>実車走行キロ算定表10</vt:lpstr>
      <vt:lpstr>【R7計画】輸送量見込・平均乗車密度!Print_Area</vt:lpstr>
      <vt:lpstr>実車走行キロ算定表1!Print_Area</vt:lpstr>
      <vt:lpstr>実車走行キロ算定表10!Print_Area</vt:lpstr>
      <vt:lpstr>実車走行キロ算定表2!Print_Area</vt:lpstr>
      <vt:lpstr>実車走行キロ算定表3!Print_Area</vt:lpstr>
      <vt:lpstr>実車走行キロ算定表4!Print_Area</vt:lpstr>
      <vt:lpstr>実車走行キロ算定表5!Print_Area</vt:lpstr>
      <vt:lpstr>実車走行キロ算定表6!Print_Area</vt:lpstr>
      <vt:lpstr>実車走行キロ算定表7!Print_Area</vt:lpstr>
      <vt:lpstr>実車走行キロ算定表8!Print_Area</vt:lpstr>
      <vt:lpstr>実車走行キロ算定表9!Print_Area</vt:lpstr>
      <vt:lpstr>表２【R7計画】!Print_Area</vt:lpstr>
      <vt:lpstr>'様式１－５【R3実績】'!Print_Area</vt:lpstr>
      <vt:lpstr>'様式１－５【R4実績】'!Print_Area</vt:lpstr>
      <vt:lpstr>'様式１－５【R5実績】'!Print_Area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　企画振興部　交通企画課</dc:creator>
  <cp:lastModifiedBy>鈴木＿実樹（地域交通係）</cp:lastModifiedBy>
  <cp:lastPrinted>2024-04-18T11:37:24Z</cp:lastPrinted>
  <dcterms:created xsi:type="dcterms:W3CDTF">2005-03-17T04:53:14Z</dcterms:created>
  <dcterms:modified xsi:type="dcterms:W3CDTF">2024-04-22T01:31:35Z</dcterms:modified>
</cp:coreProperties>
</file>